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14" i="371" l="1"/>
  <c r="V14" i="371" s="1"/>
  <c r="S14" i="371"/>
  <c r="R14" i="371"/>
  <c r="Q14" i="371"/>
  <c r="V13" i="371"/>
  <c r="T13" i="371"/>
  <c r="U13" i="371" s="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T9" i="371"/>
  <c r="U9" i="371" s="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8" i="371"/>
  <c r="U10" i="371"/>
  <c r="U12" i="371"/>
  <c r="U14" i="371"/>
  <c r="C26" i="419"/>
  <c r="P26" i="419" l="1"/>
  <c r="P25" i="419"/>
  <c r="G26" i="419"/>
  <c r="P28" i="419" l="1"/>
  <c r="P27" i="419"/>
  <c r="G25" i="419"/>
  <c r="C25" i="419"/>
  <c r="P20" i="419"/>
  <c r="O20" i="419"/>
  <c r="P19" i="419"/>
  <c r="O19" i="419"/>
  <c r="P17" i="419"/>
  <c r="O17" i="419"/>
  <c r="P16" i="419"/>
  <c r="O16" i="419"/>
  <c r="P14" i="419"/>
  <c r="O14" i="419"/>
  <c r="P13" i="419"/>
  <c r="O13" i="419"/>
  <c r="P12" i="419"/>
  <c r="O12" i="419"/>
  <c r="P11" i="419"/>
  <c r="O11" i="419"/>
  <c r="AW3" i="418"/>
  <c r="AV3" i="418"/>
  <c r="AU3" i="418"/>
  <c r="AT3" i="418"/>
  <c r="AS3" i="418"/>
  <c r="AR3" i="418"/>
  <c r="AQ3" i="418"/>
  <c r="AP3" i="418"/>
  <c r="O18" i="419" l="1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L22" i="419" s="1"/>
  <c r="K21" i="419"/>
  <c r="K22" i="419" s="1"/>
  <c r="J21" i="419"/>
  <c r="I21" i="419"/>
  <c r="H21" i="419"/>
  <c r="G21" i="419"/>
  <c r="F21" i="419"/>
  <c r="F22" i="419" s="1"/>
  <c r="N20" i="419"/>
  <c r="M20" i="419"/>
  <c r="L20" i="419"/>
  <c r="K20" i="419"/>
  <c r="J20" i="419"/>
  <c r="I20" i="419"/>
  <c r="H20" i="419"/>
  <c r="G20" i="419"/>
  <c r="F20" i="419"/>
  <c r="N19" i="419"/>
  <c r="M19" i="419"/>
  <c r="L19" i="419"/>
  <c r="K19" i="419"/>
  <c r="J19" i="419"/>
  <c r="I19" i="419"/>
  <c r="H19" i="419"/>
  <c r="G19" i="419"/>
  <c r="F19" i="419"/>
  <c r="N17" i="419"/>
  <c r="M17" i="419"/>
  <c r="L17" i="419"/>
  <c r="K17" i="419"/>
  <c r="J17" i="419"/>
  <c r="I17" i="419"/>
  <c r="H17" i="419"/>
  <c r="G17" i="419"/>
  <c r="F17" i="419"/>
  <c r="N16" i="419"/>
  <c r="M16" i="419"/>
  <c r="L16" i="419"/>
  <c r="K16" i="419"/>
  <c r="J16" i="419"/>
  <c r="I16" i="419"/>
  <c r="H16" i="419"/>
  <c r="G16" i="419"/>
  <c r="F16" i="419"/>
  <c r="N14" i="419"/>
  <c r="M14" i="419"/>
  <c r="L14" i="419"/>
  <c r="K14" i="419"/>
  <c r="J14" i="419"/>
  <c r="I14" i="419"/>
  <c r="H14" i="419"/>
  <c r="G14" i="419"/>
  <c r="F14" i="419"/>
  <c r="N13" i="419"/>
  <c r="M13" i="419"/>
  <c r="L13" i="419"/>
  <c r="K13" i="419"/>
  <c r="J13" i="419"/>
  <c r="I13" i="419"/>
  <c r="H13" i="419"/>
  <c r="G13" i="419"/>
  <c r="F13" i="419"/>
  <c r="N12" i="419"/>
  <c r="M12" i="419"/>
  <c r="L12" i="419"/>
  <c r="K12" i="419"/>
  <c r="J12" i="419"/>
  <c r="I12" i="419"/>
  <c r="H12" i="419"/>
  <c r="G12" i="419"/>
  <c r="F12" i="419"/>
  <c r="N11" i="419"/>
  <c r="M11" i="419"/>
  <c r="L11" i="419"/>
  <c r="K11" i="419"/>
  <c r="J11" i="419"/>
  <c r="I11" i="419"/>
  <c r="H11" i="419"/>
  <c r="G11" i="419"/>
  <c r="F11" i="419"/>
  <c r="G18" i="419" l="1"/>
  <c r="M18" i="419"/>
  <c r="G23" i="419"/>
  <c r="M23" i="419"/>
  <c r="I18" i="419"/>
  <c r="J18" i="419"/>
  <c r="N18" i="419"/>
  <c r="L18" i="419"/>
  <c r="M22" i="419"/>
  <c r="F18" i="419"/>
  <c r="K18" i="419"/>
  <c r="H23" i="419"/>
  <c r="L23" i="419"/>
  <c r="I23" i="419"/>
  <c r="J23" i="419"/>
  <c r="N23" i="419"/>
  <c r="F23" i="419"/>
  <c r="K23" i="419"/>
  <c r="H18" i="419"/>
  <c r="G22" i="419"/>
  <c r="H22" i="419"/>
  <c r="I22" i="419"/>
  <c r="J22" i="419"/>
  <c r="N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H6" i="419"/>
  <c r="M6" i="419"/>
  <c r="L6" i="419"/>
  <c r="G6" i="419"/>
  <c r="K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<sst xmlns="http://schemas.openxmlformats.org/spreadsheetml/2006/main" count="12088" uniqueCount="2083">
  <si>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</si>
  <si>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</si>
  <si>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</si>
  <si>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</si>
  <si>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</si>
  <si>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</si>
  <si>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</si>
  <si>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</si>
  <si>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</si>
  <si>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</si>
  <si>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</si>
  <si>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</si>
  <si>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</si>
  <si>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</si>
  <si>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</si>
  <si>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</si>
  <si>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</si>
  <si>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</si>
  <si>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</si>
  <si>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</si>
  <si>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</si>
  <si>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</si>
  <si>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</si>
  <si>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</si>
  <si>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</si>
  <si>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</si>
  <si>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</si>
  <si>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</si>
  <si>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</si>
  <si>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</si>
  <si>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</si>
  <si>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</si>
  <si>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</si>
  <si>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</si>
  <si>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</si>
  <si>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</si>
  <si>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</si>
  <si>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</si>
  <si>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</si>
  <si>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</si>
  <si>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</si>
  <si>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</si>
  <si>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</si>
  <si>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</si>
  <si>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</si>
  <si>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</si>
  <si>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</si>
  <si>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</si>
  <si>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</si>
  <si>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</si>
  <si>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</si>
  <si>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</si>
  <si>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</si>
  <si>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</si>
  <si>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</si>
  <si>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</si>
  <si>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</si>
  <si>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</si>
  <si>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</si>
  <si>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</si>
  <si>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</si>
  <si>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</si>
  <si>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</si>
  <si>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</si>
  <si>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</si>
  <si>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</si>
  <si>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</si>
  <si>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</si>
  <si>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</si>
  <si>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</si>
  <si>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</si>
  <si>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</si>
  <si>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</si>
  <si>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</si>
  <si>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</si>
  <si>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</si>
  <si>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</si>
  <si>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</si>
  <si>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</si>
  <si>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</si>
  <si>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</si>
  <si>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</si>
  <si>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</si>
  <si>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</si>
  <si>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</si>
  <si>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</si>
  <si>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</si>
  <si>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</si>
  <si>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</si>
  <si>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</si>
  <si>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</si>
  <si>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</si>
  <si>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</si>
  <si>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</si>
  <si>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</si>
  <si>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</si>
  <si>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</si>
  <si>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</si>
  <si>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</si>
  <si>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</si>
  <si>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</si>
  <si>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</si>
  <si>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</si>
  <si>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</si>
  <si>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</si>
  <si>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</si>
  <si>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</si>
  <si>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</si>
  <si>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</si>
  <si>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</si>
  <si>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</si>
  <si>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</si>
  <si>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</si>
  <si>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</si>
  <si>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</si>
  <si>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</si>
  <si>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</si>
  <si>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</si>
  <si>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</si>
  <si>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</si>
  <si>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</si>
  <si>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</si>
  <si>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</si>
  <si>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</si>
  <si>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</si>
  <si>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</si>
  <si>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</si>
  <si>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</si>
  <si>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</si>
  <si>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</si>
  <si>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</si>
  <si>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</si>
  <si>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</si>
  <si>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</si>
  <si>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</si>
  <si>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</si>
  <si>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</si>
  <si>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</si>
  <si>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</si>
  <si>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</si>
  <si>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</si>
  <si>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</si>
  <si>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</si>
  <si>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</si>
  <si>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</si>
  <si>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</si>
  <si>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</si>
  <si>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</si>
  <si>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</si>
  <si>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</si>
  <si>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</si>
  <si>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</si>
  <si>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</si>
  <si>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</si>
  <si>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</si>
  <si>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</si>
  <si>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</si>
  <si>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</si>
  <si>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</si>
  <si>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</si>
  <si>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</si>
  <si>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</si>
  <si>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</si>
  <si>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</si>
  <si>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</si>
  <si>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</si>
  <si>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</si>
  <si>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</si>
  <si>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</si>
  <si>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</si>
  <si>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</si>
  <si>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</si>
  <si>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</si>
  <si>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</si>
  <si>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</si>
  <si>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</si>
  <si>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</si>
  <si>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</si>
  <si>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</si>
  <si>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</si>
  <si>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</si>
  <si>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</si>
  <si>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</si>
  <si>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</si>
  <si>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</si>
  <si>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</si>
  <si>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</si>
  <si>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</si>
  <si>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</si>
  <si>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</si>
  <si>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</si>
  <si>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</si>
  <si>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</si>
  <si>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</si>
  <si>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</si>
  <si>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</si>
  <si>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</si>
  <si>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</si>
  <si>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</si>
  <si>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</si>
  <si>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</si>
  <si>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</si>
  <si>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</si>
  <si>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</si>
  <si>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</si>
  <si>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</si>
  <si>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</si>
  <si>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</si>
  <si>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</si>
  <si>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</si>
  <si>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</si>
  <si>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</si>
  <si>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</si>
  <si>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</si>
  <si>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</si>
  <si>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</si>
  <si>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</si>
  <si>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</si>
  <si>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</si>
  <si>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</si>
  <si>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</si>
  <si>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</si>
  <si>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</si>
  <si>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</si>
  <si>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</si>
  <si>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</si>
  <si>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</si>
  <si>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</si>
  <si>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</si>
  <si>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</si>
  <si>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</si>
  <si>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</si>
  <si>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</si>
  <si>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</si>
  <si>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</si>
  <si>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</si>
  <si>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</si>
  <si>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</si>
  <si>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</si>
  <si>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</si>
  <si>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</si>
  <si>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</si>
  <si>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</si>
  <si>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</si>
  <si>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</si>
  <si>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</si>
  <si>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</si>
  <si>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</si>
  <si>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</si>
  <si>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</si>
  <si>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</si>
  <si>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</si>
  <si>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</si>
  <si>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</si>
  <si>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</si>
  <si>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</si>
  <si>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</si>
  <si>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radiologičtí fyzici</t>
  </si>
  <si>
    <t>biomedicínští inženýři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</si>
  <si>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</si>
  <si>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</si>
  <si>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</si>
  <si>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</si>
  <si>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</si>
  <si>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</si>
  <si>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</si>
  <si>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</si>
  <si>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</si>
  <si>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</si>
  <si>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</si>
  <si>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</si>
  <si>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</si>
  <si>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</si>
  <si>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</si>
  <si>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</si>
  <si>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</si>
  <si>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</si>
  <si>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</si>
  <si>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</si>
  <si>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</si>
  <si>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</si>
  <si>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</si>
  <si>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</si>
  <si>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</si>
  <si>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</si>
  <si>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</si>
  <si>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</si>
  <si>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</si>
  <si>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</si>
  <si>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</si>
  <si>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</si>
  <si>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</si>
  <si>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</si>
  <si>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</si>
  <si>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</si>
  <si>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</si>
  <si>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</si>
  <si>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</si>
  <si>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</si>
  <si>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</si>
  <si>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</si>
  <si>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</si>
  <si>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</si>
  <si>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</si>
  <si>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</si>
  <si>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</si>
  <si>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</si>
  <si>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</si>
  <si>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</si>
  <si>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</si>
  <si>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</si>
  <si>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</si>
  <si>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</si>
  <si>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</si>
  <si>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</si>
  <si>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</si>
  <si>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</si>
  <si>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</si>
  <si>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</si>
  <si>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</si>
  <si>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</si>
  <si>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</si>
  <si>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</si>
  <si>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</si>
  <si>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</si>
  <si>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</si>
  <si>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</si>
  <si>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SVm.)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</si>
  <si>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</si>
  <si>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</si>
  <si>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</si>
  <si>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</si>
  <si>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</si>
  <si>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</si>
  <si>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</si>
  <si>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</si>
  <si>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</si>
  <si>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</si>
  <si>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</si>
  <si>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</si>
  <si>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</si>
  <si>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</si>
  <si>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</si>
  <si>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</si>
  <si>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</si>
  <si>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</si>
  <si>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</si>
  <si>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</si>
  <si>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</si>
  <si>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</si>
  <si>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</si>
  <si>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</si>
  <si>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--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</si>
  <si>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</si>
  <si>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</si>
  <si>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</si>
  <si>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</si>
  <si>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</si>
  <si>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</si>
  <si>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</si>
  <si>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</si>
  <si>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</si>
  <si>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</si>
  <si>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</si>
  <si>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</si>
  <si>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</si>
  <si>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</si>
  <si>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</si>
  <si>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</si>
  <si>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</si>
  <si>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</si>
  <si>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</si>
  <si>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</si>
  <si>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</si>
  <si>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</si>
  <si>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</si>
  <si>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</si>
  <si>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</si>
  <si>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</si>
  <si>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</si>
  <si>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</si>
  <si>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</si>
  <si>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</si>
  <si>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</si>
  <si>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</si>
  <si>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</si>
  <si>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</si>
  <si>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</si>
  <si>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</si>
  <si>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</si>
  <si>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</si>
  <si>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</si>
  <si>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</si>
  <si>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</si>
  <si>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</si>
  <si>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</si>
  <si>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</si>
  <si>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</si>
  <si>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</si>
  <si>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</si>
  <si>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</si>
  <si>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</si>
  <si>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</si>
  <si>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</si>
  <si>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</si>
  <si>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</si>
  <si>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</si>
  <si>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</si>
  <si>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</si>
  <si>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</si>
  <si>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</si>
  <si>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</si>
  <si>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</si>
  <si>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</si>
  <si>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</si>
  <si>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</si>
  <si>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</si>
  <si>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</si>
  <si>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</si>
  <si>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</si>
  <si>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</si>
  <si>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</si>
  <si>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</si>
  <si>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</si>
  <si>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</si>
  <si>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</si>
  <si>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</si>
  <si>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</si>
  <si>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</si>
  <si>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</si>
  <si>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</si>
  <si>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</si>
  <si>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</si>
  <si>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</si>
  <si>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</si>
  <si>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</si>
  <si>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</si>
  <si>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</si>
  <si>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</si>
  <si>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</si>
  <si>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</si>
  <si>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</si>
  <si>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</si>
  <si>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</si>
  <si>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</si>
  <si>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</si>
  <si>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</si>
  <si>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</si>
  <si>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</si>
  <si>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</si>
  <si>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</si>
  <si>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</si>
  <si>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</si>
  <si>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</si>
  <si>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</si>
  <si>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</si>
  <si>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</si>
  <si>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</si>
  <si>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</si>
  <si>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</si>
  <si>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</si>
  <si>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</si>
  <si>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</si>
  <si>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</si>
  <si>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</si>
  <si>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</si>
  <si>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</si>
  <si>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</si>
  <si>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</si>
  <si>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</si>
  <si>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</si>
  <si>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</si>
  <si>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</si>
  <si>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</si>
  <si>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</si>
  <si>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</si>
  <si>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</si>
  <si>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</si>
  <si>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</si>
  <si>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</si>
  <si>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</si>
  <si>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</si>
  <si>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</si>
  <si>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</si>
  <si>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</si>
  <si>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</si>
  <si>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</si>
  <si>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</si>
  <si>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</si>
  <si>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</si>
  <si>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</si>
  <si>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</si>
  <si>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</si>
  <si>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</si>
  <si>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</si>
  <si>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</si>
  <si>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</si>
  <si>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</si>
  <si>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</si>
  <si>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</si>
  <si>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</si>
  <si>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</si>
  <si>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</si>
  <si>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</si>
  <si>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</si>
  <si>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</si>
  <si>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</si>
  <si>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</si>
  <si>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</si>
  <si>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</si>
  <si>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</si>
  <si>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</si>
  <si>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</si>
  <si>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</si>
  <si>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</si>
  <si>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</si>
  <si>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</si>
  <si>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</si>
  <si>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</si>
  <si>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</si>
  <si>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50113006     léky - enterální výživa (LEK)</t>
  </si>
  <si>
    <t>50113014     léky - antimykotika (LEK)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</si>
  <si>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</si>
  <si>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</si>
  <si>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</si>
  <si>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</si>
  <si>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</si>
  <si>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</si>
  <si>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</si>
  <si>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</si>
  <si>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</si>
  <si>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</si>
  <si>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</si>
  <si>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</si>
  <si>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</si>
  <si>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</si>
  <si>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</si>
  <si>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</si>
  <si>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</si>
  <si>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</si>
  <si>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</si>
  <si>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</si>
  <si>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117173</t>
  </si>
  <si>
    <t>17173</t>
  </si>
  <si>
    <t>OLYNTH 0.1%</t>
  </si>
  <si>
    <t>NAS SPR SOL 1X10ML</t>
  </si>
  <si>
    <t>844964</t>
  </si>
  <si>
    <t>40542</t>
  </si>
  <si>
    <t>Olynth HA 0,1</t>
  </si>
  <si>
    <t>192521</t>
  </si>
  <si>
    <t>NASONEX</t>
  </si>
  <si>
    <t>NAS SPR SUS 140X50RG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</si>
  <si>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</si>
  <si>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</si>
  <si>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</si>
  <si>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</si>
  <si>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</si>
  <si>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</si>
  <si>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</si>
  <si>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</si>
  <si>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</si>
  <si>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103688</t>
  </si>
  <si>
    <t>3688</t>
  </si>
  <si>
    <t>SUPPOSITORIA GLYCERINI LECIVA</t>
  </si>
  <si>
    <t>SUP 10X2.35GM</t>
  </si>
  <si>
    <t>110151</t>
  </si>
  <si>
    <t>10151</t>
  </si>
  <si>
    <t>LOPERON CPS</t>
  </si>
  <si>
    <t>POR CPS DUR 10X2MG</t>
  </si>
  <si>
    <t>117189</t>
  </si>
  <si>
    <t>17189</t>
  </si>
  <si>
    <t>KALIUM CHLORATUM BIOMEDICA</t>
  </si>
  <si>
    <t>POR TBLFLM100X500MG</t>
  </si>
  <si>
    <t>148888</t>
  </si>
  <si>
    <t>48888</t>
  </si>
  <si>
    <t>ATARALGIN</t>
  </si>
  <si>
    <t>POR TBL NOB 20</t>
  </si>
  <si>
    <t>156992</t>
  </si>
  <si>
    <t>56992</t>
  </si>
  <si>
    <t>CODEIN SLOVAKOFARMA 15MG</t>
  </si>
  <si>
    <t>TBL 10X15MG-BLISTR</t>
  </si>
  <si>
    <t>157586</t>
  </si>
  <si>
    <t>57586</t>
  </si>
  <si>
    <t>ESPUMISAN</t>
  </si>
  <si>
    <t>PORCPSMOL50X40MG-BL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</si>
  <si>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</si>
  <si>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</si>
  <si>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</si>
  <si>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</si>
  <si>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</si>
  <si>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</si>
  <si>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</si>
  <si>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</si>
  <si>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</si>
  <si>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</si>
  <si>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</si>
  <si>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</si>
  <si>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</si>
  <si>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</si>
  <si>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</si>
  <si>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</si>
  <si>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</si>
  <si>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</si>
  <si>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</si>
  <si>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</si>
  <si>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840464</t>
  </si>
  <si>
    <t>0</t>
  </si>
  <si>
    <t>Vitar Soda tbl.150</t>
  </si>
  <si>
    <t>neleč.</t>
  </si>
  <si>
    <t>845008</t>
  </si>
  <si>
    <t>107806</t>
  </si>
  <si>
    <t>AESCIN-TEVA</t>
  </si>
  <si>
    <t>POR TBL FLM 30X20MG</t>
  </si>
  <si>
    <t>847713</t>
  </si>
  <si>
    <t>125526</t>
  </si>
  <si>
    <t>APO-IBUPROFEN 400 MG</t>
  </si>
  <si>
    <t>POR TBL FLM 100X400MG</t>
  </si>
  <si>
    <t>848930</t>
  </si>
  <si>
    <t>155781</t>
  </si>
  <si>
    <t>GODASAL 100</t>
  </si>
  <si>
    <t>POR TBL NOB 50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</si>
  <si>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</si>
  <si>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</si>
  <si>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</si>
  <si>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</si>
  <si>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</si>
  <si>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</si>
  <si>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</si>
  <si>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192757</t>
  </si>
  <si>
    <t>92757</t>
  </si>
  <si>
    <t>ERDOMED 300MG</t>
  </si>
  <si>
    <t>CPS 10X300MG</t>
  </si>
  <si>
    <t>100231</t>
  </si>
  <si>
    <t>231</t>
  </si>
  <si>
    <t>NITROGLYCERIN SLOVAKOFARMA</t>
  </si>
  <si>
    <t>TBL 20X0.5MG</t>
  </si>
  <si>
    <t>145274</t>
  </si>
  <si>
    <t>45274</t>
  </si>
  <si>
    <t>ENAP 10MG</t>
  </si>
  <si>
    <t>TBL 30X10MG</t>
  </si>
  <si>
    <t>109415</t>
  </si>
  <si>
    <t>119683</t>
  </si>
  <si>
    <t>NASIVIN 0,05%</t>
  </si>
  <si>
    <t>NAS SPR SOL 10ML-SK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</si>
  <si>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</si>
  <si>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</si>
  <si>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</si>
  <si>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</si>
  <si>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</si>
  <si>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</si>
  <si>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</si>
  <si>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</si>
  <si>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149018</t>
  </si>
  <si>
    <t>49018</t>
  </si>
  <si>
    <t>GUTTALAX</t>
  </si>
  <si>
    <t>POR GTT SOL 1X30ML</t>
  </si>
  <si>
    <t>156926</t>
  </si>
  <si>
    <t>56926</t>
  </si>
  <si>
    <t>AQUA PRO INJECTIONE BRAUN</t>
  </si>
  <si>
    <t>INJ SOL 20X10ML-PLA</t>
  </si>
  <si>
    <t>188663</t>
  </si>
  <si>
    <t>17994</t>
  </si>
  <si>
    <t>CALCII CARBONICI 0,5 TBL. MEDICAMENTA</t>
  </si>
  <si>
    <t>POR TBL NOB 100X0.5GM</t>
  </si>
  <si>
    <t>900071</t>
  </si>
  <si>
    <t>KL TBL MAGN.LACT 0,5G+B6 0,02G, 100TBL</t>
  </si>
  <si>
    <t>394106</t>
  </si>
  <si>
    <t>Isolda regenerační krém oliva a čajovník</t>
  </si>
  <si>
    <t>100ml</t>
  </si>
  <si>
    <t>841783</t>
  </si>
  <si>
    <t>Isolda krém s Aloe vera a panthenolem.100ml</t>
  </si>
  <si>
    <t>100982</t>
  </si>
  <si>
    <t>982</t>
  </si>
  <si>
    <t>CARBOSORB</t>
  </si>
  <si>
    <t>PLV 1X25GM</t>
  </si>
  <si>
    <t>114826</t>
  </si>
  <si>
    <t>14826</t>
  </si>
  <si>
    <t>FLECTOR EP GEL</t>
  </si>
  <si>
    <t>DRM GEL 1X100GM</t>
  </si>
  <si>
    <t>159746</t>
  </si>
  <si>
    <t>HEŘMÁNKOVÝ ČAJ LEROS</t>
  </si>
  <si>
    <t>SPC 20X1.5GM(SÁČKY)</t>
  </si>
  <si>
    <t>176954</t>
  </si>
  <si>
    <t>ALGIFEN NEO</t>
  </si>
  <si>
    <t>POR GTT SOL 1X50ML</t>
  </si>
  <si>
    <t>198054</t>
  </si>
  <si>
    <t>SANVAL 10 MG</t>
  </si>
  <si>
    <t>POR TBL FLM 20X10MG</t>
  </si>
  <si>
    <t>198058</t>
  </si>
  <si>
    <t>POR TBL FLM 100X10MG</t>
  </si>
  <si>
    <t>844422</t>
  </si>
  <si>
    <t>9999999</t>
  </si>
  <si>
    <t>Thybon 50x20mcg Henning</t>
  </si>
  <si>
    <t>202362</t>
  </si>
  <si>
    <t>IBALGIN 400</t>
  </si>
  <si>
    <t>POR TBL FLM 48X400MG</t>
  </si>
  <si>
    <t>115318</t>
  </si>
  <si>
    <t>HELICID 20 ZENTIVA</t>
  </si>
  <si>
    <t>POR CPS ETD 90X20MG</t>
  </si>
  <si>
    <t>114825</t>
  </si>
  <si>
    <t>14825</t>
  </si>
  <si>
    <t>DRM GEL 1X60GM</t>
  </si>
  <si>
    <t>185799</t>
  </si>
  <si>
    <t>SEPTILEN 5 MG</t>
  </si>
  <si>
    <t>ORM PAS 20X5MG</t>
  </si>
  <si>
    <t>215606</t>
  </si>
  <si>
    <t>991469</t>
  </si>
  <si>
    <t xml:space="preserve">ISOLDA konopný krém s pupalkovým olejem </t>
  </si>
  <si>
    <t>100 ml</t>
  </si>
  <si>
    <t>991470</t>
  </si>
  <si>
    <t xml:space="preserve">ISOLDA krém keratin s mandlovým olejem </t>
  </si>
  <si>
    <t>P</t>
  </si>
  <si>
    <t>142547</t>
  </si>
  <si>
    <t>42547</t>
  </si>
  <si>
    <t>LACTULOSE AL SIRUP</t>
  </si>
  <si>
    <t>POR SIR 1X500ML</t>
  </si>
  <si>
    <t>166030</t>
  </si>
  <si>
    <t>66030</t>
  </si>
  <si>
    <t>ZODAC</t>
  </si>
  <si>
    <t>TBL OBD 30X10MG</t>
  </si>
  <si>
    <t>112891</t>
  </si>
  <si>
    <t>12891</t>
  </si>
  <si>
    <t>AULIN</t>
  </si>
  <si>
    <t>TBL 15X100MG</t>
  </si>
  <si>
    <t>142546</t>
  </si>
  <si>
    <t>42546</t>
  </si>
  <si>
    <t>POR SIR 1X200ML</t>
  </si>
  <si>
    <t>169189</t>
  </si>
  <si>
    <t>69189</t>
  </si>
  <si>
    <t>EUTHYROX 50</t>
  </si>
  <si>
    <t>TBL 100X50RG</t>
  </si>
  <si>
    <t>147458</t>
  </si>
  <si>
    <t>EUTHYROX 112 MIKROGRAMŮ</t>
  </si>
  <si>
    <t>POR TBL NOB 100X112RG II</t>
  </si>
  <si>
    <t>169191</t>
  </si>
  <si>
    <t>69191</t>
  </si>
  <si>
    <t>EUTHYROX 150</t>
  </si>
  <si>
    <t>TBL 100X150RG</t>
  </si>
  <si>
    <t>187425</t>
  </si>
  <si>
    <t>LETROX 50</t>
  </si>
  <si>
    <t>POR TBL NOB 100X50RG II</t>
  </si>
  <si>
    <t>169714</t>
  </si>
  <si>
    <t>LETROX 125</t>
  </si>
  <si>
    <t>POR TBL NOB 100X125MCG</t>
  </si>
  <si>
    <t>187427</t>
  </si>
  <si>
    <t>LETROX 100</t>
  </si>
  <si>
    <t>POR TBL NOB 100X100RG II</t>
  </si>
  <si>
    <t>50113013</t>
  </si>
  <si>
    <t>105951</t>
  </si>
  <si>
    <t>5951</t>
  </si>
  <si>
    <t>AMOKSIKLAV 1G</t>
  </si>
  <si>
    <t>TBL OBD 14X1GM</t>
  </si>
  <si>
    <t>130187</t>
  </si>
  <si>
    <t>30187</t>
  </si>
  <si>
    <t>MIDAZOLAM TORREX 5MG/ML</t>
  </si>
  <si>
    <t>INJ 10X1ML/5MG</t>
  </si>
  <si>
    <t>130160</t>
  </si>
  <si>
    <t>30160</t>
  </si>
  <si>
    <t>MIDAZOLAM TORREX 1MG/ML</t>
  </si>
  <si>
    <t>INJ 10X2ML/2MG</t>
  </si>
  <si>
    <t>130164</t>
  </si>
  <si>
    <t>30164</t>
  </si>
  <si>
    <t>INJ 10X5ML/5MG</t>
  </si>
  <si>
    <t>51366</t>
  </si>
  <si>
    <t>CHLORID SODNÝ 0,9% BRAUN</t>
  </si>
  <si>
    <t>INF SOL 20X100MLPELAH</t>
  </si>
  <si>
    <t>47249</t>
  </si>
  <si>
    <t>GLUKÓZA 5 BRAUN</t>
  </si>
  <si>
    <t>INF SOL 10X250ML-PE</t>
  </si>
  <si>
    <t>51367</t>
  </si>
  <si>
    <t>INF SOL 10X250MLPELAH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</si>
  <si>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</si>
  <si>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</si>
  <si>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</si>
  <si>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</si>
  <si>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</si>
  <si>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</si>
  <si>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</si>
  <si>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</si>
  <si>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</si>
  <si>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</si>
  <si>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</si>
  <si>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</si>
  <si>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</si>
  <si>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</si>
  <si>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</si>
  <si>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</si>
  <si>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</si>
  <si>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</si>
  <si>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</si>
  <si>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</si>
  <si>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</si>
  <si>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</si>
  <si>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</si>
  <si>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847974</t>
  </si>
  <si>
    <t>125525</t>
  </si>
  <si>
    <t>POR TBL FLM 30X400MG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</si>
  <si>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</si>
  <si>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</si>
  <si>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</si>
  <si>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</si>
  <si>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</si>
  <si>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</si>
  <si>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</si>
  <si>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104380</t>
  </si>
  <si>
    <t>4380</t>
  </si>
  <si>
    <t>TENSAMIN</t>
  </si>
  <si>
    <t>INJ 10X5ML</t>
  </si>
  <si>
    <t>196610</t>
  </si>
  <si>
    <t>96610</t>
  </si>
  <si>
    <t>APAURIN</t>
  </si>
  <si>
    <t>INJ 10X2ML/10MG</t>
  </si>
  <si>
    <t>104071</t>
  </si>
  <si>
    <t>4071</t>
  </si>
  <si>
    <t>INJ 10X2ML</t>
  </si>
  <si>
    <t>47706</t>
  </si>
  <si>
    <t>GLUKÓZA 20 BRAUN</t>
  </si>
  <si>
    <t>INF SOL 10X500ML-PE</t>
  </si>
  <si>
    <t>394072</t>
  </si>
  <si>
    <t>1000</t>
  </si>
  <si>
    <t>KL KAPSLE</t>
  </si>
  <si>
    <t>394627</t>
  </si>
  <si>
    <t>KL BARVA NA  DETI 20 g</t>
  </si>
  <si>
    <t>157992</t>
  </si>
  <si>
    <t>57992</t>
  </si>
  <si>
    <t>STADALAX</t>
  </si>
  <si>
    <t>POR TBL OBD 20X5MG</t>
  </si>
  <si>
    <t>501131</t>
  </si>
  <si>
    <t>IR AC.BORICI AQ.OPHTAL.500 ml</t>
  </si>
  <si>
    <t>IR OČNÍ VODA 500 ml</t>
  </si>
  <si>
    <t>397749</t>
  </si>
  <si>
    <t>Diamox inj. sicc. 20x500mg-MIMOŘ.DOVOZ!!</t>
  </si>
  <si>
    <t>50113009</t>
  </si>
  <si>
    <t>167779</t>
  </si>
  <si>
    <t>RAPISCAN 400 MCG</t>
  </si>
  <si>
    <t>INJ SOL 1X5ML</t>
  </si>
  <si>
    <t>169724</t>
  </si>
  <si>
    <t>69724</t>
  </si>
  <si>
    <t>ARDEAELYTOSOL NA.HYDR.CARB.4.2%</t>
  </si>
  <si>
    <t>INF 1X80ML</t>
  </si>
  <si>
    <t>51383</t>
  </si>
  <si>
    <t>INF SOL 10X500MLPELAH</t>
  </si>
  <si>
    <t>100502</t>
  </si>
  <si>
    <t>502</t>
  </si>
  <si>
    <t>MESOCAIN</t>
  </si>
  <si>
    <t>INJ 10X10ML 1%</t>
  </si>
  <si>
    <t>102477</t>
  </si>
  <si>
    <t>2477</t>
  </si>
  <si>
    <t>DIAZEPAM SLOVAKOFARMA</t>
  </si>
  <si>
    <t>TBL 20X5MG</t>
  </si>
  <si>
    <t>184090</t>
  </si>
  <si>
    <t>84090</t>
  </si>
  <si>
    <t>DEXAMED</t>
  </si>
  <si>
    <t>INJ 10X2ML/8MG</t>
  </si>
  <si>
    <t>51384</t>
  </si>
  <si>
    <t>INF SOL 10X1000MLPLAH</t>
  </si>
  <si>
    <t>193724</t>
  </si>
  <si>
    <t>93724</t>
  </si>
  <si>
    <t>INDOMETACIN 100 BERLIN-CHEMIE</t>
  </si>
  <si>
    <t>SUP 10X100MG</t>
  </si>
  <si>
    <t>100409</t>
  </si>
  <si>
    <t>409</t>
  </si>
  <si>
    <t>CALCIUM CHLORATUM BIOTIKA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</si>
  <si>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</si>
  <si>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</si>
  <si>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</si>
  <si>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</si>
  <si>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</si>
  <si>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</si>
  <si>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</si>
  <si>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</si>
  <si>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132082</t>
  </si>
  <si>
    <t>32082</t>
  </si>
  <si>
    <t>IBALGIN 400 (IBUPROFEN 400)</t>
  </si>
  <si>
    <t>TBL OBD 100X400MG</t>
  </si>
  <si>
    <t>187659</t>
  </si>
  <si>
    <t>INJ SOL 100X10ML II</t>
  </si>
  <si>
    <t>187660</t>
  </si>
  <si>
    <t>INJ SOL 100X20ML II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</si>
  <si>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</si>
  <si>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</si>
  <si>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</si>
  <si>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</si>
  <si>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</si>
  <si>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</si>
  <si>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</si>
  <si>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</si>
  <si>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177018</t>
  </si>
  <si>
    <t>77018</t>
  </si>
  <si>
    <t>ULTRAVIST-370</t>
  </si>
  <si>
    <t>INJ 10X50ML</t>
  </si>
  <si>
    <t>177019</t>
  </si>
  <si>
    <t>77019</t>
  </si>
  <si>
    <t>INJ 10X100ML</t>
  </si>
  <si>
    <t>193626</t>
  </si>
  <si>
    <t>93626</t>
  </si>
  <si>
    <t>ULTRAVIST 370</t>
  </si>
  <si>
    <t>151208</t>
  </si>
  <si>
    <t>INJ SOL 8X500ML</t>
  </si>
  <si>
    <t>50113016</t>
  </si>
  <si>
    <t>27720</t>
  </si>
  <si>
    <t>THYROGEN 0.9 MG</t>
  </si>
  <si>
    <t>INJ PLV SOL 2X0.9MG</t>
  </si>
  <si>
    <t>KNM: lůžkové oddělení 40</t>
  </si>
  <si>
    <t>KNM: ambulance</t>
  </si>
  <si>
    <t>KNM: laboratoř-SVLS</t>
  </si>
  <si>
    <t>KNM: přístr.pracoviště - PET</t>
  </si>
  <si>
    <t>KNM: centrum - KNM</t>
  </si>
  <si>
    <t>Lékárna - léčiva</t>
  </si>
  <si>
    <t>Lékárna - antibiotika</t>
  </si>
  <si>
    <t>Lékárna - RTG diagnostika</t>
  </si>
  <si>
    <t>Lékárna - centrové léky</t>
  </si>
  <si>
    <t>2221 - KNM: ambulance</t>
  </si>
  <si>
    <t>2251 - KNM: přístr.pracoviště - PET</t>
  </si>
  <si>
    <t>2211 - KNM: lůžkové oddělení 40</t>
  </si>
  <si>
    <t>N05CD08 - Midazolam</t>
  </si>
  <si>
    <t>R06AE07 - Cetirizin</t>
  </si>
  <si>
    <t>A06AD11 - Laktulóza</t>
  </si>
  <si>
    <t>H03AA01 - Levothyroxin, sodná sůl</t>
  </si>
  <si>
    <t>V08AB05 - Jopromid</t>
  </si>
  <si>
    <t>J01CR02 - Amoxicilin a enzymový inhibitor</t>
  </si>
  <si>
    <t>M01AX17 - Nimesulid</t>
  </si>
  <si>
    <t>A06AD11</t>
  </si>
  <si>
    <t>SIR 1X200MLX0,667GM/ML</t>
  </si>
  <si>
    <t>SIR 1X500MLX0,667GM/ML</t>
  </si>
  <si>
    <t>H03AA01</t>
  </si>
  <si>
    <t>TBL NOB 100X112RG II</t>
  </si>
  <si>
    <t>TBL NOB 100X125RG II</t>
  </si>
  <si>
    <t>TBL NOB 100X50RG II</t>
  </si>
  <si>
    <t>TBL NOB 100X100RG II</t>
  </si>
  <si>
    <t>EUTHYROX 50 MIKROGRAMŮ</t>
  </si>
  <si>
    <t>TBL NOB 100X50RG</t>
  </si>
  <si>
    <t>EUTHYROX 150 MIKROGRAMŮ</t>
  </si>
  <si>
    <t>TBL NOB 100X150RG</t>
  </si>
  <si>
    <t>J01CR02</t>
  </si>
  <si>
    <t>AMOKSIKLAV 1 G</t>
  </si>
  <si>
    <t>TBL FLM 14X875MG/125MG</t>
  </si>
  <si>
    <t>M01AX17</t>
  </si>
  <si>
    <t>TBL NOB 15X100MG</t>
  </si>
  <si>
    <t>R06AE07</t>
  </si>
  <si>
    <t>TBL FLM 30X10MG</t>
  </si>
  <si>
    <t>N05CD08</t>
  </si>
  <si>
    <t>MIDAZOLAM TORREX 1 MG/ML</t>
  </si>
  <si>
    <t>INJ SOL 10X2MLX1MG/ML</t>
  </si>
  <si>
    <t>MIDAZOLAM TORREX 5 MG/ML</t>
  </si>
  <si>
    <t>INJ SOL 10X1MLX5MG/ML</t>
  </si>
  <si>
    <t>V08AB05</t>
  </si>
  <si>
    <t>INJ SOL 8X500MLX0,769GM/ML</t>
  </si>
  <si>
    <t>INJ SOL 10X50MLX0,769GM/ML</t>
  </si>
  <si>
    <t>INJ SOL 10X100MLX0,769GM/ML</t>
  </si>
  <si>
    <t>INJ SOL 1X200MLX0,769GM/ML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</si>
  <si>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</si>
  <si>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</si>
  <si>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</si>
  <si>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</si>
  <si>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</si>
  <si>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</si>
  <si>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</si>
  <si>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</si>
  <si>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89301221</t>
  </si>
  <si>
    <t>Standardní lůžková péče Celkem</t>
  </si>
  <si>
    <t>89301222</t>
  </si>
  <si>
    <t>Všeobecná ambulance Celkem</t>
  </si>
  <si>
    <t xml:space="preserve"> </t>
  </si>
  <si>
    <t>* Legenda</t>
  </si>
  <si>
    <t>DIAPZT = Pomůcky pro diabetiky, jejichž název začíná slovem "Pumpa"</t>
  </si>
  <si>
    <t>Budíková Miroslava</t>
  </si>
  <si>
    <t>Dočkal Milan</t>
  </si>
  <si>
    <t>Dočkalová Eva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</si>
  <si>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</si>
  <si>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</si>
  <si>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</si>
  <si>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</si>
  <si>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</si>
  <si>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</si>
  <si>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Polzerová Hana</t>
  </si>
  <si>
    <t>Quinn Libuše</t>
  </si>
  <si>
    <t>Jiná</t>
  </si>
  <si>
    <t>999999</t>
  </si>
  <si>
    <t>Jiný</t>
  </si>
  <si>
    <t>Levothyroxin, sodná sůl</t>
  </si>
  <si>
    <t>147456</t>
  </si>
  <si>
    <t>TBL NOB 100X112RG I</t>
  </si>
  <si>
    <t>147460</t>
  </si>
  <si>
    <t>EUTHYROX 200 MIKROGRAMŮ</t>
  </si>
  <si>
    <t>TBL NOB 100X200RG I</t>
  </si>
  <si>
    <t>147464</t>
  </si>
  <si>
    <t>EUTHYROX 137 MIKROGRAMŮ</t>
  </si>
  <si>
    <t>TBL NOB 100X137RG I</t>
  </si>
  <si>
    <t>147466</t>
  </si>
  <si>
    <t>TBL NOB 100X137RG II</t>
  </si>
  <si>
    <t>172044</t>
  </si>
  <si>
    <t>LETROX 150</t>
  </si>
  <si>
    <t>TBL NOB 100X150RG II</t>
  </si>
  <si>
    <t>184245</t>
  </si>
  <si>
    <t>LETROX 75</t>
  </si>
  <si>
    <t>TBL NOB 100X75RG II</t>
  </si>
  <si>
    <t>46692</t>
  </si>
  <si>
    <t>EUTHYROX 75 MIKROGRAMŮ</t>
  </si>
  <si>
    <t>TBL NOB 100X75RG</t>
  </si>
  <si>
    <t>46694</t>
  </si>
  <si>
    <t>EUTHYROX 125 MIKROGRAMŮ</t>
  </si>
  <si>
    <t>TBL NOB 100X125RG</t>
  </si>
  <si>
    <t>47144</t>
  </si>
  <si>
    <t>POR TBL NOB 100X100RG I</t>
  </si>
  <si>
    <t>97186</t>
  </si>
  <si>
    <t>EUTHYROX 100 MIKROGRAMŮ</t>
  </si>
  <si>
    <t>TBL NOB 100X100RG</t>
  </si>
  <si>
    <t>69192</t>
  </si>
  <si>
    <t>TBL NOB 50X150RG</t>
  </si>
  <si>
    <t>Omeprazol</t>
  </si>
  <si>
    <t>132526</t>
  </si>
  <si>
    <t>HELICID 10</t>
  </si>
  <si>
    <t>CPS ETD 28X10MG</t>
  </si>
  <si>
    <t>25365</t>
  </si>
  <si>
    <t>CPS ETD 28X20MG</t>
  </si>
  <si>
    <t>25366</t>
  </si>
  <si>
    <t>CPS ETD 90X20MG</t>
  </si>
  <si>
    <t>215605</t>
  </si>
  <si>
    <t>215609</t>
  </si>
  <si>
    <t>HELICID 10 ZENTIVA</t>
  </si>
  <si>
    <t>CPS ETD 90X10MG</t>
  </si>
  <si>
    <t>Prednison</t>
  </si>
  <si>
    <t>PREDNISON 20 LÉČIVA</t>
  </si>
  <si>
    <t>TBL NOB 20X20MG</t>
  </si>
  <si>
    <t>Thiamazol</t>
  </si>
  <si>
    <t>87150</t>
  </si>
  <si>
    <t>THYROZOL 10</t>
  </si>
  <si>
    <t>TBL FLM 100X10MG</t>
  </si>
  <si>
    <t>Homeopatika (česká ATC skupina)</t>
  </si>
  <si>
    <t>115226</t>
  </si>
  <si>
    <t>KALIUM CHLORATUM</t>
  </si>
  <si>
    <t>TBL NOB 80XD5-D30</t>
  </si>
  <si>
    <t>Bisoprolol</t>
  </si>
  <si>
    <t>47740</t>
  </si>
  <si>
    <t>RIVOCOR 5</t>
  </si>
  <si>
    <t>TBL FLM 30X5MG</t>
  </si>
  <si>
    <t>Erdostein</t>
  </si>
  <si>
    <t>87076</t>
  </si>
  <si>
    <t>ERDOMED</t>
  </si>
  <si>
    <t>CPS DUR 20X300MG</t>
  </si>
  <si>
    <t>Chlorid draselný</t>
  </si>
  <si>
    <t>125599</t>
  </si>
  <si>
    <t>KALNORMIN</t>
  </si>
  <si>
    <t>TBL PRO 30X1GM</t>
  </si>
  <si>
    <t>Sulfamethoxazol a trimethoprim</t>
  </si>
  <si>
    <t>75022</t>
  </si>
  <si>
    <t>COTRIMOXAZOL AL FORTE</t>
  </si>
  <si>
    <t>TBL NOB 10X800MG/160MG</t>
  </si>
  <si>
    <t>Amoxicilin a enzymový inhibitor</t>
  </si>
  <si>
    <t>Nimesulid</t>
  </si>
  <si>
    <t>12892</t>
  </si>
  <si>
    <t>TBL NOB 30X100MG</t>
  </si>
  <si>
    <t>Acebutolol</t>
  </si>
  <si>
    <t>80058</t>
  </si>
  <si>
    <t>SECTRAL 400 MG</t>
  </si>
  <si>
    <t>TBL FLM 30X400MG</t>
  </si>
  <si>
    <t>Alprazolam</t>
  </si>
  <si>
    <t>6618</t>
  </si>
  <si>
    <t>NEUROL 0,5</t>
  </si>
  <si>
    <t>TBL NOB 30X0,5MG</t>
  </si>
  <si>
    <t>Atorvastatin</t>
  </si>
  <si>
    <t>93015</t>
  </si>
  <si>
    <t>SORTIS 10 MG</t>
  </si>
  <si>
    <t>Azithromycin</t>
  </si>
  <si>
    <t>155859</t>
  </si>
  <si>
    <t>SUMAMED 500 MG</t>
  </si>
  <si>
    <t>TBL FLM 3X500MG</t>
  </si>
  <si>
    <t>Bilastin</t>
  </si>
  <si>
    <t>148675</t>
  </si>
  <si>
    <t>XADOS 20 MG TABLETY</t>
  </si>
  <si>
    <t>TBL NOB 50X20MG</t>
  </si>
  <si>
    <t>176913</t>
  </si>
  <si>
    <t>TBL FLM 90X5MG</t>
  </si>
  <si>
    <t>3802</t>
  </si>
  <si>
    <t>CONCOR COR 2,5 MG</t>
  </si>
  <si>
    <t>TBL FLM 56X2,5MG</t>
  </si>
  <si>
    <t>Cetirizin</t>
  </si>
  <si>
    <t>5496</t>
  </si>
  <si>
    <t>TBL FLM 60X10MG</t>
  </si>
  <si>
    <t>5499</t>
  </si>
  <si>
    <t>Cilazapril</t>
  </si>
  <si>
    <t>125440</t>
  </si>
  <si>
    <t>INHIBACE 2,5 MG</t>
  </si>
  <si>
    <t>TBL FLM 100X2,5MG</t>
  </si>
  <si>
    <t>Citalopram</t>
  </si>
  <si>
    <t>132524</t>
  </si>
  <si>
    <t>CITALEC 20 ZENTIVA</t>
  </si>
  <si>
    <t>TBL FLM 60X20MG</t>
  </si>
  <si>
    <t>Desloratadin</t>
  </si>
  <si>
    <t>28814</t>
  </si>
  <si>
    <t>AERIUS 5 MG</t>
  </si>
  <si>
    <t>POR TBL DIS 60X5MG</t>
  </si>
  <si>
    <t>28815</t>
  </si>
  <si>
    <t>POR TBL DIS 50X5MG</t>
  </si>
  <si>
    <t>Diosmin, kombinace</t>
  </si>
  <si>
    <t>14075</t>
  </si>
  <si>
    <t>DETRALEX</t>
  </si>
  <si>
    <t>TBL FLM 60X500MG</t>
  </si>
  <si>
    <t>185435</t>
  </si>
  <si>
    <t>TBL FLM 120X500MG</t>
  </si>
  <si>
    <t>132908</t>
  </si>
  <si>
    <t>Drotaverin</t>
  </si>
  <si>
    <t>192729</t>
  </si>
  <si>
    <t>NO-SPA</t>
  </si>
  <si>
    <t>TBL NOB 24X40MG</t>
  </si>
  <si>
    <t>Escitalopram</t>
  </si>
  <si>
    <t>135928</t>
  </si>
  <si>
    <t>ESOPREX 10 MG</t>
  </si>
  <si>
    <t>Hořčík (různé sole v kombinaci)</t>
  </si>
  <si>
    <t>66555</t>
  </si>
  <si>
    <t>MAGNOSOLV</t>
  </si>
  <si>
    <t>POR GRA SOL SCC 30X365MG</t>
  </si>
  <si>
    <t>Hydrokortison-butyrát</t>
  </si>
  <si>
    <t>62047</t>
  </si>
  <si>
    <t>LOCOID LIPOCREAM 0,1%</t>
  </si>
  <si>
    <t>CRM 30GMX1MG/GM</t>
  </si>
  <si>
    <t>Jiná antibiotika pro lokální aplikaci</t>
  </si>
  <si>
    <t>1066</t>
  </si>
  <si>
    <t>FRAMYKOIN</t>
  </si>
  <si>
    <t>UNG 10GMX250IU/100IU/GM</t>
  </si>
  <si>
    <t>Jiná kapiláry stabilizující látky</t>
  </si>
  <si>
    <t>202701</t>
  </si>
  <si>
    <t>TBL ENT 90X20MG</t>
  </si>
  <si>
    <t>Klindamycin, kombinace</t>
  </si>
  <si>
    <t>181542</t>
  </si>
  <si>
    <t>ACNATAC 10 MG/G + 0,25 MG/G GEL</t>
  </si>
  <si>
    <t>GEL 30GMX10MG/0,25MG/GM</t>
  </si>
  <si>
    <t>181543</t>
  </si>
  <si>
    <t>GEL 60GMX10MG/0,25MG/GM</t>
  </si>
  <si>
    <t>Klopidogrel</t>
  </si>
  <si>
    <t>149483</t>
  </si>
  <si>
    <t>ZYLLT 75 MG</t>
  </si>
  <si>
    <t>TBL FLM 56X75MG</t>
  </si>
  <si>
    <t>Kyanokobalamin</t>
  </si>
  <si>
    <t>643</t>
  </si>
  <si>
    <t>VITAMIN B12 LÉČIVA 1000 MCG</t>
  </si>
  <si>
    <t>INJ SOL 5X1MLX1000RG</t>
  </si>
  <si>
    <t>Kyselina acetylsalicylová</t>
  </si>
  <si>
    <t>155782</t>
  </si>
  <si>
    <t>TBL NOB 100X100MG/50MG</t>
  </si>
  <si>
    <t>Lansoprazol</t>
  </si>
  <si>
    <t>17121</t>
  </si>
  <si>
    <t>LANZUL 30 MG</t>
  </si>
  <si>
    <t>CPS DUR 28X30MG</t>
  </si>
  <si>
    <t>17122</t>
  </si>
  <si>
    <t>CPS DUR 56X30MG</t>
  </si>
  <si>
    <t>Levocetirizin</t>
  </si>
  <si>
    <t>32719</t>
  </si>
  <si>
    <t>XYZAL</t>
  </si>
  <si>
    <t>147452</t>
  </si>
  <si>
    <t>EUTHYROX 88 MIKROGRAMŮ</t>
  </si>
  <si>
    <t>TBL NOB 100X88RG I</t>
  </si>
  <si>
    <t>47141</t>
  </si>
  <si>
    <t>POR TBL NOB 100X50RG I</t>
  </si>
  <si>
    <t>199576</t>
  </si>
  <si>
    <t>ELTROXIN 100 MIKROGRAMŮ</t>
  </si>
  <si>
    <t>Losartan</t>
  </si>
  <si>
    <t>114067</t>
  </si>
  <si>
    <t>LOZAP 50 ZENTIVA</t>
  </si>
  <si>
    <t>TBL FLM 90X50MG II</t>
  </si>
  <si>
    <t>Mefenoxalon</t>
  </si>
  <si>
    <t>DORSIFLEX 200 MG</t>
  </si>
  <si>
    <t>TBL NOB 30X200MG</t>
  </si>
  <si>
    <t>Metformin</t>
  </si>
  <si>
    <t>132576</t>
  </si>
  <si>
    <t>SIOFOR 850</t>
  </si>
  <si>
    <t>TBL FLM 120X850MG</t>
  </si>
  <si>
    <t>191922</t>
  </si>
  <si>
    <t>SIOFOR 1000</t>
  </si>
  <si>
    <t>TBL FLM 60X1000MG</t>
  </si>
  <si>
    <t>Mometason</t>
  </si>
  <si>
    <t>NAS SPR SUS 140DÁVX50RG/DÁV</t>
  </si>
  <si>
    <t>12895</t>
  </si>
  <si>
    <t>POR GRA SUS 30X100MG I</t>
  </si>
  <si>
    <t>17187</t>
  </si>
  <si>
    <t>NIMESIL</t>
  </si>
  <si>
    <t>POR GRA SUS 30X100MG</t>
  </si>
  <si>
    <t>Norethisteron a estrogen</t>
  </si>
  <si>
    <t>56202</t>
  </si>
  <si>
    <t>TRISEQUENS</t>
  </si>
  <si>
    <t>TBL FLM 3X28</t>
  </si>
  <si>
    <t>Pantoprazol</t>
  </si>
  <si>
    <t>49115</t>
  </si>
  <si>
    <t>CONTROLOC 20 MG</t>
  </si>
  <si>
    <t>TBL ENT 100X20MG</t>
  </si>
  <si>
    <t>Paracetamol, kombinace kromě psycholeptik</t>
  </si>
  <si>
    <t>186251</t>
  </si>
  <si>
    <t>TBL NOB 40</t>
  </si>
  <si>
    <t>Perindopril</t>
  </si>
  <si>
    <t>101209</t>
  </si>
  <si>
    <t>PRESTARIUM NEO</t>
  </si>
  <si>
    <t>TBL FLM 60X5MG</t>
  </si>
  <si>
    <t>Perindopril a diuretika</t>
  </si>
  <si>
    <t>122690</t>
  </si>
  <si>
    <t>PRESTARIUM NEO COMBI 5 MG/1,25 MG</t>
  </si>
  <si>
    <t>TBL FLM 90X5MG/1,25MG</t>
  </si>
  <si>
    <t>Ranitidin</t>
  </si>
  <si>
    <t>47471</t>
  </si>
  <si>
    <t>RANISAN 150 MG</t>
  </si>
  <si>
    <t>TBL FLM 60X150MG</t>
  </si>
  <si>
    <t>Síran hořečnatý</t>
  </si>
  <si>
    <t>MAGNESIUM SULFURICUM BIOTIKA 10%</t>
  </si>
  <si>
    <t>INJ SOL 5X10MLX100MG/ML</t>
  </si>
  <si>
    <t>Spazmolytika, psycholeptika a analgetika v kombinaci</t>
  </si>
  <si>
    <t>91261</t>
  </si>
  <si>
    <t>SPASMOPAN</t>
  </si>
  <si>
    <t>SUP 5</t>
  </si>
  <si>
    <t>Thiokolchikosid</t>
  </si>
  <si>
    <t>203765</t>
  </si>
  <si>
    <t>MUSCORIL CPS</t>
  </si>
  <si>
    <t>CPS DUR 30X4MG</t>
  </si>
  <si>
    <t>Zolpidem</t>
  </si>
  <si>
    <t>146893</t>
  </si>
  <si>
    <t>ZOLPIDEM MYLAN 10 MG</t>
  </si>
  <si>
    <t>TBL FLM 20X10MG</t>
  </si>
  <si>
    <t>146894</t>
  </si>
  <si>
    <t>146895</t>
  </si>
  <si>
    <t>TBL FLM 28X10MG</t>
  </si>
  <si>
    <t>16285</t>
  </si>
  <si>
    <t>STILNOX</t>
  </si>
  <si>
    <t>TBL FLM 10X10MG</t>
  </si>
  <si>
    <t>16286</t>
  </si>
  <si>
    <t>198056</t>
  </si>
  <si>
    <t>198055</t>
  </si>
  <si>
    <t>198051</t>
  </si>
  <si>
    <t>Itopridum</t>
  </si>
  <si>
    <t>166760</t>
  </si>
  <si>
    <t>KINITO 50 MG, POTAHOVANÉ TABLETY</t>
  </si>
  <si>
    <t>TBL FLM 100X50MG</t>
  </si>
  <si>
    <t>Liothyronin, sodná sůl</t>
  </si>
  <si>
    <t>185376</t>
  </si>
  <si>
    <t>CYNOMEL 0,025 MG</t>
  </si>
  <si>
    <t>TBL NOB 30X0,025MG</t>
  </si>
  <si>
    <t>Alfakalcidol</t>
  </si>
  <si>
    <t>14399</t>
  </si>
  <si>
    <t>ALPHA D3 1 MIKROGRAM</t>
  </si>
  <si>
    <t>CPS MOL 100X1RG</t>
  </si>
  <si>
    <t>Antibiotika v kombinaci s ostatními léčivy</t>
  </si>
  <si>
    <t>1077</t>
  </si>
  <si>
    <t>OPHTHALMO-FRAMYKOIN COMP.</t>
  </si>
  <si>
    <t>OPH UNG 1X5GM</t>
  </si>
  <si>
    <t>45010</t>
  </si>
  <si>
    <t>AZITROMYCIN SANDOZ 500 MG</t>
  </si>
  <si>
    <t>Betamethason</t>
  </si>
  <si>
    <t>19757</t>
  </si>
  <si>
    <t>BELODERM</t>
  </si>
  <si>
    <t>UNG 30GMX0,5MG/GM</t>
  </si>
  <si>
    <t>Ciklopirox</t>
  </si>
  <si>
    <t>76150</t>
  </si>
  <si>
    <t>BATRAFEN KRÉM</t>
  </si>
  <si>
    <t>CRM 20GMX10MG/GM</t>
  </si>
  <si>
    <t>Ezetimib</t>
  </si>
  <si>
    <t>7513</t>
  </si>
  <si>
    <t>EZETROL 10 MG TABLETY</t>
  </si>
  <si>
    <t>TBL NOB 100X10MG A</t>
  </si>
  <si>
    <t>Fenofibrát</t>
  </si>
  <si>
    <t>88488</t>
  </si>
  <si>
    <t>LIPANTHYL S 215 MG</t>
  </si>
  <si>
    <t>TBL FLM 100X215MG</t>
  </si>
  <si>
    <t>149487</t>
  </si>
  <si>
    <t>TBL FLM 100X75MG</t>
  </si>
  <si>
    <t>Kodein</t>
  </si>
  <si>
    <t>90</t>
  </si>
  <si>
    <t>CODEIN SLOVAKOFARMA 30 MG</t>
  </si>
  <si>
    <t>TBL NOB 10X30MG</t>
  </si>
  <si>
    <t>137177</t>
  </si>
  <si>
    <t>CEZERA 5 MG</t>
  </si>
  <si>
    <t>TBL FLM 90X5MG II</t>
  </si>
  <si>
    <t>147454</t>
  </si>
  <si>
    <t>TBL NOB 100X88RG II</t>
  </si>
  <si>
    <t>147462</t>
  </si>
  <si>
    <t>TBL NOB 100X200RG II</t>
  </si>
  <si>
    <t>47133</t>
  </si>
  <si>
    <t>POR TBL NOB 100X150RG</t>
  </si>
  <si>
    <t>Meloxikam</t>
  </si>
  <si>
    <t>83970</t>
  </si>
  <si>
    <t>MOVALIS 15 MG</t>
  </si>
  <si>
    <t>TBL NOB 30X15MG</t>
  </si>
  <si>
    <t>Metoprolol</t>
  </si>
  <si>
    <t>54151</t>
  </si>
  <si>
    <t>EGILOK 50 MG</t>
  </si>
  <si>
    <t>TBL NOB 60X50MG</t>
  </si>
  <si>
    <t>Midazolam</t>
  </si>
  <si>
    <t>15010</t>
  </si>
  <si>
    <t>DORMICUM 15 MG</t>
  </si>
  <si>
    <t>TBL FLM 10X15MG</t>
  </si>
  <si>
    <t>Sympatomimetika, kromě antiglaukomatik</t>
  </si>
  <si>
    <t>201311</t>
  </si>
  <si>
    <t>OPHTHALMO-EVERCIL</t>
  </si>
  <si>
    <t>OPH GTT SOL 10MLX12,5MG/8MG/ML</t>
  </si>
  <si>
    <t>Vápník, kombinace s vitaminem D a/nebo jinými léčivy</t>
  </si>
  <si>
    <t>164888</t>
  </si>
  <si>
    <t>CALTRATE 600 MG/400 IU D3 POTAHOVANÁ TABLETA</t>
  </si>
  <si>
    <t>TBL FLM 90X600MG/400IU</t>
  </si>
  <si>
    <t>53913</t>
  </si>
  <si>
    <t>AZITROMYCIN SANDOZ 250 MG</t>
  </si>
  <si>
    <t>TBL FLM 6X250MG</t>
  </si>
  <si>
    <t>Cefuroxim</t>
  </si>
  <si>
    <t>42845</t>
  </si>
  <si>
    <t>ZINNAT 125 MG</t>
  </si>
  <si>
    <t>POR GRA SUS 50MLX125MG</t>
  </si>
  <si>
    <t>28838</t>
  </si>
  <si>
    <t>AERIUS 0,5 MG/ML</t>
  </si>
  <si>
    <t>POR SOL 100ML+LŽIČKAX0,5MG/ML</t>
  </si>
  <si>
    <t>28839</t>
  </si>
  <si>
    <t>POR SOL 120ML+LŽIČKAX0,5MG/ML</t>
  </si>
  <si>
    <t>28844</t>
  </si>
  <si>
    <t>POR SOL 150ML+STŘÍKAČKA</t>
  </si>
  <si>
    <t>Fentermin</t>
  </si>
  <si>
    <t>97375</t>
  </si>
  <si>
    <t>ADIPEX RETARD</t>
  </si>
  <si>
    <t>CPS RML 30X15MG</t>
  </si>
  <si>
    <t>Klarithromycin</t>
  </si>
  <si>
    <t>203302</t>
  </si>
  <si>
    <t>KLACID 250 MG/5 ML</t>
  </si>
  <si>
    <t>POR GRA SUS 60MLX50MG/ML</t>
  </si>
  <si>
    <t>145174</t>
  </si>
  <si>
    <t>ZENARO 5 MG</t>
  </si>
  <si>
    <t>TBL FLM 50X5MG I</t>
  </si>
  <si>
    <t>Makrogol</t>
  </si>
  <si>
    <t>58827</t>
  </si>
  <si>
    <t>FORTRANS</t>
  </si>
  <si>
    <t>POR PLV SOL 4X64GM</t>
  </si>
  <si>
    <t>91788</t>
  </si>
  <si>
    <t>NEUROL 0,25</t>
  </si>
  <si>
    <t>TBL NOB 30X0,25MG</t>
  </si>
  <si>
    <t>85524</t>
  </si>
  <si>
    <t>AMOKSIKLAV 375 MG</t>
  </si>
  <si>
    <t>TBL FLM 21X250MG/125MG</t>
  </si>
  <si>
    <t>94164</t>
  </si>
  <si>
    <t>CONCOR 5</t>
  </si>
  <si>
    <t>17433</t>
  </si>
  <si>
    <t>Diazepam</t>
  </si>
  <si>
    <t>208695</t>
  </si>
  <si>
    <t>DIAZEPAM SLOVAKOFARMA 10 MG</t>
  </si>
  <si>
    <t>TBL NOB 20(1X20)X10MG</t>
  </si>
  <si>
    <t>Ibuprofen</t>
  </si>
  <si>
    <t>TBL FLM 100X400MG</t>
  </si>
  <si>
    <t>46693</t>
  </si>
  <si>
    <t>TBL NOB 50X125RG</t>
  </si>
  <si>
    <t>169712</t>
  </si>
  <si>
    <t>TBL NOB 25X125RG II</t>
  </si>
  <si>
    <t>Medroxyprogesteron a estrogen</t>
  </si>
  <si>
    <t>14628</t>
  </si>
  <si>
    <t>DIVINA</t>
  </si>
  <si>
    <t>TBL NOB 3X21</t>
  </si>
  <si>
    <t>12893</t>
  </si>
  <si>
    <t>TBL NOB 60X100MG</t>
  </si>
  <si>
    <t>Pitofenon a analgetika</t>
  </si>
  <si>
    <t>Pseudoefedrin, kombinace</t>
  </si>
  <si>
    <t>202893</t>
  </si>
  <si>
    <t>CLARINASE REPETABS</t>
  </si>
  <si>
    <t>TBL PRO 14X120MG/5MG II</t>
  </si>
  <si>
    <t>Ramipril</t>
  </si>
  <si>
    <t>56977</t>
  </si>
  <si>
    <t>TRITACE 2,5 MG</t>
  </si>
  <si>
    <t>TBL NOB 30X2,5MG</t>
  </si>
  <si>
    <t>Sodná sůl metamizolu</t>
  </si>
  <si>
    <t>55823</t>
  </si>
  <si>
    <t>NOVALGIN TABLETY</t>
  </si>
  <si>
    <t>TBL FLM 20X500MG</t>
  </si>
  <si>
    <t>3377</t>
  </si>
  <si>
    <t>BISEPTOL 480</t>
  </si>
  <si>
    <t>TBL NOB 20X400MG/80MG</t>
  </si>
  <si>
    <t>Urapidil</t>
  </si>
  <si>
    <t>83272</t>
  </si>
  <si>
    <t>EBRANTIL 60 RETARD</t>
  </si>
  <si>
    <t>CPS PRO 50X60MG</t>
  </si>
  <si>
    <t>47516</t>
  </si>
  <si>
    <t>CALCICHEW D3 500 MG/ 200 IU</t>
  </si>
  <si>
    <t>TBL MND 100X500MG/200IU</t>
  </si>
  <si>
    <t>Dienogest a ethinylestradiol</t>
  </si>
  <si>
    <t>132824</t>
  </si>
  <si>
    <t>BONADEA</t>
  </si>
  <si>
    <t>TBL FLM 3X21X2MG/0,03MG</t>
  </si>
  <si>
    <t>168838</t>
  </si>
  <si>
    <t>DASSELTA 5 MG</t>
  </si>
  <si>
    <t>Mebendazol</t>
  </si>
  <si>
    <t>122198</t>
  </si>
  <si>
    <t>VERMOX</t>
  </si>
  <si>
    <t>TBL NOB 6X100MG</t>
  </si>
  <si>
    <t>Perindopril, amlodipin a indapamid</t>
  </si>
  <si>
    <t>190968</t>
  </si>
  <si>
    <t>TRIPLIXAM 10 MG/2,5 MG/5 MG</t>
  </si>
  <si>
    <t>TBL FLM 30X10MG/2,5MG/5MG</t>
  </si>
  <si>
    <t>190969</t>
  </si>
  <si>
    <t>TBL FLM 60(2X30)</t>
  </si>
  <si>
    <t>14398</t>
  </si>
  <si>
    <t>CPS MOL 30X1RG</t>
  </si>
  <si>
    <t>168836</t>
  </si>
  <si>
    <t>Diklofenak</t>
  </si>
  <si>
    <t>119672</t>
  </si>
  <si>
    <t>DICLOFENAC DUO PHARMASWISS 75 MG</t>
  </si>
  <si>
    <t>CPS RDR 30X75MG I</t>
  </si>
  <si>
    <t>Gestoden a ethinylestradiol</t>
  </si>
  <si>
    <t>191927</t>
  </si>
  <si>
    <t>NELYA 0,015 MG/0,06 MG</t>
  </si>
  <si>
    <t>TBL FLM 3X28X0,015MG/0,06MG</t>
  </si>
  <si>
    <t>Hydrokortison</t>
  </si>
  <si>
    <t>2668</t>
  </si>
  <si>
    <t>OPHTHALMO-HYDROCORTISON LÉČIVA</t>
  </si>
  <si>
    <t>OPH UNG 5GMX5MG/GM</t>
  </si>
  <si>
    <t>14096</t>
  </si>
  <si>
    <t>Jodová terapie</t>
  </si>
  <si>
    <t>61158</t>
  </si>
  <si>
    <t>JODID 100</t>
  </si>
  <si>
    <t>30018</t>
  </si>
  <si>
    <t>POR TBL NOB 100X75MCG I</t>
  </si>
  <si>
    <t>30021</t>
  </si>
  <si>
    <t>49113</t>
  </si>
  <si>
    <t>TBL ENT 28X20MG I</t>
  </si>
  <si>
    <t>TBL NOB 20</t>
  </si>
  <si>
    <t>50335</t>
  </si>
  <si>
    <t>POR GTT SOL 1X25ML</t>
  </si>
  <si>
    <t>Přípravky pro léčbu bradavic a kuřích ok</t>
  </si>
  <si>
    <t>60890</t>
  </si>
  <si>
    <t>VERRUMAL</t>
  </si>
  <si>
    <t>DRM SOL 13MLX5MG/100MG/GM</t>
  </si>
  <si>
    <t>Sukralfát</t>
  </si>
  <si>
    <t>91217</t>
  </si>
  <si>
    <t>VENTER</t>
  </si>
  <si>
    <t>TBL NOB 50X1GM</t>
  </si>
  <si>
    <t>Sumatriptan</t>
  </si>
  <si>
    <t>115449</t>
  </si>
  <si>
    <t>SUMATRIPTAN ACTAVIS 50 MG</t>
  </si>
  <si>
    <t>TBL OBD 6X50MG II</t>
  </si>
  <si>
    <t>Alopurinol</t>
  </si>
  <si>
    <t>107869</t>
  </si>
  <si>
    <t>APO-ALLOPURINOL</t>
  </si>
  <si>
    <t>TBL NOB 100X100MG</t>
  </si>
  <si>
    <t>93021</t>
  </si>
  <si>
    <t>SORTIS 40 MG</t>
  </si>
  <si>
    <t>TBL FLM 100X40MG</t>
  </si>
  <si>
    <t>2478</t>
  </si>
  <si>
    <t>TBL NOB 20(2X10)X10MG</t>
  </si>
  <si>
    <t>Cholekalciferol</t>
  </si>
  <si>
    <t>12023</t>
  </si>
  <si>
    <t>VIGANTOL</t>
  </si>
  <si>
    <t>POR GTT SOL 1X10MLX0,5MG/ML</t>
  </si>
  <si>
    <t>132874</t>
  </si>
  <si>
    <t>POR GTT SOL 10MLX0,5MG/ML</t>
  </si>
  <si>
    <t>Opiové deriváty a mukolytika</t>
  </si>
  <si>
    <t>725</t>
  </si>
  <si>
    <t>PLEUMOLYSIN</t>
  </si>
  <si>
    <t>POR GTT SOL 1X10ML</t>
  </si>
  <si>
    <t>Síran železnatý a kyselina listová</t>
  </si>
  <si>
    <t>92160</t>
  </si>
  <si>
    <t>TARDYFERON-FOL</t>
  </si>
  <si>
    <t>TBL RET 30X247,25MG/0,35MG</t>
  </si>
  <si>
    <t>92195</t>
  </si>
  <si>
    <t>TBL RET 100X247,25MG/0,35MG</t>
  </si>
  <si>
    <t>146891</t>
  </si>
  <si>
    <t>TBL FLM 14X10MG</t>
  </si>
  <si>
    <t>93018</t>
  </si>
  <si>
    <t>SORTIS 20 MG</t>
  </si>
  <si>
    <t>TBL FLM 100X20MG</t>
  </si>
  <si>
    <t>148671</t>
  </si>
  <si>
    <t>TBL NOB 10X20MG</t>
  </si>
  <si>
    <t>99295</t>
  </si>
  <si>
    <t>ANOPYRIN 100 MG</t>
  </si>
  <si>
    <t>TBL NOB 2X10X100MG</t>
  </si>
  <si>
    <t>184244</t>
  </si>
  <si>
    <t>TBL NOB 50X75RG II</t>
  </si>
  <si>
    <t>164997</t>
  </si>
  <si>
    <t>ELTROXIN 100 MCG</t>
  </si>
  <si>
    <t>POR TBL NOB 100X100RG</t>
  </si>
  <si>
    <t>Moxonidin</t>
  </si>
  <si>
    <t>16923</t>
  </si>
  <si>
    <t>MOXOSTAD 0,3 MG</t>
  </si>
  <si>
    <t>TBL FLM 30X0,3MG</t>
  </si>
  <si>
    <t>25362</t>
  </si>
  <si>
    <t>87149</t>
  </si>
  <si>
    <t>TBL FLM 50X10MG</t>
  </si>
  <si>
    <t>164887</t>
  </si>
  <si>
    <t>TBL FLM 60X600MG/400IU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</si>
  <si>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</si>
  <si>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</si>
  <si>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</si>
  <si>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</si>
  <si>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</si>
  <si>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R06AE09 - Levocetirizin</t>
  </si>
  <si>
    <t>C07AB07 - Bisoprolol</t>
  </si>
  <si>
    <t>R06AX27 - Desloratadin</t>
  </si>
  <si>
    <t>A02BA02 - Ranitidin</t>
  </si>
  <si>
    <t>J01FA10 - Azithromycin</t>
  </si>
  <si>
    <t>N05BA12 - Alprazolam</t>
  </si>
  <si>
    <t>A02BC03 - Lansoprazol</t>
  </si>
  <si>
    <t>C09BA04 - Perindopril a diuretika</t>
  </si>
  <si>
    <t>N06AB04 - Citalopram</t>
  </si>
  <si>
    <t>C09CA01 - Losartan</t>
  </si>
  <si>
    <t>C09AA05 - Ramipril</t>
  </si>
  <si>
    <t>C10AA05 - Atorvastatin</t>
  </si>
  <si>
    <t>N02CC01 - Sumatriptan</t>
  </si>
  <si>
    <t>C10AB05 - Fenofibrát</t>
  </si>
  <si>
    <t>A03FA07 - Itopridum</t>
  </si>
  <si>
    <t>N06AB10 - Escitalopram</t>
  </si>
  <si>
    <t>A02BC02 - Pantoprazol</t>
  </si>
  <si>
    <t>C02AC05 - Moxonidin</t>
  </si>
  <si>
    <t>A10BA02 - Metformin</t>
  </si>
  <si>
    <t>V12 - Homeopatika (česká ATC skupina)</t>
  </si>
  <si>
    <t>C09AA04 - Perindopril</t>
  </si>
  <si>
    <t>M01AC06 - Meloxikam</t>
  </si>
  <si>
    <t>A02BA02</t>
  </si>
  <si>
    <t>A02BC02</t>
  </si>
  <si>
    <t>A02BC03</t>
  </si>
  <si>
    <t>A10BA02</t>
  </si>
  <si>
    <t>B01AC04</t>
  </si>
  <si>
    <t>C07AB07</t>
  </si>
  <si>
    <t>C09AA04</t>
  </si>
  <si>
    <t>C09BA04</t>
  </si>
  <si>
    <t>C09CA01</t>
  </si>
  <si>
    <t>C10AA05</t>
  </si>
  <si>
    <t>J01FA10</t>
  </si>
  <si>
    <t>N05BA12</t>
  </si>
  <si>
    <t>N06AB04</t>
  </si>
  <si>
    <t>N06AB10</t>
  </si>
  <si>
    <t>R06AE09</t>
  </si>
  <si>
    <t>R06AX27</t>
  </si>
  <si>
    <t>V12</t>
  </si>
  <si>
    <t>A03FA07</t>
  </si>
  <si>
    <t>C10AB05</t>
  </si>
  <si>
    <t>M01AC06</t>
  </si>
  <si>
    <t>C09AA05</t>
  </si>
  <si>
    <t>N02CC01</t>
  </si>
  <si>
    <t>C02AC05</t>
  </si>
  <si>
    <t>Přehled plnění PL - Preskripce léčivých přípravků - orientační přehled</t>
  </si>
  <si>
    <t>50115063     ZPr - vaky, sety (Z528)</t>
  </si>
  <si>
    <t>2201</t>
  </si>
  <si>
    <t>vedení klinického pracoviště</t>
  </si>
  <si>
    <t>vedení klinického pracoviště Celkem</t>
  </si>
  <si>
    <t>2208</t>
  </si>
  <si>
    <t>IOP - Mod.obn.přístr.vyb.c.k.onkologické p. II</t>
  </si>
  <si>
    <t>IOP - Mod.obn.přístr.vyb.c.k.onkologické p. II Celkem</t>
  </si>
  <si>
    <t>2277</t>
  </si>
  <si>
    <t>IOP - Mod.obn.přístr.vyb.c.k.onkologické p. III</t>
  </si>
  <si>
    <t>IOP - Mod.obn.přístr.vyb.c.k.onkologické p. III Celkem</t>
  </si>
  <si>
    <t>2281</t>
  </si>
  <si>
    <t>(prázdné)</t>
  </si>
  <si>
    <t>(prázdné) Celkem</t>
  </si>
  <si>
    <t>2282</t>
  </si>
  <si>
    <t>2284</t>
  </si>
  <si>
    <t>ZA562</t>
  </si>
  <si>
    <t>Náplast cosmopor i. v. 6 x 8 cm bal. á 50 ks 9008054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</si>
  <si>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</si>
  <si>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</si>
  <si>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</si>
  <si>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</si>
  <si>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</si>
  <si>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</si>
  <si>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ZL999</t>
  </si>
  <si>
    <t>Rychloobvaz 8 x 4 cm / 3 ks 001445510</t>
  </si>
  <si>
    <t>ZN471</t>
  </si>
  <si>
    <t>Obvaz elastický síťový pruban č. 6 hlava, ramena, stehno 1323300260</t>
  </si>
  <si>
    <t>ZN553</t>
  </si>
  <si>
    <t>Obvaz elastický síťový CareFix Finger/toe vel. S bal. á 20 ks 0161 S</t>
  </si>
  <si>
    <t>ZA787</t>
  </si>
  <si>
    <t>Stříkačka injekční 2-dílná 10 ml L Inject Solo 4606108V</t>
  </si>
  <si>
    <t>ZA789</t>
  </si>
  <si>
    <t>Stříkačka injekční 2-dílná 2 ml L Inject Solo 4606027V</t>
  </si>
  <si>
    <t>ZB615</t>
  </si>
  <si>
    <t>Stříkačka injekční 3-dílná 3 ml LL Omnifix Solo se závitem bal. á 100 ks 4617022V</t>
  </si>
  <si>
    <t>ZB756</t>
  </si>
  <si>
    <t>Zkumavka 3 ml K3 edta fialová 454086</t>
  </si>
  <si>
    <t>ZB774</t>
  </si>
  <si>
    <t>Zkumavka červená 5 ml gel 456071</t>
  </si>
  <si>
    <t>ZB777</t>
  </si>
  <si>
    <t>Zkumavka červená 4 ml gel 454071</t>
  </si>
  <si>
    <t>ZC906</t>
  </si>
  <si>
    <t>Škrtidlo se sponou pro dospělé 25 x 500 mm KVS25500</t>
  </si>
  <si>
    <t>ZE159</t>
  </si>
  <si>
    <t>Nádoba na kontaminovaný odpad 2 l 15-0003</t>
  </si>
  <si>
    <t>ZG515</t>
  </si>
  <si>
    <t>Zkumavka močová vacuette 10,5 ml bal. á 50 ks 455007</t>
  </si>
  <si>
    <t>ZI182</t>
  </si>
  <si>
    <t>Zkumavka + aplikátor s chem.stabilizátorem UriSwab žlutá 802CE.A</t>
  </si>
  <si>
    <t>ZK798</t>
  </si>
  <si>
    <t>Zátka combi modrá 4495152</t>
  </si>
  <si>
    <t>ZA360</t>
  </si>
  <si>
    <t>Jehla sterican 0,5 x 25 mm oranžová 9186158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</si>
  <si>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</si>
  <si>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</si>
  <si>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</si>
  <si>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</si>
  <si>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</si>
  <si>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</si>
  <si>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</si>
  <si>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</si>
  <si>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</si>
  <si>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</si>
  <si>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ZA090</t>
  </si>
  <si>
    <t>Vata buničitá přířezy 37 x 57 cm 2730152</t>
  </si>
  <si>
    <t>ZB844</t>
  </si>
  <si>
    <t>Esmarch 60 x 1250 KVS 06125</t>
  </si>
  <si>
    <t>ZC648</t>
  </si>
  <si>
    <t>Elektroda EKG pěnová pr. 55 mm pro dospělé H-108002</t>
  </si>
  <si>
    <t>ZD211</t>
  </si>
  <si>
    <t>Kohout trojcestný modrý á 50 ks, RO 301- pouze pro KNM</t>
  </si>
  <si>
    <t>ZD808</t>
  </si>
  <si>
    <t>Kanyla vasofix 22G modrá safety 4269098S-01</t>
  </si>
  <si>
    <t>ZC800</t>
  </si>
  <si>
    <t>Náústek jednorázový s nos. klipem á 20 ks DRN3694</t>
  </si>
  <si>
    <t>ZC799</t>
  </si>
  <si>
    <t>Filtr hygienický jednorázový DRN3693</t>
  </si>
  <si>
    <t>ZN297</t>
  </si>
  <si>
    <t>Hadička spojovací Gamaplus 1,8 x 450 LL NO DOP (606301) 686401</t>
  </si>
  <si>
    <t>ZC037</t>
  </si>
  <si>
    <t>Kádinka vysoká sklo 1000 ml (213-1068) KAVA632417012940</t>
  </si>
  <si>
    <t>ZA833</t>
  </si>
  <si>
    <t>Jehla injekční 0,8 x 40 mm zelená 4657527</t>
  </si>
  <si>
    <t>ZA834</t>
  </si>
  <si>
    <t>Jehla injekční 0,7 x 40 mm černá 4660021</t>
  </si>
  <si>
    <t>ZE668</t>
  </si>
  <si>
    <t>Rukavice latex bez p. zdrsněné L 9421625</t>
  </si>
  <si>
    <t>ZM294</t>
  </si>
  <si>
    <t>Rukavice nitril sempercare bez p. XL bal. á 180 ks 30818</t>
  </si>
  <si>
    <t>ZA790</t>
  </si>
  <si>
    <t>Stříkačka injekční 2-dílná 5 ml L Inject Solo4606051V</t>
  </si>
  <si>
    <t>ZA832</t>
  </si>
  <si>
    <t>Jehla injekční 0,9 x 40 mm žlutá 4657519</t>
  </si>
  <si>
    <t>ZA835</t>
  </si>
  <si>
    <t>Jehla injekční 0,6 x 25 mm modrá 4657667</t>
  </si>
  <si>
    <t>ZA836</t>
  </si>
  <si>
    <t>Jehla injekční 0,9 x 70 mm žlutá 4665791</t>
  </si>
  <si>
    <t>ZB556</t>
  </si>
  <si>
    <t>Jehla injekční 1,2 x 40 mm růžová 4665120</t>
  </si>
  <si>
    <t>DB257</t>
  </si>
  <si>
    <t>CHLOROFORM P.A. - stab. methanolem</t>
  </si>
  <si>
    <t>ZA338</t>
  </si>
  <si>
    <t>Obinadlo hydrofilní   6 cm x   5 m 13005</t>
  </si>
  <si>
    <t>ZA339</t>
  </si>
  <si>
    <t>Obinadlo hydrofilní   8 cm x   5 m 13006</t>
  </si>
  <si>
    <t>ZA540</t>
  </si>
  <si>
    <t>Náplast omnifix E 15 cm x 10 m 9006513</t>
  </si>
  <si>
    <t>ZC854</t>
  </si>
  <si>
    <t>Kompresa NT 7,5 x 7,5 cm/2 ks sterilní 26510</t>
  </si>
  <si>
    <t>ZL995</t>
  </si>
  <si>
    <t>Obinadlo hyrofilní sterilní  6 cm x 5 m  004310190</t>
  </si>
  <si>
    <t>ZN469</t>
  </si>
  <si>
    <t>Obvaz elastický síťový pruban č. 4 paže, noha, loket 1323300240</t>
  </si>
  <si>
    <t>ZN468</t>
  </si>
  <si>
    <t>Obvaz elastický síťový pruban č. 3 chodidlo, holeň, loket 1323300230</t>
  </si>
  <si>
    <t>ZA738</t>
  </si>
  <si>
    <t>Filtr mini spike zelený 4550242</t>
  </si>
  <si>
    <t>ZA788</t>
  </si>
  <si>
    <t>Stříkačka injekční 2-dílná 20 ml L Inject Solo 4606205V</t>
  </si>
  <si>
    <t>ZD809</t>
  </si>
  <si>
    <t>Kanyla vasofix 20G růžová safety 4269110S-01</t>
  </si>
  <si>
    <t>ZF159</t>
  </si>
  <si>
    <t>Nádoba na kontaminovaný odpad 1 l 15-0002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</si>
  <si>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</si>
  <si>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</si>
  <si>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</si>
  <si>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</si>
  <si>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</si>
  <si>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ZM513</t>
  </si>
  <si>
    <t>Konektor ventil jednocestný back check valve 8502802</t>
  </si>
  <si>
    <t>ZM735</t>
  </si>
  <si>
    <t>Hadička k injektoru Ulrich vnitřní bal. á 10 ks XD8003</t>
  </si>
  <si>
    <t>ZN298</t>
  </si>
  <si>
    <t>Hadička spojovací Gamaplus 1,8 x 1800 LL NO DOP (606304) 686403</t>
  </si>
  <si>
    <t>ZN646</t>
  </si>
  <si>
    <t>Fonendoskop oboustranný různé barvy 710045-s</t>
  </si>
  <si>
    <t>ZN593</t>
  </si>
  <si>
    <t>Sada injekční stříkačky 10 ml s prodlužovací hadičkou ke KARl100 jednorázová bal. á 50 ks AF-D062  KA-SYK  KARl100</t>
  </si>
  <si>
    <t>ZN592</t>
  </si>
  <si>
    <t>Sada pro rozplňování do inj. stříkaček ke KARl100 jednorázový denní bal. á 10 ks AF-D060  KA-DAY KARl</t>
  </si>
  <si>
    <t>ZM734</t>
  </si>
  <si>
    <t>Hadička k injektoru Ulrich pacientská bal. á 100 ks XD2040</t>
  </si>
  <si>
    <t>ZG387</t>
  </si>
  <si>
    <t>Zkumavka 50 ml UH steril. jednotlivě balené bal. á 250 ks 30 x 115 mm 1003</t>
  </si>
  <si>
    <t>ZN328</t>
  </si>
  <si>
    <t>Manžeta na měření tlaku k přístroji Ergoselect střední 32 - 42 cm manžeta pro měření TK, kat. číslo 706-513</t>
  </si>
  <si>
    <t>ZI995</t>
  </si>
  <si>
    <t>Manžeta na měření tlaku k přístroji Ergoselect střední 24 - 32 cm 706-506</t>
  </si>
  <si>
    <t>ZB599</t>
  </si>
  <si>
    <t>Kit denní DDK-A pro dávávkovač DDK-A</t>
  </si>
  <si>
    <t>ZB600</t>
  </si>
  <si>
    <t>Kit denní DDK-LU pro systém LU</t>
  </si>
  <si>
    <t>ZJ222</t>
  </si>
  <si>
    <t>Stříkačka injekční ke kitu DDK-A/SYR bal.á 15 ks AF-D002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</si>
  <si>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</si>
  <si>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</si>
  <si>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</si>
  <si>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</si>
  <si>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</si>
  <si>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</si>
  <si>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</si>
  <si>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</si>
  <si>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</si>
  <si>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</si>
  <si>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</si>
  <si>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</si>
  <si>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</si>
  <si>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</si>
  <si>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407 - Pracoviště nukleární medicíny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</si>
  <si>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</si>
  <si>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</si>
  <si>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</si>
  <si>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Buriánková Eva</t>
  </si>
  <si>
    <t>Havel Martin</t>
  </si>
  <si>
    <t>Marcinková Jana</t>
  </si>
  <si>
    <t>Zdravotní výkony vykázané na pracovišti v rámci ambulantní péče dle lékařů *</t>
  </si>
  <si>
    <t>407</t>
  </si>
  <si>
    <t>1</t>
  </si>
  <si>
    <t>9999990</t>
  </si>
  <si>
    <t>Nespecifikovany LEK</t>
  </si>
  <si>
    <t>2</t>
  </si>
  <si>
    <t>0002013</t>
  </si>
  <si>
    <t>0002015</t>
  </si>
  <si>
    <t>0002018</t>
  </si>
  <si>
    <t>0002021</t>
  </si>
  <si>
    <t>0002023</t>
  </si>
  <si>
    <t>0002025</t>
  </si>
  <si>
    <t>0002027</t>
  </si>
  <si>
    <t>0002028</t>
  </si>
  <si>
    <t>0002034</t>
  </si>
  <si>
    <t>0002035</t>
  </si>
  <si>
    <t>0002039</t>
  </si>
  <si>
    <t>0002049</t>
  </si>
  <si>
    <t>0002060</t>
  </si>
  <si>
    <t>0002061</t>
  </si>
  <si>
    <t>0002062</t>
  </si>
  <si>
    <t>0002066</t>
  </si>
  <si>
    <t>0002067</t>
  </si>
  <si>
    <t>0002072</t>
  </si>
  <si>
    <t>0002073</t>
  </si>
  <si>
    <t>0002077</t>
  </si>
  <si>
    <t>0002081</t>
  </si>
  <si>
    <t>0002089</t>
  </si>
  <si>
    <t>0002092</t>
  </si>
  <si>
    <t>0002095</t>
  </si>
  <si>
    <t>0002059</t>
  </si>
  <si>
    <t>0002090</t>
  </si>
  <si>
    <t>9999910</t>
  </si>
  <si>
    <t>0002102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</si>
  <si>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</si>
  <si>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</si>
  <si>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</si>
  <si>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</si>
  <si>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</si>
  <si>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</si>
  <si>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</si>
  <si>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</si>
  <si>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</si>
  <si>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</si>
  <si>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</si>
  <si>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</si>
  <si>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</si>
  <si>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</si>
  <si>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</si>
  <si>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</si>
  <si>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</si>
  <si>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</si>
  <si>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</si>
  <si>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</si>
  <si>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</si>
  <si>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</si>
  <si>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</si>
  <si>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</si>
  <si>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</si>
  <si>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</si>
  <si>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</si>
  <si>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</si>
  <si>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</si>
  <si>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</si>
  <si>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</si>
  <si>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</si>
  <si>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</si>
  <si>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</si>
  <si>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</si>
  <si>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</si>
  <si>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</si>
  <si>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</si>
  <si>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</si>
  <si>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</si>
  <si>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</si>
  <si>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</si>
  <si>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</si>
  <si>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</si>
  <si>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09547</t>
  </si>
  <si>
    <t>REGULAČNÍ POPLATEK -- POJIŠTĚNEC OD ÚHRADY POPLATK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</si>
  <si>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</si>
  <si>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</si>
  <si>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</si>
  <si>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</si>
  <si>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</si>
  <si>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</si>
  <si>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</si>
  <si>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</si>
  <si>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</si>
  <si>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</si>
  <si>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</si>
  <si>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</si>
  <si>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99999</t>
  </si>
  <si>
    <t>Nespecifikovany vykon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</si>
  <si>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</si>
  <si>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</si>
  <si>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</si>
  <si>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</si>
  <si>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</si>
  <si>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</si>
  <si>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</si>
  <si>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</si>
  <si>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</si>
  <si>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</si>
  <si>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</si>
  <si>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</si>
  <si>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</si>
  <si>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</si>
  <si>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</si>
  <si>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</si>
  <si>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</si>
  <si>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</si>
  <si>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47187</t>
  </si>
  <si>
    <t>SCINTIGRAFIE JATER A ŽLUČOVÝCH CEST DYNAMICKÁ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</si>
  <si>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</si>
  <si>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</si>
  <si>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</si>
  <si>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</si>
  <si>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</si>
  <si>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</si>
  <si>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0022077</t>
  </si>
  <si>
    <t>0042433</t>
  </si>
  <si>
    <t>VISIPAQUE 320 MG I/ML</t>
  </si>
  <si>
    <t>0077019</t>
  </si>
  <si>
    <t>0093625</t>
  </si>
  <si>
    <t>0093626</t>
  </si>
  <si>
    <t>0095609</t>
  </si>
  <si>
    <t>0002087</t>
  </si>
  <si>
    <t>0002101</t>
  </si>
  <si>
    <t>0002099</t>
  </si>
  <si>
    <t>3</t>
  </si>
  <si>
    <t>0110740</t>
  </si>
  <si>
    <t>VÁLCE (DVA) STERILNÍ, JEDNORÁZOVÉ DO INJEKTORU, CE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</si>
  <si>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</si>
  <si>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</si>
  <si>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</si>
  <si>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</si>
  <si>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</si>
  <si>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</si>
  <si>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 xml:space="preserve">223Ra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</si>
  <si>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</si>
  <si>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</si>
  <si>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</si>
  <si>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</si>
  <si>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</si>
  <si>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</si>
  <si>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</si>
  <si>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</si>
  <si>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</si>
  <si>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</si>
  <si>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</si>
  <si>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</si>
  <si>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</si>
  <si>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</si>
  <si>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</si>
  <si>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</si>
  <si>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</si>
  <si>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</si>
  <si>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</si>
  <si>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</si>
  <si>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</si>
  <si>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</si>
  <si>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</si>
  <si>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</si>
  <si>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</si>
  <si>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</si>
  <si>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</si>
  <si>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</si>
  <si>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47221</t>
  </si>
  <si>
    <t>FUNKČNÍ SCINTIGRAFIE TRANSPLANTOVANÉ LEDVINY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</si>
  <si>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</si>
  <si>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</si>
  <si>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</si>
  <si>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</si>
  <si>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</si>
  <si>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</si>
  <si>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</si>
  <si>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</si>
  <si>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</si>
  <si>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</si>
  <si>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</si>
  <si>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</si>
  <si>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</si>
  <si>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</si>
  <si>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</si>
  <si>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</si>
  <si>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0002070</t>
  </si>
  <si>
    <t>4F7</t>
  </si>
  <si>
    <t>0002050</t>
  </si>
  <si>
    <t>0002076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</si>
  <si>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</si>
  <si>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</si>
  <si>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</si>
  <si>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</si>
  <si>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</si>
  <si>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</si>
  <si>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</si>
  <si>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</si>
  <si>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</si>
  <si>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</si>
  <si>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09215</t>
  </si>
  <si>
    <t>INJEKCE I. M., S. C., I. D.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</si>
  <si>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</si>
  <si>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</si>
  <si>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</si>
  <si>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</si>
  <si>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</si>
  <si>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</si>
  <si>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</si>
  <si>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</si>
  <si>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</si>
  <si>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</si>
  <si>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</si>
  <si>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</si>
  <si>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</si>
  <si>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0002097</t>
  </si>
  <si>
    <t>99Y-ib</t>
  </si>
  <si>
    <t>50</t>
  </si>
  <si>
    <t>59</t>
  </si>
  <si>
    <t>Zdravotní výkony vykázané na pracovišti pro pacienty hospitalizované ve FNOL - orientační přehled</t>
  </si>
  <si>
    <t>06381</t>
  </si>
  <si>
    <t>A</t>
  </si>
  <si>
    <t xml:space="preserve">JINÉ PORUCHY TRÁVICÍHO SYSTÉMU BEZ CC                        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</si>
  <si>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</si>
  <si>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</si>
  <si>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</si>
  <si>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</si>
  <si>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</si>
  <si>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</si>
  <si>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</si>
  <si>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</si>
  <si>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</si>
  <si>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</si>
  <si>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</si>
  <si>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</si>
  <si>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</si>
  <si>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</si>
  <si>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</si>
  <si>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</si>
  <si>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</si>
  <si>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</si>
  <si>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</si>
  <si>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</si>
  <si>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</si>
  <si>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</si>
  <si>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</si>
  <si>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</si>
  <si>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818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</si>
  <si>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</si>
  <si>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</si>
  <si>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</si>
  <si>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</si>
  <si>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</si>
  <si>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</si>
  <si>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</si>
  <si>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</si>
  <si>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</si>
  <si>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</si>
  <si>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</si>
  <si>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</si>
  <si>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</si>
  <si>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</si>
  <si>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</si>
  <si>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</si>
  <si>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</si>
  <si>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</si>
  <si>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</si>
  <si>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</si>
  <si>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96113</t>
  </si>
  <si>
    <t>PLAZMINOGEN - AKTIVITA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</si>
  <si>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</si>
  <si>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</si>
  <si>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</si>
  <si>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</si>
  <si>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</si>
  <si>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</si>
  <si>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</si>
  <si>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</si>
  <si>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</si>
  <si>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</si>
  <si>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33</t>
  </si>
  <si>
    <t>801</t>
  </si>
  <si>
    <t>81157</t>
  </si>
  <si>
    <t>CHLORIDY STATIM</t>
  </si>
  <si>
    <t>81427</t>
  </si>
  <si>
    <t>FOSFOR ANORGANICKÝ</t>
  </si>
  <si>
    <t>81731</t>
  </si>
  <si>
    <t>STANOVENÍ NATRIURETICKÝCH PEPTIDŮ V SÉRU A V PLAZM</t>
  </si>
  <si>
    <t>93151</t>
  </si>
  <si>
    <t>FERRITIN</t>
  </si>
  <si>
    <t>93171</t>
  </si>
  <si>
    <t>PARATHORMON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</si>
  <si>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</si>
  <si>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</si>
  <si>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</si>
  <si>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</si>
  <si>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</si>
  <si>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</si>
  <si>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</si>
  <si>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</si>
  <si>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</si>
  <si>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</si>
  <si>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</si>
  <si>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</si>
  <si>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</si>
  <si>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</si>
  <si>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</si>
  <si>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</si>
  <si>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</si>
  <si>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</si>
  <si>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81383</t>
  </si>
  <si>
    <t>LAKTÁTDEHYDROGENÁZA (L D)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</si>
  <si>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</si>
  <si>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</si>
  <si>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</si>
  <si>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</si>
  <si>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</si>
  <si>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</si>
  <si>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</si>
  <si>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</si>
  <si>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</si>
  <si>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</si>
  <si>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</si>
  <si>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</si>
  <si>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</si>
  <si>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</si>
  <si>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</si>
  <si>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</si>
  <si>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</si>
  <si>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</si>
  <si>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</si>
  <si>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</si>
  <si>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</si>
  <si>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</si>
  <si>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93265</t>
  </si>
  <si>
    <t>CYFRA 21-1 (NÁDOROVÝ ANTIGEN, CYTOKERATIN FRAGMENT</t>
  </si>
  <si>
    <t>81775</t>
  </si>
  <si>
    <t>KVANTITATIVNÍ ANALÝZA MOCE</t>
  </si>
  <si>
    <t>34</t>
  </si>
  <si>
    <t>809</t>
  </si>
  <si>
    <t>89131</t>
  </si>
  <si>
    <t>RTG HRUDNÍKU</t>
  </si>
  <si>
    <t>37</t>
  </si>
  <si>
    <t>807</t>
  </si>
  <si>
    <t>87427</t>
  </si>
  <si>
    <t>CYTOLOGICKÉ NÁTĚRY  NECENTRIFUGOVANÉ TEKUTINY - 4-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</si>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</sst>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1.0793803024585964</c:v>
                </c:pt>
                <c:pt idx="1">
                  <c:v>1.1623755301034049</c:v>
                </c:pt>
                <c:pt idx="2">
                  <c:v>1.1796637857579393</c:v>
                </c:pt>
                <c:pt idx="3">
                  <c:v>1.1850134913074348</c:v>
                </c:pt>
                <c:pt idx="4">
                  <c:v>1.192126949452206</c:v>
                </c:pt>
                <c:pt idx="5">
                  <c:v>1.1879672966424548</c:v>
                </c:pt>
                <c:pt idx="6">
                  <c:v>1.1278674662970036</c:v>
                </c:pt>
                <c:pt idx="7">
                  <c:v>1.107392219619473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6442192"/>
        <c:axId val="-1356441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0.92172600757455825</c:v>
                </c:pt>
                <c:pt idx="1">
                  <c:v>0.92172600757455825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6441104"/>
        <c:axId val="-1356440560"/>
      </c:scatterChart>
      <c:catAx>
        <c:axId val="-135644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644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6441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6442192"/>
        <c:crosses val="autoZero"/>
        <c:crossBetween val="between"/>
      </c:valAx>
      <c:valAx>
        <c:axId val="-1356441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6440560"/>
        <c:crosses val="max"/>
        <c:crossBetween val="midCat"/>
      </c:valAx>
      <c:valAx>
        <c:axId val="-1356440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64411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0.99354838709677418</c:v>
                </c:pt>
                <c:pt idx="1">
                  <c:v>1.0630914826498423</c:v>
                </c:pt>
                <c:pt idx="2">
                  <c:v>1.0181159420289856</c:v>
                </c:pt>
                <c:pt idx="3">
                  <c:v>0.94597574421168684</c:v>
                </c:pt>
                <c:pt idx="4">
                  <c:v>0.97469540768509844</c:v>
                </c:pt>
                <c:pt idx="5">
                  <c:v>0.96822875297855437</c:v>
                </c:pt>
                <c:pt idx="6">
                  <c:v>0.96377358490566034</c:v>
                </c:pt>
                <c:pt idx="7">
                  <c:v>0.97229916897506929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71540832"/>
        <c:axId val="-10715397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71543552"/>
        <c:axId val="-1071544640"/>
      </c:scatterChart>
      <c:catAx>
        <c:axId val="-107154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07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71539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071540832"/>
        <c:crosses val="autoZero"/>
        <c:crossBetween val="between"/>
      </c:valAx>
      <c:valAx>
        <c:axId val="-10715435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71544640"/>
        <c:crosses val="max"/>
        <c:crossBetween val="midCat"/>
      </c:valAx>
      <c:valAx>
        <c:axId val="-10715446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0715435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313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315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0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951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263</v>
      </c>
      <c r="C15" s="51" t="s">
        <v>273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1478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0" t="s">
        <v>1479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1526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1693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1696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1702</v>
      </c>
      <c r="C27" s="51" t="s">
        <v>276</v>
      </c>
    </row>
    <row r="28" spans="1:3" ht="14.4" customHeight="1" x14ac:dyDescent="0.3">
      <c r="A28" s="273" t="str">
        <f t="shared" si="4"/>
        <v>ZV Vykáz.-A Detail</v>
      </c>
      <c r="B28" s="184" t="s">
        <v>1842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1921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1943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2081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951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</v>
      </c>
      <c r="G3" s="47">
        <f>SUBTOTAL(9,G6:G1048576)</f>
        <v>150.03</v>
      </c>
      <c r="H3" s="48">
        <f>IF(M3=0,0,G3/M3)</f>
        <v>6.4744717537746764E-5</v>
      </c>
      <c r="I3" s="47">
        <f>SUBTOTAL(9,I6:I1048576)</f>
        <v>203</v>
      </c>
      <c r="J3" s="47">
        <f>SUBTOTAL(9,J6:J1048576)</f>
        <v>2317104.6543305195</v>
      </c>
      <c r="K3" s="48">
        <f>IF(M3=0,0,J3/M3)</f>
        <v>0.9999352552824623</v>
      </c>
      <c r="L3" s="47">
        <f>SUBTOTAL(9,L6:L1048576)</f>
        <v>204</v>
      </c>
      <c r="M3" s="49">
        <f>SUBTOTAL(9,M6:M1048576)</f>
        <v>2317254.6843305193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1" t="s">
        <v>163</v>
      </c>
      <c r="C5" s="691" t="s">
        <v>90</v>
      </c>
      <c r="D5" s="691" t="s">
        <v>164</v>
      </c>
      <c r="E5" s="691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655" t="s">
        <v>524</v>
      </c>
      <c r="B6" s="656" t="s">
        <v>922</v>
      </c>
      <c r="C6" s="656" t="s">
        <v>725</v>
      </c>
      <c r="D6" s="656" t="s">
        <v>714</v>
      </c>
      <c r="E6" s="656" t="s">
        <v>923</v>
      </c>
      <c r="F6" s="659"/>
      <c r="G6" s="659"/>
      <c r="H6" s="677">
        <v>0</v>
      </c>
      <c r="I6" s="659">
        <v>2</v>
      </c>
      <c r="J6" s="659">
        <v>147.87999999999994</v>
      </c>
      <c r="K6" s="677">
        <v>1</v>
      </c>
      <c r="L6" s="659">
        <v>2</v>
      </c>
      <c r="M6" s="660">
        <v>147.87999999999994</v>
      </c>
    </row>
    <row r="7" spans="1:13" ht="14.4" customHeight="1" x14ac:dyDescent="0.3">
      <c r="A7" s="661" t="s">
        <v>524</v>
      </c>
      <c r="B7" s="662" t="s">
        <v>922</v>
      </c>
      <c r="C7" s="662" t="s">
        <v>713</v>
      </c>
      <c r="D7" s="662" t="s">
        <v>714</v>
      </c>
      <c r="E7" s="662" t="s">
        <v>924</v>
      </c>
      <c r="F7" s="665"/>
      <c r="G7" s="665"/>
      <c r="H7" s="678">
        <v>0</v>
      </c>
      <c r="I7" s="665">
        <v>1</v>
      </c>
      <c r="J7" s="665">
        <v>112.73000000000002</v>
      </c>
      <c r="K7" s="678">
        <v>1</v>
      </c>
      <c r="L7" s="665">
        <v>1</v>
      </c>
      <c r="M7" s="666">
        <v>112.73000000000002</v>
      </c>
    </row>
    <row r="8" spans="1:13" ht="14.4" customHeight="1" x14ac:dyDescent="0.3">
      <c r="A8" s="661" t="s">
        <v>524</v>
      </c>
      <c r="B8" s="662" t="s">
        <v>925</v>
      </c>
      <c r="C8" s="662" t="s">
        <v>731</v>
      </c>
      <c r="D8" s="662" t="s">
        <v>732</v>
      </c>
      <c r="E8" s="662" t="s">
        <v>926</v>
      </c>
      <c r="F8" s="665"/>
      <c r="G8" s="665"/>
      <c r="H8" s="678">
        <v>0</v>
      </c>
      <c r="I8" s="665">
        <v>1</v>
      </c>
      <c r="J8" s="665">
        <v>100.07000000000005</v>
      </c>
      <c r="K8" s="678">
        <v>1</v>
      </c>
      <c r="L8" s="665">
        <v>1</v>
      </c>
      <c r="M8" s="666">
        <v>100.07000000000005</v>
      </c>
    </row>
    <row r="9" spans="1:13" ht="14.4" customHeight="1" x14ac:dyDescent="0.3">
      <c r="A9" s="661" t="s">
        <v>524</v>
      </c>
      <c r="B9" s="662" t="s">
        <v>925</v>
      </c>
      <c r="C9" s="662" t="s">
        <v>741</v>
      </c>
      <c r="D9" s="662" t="s">
        <v>742</v>
      </c>
      <c r="E9" s="662" t="s">
        <v>927</v>
      </c>
      <c r="F9" s="665"/>
      <c r="G9" s="665"/>
      <c r="H9" s="678">
        <v>0</v>
      </c>
      <c r="I9" s="665">
        <v>1</v>
      </c>
      <c r="J9" s="665">
        <v>113.04999999999994</v>
      </c>
      <c r="K9" s="678">
        <v>1</v>
      </c>
      <c r="L9" s="665">
        <v>1</v>
      </c>
      <c r="M9" s="666">
        <v>113.04999999999994</v>
      </c>
    </row>
    <row r="10" spans="1:13" ht="14.4" customHeight="1" x14ac:dyDescent="0.3">
      <c r="A10" s="661" t="s">
        <v>524</v>
      </c>
      <c r="B10" s="662" t="s">
        <v>925</v>
      </c>
      <c r="C10" s="662" t="s">
        <v>738</v>
      </c>
      <c r="D10" s="662" t="s">
        <v>739</v>
      </c>
      <c r="E10" s="662" t="s">
        <v>928</v>
      </c>
      <c r="F10" s="665"/>
      <c r="G10" s="665"/>
      <c r="H10" s="678">
        <v>0</v>
      </c>
      <c r="I10" s="665">
        <v>2</v>
      </c>
      <c r="J10" s="665">
        <v>99.439999999999984</v>
      </c>
      <c r="K10" s="678">
        <v>1</v>
      </c>
      <c r="L10" s="665">
        <v>2</v>
      </c>
      <c r="M10" s="666">
        <v>99.439999999999984</v>
      </c>
    </row>
    <row r="11" spans="1:13" ht="14.4" customHeight="1" x14ac:dyDescent="0.3">
      <c r="A11" s="661" t="s">
        <v>524</v>
      </c>
      <c r="B11" s="662" t="s">
        <v>925</v>
      </c>
      <c r="C11" s="662" t="s">
        <v>744</v>
      </c>
      <c r="D11" s="662" t="s">
        <v>745</v>
      </c>
      <c r="E11" s="662" t="s">
        <v>929</v>
      </c>
      <c r="F11" s="665"/>
      <c r="G11" s="665"/>
      <c r="H11" s="678">
        <v>0</v>
      </c>
      <c r="I11" s="665">
        <v>5</v>
      </c>
      <c r="J11" s="665">
        <v>315.54999999999995</v>
      </c>
      <c r="K11" s="678">
        <v>1</v>
      </c>
      <c r="L11" s="665">
        <v>5</v>
      </c>
      <c r="M11" s="666">
        <v>315.54999999999995</v>
      </c>
    </row>
    <row r="12" spans="1:13" ht="14.4" customHeight="1" x14ac:dyDescent="0.3">
      <c r="A12" s="661" t="s">
        <v>524</v>
      </c>
      <c r="B12" s="662" t="s">
        <v>925</v>
      </c>
      <c r="C12" s="662" t="s">
        <v>728</v>
      </c>
      <c r="D12" s="662" t="s">
        <v>930</v>
      </c>
      <c r="E12" s="662" t="s">
        <v>931</v>
      </c>
      <c r="F12" s="665"/>
      <c r="G12" s="665"/>
      <c r="H12" s="678">
        <v>0</v>
      </c>
      <c r="I12" s="665">
        <v>4</v>
      </c>
      <c r="J12" s="665">
        <v>246.11609920077302</v>
      </c>
      <c r="K12" s="678">
        <v>1</v>
      </c>
      <c r="L12" s="665">
        <v>4</v>
      </c>
      <c r="M12" s="666">
        <v>246.11609920077302</v>
      </c>
    </row>
    <row r="13" spans="1:13" ht="14.4" customHeight="1" x14ac:dyDescent="0.3">
      <c r="A13" s="661" t="s">
        <v>524</v>
      </c>
      <c r="B13" s="662" t="s">
        <v>925</v>
      </c>
      <c r="C13" s="662" t="s">
        <v>735</v>
      </c>
      <c r="D13" s="662" t="s">
        <v>932</v>
      </c>
      <c r="E13" s="662" t="s">
        <v>933</v>
      </c>
      <c r="F13" s="665"/>
      <c r="G13" s="665"/>
      <c r="H13" s="678">
        <v>0</v>
      </c>
      <c r="I13" s="665">
        <v>1</v>
      </c>
      <c r="J13" s="665">
        <v>102.89000000000003</v>
      </c>
      <c r="K13" s="678">
        <v>1</v>
      </c>
      <c r="L13" s="665">
        <v>1</v>
      </c>
      <c r="M13" s="666">
        <v>102.89000000000003</v>
      </c>
    </row>
    <row r="14" spans="1:13" ht="14.4" customHeight="1" x14ac:dyDescent="0.3">
      <c r="A14" s="661" t="s">
        <v>524</v>
      </c>
      <c r="B14" s="662" t="s">
        <v>934</v>
      </c>
      <c r="C14" s="662" t="s">
        <v>749</v>
      </c>
      <c r="D14" s="662" t="s">
        <v>935</v>
      </c>
      <c r="E14" s="662" t="s">
        <v>936</v>
      </c>
      <c r="F14" s="665"/>
      <c r="G14" s="665"/>
      <c r="H14" s="678">
        <v>0</v>
      </c>
      <c r="I14" s="665">
        <v>2</v>
      </c>
      <c r="J14" s="665">
        <v>231.88</v>
      </c>
      <c r="K14" s="678">
        <v>1</v>
      </c>
      <c r="L14" s="665">
        <v>2</v>
      </c>
      <c r="M14" s="666">
        <v>231.88</v>
      </c>
    </row>
    <row r="15" spans="1:13" ht="14.4" customHeight="1" x14ac:dyDescent="0.3">
      <c r="A15" s="661" t="s">
        <v>524</v>
      </c>
      <c r="B15" s="662" t="s">
        <v>937</v>
      </c>
      <c r="C15" s="662" t="s">
        <v>721</v>
      </c>
      <c r="D15" s="662" t="s">
        <v>722</v>
      </c>
      <c r="E15" s="662" t="s">
        <v>938</v>
      </c>
      <c r="F15" s="665"/>
      <c r="G15" s="665"/>
      <c r="H15" s="678">
        <v>0</v>
      </c>
      <c r="I15" s="665">
        <v>2</v>
      </c>
      <c r="J15" s="665">
        <v>117.47999999999999</v>
      </c>
      <c r="K15" s="678">
        <v>1</v>
      </c>
      <c r="L15" s="665">
        <v>2</v>
      </c>
      <c r="M15" s="666">
        <v>117.47999999999999</v>
      </c>
    </row>
    <row r="16" spans="1:13" ht="14.4" customHeight="1" x14ac:dyDescent="0.3">
      <c r="A16" s="661" t="s">
        <v>524</v>
      </c>
      <c r="B16" s="662" t="s">
        <v>939</v>
      </c>
      <c r="C16" s="662" t="s">
        <v>717</v>
      </c>
      <c r="D16" s="662" t="s">
        <v>718</v>
      </c>
      <c r="E16" s="662" t="s">
        <v>940</v>
      </c>
      <c r="F16" s="665"/>
      <c r="G16" s="665"/>
      <c r="H16" s="678">
        <v>0</v>
      </c>
      <c r="I16" s="665">
        <v>1</v>
      </c>
      <c r="J16" s="665">
        <v>30.220000000000006</v>
      </c>
      <c r="K16" s="678">
        <v>1</v>
      </c>
      <c r="L16" s="665">
        <v>1</v>
      </c>
      <c r="M16" s="666">
        <v>30.220000000000006</v>
      </c>
    </row>
    <row r="17" spans="1:13" ht="14.4" customHeight="1" x14ac:dyDescent="0.3">
      <c r="A17" s="661" t="s">
        <v>529</v>
      </c>
      <c r="B17" s="662" t="s">
        <v>941</v>
      </c>
      <c r="C17" s="662" t="s">
        <v>757</v>
      </c>
      <c r="D17" s="662" t="s">
        <v>942</v>
      </c>
      <c r="E17" s="662" t="s">
        <v>943</v>
      </c>
      <c r="F17" s="665"/>
      <c r="G17" s="665"/>
      <c r="H17" s="678">
        <v>0</v>
      </c>
      <c r="I17" s="665">
        <v>1</v>
      </c>
      <c r="J17" s="665">
        <v>133.59510204081633</v>
      </c>
      <c r="K17" s="678">
        <v>1</v>
      </c>
      <c r="L17" s="665">
        <v>1</v>
      </c>
      <c r="M17" s="666">
        <v>133.59510204081633</v>
      </c>
    </row>
    <row r="18" spans="1:13" ht="14.4" customHeight="1" x14ac:dyDescent="0.3">
      <c r="A18" s="661" t="s">
        <v>529</v>
      </c>
      <c r="B18" s="662" t="s">
        <v>941</v>
      </c>
      <c r="C18" s="662" t="s">
        <v>753</v>
      </c>
      <c r="D18" s="662" t="s">
        <v>944</v>
      </c>
      <c r="E18" s="662" t="s">
        <v>945</v>
      </c>
      <c r="F18" s="665">
        <v>1</v>
      </c>
      <c r="G18" s="665">
        <v>150.03</v>
      </c>
      <c r="H18" s="678">
        <v>1</v>
      </c>
      <c r="I18" s="665"/>
      <c r="J18" s="665"/>
      <c r="K18" s="678">
        <v>0</v>
      </c>
      <c r="L18" s="665">
        <v>1</v>
      </c>
      <c r="M18" s="666">
        <v>150.03</v>
      </c>
    </row>
    <row r="19" spans="1:13" ht="14.4" customHeight="1" x14ac:dyDescent="0.3">
      <c r="A19" s="661" t="s">
        <v>535</v>
      </c>
      <c r="B19" s="662" t="s">
        <v>946</v>
      </c>
      <c r="C19" s="662" t="s">
        <v>897</v>
      </c>
      <c r="D19" s="662" t="s">
        <v>896</v>
      </c>
      <c r="E19" s="662" t="s">
        <v>947</v>
      </c>
      <c r="F19" s="665"/>
      <c r="G19" s="665"/>
      <c r="H19" s="678">
        <v>0</v>
      </c>
      <c r="I19" s="665">
        <v>51</v>
      </c>
      <c r="J19" s="665">
        <v>2018514.611832215</v>
      </c>
      <c r="K19" s="678">
        <v>1</v>
      </c>
      <c r="L19" s="665">
        <v>51</v>
      </c>
      <c r="M19" s="666">
        <v>2018514.611832215</v>
      </c>
    </row>
    <row r="20" spans="1:13" ht="14.4" customHeight="1" x14ac:dyDescent="0.3">
      <c r="A20" s="661" t="s">
        <v>535</v>
      </c>
      <c r="B20" s="662" t="s">
        <v>946</v>
      </c>
      <c r="C20" s="662" t="s">
        <v>888</v>
      </c>
      <c r="D20" s="662" t="s">
        <v>896</v>
      </c>
      <c r="E20" s="662" t="s">
        <v>948</v>
      </c>
      <c r="F20" s="665"/>
      <c r="G20" s="665"/>
      <c r="H20" s="678">
        <v>0</v>
      </c>
      <c r="I20" s="665">
        <v>6</v>
      </c>
      <c r="J20" s="665">
        <v>28993.922291938492</v>
      </c>
      <c r="K20" s="678">
        <v>1</v>
      </c>
      <c r="L20" s="665">
        <v>6</v>
      </c>
      <c r="M20" s="666">
        <v>28993.922291938492</v>
      </c>
    </row>
    <row r="21" spans="1:13" ht="14.4" customHeight="1" x14ac:dyDescent="0.3">
      <c r="A21" s="661" t="s">
        <v>535</v>
      </c>
      <c r="B21" s="662" t="s">
        <v>946</v>
      </c>
      <c r="C21" s="662" t="s">
        <v>892</v>
      </c>
      <c r="D21" s="662" t="s">
        <v>896</v>
      </c>
      <c r="E21" s="662" t="s">
        <v>949</v>
      </c>
      <c r="F21" s="665"/>
      <c r="G21" s="665"/>
      <c r="H21" s="678">
        <v>0</v>
      </c>
      <c r="I21" s="665">
        <v>3</v>
      </c>
      <c r="J21" s="665">
        <v>26647.659253508089</v>
      </c>
      <c r="K21" s="678">
        <v>1</v>
      </c>
      <c r="L21" s="665">
        <v>3</v>
      </c>
      <c r="M21" s="666">
        <v>26647.659253508089</v>
      </c>
    </row>
    <row r="22" spans="1:13" ht="14.4" customHeight="1" thickBot="1" x14ac:dyDescent="0.35">
      <c r="A22" s="667" t="s">
        <v>535</v>
      </c>
      <c r="B22" s="668" t="s">
        <v>946</v>
      </c>
      <c r="C22" s="668" t="s">
        <v>895</v>
      </c>
      <c r="D22" s="668" t="s">
        <v>896</v>
      </c>
      <c r="E22" s="668" t="s">
        <v>950</v>
      </c>
      <c r="F22" s="671"/>
      <c r="G22" s="671"/>
      <c r="H22" s="679">
        <v>0</v>
      </c>
      <c r="I22" s="671">
        <v>120</v>
      </c>
      <c r="J22" s="671">
        <v>241197.55975161633</v>
      </c>
      <c r="K22" s="679">
        <v>1</v>
      </c>
      <c r="L22" s="671">
        <v>120</v>
      </c>
      <c r="M22" s="672">
        <v>241197.55975161633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263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313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241</v>
      </c>
      <c r="C3" s="459">
        <f>SUM(C6:C1048576)</f>
        <v>5</v>
      </c>
      <c r="D3" s="459">
        <f>SUM(D6:D1048576)</f>
        <v>0</v>
      </c>
      <c r="E3" s="460">
        <f>SUM(E6:E1048576)</f>
        <v>5</v>
      </c>
      <c r="F3" s="457">
        <f>IF(SUM($B3:$E3)=0,"",B3/SUM($B3:$E3))</f>
        <v>0.96015936254980083</v>
      </c>
      <c r="G3" s="455">
        <f t="shared" ref="G3:I3" si="0">IF(SUM($B3:$E3)=0,"",C3/SUM($B3:$E3))</f>
        <v>1.9920318725099601E-2</v>
      </c>
      <c r="H3" s="455">
        <f t="shared" si="0"/>
        <v>0</v>
      </c>
      <c r="I3" s="456">
        <f t="shared" si="0"/>
        <v>1.9920318725099601E-2</v>
      </c>
      <c r="J3" s="459">
        <f>SUM(J6:J1048576)</f>
        <v>80</v>
      </c>
      <c r="K3" s="459">
        <f>SUM(K6:K1048576)</f>
        <v>3</v>
      </c>
      <c r="L3" s="459">
        <f>SUM(L6:L1048576)</f>
        <v>0</v>
      </c>
      <c r="M3" s="460">
        <f>SUM(M6:M1048576)</f>
        <v>5</v>
      </c>
      <c r="N3" s="457">
        <f>IF(SUM($J3:$M3)=0,"",J3/SUM($J3:$M3))</f>
        <v>0.90909090909090906</v>
      </c>
      <c r="O3" s="455">
        <f t="shared" ref="O3:Q3" si="1">IF(SUM($J3:$M3)=0,"",K3/SUM($J3:$M3))</f>
        <v>3.4090909090909088E-2</v>
      </c>
      <c r="P3" s="455">
        <f t="shared" si="1"/>
        <v>0</v>
      </c>
      <c r="Q3" s="456">
        <f t="shared" si="1"/>
        <v>5.6818181818181816E-2</v>
      </c>
    </row>
    <row r="4" spans="1:17" ht="14.4" customHeight="1" thickBot="1" x14ac:dyDescent="0.35">
      <c r="A4" s="453"/>
      <c r="B4" s="529" t="s">
        <v>265</v>
      </c>
      <c r="C4" s="530"/>
      <c r="D4" s="530"/>
      <c r="E4" s="531"/>
      <c r="F4" s="526" t="s">
        <v>270</v>
      </c>
      <c r="G4" s="527"/>
      <c r="H4" s="527"/>
      <c r="I4" s="528"/>
      <c r="J4" s="529" t="s">
        <v>271</v>
      </c>
      <c r="K4" s="530"/>
      <c r="L4" s="530"/>
      <c r="M4" s="531"/>
      <c r="N4" s="526" t="s">
        <v>272</v>
      </c>
      <c r="O4" s="527"/>
      <c r="P4" s="527"/>
      <c r="Q4" s="528"/>
    </row>
    <row r="5" spans="1:17" ht="14.4" customHeight="1" thickBot="1" x14ac:dyDescent="0.35">
      <c r="A5" s="694" t="s">
        <v>264</v>
      </c>
      <c r="B5" s="695" t="s">
        <v>266</v>
      </c>
      <c r="C5" s="695" t="s">
        <v>267</v>
      </c>
      <c r="D5" s="695" t="s">
        <v>268</v>
      </c>
      <c r="E5" s="696" t="s">
        <v>269</v>
      </c>
      <c r="F5" s="697" t="s">
        <v>266</v>
      </c>
      <c r="G5" s="698" t="s">
        <v>267</v>
      </c>
      <c r="H5" s="698" t="s">
        <v>268</v>
      </c>
      <c r="I5" s="699" t="s">
        <v>269</v>
      </c>
      <c r="J5" s="695" t="s">
        <v>266</v>
      </c>
      <c r="K5" s="695" t="s">
        <v>267</v>
      </c>
      <c r="L5" s="695" t="s">
        <v>268</v>
      </c>
      <c r="M5" s="696" t="s">
        <v>269</v>
      </c>
      <c r="N5" s="697" t="s">
        <v>266</v>
      </c>
      <c r="O5" s="698" t="s">
        <v>267</v>
      </c>
      <c r="P5" s="698" t="s">
        <v>268</v>
      </c>
      <c r="Q5" s="699" t="s">
        <v>269</v>
      </c>
    </row>
    <row r="6" spans="1:17" ht="14.4" customHeight="1" x14ac:dyDescent="0.3">
      <c r="A6" s="703" t="s">
        <v>952</v>
      </c>
      <c r="B6" s="709"/>
      <c r="C6" s="659"/>
      <c r="D6" s="659"/>
      <c r="E6" s="660"/>
      <c r="F6" s="706"/>
      <c r="G6" s="677"/>
      <c r="H6" s="677"/>
      <c r="I6" s="712"/>
      <c r="J6" s="709"/>
      <c r="K6" s="659"/>
      <c r="L6" s="659"/>
      <c r="M6" s="660"/>
      <c r="N6" s="706"/>
      <c r="O6" s="677"/>
      <c r="P6" s="677"/>
      <c r="Q6" s="700"/>
    </row>
    <row r="7" spans="1:17" ht="14.4" customHeight="1" x14ac:dyDescent="0.3">
      <c r="A7" s="704" t="s">
        <v>953</v>
      </c>
      <c r="B7" s="710">
        <v>92</v>
      </c>
      <c r="C7" s="665">
        <v>4</v>
      </c>
      <c r="D7" s="665"/>
      <c r="E7" s="666"/>
      <c r="F7" s="707">
        <v>0.95833333333333337</v>
      </c>
      <c r="G7" s="678">
        <v>4.1666666666666664E-2</v>
      </c>
      <c r="H7" s="678">
        <v>0</v>
      </c>
      <c r="I7" s="713">
        <v>0</v>
      </c>
      <c r="J7" s="710">
        <v>14</v>
      </c>
      <c r="K7" s="665">
        <v>2</v>
      </c>
      <c r="L7" s="665"/>
      <c r="M7" s="666"/>
      <c r="N7" s="707">
        <v>0.875</v>
      </c>
      <c r="O7" s="678">
        <v>0.125</v>
      </c>
      <c r="P7" s="678">
        <v>0</v>
      </c>
      <c r="Q7" s="701">
        <v>0</v>
      </c>
    </row>
    <row r="8" spans="1:17" ht="14.4" customHeight="1" x14ac:dyDescent="0.3">
      <c r="A8" s="704" t="s">
        <v>954</v>
      </c>
      <c r="B8" s="710">
        <v>62</v>
      </c>
      <c r="C8" s="665"/>
      <c r="D8" s="665"/>
      <c r="E8" s="666"/>
      <c r="F8" s="707">
        <v>1</v>
      </c>
      <c r="G8" s="678">
        <v>0</v>
      </c>
      <c r="H8" s="678">
        <v>0</v>
      </c>
      <c r="I8" s="713">
        <v>0</v>
      </c>
      <c r="J8" s="710">
        <v>21</v>
      </c>
      <c r="K8" s="665"/>
      <c r="L8" s="665"/>
      <c r="M8" s="666"/>
      <c r="N8" s="707">
        <v>1</v>
      </c>
      <c r="O8" s="678">
        <v>0</v>
      </c>
      <c r="P8" s="678">
        <v>0</v>
      </c>
      <c r="Q8" s="701">
        <v>0</v>
      </c>
    </row>
    <row r="9" spans="1:17" ht="14.4" customHeight="1" x14ac:dyDescent="0.3">
      <c r="A9" s="704" t="s">
        <v>955</v>
      </c>
      <c r="B9" s="710">
        <v>2</v>
      </c>
      <c r="C9" s="665"/>
      <c r="D9" s="665"/>
      <c r="E9" s="666"/>
      <c r="F9" s="707">
        <v>1</v>
      </c>
      <c r="G9" s="678">
        <v>0</v>
      </c>
      <c r="H9" s="678">
        <v>0</v>
      </c>
      <c r="I9" s="713">
        <v>0</v>
      </c>
      <c r="J9" s="710">
        <v>2</v>
      </c>
      <c r="K9" s="665"/>
      <c r="L9" s="665"/>
      <c r="M9" s="666"/>
      <c r="N9" s="707">
        <v>1</v>
      </c>
      <c r="O9" s="678">
        <v>0</v>
      </c>
      <c r="P9" s="678">
        <v>0</v>
      </c>
      <c r="Q9" s="701">
        <v>0</v>
      </c>
    </row>
    <row r="10" spans="1:17" ht="14.4" customHeight="1" x14ac:dyDescent="0.3">
      <c r="A10" s="704" t="s">
        <v>956</v>
      </c>
      <c r="B10" s="710">
        <v>85</v>
      </c>
      <c r="C10" s="665">
        <v>1</v>
      </c>
      <c r="D10" s="665"/>
      <c r="E10" s="666"/>
      <c r="F10" s="707">
        <v>0.98837209302325579</v>
      </c>
      <c r="G10" s="678">
        <v>1.1627906976744186E-2</v>
      </c>
      <c r="H10" s="678">
        <v>0</v>
      </c>
      <c r="I10" s="713">
        <v>0</v>
      </c>
      <c r="J10" s="710">
        <v>43</v>
      </c>
      <c r="K10" s="665">
        <v>1</v>
      </c>
      <c r="L10" s="665"/>
      <c r="M10" s="666"/>
      <c r="N10" s="707">
        <v>0.97727272727272729</v>
      </c>
      <c r="O10" s="678">
        <v>2.2727272727272728E-2</v>
      </c>
      <c r="P10" s="678">
        <v>0</v>
      </c>
      <c r="Q10" s="701">
        <v>0</v>
      </c>
    </row>
    <row r="11" spans="1:17" ht="14.4" customHeight="1" thickBot="1" x14ac:dyDescent="0.35">
      <c r="A11" s="705" t="s">
        <v>957</v>
      </c>
      <c r="B11" s="711"/>
      <c r="C11" s="671"/>
      <c r="D11" s="671"/>
      <c r="E11" s="672">
        <v>5</v>
      </c>
      <c r="F11" s="708">
        <v>0</v>
      </c>
      <c r="G11" s="679">
        <v>0</v>
      </c>
      <c r="H11" s="679">
        <v>0</v>
      </c>
      <c r="I11" s="714">
        <v>1</v>
      </c>
      <c r="J11" s="711"/>
      <c r="K11" s="671"/>
      <c r="L11" s="671"/>
      <c r="M11" s="672">
        <v>5</v>
      </c>
      <c r="N11" s="708">
        <v>0</v>
      </c>
      <c r="O11" s="679">
        <v>0</v>
      </c>
      <c r="P11" s="679">
        <v>0</v>
      </c>
      <c r="Q11" s="70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313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22</v>
      </c>
      <c r="B5" s="646" t="s">
        <v>518</v>
      </c>
      <c r="C5" s="649">
        <v>158335.9</v>
      </c>
      <c r="D5" s="649">
        <v>1567</v>
      </c>
      <c r="E5" s="649">
        <v>71867.40999999996</v>
      </c>
      <c r="F5" s="715">
        <v>0.4538920737495411</v>
      </c>
      <c r="G5" s="649">
        <v>725</v>
      </c>
      <c r="H5" s="715">
        <v>0.46266751754945756</v>
      </c>
      <c r="I5" s="649">
        <v>86468.490000000034</v>
      </c>
      <c r="J5" s="715">
        <v>0.5461079262504589</v>
      </c>
      <c r="K5" s="649">
        <v>842</v>
      </c>
      <c r="L5" s="715">
        <v>0.53733248245054244</v>
      </c>
      <c r="M5" s="649" t="s">
        <v>74</v>
      </c>
      <c r="N5" s="277"/>
    </row>
    <row r="6" spans="1:14" ht="14.4" customHeight="1" x14ac:dyDescent="0.3">
      <c r="A6" s="645">
        <v>22</v>
      </c>
      <c r="B6" s="646" t="s">
        <v>958</v>
      </c>
      <c r="C6" s="649">
        <v>158335.9</v>
      </c>
      <c r="D6" s="649">
        <v>1567</v>
      </c>
      <c r="E6" s="649">
        <v>71867.40999999996</v>
      </c>
      <c r="F6" s="715">
        <v>0.4538920737495411</v>
      </c>
      <c r="G6" s="649">
        <v>725</v>
      </c>
      <c r="H6" s="715">
        <v>0.46266751754945756</v>
      </c>
      <c r="I6" s="649">
        <v>86468.490000000034</v>
      </c>
      <c r="J6" s="715">
        <v>0.5461079262504589</v>
      </c>
      <c r="K6" s="649">
        <v>842</v>
      </c>
      <c r="L6" s="715">
        <v>0.53733248245054244</v>
      </c>
      <c r="M6" s="649" t="s">
        <v>1</v>
      </c>
      <c r="N6" s="277"/>
    </row>
    <row r="7" spans="1:14" ht="14.4" customHeight="1" x14ac:dyDescent="0.3">
      <c r="A7" s="645" t="s">
        <v>517</v>
      </c>
      <c r="B7" s="646" t="s">
        <v>3</v>
      </c>
      <c r="C7" s="649">
        <v>158335.9</v>
      </c>
      <c r="D7" s="649">
        <v>1567</v>
      </c>
      <c r="E7" s="649">
        <v>71867.40999999996</v>
      </c>
      <c r="F7" s="715">
        <v>0.4538920737495411</v>
      </c>
      <c r="G7" s="649">
        <v>725</v>
      </c>
      <c r="H7" s="715">
        <v>0.46266751754945756</v>
      </c>
      <c r="I7" s="649">
        <v>86468.490000000034</v>
      </c>
      <c r="J7" s="715">
        <v>0.5461079262504589</v>
      </c>
      <c r="K7" s="649">
        <v>842</v>
      </c>
      <c r="L7" s="715">
        <v>0.53733248245054244</v>
      </c>
      <c r="M7" s="649" t="s">
        <v>523</v>
      </c>
      <c r="N7" s="277"/>
    </row>
    <row r="9" spans="1:14" ht="14.4" customHeight="1" x14ac:dyDescent="0.3">
      <c r="A9" s="645">
        <v>22</v>
      </c>
      <c r="B9" s="646" t="s">
        <v>518</v>
      </c>
      <c r="C9" s="649" t="s">
        <v>519</v>
      </c>
      <c r="D9" s="649" t="s">
        <v>519</v>
      </c>
      <c r="E9" s="649" t="s">
        <v>519</v>
      </c>
      <c r="F9" s="715" t="s">
        <v>519</v>
      </c>
      <c r="G9" s="649" t="s">
        <v>519</v>
      </c>
      <c r="H9" s="715" t="s">
        <v>519</v>
      </c>
      <c r="I9" s="649" t="s">
        <v>519</v>
      </c>
      <c r="J9" s="715" t="s">
        <v>519</v>
      </c>
      <c r="K9" s="649" t="s">
        <v>519</v>
      </c>
      <c r="L9" s="715" t="s">
        <v>519</v>
      </c>
      <c r="M9" s="649" t="s">
        <v>74</v>
      </c>
      <c r="N9" s="277"/>
    </row>
    <row r="10" spans="1:14" ht="14.4" customHeight="1" x14ac:dyDescent="0.3">
      <c r="A10" s="645" t="s">
        <v>959</v>
      </c>
      <c r="B10" s="646" t="s">
        <v>958</v>
      </c>
      <c r="C10" s="649">
        <v>19090.97</v>
      </c>
      <c r="D10" s="649">
        <v>174</v>
      </c>
      <c r="E10" s="649">
        <v>6711.4900000000016</v>
      </c>
      <c r="F10" s="715">
        <v>0.35155311647339038</v>
      </c>
      <c r="G10" s="649">
        <v>63</v>
      </c>
      <c r="H10" s="715">
        <v>0.36206896551724138</v>
      </c>
      <c r="I10" s="649">
        <v>12379.480000000001</v>
      </c>
      <c r="J10" s="715">
        <v>0.64844688352660973</v>
      </c>
      <c r="K10" s="649">
        <v>111</v>
      </c>
      <c r="L10" s="715">
        <v>0.63793103448275867</v>
      </c>
      <c r="M10" s="649" t="s">
        <v>1</v>
      </c>
      <c r="N10" s="277"/>
    </row>
    <row r="11" spans="1:14" ht="14.4" customHeight="1" x14ac:dyDescent="0.3">
      <c r="A11" s="645" t="s">
        <v>959</v>
      </c>
      <c r="B11" s="646" t="s">
        <v>960</v>
      </c>
      <c r="C11" s="649">
        <v>19090.97</v>
      </c>
      <c r="D11" s="649">
        <v>174</v>
      </c>
      <c r="E11" s="649">
        <v>6711.4900000000016</v>
      </c>
      <c r="F11" s="715">
        <v>0.35155311647339038</v>
      </c>
      <c r="G11" s="649">
        <v>63</v>
      </c>
      <c r="H11" s="715">
        <v>0.36206896551724138</v>
      </c>
      <c r="I11" s="649">
        <v>12379.480000000001</v>
      </c>
      <c r="J11" s="715">
        <v>0.64844688352660973</v>
      </c>
      <c r="K11" s="649">
        <v>111</v>
      </c>
      <c r="L11" s="715">
        <v>0.63793103448275867</v>
      </c>
      <c r="M11" s="649" t="s">
        <v>527</v>
      </c>
      <c r="N11" s="277"/>
    </row>
    <row r="12" spans="1:14" ht="14.4" customHeight="1" x14ac:dyDescent="0.3">
      <c r="A12" s="645" t="s">
        <v>519</v>
      </c>
      <c r="B12" s="646" t="s">
        <v>519</v>
      </c>
      <c r="C12" s="649" t="s">
        <v>519</v>
      </c>
      <c r="D12" s="649" t="s">
        <v>519</v>
      </c>
      <c r="E12" s="649" t="s">
        <v>519</v>
      </c>
      <c r="F12" s="715" t="s">
        <v>519</v>
      </c>
      <c r="G12" s="649" t="s">
        <v>519</v>
      </c>
      <c r="H12" s="715" t="s">
        <v>519</v>
      </c>
      <c r="I12" s="649" t="s">
        <v>519</v>
      </c>
      <c r="J12" s="715" t="s">
        <v>519</v>
      </c>
      <c r="K12" s="649" t="s">
        <v>519</v>
      </c>
      <c r="L12" s="715" t="s">
        <v>519</v>
      </c>
      <c r="M12" s="649" t="s">
        <v>528</v>
      </c>
      <c r="N12" s="277"/>
    </row>
    <row r="13" spans="1:14" ht="14.4" customHeight="1" x14ac:dyDescent="0.3">
      <c r="A13" s="645" t="s">
        <v>961</v>
      </c>
      <c r="B13" s="646" t="s">
        <v>958</v>
      </c>
      <c r="C13" s="649">
        <v>139244.92999999996</v>
      </c>
      <c r="D13" s="649">
        <v>1393</v>
      </c>
      <c r="E13" s="649">
        <v>65155.919999999947</v>
      </c>
      <c r="F13" s="715">
        <v>0.46792310499204504</v>
      </c>
      <c r="G13" s="649">
        <v>662</v>
      </c>
      <c r="H13" s="715">
        <v>0.4752333094041637</v>
      </c>
      <c r="I13" s="649">
        <v>74089.010000000009</v>
      </c>
      <c r="J13" s="715">
        <v>0.53207689500795485</v>
      </c>
      <c r="K13" s="649">
        <v>731</v>
      </c>
      <c r="L13" s="715">
        <v>0.52476669059583636</v>
      </c>
      <c r="M13" s="649" t="s">
        <v>1</v>
      </c>
      <c r="N13" s="277"/>
    </row>
    <row r="14" spans="1:14" ht="14.4" customHeight="1" x14ac:dyDescent="0.3">
      <c r="A14" s="645" t="s">
        <v>961</v>
      </c>
      <c r="B14" s="646" t="s">
        <v>962</v>
      </c>
      <c r="C14" s="649">
        <v>139244.92999999996</v>
      </c>
      <c r="D14" s="649">
        <v>1393</v>
      </c>
      <c r="E14" s="649">
        <v>65155.919999999947</v>
      </c>
      <c r="F14" s="715">
        <v>0.46792310499204504</v>
      </c>
      <c r="G14" s="649">
        <v>662</v>
      </c>
      <c r="H14" s="715">
        <v>0.4752333094041637</v>
      </c>
      <c r="I14" s="649">
        <v>74089.010000000009</v>
      </c>
      <c r="J14" s="715">
        <v>0.53207689500795485</v>
      </c>
      <c r="K14" s="649">
        <v>731</v>
      </c>
      <c r="L14" s="715">
        <v>0.52476669059583636</v>
      </c>
      <c r="M14" s="649" t="s">
        <v>527</v>
      </c>
      <c r="N14" s="277"/>
    </row>
    <row r="15" spans="1:14" ht="14.4" customHeight="1" x14ac:dyDescent="0.3">
      <c r="A15" s="645" t="s">
        <v>519</v>
      </c>
      <c r="B15" s="646" t="s">
        <v>519</v>
      </c>
      <c r="C15" s="649" t="s">
        <v>519</v>
      </c>
      <c r="D15" s="649" t="s">
        <v>519</v>
      </c>
      <c r="E15" s="649" t="s">
        <v>519</v>
      </c>
      <c r="F15" s="715" t="s">
        <v>519</v>
      </c>
      <c r="G15" s="649" t="s">
        <v>519</v>
      </c>
      <c r="H15" s="715" t="s">
        <v>519</v>
      </c>
      <c r="I15" s="649" t="s">
        <v>519</v>
      </c>
      <c r="J15" s="715" t="s">
        <v>519</v>
      </c>
      <c r="K15" s="649" t="s">
        <v>519</v>
      </c>
      <c r="L15" s="715" t="s">
        <v>519</v>
      </c>
      <c r="M15" s="649" t="s">
        <v>528</v>
      </c>
      <c r="N15" s="277"/>
    </row>
    <row r="16" spans="1:14" ht="14.4" customHeight="1" x14ac:dyDescent="0.3">
      <c r="A16" s="645" t="s">
        <v>517</v>
      </c>
      <c r="B16" s="646" t="s">
        <v>522</v>
      </c>
      <c r="C16" s="649">
        <v>158335.89999999997</v>
      </c>
      <c r="D16" s="649">
        <v>1567</v>
      </c>
      <c r="E16" s="649">
        <v>71867.409999999945</v>
      </c>
      <c r="F16" s="715">
        <v>0.4538920737495411</v>
      </c>
      <c r="G16" s="649">
        <v>725</v>
      </c>
      <c r="H16" s="715">
        <v>0.46266751754945756</v>
      </c>
      <c r="I16" s="649">
        <v>86468.49</v>
      </c>
      <c r="J16" s="715">
        <v>0.54610792625045879</v>
      </c>
      <c r="K16" s="649">
        <v>842</v>
      </c>
      <c r="L16" s="715">
        <v>0.53733248245054244</v>
      </c>
      <c r="M16" s="649" t="s">
        <v>523</v>
      </c>
      <c r="N16" s="277"/>
    </row>
    <row r="17" spans="1:1" ht="14.4" customHeight="1" x14ac:dyDescent="0.3">
      <c r="A17" s="716" t="s">
        <v>963</v>
      </c>
    </row>
    <row r="18" spans="1:1" ht="14.4" customHeight="1" x14ac:dyDescent="0.3">
      <c r="A18" s="717" t="s">
        <v>964</v>
      </c>
    </row>
    <row r="19" spans="1:1" ht="14.4" customHeight="1" x14ac:dyDescent="0.3">
      <c r="A19" s="716" t="s">
        <v>965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7" priority="15" stopIfTrue="1" operator="lessThan">
      <formula>0.6</formula>
    </cfRule>
  </conditionalFormatting>
  <conditionalFormatting sqref="B5:B7">
    <cfRule type="expression" dxfId="56" priority="10">
      <formula>AND(LEFT(M5,6)&lt;&gt;"mezera",M5&lt;&gt;"")</formula>
    </cfRule>
  </conditionalFormatting>
  <conditionalFormatting sqref="A5:A7">
    <cfRule type="expression" dxfId="55" priority="8">
      <formula>AND(M5&lt;&gt;"",M5&lt;&gt;"mezeraKL")</formula>
    </cfRule>
  </conditionalFormatting>
  <conditionalFormatting sqref="F5:F7">
    <cfRule type="cellIs" dxfId="54" priority="7" operator="lessThan">
      <formula>0.6</formula>
    </cfRule>
  </conditionalFormatting>
  <conditionalFormatting sqref="B5:L7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7">
    <cfRule type="expression" dxfId="51" priority="12">
      <formula>$M5&lt;&gt;""</formula>
    </cfRule>
  </conditionalFormatting>
  <conditionalFormatting sqref="B9:B16">
    <cfRule type="expression" dxfId="50" priority="4">
      <formula>AND(LEFT(M9,6)&lt;&gt;"mezera",M9&lt;&gt;"")</formula>
    </cfRule>
  </conditionalFormatting>
  <conditionalFormatting sqref="A9:A16">
    <cfRule type="expression" dxfId="49" priority="2">
      <formula>AND(M9&lt;&gt;"",M9&lt;&gt;"mezeraKL")</formula>
    </cfRule>
  </conditionalFormatting>
  <conditionalFormatting sqref="F9:F16">
    <cfRule type="cellIs" dxfId="48" priority="1" operator="lessThan">
      <formula>0.6</formula>
    </cfRule>
  </conditionalFormatting>
  <conditionalFormatting sqref="B9:L16">
    <cfRule type="expression" dxfId="47" priority="3">
      <formula>OR($M9="KL",$M9="SumaKL")</formula>
    </cfRule>
    <cfRule type="expression" dxfId="46" priority="5">
      <formula>$M9="SumaNS"</formula>
    </cfRule>
  </conditionalFormatting>
  <conditionalFormatting sqref="A9:L16">
    <cfRule type="expression" dxfId="4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313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4" t="s">
        <v>167</v>
      </c>
      <c r="B4" s="695" t="s">
        <v>19</v>
      </c>
      <c r="C4" s="721"/>
      <c r="D4" s="695" t="s">
        <v>20</v>
      </c>
      <c r="E4" s="721"/>
      <c r="F4" s="695" t="s">
        <v>19</v>
      </c>
      <c r="G4" s="698" t="s">
        <v>2</v>
      </c>
      <c r="H4" s="695" t="s">
        <v>20</v>
      </c>
      <c r="I4" s="698" t="s">
        <v>2</v>
      </c>
      <c r="J4" s="695" t="s">
        <v>19</v>
      </c>
      <c r="K4" s="698" t="s">
        <v>2</v>
      </c>
      <c r="L4" s="695" t="s">
        <v>20</v>
      </c>
      <c r="M4" s="699" t="s">
        <v>2</v>
      </c>
    </row>
    <row r="5" spans="1:13" ht="14.4" customHeight="1" x14ac:dyDescent="0.3">
      <c r="A5" s="718" t="s">
        <v>966</v>
      </c>
      <c r="B5" s="709">
        <v>33934.770000000004</v>
      </c>
      <c r="C5" s="656">
        <v>1</v>
      </c>
      <c r="D5" s="722">
        <v>353</v>
      </c>
      <c r="E5" s="725" t="s">
        <v>966</v>
      </c>
      <c r="F5" s="709">
        <v>12430.17</v>
      </c>
      <c r="G5" s="677">
        <v>0.36629598491458754</v>
      </c>
      <c r="H5" s="659">
        <v>127</v>
      </c>
      <c r="I5" s="700">
        <v>0.35977337110481589</v>
      </c>
      <c r="J5" s="728">
        <v>21504.600000000006</v>
      </c>
      <c r="K5" s="677">
        <v>0.63370401508541252</v>
      </c>
      <c r="L5" s="659">
        <v>226</v>
      </c>
      <c r="M5" s="700">
        <v>0.64022662889518411</v>
      </c>
    </row>
    <row r="6" spans="1:13" ht="14.4" customHeight="1" x14ac:dyDescent="0.3">
      <c r="A6" s="719" t="s">
        <v>967</v>
      </c>
      <c r="B6" s="710">
        <v>22634.729999999996</v>
      </c>
      <c r="C6" s="662">
        <v>1</v>
      </c>
      <c r="D6" s="723">
        <v>197</v>
      </c>
      <c r="E6" s="726" t="s">
        <v>967</v>
      </c>
      <c r="F6" s="710">
        <v>9220.3200000000015</v>
      </c>
      <c r="G6" s="678">
        <v>0.40735277160363759</v>
      </c>
      <c r="H6" s="665">
        <v>92</v>
      </c>
      <c r="I6" s="701">
        <v>0.46700507614213199</v>
      </c>
      <c r="J6" s="729">
        <v>13414.409999999996</v>
      </c>
      <c r="K6" s="678">
        <v>0.59264722839636252</v>
      </c>
      <c r="L6" s="665">
        <v>105</v>
      </c>
      <c r="M6" s="701">
        <v>0.53299492385786806</v>
      </c>
    </row>
    <row r="7" spans="1:13" ht="14.4" customHeight="1" x14ac:dyDescent="0.3">
      <c r="A7" s="719" t="s">
        <v>968</v>
      </c>
      <c r="B7" s="710">
        <v>26860.430000000008</v>
      </c>
      <c r="C7" s="662">
        <v>1</v>
      </c>
      <c r="D7" s="723">
        <v>283</v>
      </c>
      <c r="E7" s="726" t="s">
        <v>968</v>
      </c>
      <c r="F7" s="710">
        <v>11256.49</v>
      </c>
      <c r="G7" s="678">
        <v>0.41907333575821371</v>
      </c>
      <c r="H7" s="665">
        <v>123</v>
      </c>
      <c r="I7" s="701">
        <v>0.43462897526501765</v>
      </c>
      <c r="J7" s="729">
        <v>15603.940000000008</v>
      </c>
      <c r="K7" s="678">
        <v>0.58092666424178629</v>
      </c>
      <c r="L7" s="665">
        <v>160</v>
      </c>
      <c r="M7" s="701">
        <v>0.56537102473498235</v>
      </c>
    </row>
    <row r="8" spans="1:13" ht="14.4" customHeight="1" x14ac:dyDescent="0.3">
      <c r="A8" s="719" t="s">
        <v>969</v>
      </c>
      <c r="B8" s="710">
        <v>1395.8000000000002</v>
      </c>
      <c r="C8" s="662">
        <v>1</v>
      </c>
      <c r="D8" s="723">
        <v>18</v>
      </c>
      <c r="E8" s="726" t="s">
        <v>969</v>
      </c>
      <c r="F8" s="710">
        <v>1359.2600000000002</v>
      </c>
      <c r="G8" s="678">
        <v>0.97382146439317951</v>
      </c>
      <c r="H8" s="665">
        <v>17</v>
      </c>
      <c r="I8" s="701">
        <v>0.94444444444444442</v>
      </c>
      <c r="J8" s="729">
        <v>36.54</v>
      </c>
      <c r="K8" s="678">
        <v>2.6178535606820458E-2</v>
      </c>
      <c r="L8" s="665">
        <v>1</v>
      </c>
      <c r="M8" s="701">
        <v>5.5555555555555552E-2</v>
      </c>
    </row>
    <row r="9" spans="1:13" ht="14.4" customHeight="1" x14ac:dyDescent="0.3">
      <c r="A9" s="719" t="s">
        <v>970</v>
      </c>
      <c r="B9" s="710">
        <v>14918.93</v>
      </c>
      <c r="C9" s="662">
        <v>1</v>
      </c>
      <c r="D9" s="723">
        <v>147</v>
      </c>
      <c r="E9" s="726" t="s">
        <v>970</v>
      </c>
      <c r="F9" s="710">
        <v>7212.5399999999991</v>
      </c>
      <c r="G9" s="678">
        <v>0.48344888004702741</v>
      </c>
      <c r="H9" s="665">
        <v>69</v>
      </c>
      <c r="I9" s="701">
        <v>0.46938775510204084</v>
      </c>
      <c r="J9" s="729">
        <v>7706.39</v>
      </c>
      <c r="K9" s="678">
        <v>0.51655111995297254</v>
      </c>
      <c r="L9" s="665">
        <v>78</v>
      </c>
      <c r="M9" s="701">
        <v>0.53061224489795922</v>
      </c>
    </row>
    <row r="10" spans="1:13" ht="14.4" customHeight="1" x14ac:dyDescent="0.3">
      <c r="A10" s="719" t="s">
        <v>971</v>
      </c>
      <c r="B10" s="710">
        <v>680.56000000000006</v>
      </c>
      <c r="C10" s="662">
        <v>1</v>
      </c>
      <c r="D10" s="723">
        <v>5</v>
      </c>
      <c r="E10" s="726" t="s">
        <v>971</v>
      </c>
      <c r="F10" s="710">
        <v>680.56000000000006</v>
      </c>
      <c r="G10" s="678">
        <v>1</v>
      </c>
      <c r="H10" s="665">
        <v>5</v>
      </c>
      <c r="I10" s="701">
        <v>1</v>
      </c>
      <c r="J10" s="729"/>
      <c r="K10" s="678">
        <v>0</v>
      </c>
      <c r="L10" s="665"/>
      <c r="M10" s="701">
        <v>0</v>
      </c>
    </row>
    <row r="11" spans="1:13" ht="14.4" customHeight="1" x14ac:dyDescent="0.3">
      <c r="A11" s="719" t="s">
        <v>972</v>
      </c>
      <c r="B11" s="710">
        <v>1646.2</v>
      </c>
      <c r="C11" s="662">
        <v>1</v>
      </c>
      <c r="D11" s="723">
        <v>21</v>
      </c>
      <c r="E11" s="726" t="s">
        <v>972</v>
      </c>
      <c r="F11" s="710">
        <v>1323.53</v>
      </c>
      <c r="G11" s="678">
        <v>0.80399100959786174</v>
      </c>
      <c r="H11" s="665">
        <v>16</v>
      </c>
      <c r="I11" s="701">
        <v>0.76190476190476186</v>
      </c>
      <c r="J11" s="729">
        <v>322.67</v>
      </c>
      <c r="K11" s="678">
        <v>0.19600899040213826</v>
      </c>
      <c r="L11" s="665">
        <v>5</v>
      </c>
      <c r="M11" s="701">
        <v>0.23809523809523808</v>
      </c>
    </row>
    <row r="12" spans="1:13" ht="14.4" customHeight="1" x14ac:dyDescent="0.3">
      <c r="A12" s="719" t="s">
        <v>973</v>
      </c>
      <c r="B12" s="710">
        <v>33540.050000000003</v>
      </c>
      <c r="C12" s="662">
        <v>1</v>
      </c>
      <c r="D12" s="723">
        <v>378</v>
      </c>
      <c r="E12" s="726" t="s">
        <v>973</v>
      </c>
      <c r="F12" s="710">
        <v>16749.09</v>
      </c>
      <c r="G12" s="678">
        <v>0.4993758208470172</v>
      </c>
      <c r="H12" s="665">
        <v>197</v>
      </c>
      <c r="I12" s="701">
        <v>0.52116402116402116</v>
      </c>
      <c r="J12" s="729">
        <v>16790.96</v>
      </c>
      <c r="K12" s="678">
        <v>0.50062417915298274</v>
      </c>
      <c r="L12" s="665">
        <v>181</v>
      </c>
      <c r="M12" s="701">
        <v>0.47883597883597884</v>
      </c>
    </row>
    <row r="13" spans="1:13" ht="14.4" customHeight="1" x14ac:dyDescent="0.3">
      <c r="A13" s="719" t="s">
        <v>974</v>
      </c>
      <c r="B13" s="710">
        <v>2537.3500000000004</v>
      </c>
      <c r="C13" s="662">
        <v>1</v>
      </c>
      <c r="D13" s="723">
        <v>6</v>
      </c>
      <c r="E13" s="726" t="s">
        <v>974</v>
      </c>
      <c r="F13" s="710">
        <v>2537.3500000000004</v>
      </c>
      <c r="G13" s="678">
        <v>1</v>
      </c>
      <c r="H13" s="665">
        <v>6</v>
      </c>
      <c r="I13" s="701">
        <v>1</v>
      </c>
      <c r="J13" s="729"/>
      <c r="K13" s="678">
        <v>0</v>
      </c>
      <c r="L13" s="665"/>
      <c r="M13" s="701">
        <v>0</v>
      </c>
    </row>
    <row r="14" spans="1:13" ht="14.4" customHeight="1" x14ac:dyDescent="0.3">
      <c r="A14" s="719" t="s">
        <v>975</v>
      </c>
      <c r="B14" s="710">
        <v>17336.149999999998</v>
      </c>
      <c r="C14" s="662">
        <v>1</v>
      </c>
      <c r="D14" s="723">
        <v>134</v>
      </c>
      <c r="E14" s="726" t="s">
        <v>975</v>
      </c>
      <c r="F14" s="710">
        <v>7863.6900000000005</v>
      </c>
      <c r="G14" s="678">
        <v>0.45360071296106697</v>
      </c>
      <c r="H14" s="665">
        <v>58</v>
      </c>
      <c r="I14" s="701">
        <v>0.43283582089552236</v>
      </c>
      <c r="J14" s="729">
        <v>9472.4599999999973</v>
      </c>
      <c r="K14" s="678">
        <v>0.54639928703893303</v>
      </c>
      <c r="L14" s="665">
        <v>76</v>
      </c>
      <c r="M14" s="701">
        <v>0.56716417910447758</v>
      </c>
    </row>
    <row r="15" spans="1:13" ht="14.4" customHeight="1" thickBot="1" x14ac:dyDescent="0.35">
      <c r="A15" s="720" t="s">
        <v>976</v>
      </c>
      <c r="B15" s="711">
        <v>2850.93</v>
      </c>
      <c r="C15" s="668">
        <v>1</v>
      </c>
      <c r="D15" s="724">
        <v>25</v>
      </c>
      <c r="E15" s="727" t="s">
        <v>976</v>
      </c>
      <c r="F15" s="711">
        <v>1234.4100000000001</v>
      </c>
      <c r="G15" s="679">
        <v>0.4329850259389042</v>
      </c>
      <c r="H15" s="671">
        <v>15</v>
      </c>
      <c r="I15" s="702">
        <v>0.6</v>
      </c>
      <c r="J15" s="730">
        <v>1616.5199999999998</v>
      </c>
      <c r="K15" s="679">
        <v>0.5670149740610958</v>
      </c>
      <c r="L15" s="671">
        <v>10</v>
      </c>
      <c r="M15" s="702">
        <v>0.4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7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1478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313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158335.90000000005</v>
      </c>
      <c r="N3" s="70">
        <f>SUBTOTAL(9,N7:N1048576)</f>
        <v>1941</v>
      </c>
      <c r="O3" s="70">
        <f>SUBTOTAL(9,O7:O1048576)</f>
        <v>1567</v>
      </c>
      <c r="P3" s="70">
        <f>SUBTOTAL(9,P7:P1048576)</f>
        <v>71867.409999999945</v>
      </c>
      <c r="Q3" s="71">
        <f>IF(M3=0,0,P3/M3)</f>
        <v>0.45389207374954083</v>
      </c>
      <c r="R3" s="70">
        <f>SUBTOTAL(9,R7:R1048576)</f>
        <v>911</v>
      </c>
      <c r="S3" s="71">
        <f>IF(N3=0,0,R3/N3)</f>
        <v>0.46934569809376608</v>
      </c>
      <c r="T3" s="70">
        <f>SUBTOTAL(9,T7:T1048576)</f>
        <v>725</v>
      </c>
      <c r="U3" s="72">
        <f>IF(O3=0,0,T3/O3)</f>
        <v>0.46266751754945756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193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22</v>
      </c>
      <c r="B7" s="737" t="s">
        <v>518</v>
      </c>
      <c r="C7" s="737" t="s">
        <v>959</v>
      </c>
      <c r="D7" s="738" t="s">
        <v>1476</v>
      </c>
      <c r="E7" s="739" t="s">
        <v>966</v>
      </c>
      <c r="F7" s="737" t="s">
        <v>958</v>
      </c>
      <c r="G7" s="737" t="s">
        <v>977</v>
      </c>
      <c r="H7" s="737" t="s">
        <v>519</v>
      </c>
      <c r="I7" s="737" t="s">
        <v>978</v>
      </c>
      <c r="J7" s="737" t="s">
        <v>979</v>
      </c>
      <c r="K7" s="737"/>
      <c r="L7" s="740">
        <v>0</v>
      </c>
      <c r="M7" s="740">
        <v>0</v>
      </c>
      <c r="N7" s="737">
        <v>1</v>
      </c>
      <c r="O7" s="741">
        <v>0.5</v>
      </c>
      <c r="P7" s="740"/>
      <c r="Q7" s="742"/>
      <c r="R7" s="737"/>
      <c r="S7" s="742">
        <v>0</v>
      </c>
      <c r="T7" s="741"/>
      <c r="U7" s="235">
        <v>0</v>
      </c>
    </row>
    <row r="8" spans="1:21" ht="14.4" customHeight="1" x14ac:dyDescent="0.3">
      <c r="A8" s="661">
        <v>22</v>
      </c>
      <c r="B8" s="662" t="s">
        <v>518</v>
      </c>
      <c r="C8" s="662" t="s">
        <v>959</v>
      </c>
      <c r="D8" s="743" t="s">
        <v>1476</v>
      </c>
      <c r="E8" s="744" t="s">
        <v>966</v>
      </c>
      <c r="F8" s="662" t="s">
        <v>958</v>
      </c>
      <c r="G8" s="662" t="s">
        <v>980</v>
      </c>
      <c r="H8" s="662" t="s">
        <v>711</v>
      </c>
      <c r="I8" s="662" t="s">
        <v>981</v>
      </c>
      <c r="J8" s="662" t="s">
        <v>732</v>
      </c>
      <c r="K8" s="662" t="s">
        <v>982</v>
      </c>
      <c r="L8" s="663">
        <v>0</v>
      </c>
      <c r="M8" s="663">
        <v>0</v>
      </c>
      <c r="N8" s="662">
        <v>3</v>
      </c>
      <c r="O8" s="745">
        <v>3</v>
      </c>
      <c r="P8" s="663">
        <v>0</v>
      </c>
      <c r="Q8" s="678"/>
      <c r="R8" s="662">
        <v>1</v>
      </c>
      <c r="S8" s="678">
        <v>0.33333333333333331</v>
      </c>
      <c r="T8" s="745">
        <v>1</v>
      </c>
      <c r="U8" s="701">
        <v>0.33333333333333331</v>
      </c>
    </row>
    <row r="9" spans="1:21" ht="14.4" customHeight="1" x14ac:dyDescent="0.3">
      <c r="A9" s="661">
        <v>22</v>
      </c>
      <c r="B9" s="662" t="s">
        <v>518</v>
      </c>
      <c r="C9" s="662" t="s">
        <v>959</v>
      </c>
      <c r="D9" s="743" t="s">
        <v>1476</v>
      </c>
      <c r="E9" s="744" t="s">
        <v>966</v>
      </c>
      <c r="F9" s="662" t="s">
        <v>958</v>
      </c>
      <c r="G9" s="662" t="s">
        <v>980</v>
      </c>
      <c r="H9" s="662" t="s">
        <v>519</v>
      </c>
      <c r="I9" s="662" t="s">
        <v>983</v>
      </c>
      <c r="J9" s="662" t="s">
        <v>984</v>
      </c>
      <c r="K9" s="662" t="s">
        <v>985</v>
      </c>
      <c r="L9" s="663">
        <v>0</v>
      </c>
      <c r="M9" s="663">
        <v>0</v>
      </c>
      <c r="N9" s="662">
        <v>2</v>
      </c>
      <c r="O9" s="745">
        <v>1</v>
      </c>
      <c r="P9" s="663">
        <v>0</v>
      </c>
      <c r="Q9" s="678"/>
      <c r="R9" s="662">
        <v>1</v>
      </c>
      <c r="S9" s="678">
        <v>0.5</v>
      </c>
      <c r="T9" s="745">
        <v>0.5</v>
      </c>
      <c r="U9" s="701">
        <v>0.5</v>
      </c>
    </row>
    <row r="10" spans="1:21" ht="14.4" customHeight="1" x14ac:dyDescent="0.3">
      <c r="A10" s="661">
        <v>22</v>
      </c>
      <c r="B10" s="662" t="s">
        <v>518</v>
      </c>
      <c r="C10" s="662" t="s">
        <v>959</v>
      </c>
      <c r="D10" s="743" t="s">
        <v>1476</v>
      </c>
      <c r="E10" s="744" t="s">
        <v>966</v>
      </c>
      <c r="F10" s="662" t="s">
        <v>958</v>
      </c>
      <c r="G10" s="662" t="s">
        <v>980</v>
      </c>
      <c r="H10" s="662" t="s">
        <v>711</v>
      </c>
      <c r="I10" s="662" t="s">
        <v>986</v>
      </c>
      <c r="J10" s="662" t="s">
        <v>987</v>
      </c>
      <c r="K10" s="662" t="s">
        <v>988</v>
      </c>
      <c r="L10" s="663">
        <v>0</v>
      </c>
      <c r="M10" s="663">
        <v>0</v>
      </c>
      <c r="N10" s="662">
        <v>7</v>
      </c>
      <c r="O10" s="745">
        <v>6.5</v>
      </c>
      <c r="P10" s="663">
        <v>0</v>
      </c>
      <c r="Q10" s="678"/>
      <c r="R10" s="662">
        <v>4</v>
      </c>
      <c r="S10" s="678">
        <v>0.5714285714285714</v>
      </c>
      <c r="T10" s="745">
        <v>3.5</v>
      </c>
      <c r="U10" s="701">
        <v>0.53846153846153844</v>
      </c>
    </row>
    <row r="11" spans="1:21" ht="14.4" customHeight="1" x14ac:dyDescent="0.3">
      <c r="A11" s="661">
        <v>22</v>
      </c>
      <c r="B11" s="662" t="s">
        <v>518</v>
      </c>
      <c r="C11" s="662" t="s">
        <v>959</v>
      </c>
      <c r="D11" s="743" t="s">
        <v>1476</v>
      </c>
      <c r="E11" s="744" t="s">
        <v>966</v>
      </c>
      <c r="F11" s="662" t="s">
        <v>958</v>
      </c>
      <c r="G11" s="662" t="s">
        <v>980</v>
      </c>
      <c r="H11" s="662" t="s">
        <v>711</v>
      </c>
      <c r="I11" s="662" t="s">
        <v>989</v>
      </c>
      <c r="J11" s="662" t="s">
        <v>987</v>
      </c>
      <c r="K11" s="662" t="s">
        <v>990</v>
      </c>
      <c r="L11" s="663">
        <v>108.26</v>
      </c>
      <c r="M11" s="663">
        <v>108.26</v>
      </c>
      <c r="N11" s="662">
        <v>1</v>
      </c>
      <c r="O11" s="745">
        <v>1</v>
      </c>
      <c r="P11" s="663"/>
      <c r="Q11" s="678">
        <v>0</v>
      </c>
      <c r="R11" s="662"/>
      <c r="S11" s="678">
        <v>0</v>
      </c>
      <c r="T11" s="745"/>
      <c r="U11" s="701">
        <v>0</v>
      </c>
    </row>
    <row r="12" spans="1:21" ht="14.4" customHeight="1" x14ac:dyDescent="0.3">
      <c r="A12" s="661">
        <v>22</v>
      </c>
      <c r="B12" s="662" t="s">
        <v>518</v>
      </c>
      <c r="C12" s="662" t="s">
        <v>959</v>
      </c>
      <c r="D12" s="743" t="s">
        <v>1476</v>
      </c>
      <c r="E12" s="744" t="s">
        <v>966</v>
      </c>
      <c r="F12" s="662" t="s">
        <v>958</v>
      </c>
      <c r="G12" s="662" t="s">
        <v>980</v>
      </c>
      <c r="H12" s="662" t="s">
        <v>711</v>
      </c>
      <c r="I12" s="662" t="s">
        <v>741</v>
      </c>
      <c r="J12" s="662" t="s">
        <v>742</v>
      </c>
      <c r="K12" s="662" t="s">
        <v>927</v>
      </c>
      <c r="L12" s="663">
        <v>98.78</v>
      </c>
      <c r="M12" s="663">
        <v>1778.04</v>
      </c>
      <c r="N12" s="662">
        <v>18</v>
      </c>
      <c r="O12" s="745">
        <v>16.5</v>
      </c>
      <c r="P12" s="663">
        <v>493.9</v>
      </c>
      <c r="Q12" s="678">
        <v>0.27777777777777779</v>
      </c>
      <c r="R12" s="662">
        <v>5</v>
      </c>
      <c r="S12" s="678">
        <v>0.27777777777777779</v>
      </c>
      <c r="T12" s="745">
        <v>5</v>
      </c>
      <c r="U12" s="701">
        <v>0.30303030303030304</v>
      </c>
    </row>
    <row r="13" spans="1:21" ht="14.4" customHeight="1" x14ac:dyDescent="0.3">
      <c r="A13" s="661">
        <v>22</v>
      </c>
      <c r="B13" s="662" t="s">
        <v>518</v>
      </c>
      <c r="C13" s="662" t="s">
        <v>959</v>
      </c>
      <c r="D13" s="743" t="s">
        <v>1476</v>
      </c>
      <c r="E13" s="744" t="s">
        <v>966</v>
      </c>
      <c r="F13" s="662" t="s">
        <v>958</v>
      </c>
      <c r="G13" s="662" t="s">
        <v>980</v>
      </c>
      <c r="H13" s="662" t="s">
        <v>711</v>
      </c>
      <c r="I13" s="662" t="s">
        <v>991</v>
      </c>
      <c r="J13" s="662" t="s">
        <v>992</v>
      </c>
      <c r="K13" s="662" t="s">
        <v>993</v>
      </c>
      <c r="L13" s="663">
        <v>118.54</v>
      </c>
      <c r="M13" s="663">
        <v>2607.8799999999997</v>
      </c>
      <c r="N13" s="662">
        <v>22</v>
      </c>
      <c r="O13" s="745">
        <v>20</v>
      </c>
      <c r="P13" s="663">
        <v>474.16</v>
      </c>
      <c r="Q13" s="678">
        <v>0.18181818181818185</v>
      </c>
      <c r="R13" s="662">
        <v>4</v>
      </c>
      <c r="S13" s="678">
        <v>0.18181818181818182</v>
      </c>
      <c r="T13" s="745">
        <v>3</v>
      </c>
      <c r="U13" s="701">
        <v>0.15</v>
      </c>
    </row>
    <row r="14" spans="1:21" ht="14.4" customHeight="1" x14ac:dyDescent="0.3">
      <c r="A14" s="661">
        <v>22</v>
      </c>
      <c r="B14" s="662" t="s">
        <v>518</v>
      </c>
      <c r="C14" s="662" t="s">
        <v>959</v>
      </c>
      <c r="D14" s="743" t="s">
        <v>1476</v>
      </c>
      <c r="E14" s="744" t="s">
        <v>966</v>
      </c>
      <c r="F14" s="662" t="s">
        <v>958</v>
      </c>
      <c r="G14" s="662" t="s">
        <v>980</v>
      </c>
      <c r="H14" s="662" t="s">
        <v>711</v>
      </c>
      <c r="I14" s="662" t="s">
        <v>994</v>
      </c>
      <c r="J14" s="662" t="s">
        <v>995</v>
      </c>
      <c r="K14" s="662" t="s">
        <v>996</v>
      </c>
      <c r="L14" s="663">
        <v>59.27</v>
      </c>
      <c r="M14" s="663">
        <v>59.27</v>
      </c>
      <c r="N14" s="662">
        <v>1</v>
      </c>
      <c r="O14" s="745">
        <v>1</v>
      </c>
      <c r="P14" s="663">
        <v>59.27</v>
      </c>
      <c r="Q14" s="678">
        <v>1</v>
      </c>
      <c r="R14" s="662">
        <v>1</v>
      </c>
      <c r="S14" s="678">
        <v>1</v>
      </c>
      <c r="T14" s="745">
        <v>1</v>
      </c>
      <c r="U14" s="701">
        <v>1</v>
      </c>
    </row>
    <row r="15" spans="1:21" ht="14.4" customHeight="1" x14ac:dyDescent="0.3">
      <c r="A15" s="661">
        <v>22</v>
      </c>
      <c r="B15" s="662" t="s">
        <v>518</v>
      </c>
      <c r="C15" s="662" t="s">
        <v>959</v>
      </c>
      <c r="D15" s="743" t="s">
        <v>1476</v>
      </c>
      <c r="E15" s="744" t="s">
        <v>966</v>
      </c>
      <c r="F15" s="662" t="s">
        <v>958</v>
      </c>
      <c r="G15" s="662" t="s">
        <v>980</v>
      </c>
      <c r="H15" s="662" t="s">
        <v>711</v>
      </c>
      <c r="I15" s="662" t="s">
        <v>744</v>
      </c>
      <c r="J15" s="662" t="s">
        <v>745</v>
      </c>
      <c r="K15" s="662" t="s">
        <v>929</v>
      </c>
      <c r="L15" s="663">
        <v>79.03</v>
      </c>
      <c r="M15" s="663">
        <v>1422.54</v>
      </c>
      <c r="N15" s="662">
        <v>18</v>
      </c>
      <c r="O15" s="745">
        <v>15.5</v>
      </c>
      <c r="P15" s="663">
        <v>711.26999999999987</v>
      </c>
      <c r="Q15" s="678">
        <v>0.49999999999999994</v>
      </c>
      <c r="R15" s="662">
        <v>9</v>
      </c>
      <c r="S15" s="678">
        <v>0.5</v>
      </c>
      <c r="T15" s="745">
        <v>8</v>
      </c>
      <c r="U15" s="701">
        <v>0.5161290322580645</v>
      </c>
    </row>
    <row r="16" spans="1:21" ht="14.4" customHeight="1" x14ac:dyDescent="0.3">
      <c r="A16" s="661">
        <v>22</v>
      </c>
      <c r="B16" s="662" t="s">
        <v>518</v>
      </c>
      <c r="C16" s="662" t="s">
        <v>959</v>
      </c>
      <c r="D16" s="743" t="s">
        <v>1476</v>
      </c>
      <c r="E16" s="744" t="s">
        <v>966</v>
      </c>
      <c r="F16" s="662" t="s">
        <v>958</v>
      </c>
      <c r="G16" s="662" t="s">
        <v>980</v>
      </c>
      <c r="H16" s="662" t="s">
        <v>711</v>
      </c>
      <c r="I16" s="662" t="s">
        <v>997</v>
      </c>
      <c r="J16" s="662" t="s">
        <v>998</v>
      </c>
      <c r="K16" s="662" t="s">
        <v>999</v>
      </c>
      <c r="L16" s="663">
        <v>59.27</v>
      </c>
      <c r="M16" s="663">
        <v>59.27</v>
      </c>
      <c r="N16" s="662">
        <v>1</v>
      </c>
      <c r="O16" s="745">
        <v>0.5</v>
      </c>
      <c r="P16" s="663">
        <v>59.27</v>
      </c>
      <c r="Q16" s="678">
        <v>1</v>
      </c>
      <c r="R16" s="662">
        <v>1</v>
      </c>
      <c r="S16" s="678">
        <v>1</v>
      </c>
      <c r="T16" s="745">
        <v>0.5</v>
      </c>
      <c r="U16" s="701">
        <v>1</v>
      </c>
    </row>
    <row r="17" spans="1:21" ht="14.4" customHeight="1" x14ac:dyDescent="0.3">
      <c r="A17" s="661">
        <v>22</v>
      </c>
      <c r="B17" s="662" t="s">
        <v>518</v>
      </c>
      <c r="C17" s="662" t="s">
        <v>959</v>
      </c>
      <c r="D17" s="743" t="s">
        <v>1476</v>
      </c>
      <c r="E17" s="744" t="s">
        <v>966</v>
      </c>
      <c r="F17" s="662" t="s">
        <v>958</v>
      </c>
      <c r="G17" s="662" t="s">
        <v>980</v>
      </c>
      <c r="H17" s="662" t="s">
        <v>519</v>
      </c>
      <c r="I17" s="662" t="s">
        <v>1000</v>
      </c>
      <c r="J17" s="662" t="s">
        <v>1001</v>
      </c>
      <c r="K17" s="662" t="s">
        <v>1002</v>
      </c>
      <c r="L17" s="663">
        <v>98.78</v>
      </c>
      <c r="M17" s="663">
        <v>296.34000000000003</v>
      </c>
      <c r="N17" s="662">
        <v>3</v>
      </c>
      <c r="O17" s="745">
        <v>3</v>
      </c>
      <c r="P17" s="663">
        <v>98.78</v>
      </c>
      <c r="Q17" s="678">
        <v>0.33333333333333331</v>
      </c>
      <c r="R17" s="662">
        <v>1</v>
      </c>
      <c r="S17" s="678">
        <v>0.33333333333333331</v>
      </c>
      <c r="T17" s="745">
        <v>1</v>
      </c>
      <c r="U17" s="701">
        <v>0.33333333333333331</v>
      </c>
    </row>
    <row r="18" spans="1:21" ht="14.4" customHeight="1" x14ac:dyDescent="0.3">
      <c r="A18" s="661">
        <v>22</v>
      </c>
      <c r="B18" s="662" t="s">
        <v>518</v>
      </c>
      <c r="C18" s="662" t="s">
        <v>959</v>
      </c>
      <c r="D18" s="743" t="s">
        <v>1476</v>
      </c>
      <c r="E18" s="744" t="s">
        <v>966</v>
      </c>
      <c r="F18" s="662" t="s">
        <v>958</v>
      </c>
      <c r="G18" s="662" t="s">
        <v>980</v>
      </c>
      <c r="H18" s="662" t="s">
        <v>711</v>
      </c>
      <c r="I18" s="662" t="s">
        <v>1003</v>
      </c>
      <c r="J18" s="662" t="s">
        <v>745</v>
      </c>
      <c r="K18" s="662" t="s">
        <v>1004</v>
      </c>
      <c r="L18" s="663">
        <v>79.03</v>
      </c>
      <c r="M18" s="663">
        <v>237.09</v>
      </c>
      <c r="N18" s="662">
        <v>3</v>
      </c>
      <c r="O18" s="745">
        <v>3</v>
      </c>
      <c r="P18" s="663"/>
      <c r="Q18" s="678">
        <v>0</v>
      </c>
      <c r="R18" s="662"/>
      <c r="S18" s="678">
        <v>0</v>
      </c>
      <c r="T18" s="745"/>
      <c r="U18" s="701">
        <v>0</v>
      </c>
    </row>
    <row r="19" spans="1:21" ht="14.4" customHeight="1" x14ac:dyDescent="0.3">
      <c r="A19" s="661">
        <v>22</v>
      </c>
      <c r="B19" s="662" t="s">
        <v>518</v>
      </c>
      <c r="C19" s="662" t="s">
        <v>959</v>
      </c>
      <c r="D19" s="743" t="s">
        <v>1476</v>
      </c>
      <c r="E19" s="744" t="s">
        <v>966</v>
      </c>
      <c r="F19" s="662" t="s">
        <v>958</v>
      </c>
      <c r="G19" s="662" t="s">
        <v>980</v>
      </c>
      <c r="H19" s="662" t="s">
        <v>711</v>
      </c>
      <c r="I19" s="662" t="s">
        <v>735</v>
      </c>
      <c r="J19" s="662" t="s">
        <v>932</v>
      </c>
      <c r="K19" s="662" t="s">
        <v>933</v>
      </c>
      <c r="L19" s="663">
        <v>118.54</v>
      </c>
      <c r="M19" s="663">
        <v>355.62</v>
      </c>
      <c r="N19" s="662">
        <v>3</v>
      </c>
      <c r="O19" s="745">
        <v>2.5</v>
      </c>
      <c r="P19" s="663">
        <v>118.54</v>
      </c>
      <c r="Q19" s="678">
        <v>0.33333333333333337</v>
      </c>
      <c r="R19" s="662">
        <v>1</v>
      </c>
      <c r="S19" s="678">
        <v>0.33333333333333331</v>
      </c>
      <c r="T19" s="745">
        <v>1</v>
      </c>
      <c r="U19" s="701">
        <v>0.4</v>
      </c>
    </row>
    <row r="20" spans="1:21" ht="14.4" customHeight="1" x14ac:dyDescent="0.3">
      <c r="A20" s="661">
        <v>22</v>
      </c>
      <c r="B20" s="662" t="s">
        <v>518</v>
      </c>
      <c r="C20" s="662" t="s">
        <v>959</v>
      </c>
      <c r="D20" s="743" t="s">
        <v>1476</v>
      </c>
      <c r="E20" s="744" t="s">
        <v>966</v>
      </c>
      <c r="F20" s="662" t="s">
        <v>958</v>
      </c>
      <c r="G20" s="662" t="s">
        <v>980</v>
      </c>
      <c r="H20" s="662" t="s">
        <v>519</v>
      </c>
      <c r="I20" s="662" t="s">
        <v>1005</v>
      </c>
      <c r="J20" s="662" t="s">
        <v>1006</v>
      </c>
      <c r="K20" s="662" t="s">
        <v>1007</v>
      </c>
      <c r="L20" s="663">
        <v>79.03</v>
      </c>
      <c r="M20" s="663">
        <v>237.09</v>
      </c>
      <c r="N20" s="662">
        <v>3</v>
      </c>
      <c r="O20" s="745">
        <v>2.5</v>
      </c>
      <c r="P20" s="663">
        <v>158.06</v>
      </c>
      <c r="Q20" s="678">
        <v>0.66666666666666663</v>
      </c>
      <c r="R20" s="662">
        <v>2</v>
      </c>
      <c r="S20" s="678">
        <v>0.66666666666666663</v>
      </c>
      <c r="T20" s="745">
        <v>1.5</v>
      </c>
      <c r="U20" s="701">
        <v>0.6</v>
      </c>
    </row>
    <row r="21" spans="1:21" ht="14.4" customHeight="1" x14ac:dyDescent="0.3">
      <c r="A21" s="661">
        <v>22</v>
      </c>
      <c r="B21" s="662" t="s">
        <v>518</v>
      </c>
      <c r="C21" s="662" t="s">
        <v>959</v>
      </c>
      <c r="D21" s="743" t="s">
        <v>1476</v>
      </c>
      <c r="E21" s="744" t="s">
        <v>966</v>
      </c>
      <c r="F21" s="662" t="s">
        <v>958</v>
      </c>
      <c r="G21" s="662" t="s">
        <v>980</v>
      </c>
      <c r="H21" s="662" t="s">
        <v>711</v>
      </c>
      <c r="I21" s="662" t="s">
        <v>738</v>
      </c>
      <c r="J21" s="662" t="s">
        <v>739</v>
      </c>
      <c r="K21" s="662" t="s">
        <v>928</v>
      </c>
      <c r="L21" s="663">
        <v>46.07</v>
      </c>
      <c r="M21" s="663">
        <v>46.07</v>
      </c>
      <c r="N21" s="662">
        <v>1</v>
      </c>
      <c r="O21" s="745">
        <v>0.5</v>
      </c>
      <c r="P21" s="663"/>
      <c r="Q21" s="678">
        <v>0</v>
      </c>
      <c r="R21" s="662"/>
      <c r="S21" s="678">
        <v>0</v>
      </c>
      <c r="T21" s="745"/>
      <c r="U21" s="701">
        <v>0</v>
      </c>
    </row>
    <row r="22" spans="1:21" ht="14.4" customHeight="1" x14ac:dyDescent="0.3">
      <c r="A22" s="661">
        <v>22</v>
      </c>
      <c r="B22" s="662" t="s">
        <v>518</v>
      </c>
      <c r="C22" s="662" t="s">
        <v>959</v>
      </c>
      <c r="D22" s="743" t="s">
        <v>1476</v>
      </c>
      <c r="E22" s="744" t="s">
        <v>966</v>
      </c>
      <c r="F22" s="662" t="s">
        <v>958</v>
      </c>
      <c r="G22" s="662" t="s">
        <v>980</v>
      </c>
      <c r="H22" s="662" t="s">
        <v>711</v>
      </c>
      <c r="I22" s="662" t="s">
        <v>1008</v>
      </c>
      <c r="J22" s="662" t="s">
        <v>932</v>
      </c>
      <c r="K22" s="662" t="s">
        <v>1009</v>
      </c>
      <c r="L22" s="663">
        <v>0</v>
      </c>
      <c r="M22" s="663">
        <v>0</v>
      </c>
      <c r="N22" s="662">
        <v>2</v>
      </c>
      <c r="O22" s="745">
        <v>1.5</v>
      </c>
      <c r="P22" s="663">
        <v>0</v>
      </c>
      <c r="Q22" s="678"/>
      <c r="R22" s="662">
        <v>1</v>
      </c>
      <c r="S22" s="678">
        <v>0.5</v>
      </c>
      <c r="T22" s="745">
        <v>0.5</v>
      </c>
      <c r="U22" s="701">
        <v>0.33333333333333331</v>
      </c>
    </row>
    <row r="23" spans="1:21" ht="14.4" customHeight="1" x14ac:dyDescent="0.3">
      <c r="A23" s="661">
        <v>22</v>
      </c>
      <c r="B23" s="662" t="s">
        <v>518</v>
      </c>
      <c r="C23" s="662" t="s">
        <v>959</v>
      </c>
      <c r="D23" s="743" t="s">
        <v>1476</v>
      </c>
      <c r="E23" s="744" t="s">
        <v>966</v>
      </c>
      <c r="F23" s="662" t="s">
        <v>958</v>
      </c>
      <c r="G23" s="662" t="s">
        <v>1010</v>
      </c>
      <c r="H23" s="662" t="s">
        <v>519</v>
      </c>
      <c r="I23" s="662" t="s">
        <v>1011</v>
      </c>
      <c r="J23" s="662" t="s">
        <v>1012</v>
      </c>
      <c r="K23" s="662" t="s">
        <v>1013</v>
      </c>
      <c r="L23" s="663">
        <v>0</v>
      </c>
      <c r="M23" s="663">
        <v>0</v>
      </c>
      <c r="N23" s="662">
        <v>1</v>
      </c>
      <c r="O23" s="745">
        <v>1</v>
      </c>
      <c r="P23" s="663"/>
      <c r="Q23" s="678"/>
      <c r="R23" s="662"/>
      <c r="S23" s="678">
        <v>0</v>
      </c>
      <c r="T23" s="745"/>
      <c r="U23" s="701">
        <v>0</v>
      </c>
    </row>
    <row r="24" spans="1:21" ht="14.4" customHeight="1" x14ac:dyDescent="0.3">
      <c r="A24" s="661">
        <v>22</v>
      </c>
      <c r="B24" s="662" t="s">
        <v>518</v>
      </c>
      <c r="C24" s="662" t="s">
        <v>959</v>
      </c>
      <c r="D24" s="743" t="s">
        <v>1476</v>
      </c>
      <c r="E24" s="744" t="s">
        <v>966</v>
      </c>
      <c r="F24" s="662" t="s">
        <v>958</v>
      </c>
      <c r="G24" s="662" t="s">
        <v>1010</v>
      </c>
      <c r="H24" s="662" t="s">
        <v>519</v>
      </c>
      <c r="I24" s="662" t="s">
        <v>1014</v>
      </c>
      <c r="J24" s="662" t="s">
        <v>697</v>
      </c>
      <c r="K24" s="662" t="s">
        <v>1015</v>
      </c>
      <c r="L24" s="663">
        <v>57.64</v>
      </c>
      <c r="M24" s="663">
        <v>57.64</v>
      </c>
      <c r="N24" s="662">
        <v>1</v>
      </c>
      <c r="O24" s="745">
        <v>0.5</v>
      </c>
      <c r="P24" s="663"/>
      <c r="Q24" s="678">
        <v>0</v>
      </c>
      <c r="R24" s="662"/>
      <c r="S24" s="678">
        <v>0</v>
      </c>
      <c r="T24" s="745"/>
      <c r="U24" s="701">
        <v>0</v>
      </c>
    </row>
    <row r="25" spans="1:21" ht="14.4" customHeight="1" x14ac:dyDescent="0.3">
      <c r="A25" s="661">
        <v>22</v>
      </c>
      <c r="B25" s="662" t="s">
        <v>518</v>
      </c>
      <c r="C25" s="662" t="s">
        <v>959</v>
      </c>
      <c r="D25" s="743" t="s">
        <v>1476</v>
      </c>
      <c r="E25" s="744" t="s">
        <v>966</v>
      </c>
      <c r="F25" s="662" t="s">
        <v>958</v>
      </c>
      <c r="G25" s="662" t="s">
        <v>1010</v>
      </c>
      <c r="H25" s="662" t="s">
        <v>519</v>
      </c>
      <c r="I25" s="662" t="s">
        <v>1016</v>
      </c>
      <c r="J25" s="662" t="s">
        <v>697</v>
      </c>
      <c r="K25" s="662" t="s">
        <v>1017</v>
      </c>
      <c r="L25" s="663">
        <v>185.26</v>
      </c>
      <c r="M25" s="663">
        <v>185.26</v>
      </c>
      <c r="N25" s="662">
        <v>1</v>
      </c>
      <c r="O25" s="745">
        <v>1</v>
      </c>
      <c r="P25" s="663">
        <v>185.26</v>
      </c>
      <c r="Q25" s="678">
        <v>1</v>
      </c>
      <c r="R25" s="662">
        <v>1</v>
      </c>
      <c r="S25" s="678">
        <v>1</v>
      </c>
      <c r="T25" s="745">
        <v>1</v>
      </c>
      <c r="U25" s="701">
        <v>1</v>
      </c>
    </row>
    <row r="26" spans="1:21" ht="14.4" customHeight="1" x14ac:dyDescent="0.3">
      <c r="A26" s="661">
        <v>22</v>
      </c>
      <c r="B26" s="662" t="s">
        <v>518</v>
      </c>
      <c r="C26" s="662" t="s">
        <v>959</v>
      </c>
      <c r="D26" s="743" t="s">
        <v>1476</v>
      </c>
      <c r="E26" s="744" t="s">
        <v>966</v>
      </c>
      <c r="F26" s="662" t="s">
        <v>958</v>
      </c>
      <c r="G26" s="662" t="s">
        <v>1010</v>
      </c>
      <c r="H26" s="662" t="s">
        <v>519</v>
      </c>
      <c r="I26" s="662" t="s">
        <v>1018</v>
      </c>
      <c r="J26" s="662" t="s">
        <v>697</v>
      </c>
      <c r="K26" s="662" t="s">
        <v>1015</v>
      </c>
      <c r="L26" s="663">
        <v>93.71</v>
      </c>
      <c r="M26" s="663">
        <v>93.71</v>
      </c>
      <c r="N26" s="662">
        <v>1</v>
      </c>
      <c r="O26" s="745">
        <v>0.5</v>
      </c>
      <c r="P26" s="663"/>
      <c r="Q26" s="678">
        <v>0</v>
      </c>
      <c r="R26" s="662"/>
      <c r="S26" s="678">
        <v>0</v>
      </c>
      <c r="T26" s="745"/>
      <c r="U26" s="701">
        <v>0</v>
      </c>
    </row>
    <row r="27" spans="1:21" ht="14.4" customHeight="1" x14ac:dyDescent="0.3">
      <c r="A27" s="661">
        <v>22</v>
      </c>
      <c r="B27" s="662" t="s">
        <v>518</v>
      </c>
      <c r="C27" s="662" t="s">
        <v>959</v>
      </c>
      <c r="D27" s="743" t="s">
        <v>1476</v>
      </c>
      <c r="E27" s="744" t="s">
        <v>966</v>
      </c>
      <c r="F27" s="662" t="s">
        <v>958</v>
      </c>
      <c r="G27" s="662" t="s">
        <v>1010</v>
      </c>
      <c r="H27" s="662" t="s">
        <v>519</v>
      </c>
      <c r="I27" s="662" t="s">
        <v>1019</v>
      </c>
      <c r="J27" s="662" t="s">
        <v>1020</v>
      </c>
      <c r="K27" s="662" t="s">
        <v>1021</v>
      </c>
      <c r="L27" s="663">
        <v>0</v>
      </c>
      <c r="M27" s="663">
        <v>0</v>
      </c>
      <c r="N27" s="662">
        <v>1</v>
      </c>
      <c r="O27" s="745">
        <v>1</v>
      </c>
      <c r="P27" s="663">
        <v>0</v>
      </c>
      <c r="Q27" s="678"/>
      <c r="R27" s="662">
        <v>1</v>
      </c>
      <c r="S27" s="678">
        <v>1</v>
      </c>
      <c r="T27" s="745">
        <v>1</v>
      </c>
      <c r="U27" s="701">
        <v>1</v>
      </c>
    </row>
    <row r="28" spans="1:21" ht="14.4" customHeight="1" x14ac:dyDescent="0.3">
      <c r="A28" s="661">
        <v>22</v>
      </c>
      <c r="B28" s="662" t="s">
        <v>518</v>
      </c>
      <c r="C28" s="662" t="s">
        <v>959</v>
      </c>
      <c r="D28" s="743" t="s">
        <v>1476</v>
      </c>
      <c r="E28" s="744" t="s">
        <v>966</v>
      </c>
      <c r="F28" s="662" t="s">
        <v>958</v>
      </c>
      <c r="G28" s="662" t="s">
        <v>1022</v>
      </c>
      <c r="H28" s="662" t="s">
        <v>519</v>
      </c>
      <c r="I28" s="662" t="s">
        <v>649</v>
      </c>
      <c r="J28" s="662" t="s">
        <v>1023</v>
      </c>
      <c r="K28" s="662" t="s">
        <v>1024</v>
      </c>
      <c r="L28" s="663">
        <v>99.11</v>
      </c>
      <c r="M28" s="663">
        <v>891.99</v>
      </c>
      <c r="N28" s="662">
        <v>9</v>
      </c>
      <c r="O28" s="745">
        <v>2.5</v>
      </c>
      <c r="P28" s="663">
        <v>297.33</v>
      </c>
      <c r="Q28" s="678">
        <v>0.33333333333333331</v>
      </c>
      <c r="R28" s="662">
        <v>3</v>
      </c>
      <c r="S28" s="678">
        <v>0.33333333333333331</v>
      </c>
      <c r="T28" s="745">
        <v>1</v>
      </c>
      <c r="U28" s="701">
        <v>0.4</v>
      </c>
    </row>
    <row r="29" spans="1:21" ht="14.4" customHeight="1" x14ac:dyDescent="0.3">
      <c r="A29" s="661">
        <v>22</v>
      </c>
      <c r="B29" s="662" t="s">
        <v>518</v>
      </c>
      <c r="C29" s="662" t="s">
        <v>959</v>
      </c>
      <c r="D29" s="743" t="s">
        <v>1476</v>
      </c>
      <c r="E29" s="744" t="s">
        <v>966</v>
      </c>
      <c r="F29" s="662" t="s">
        <v>958</v>
      </c>
      <c r="G29" s="662" t="s">
        <v>1025</v>
      </c>
      <c r="H29" s="662" t="s">
        <v>519</v>
      </c>
      <c r="I29" s="662" t="s">
        <v>1026</v>
      </c>
      <c r="J29" s="662" t="s">
        <v>1027</v>
      </c>
      <c r="K29" s="662" t="s">
        <v>1028</v>
      </c>
      <c r="L29" s="663">
        <v>0</v>
      </c>
      <c r="M29" s="663">
        <v>0</v>
      </c>
      <c r="N29" s="662">
        <v>1</v>
      </c>
      <c r="O29" s="745">
        <v>0.5</v>
      </c>
      <c r="P29" s="663"/>
      <c r="Q29" s="678"/>
      <c r="R29" s="662"/>
      <c r="S29" s="678">
        <v>0</v>
      </c>
      <c r="T29" s="745"/>
      <c r="U29" s="701">
        <v>0</v>
      </c>
    </row>
    <row r="30" spans="1:21" ht="14.4" customHeight="1" x14ac:dyDescent="0.3">
      <c r="A30" s="661">
        <v>22</v>
      </c>
      <c r="B30" s="662" t="s">
        <v>518</v>
      </c>
      <c r="C30" s="662" t="s">
        <v>959</v>
      </c>
      <c r="D30" s="743" t="s">
        <v>1476</v>
      </c>
      <c r="E30" s="744" t="s">
        <v>966</v>
      </c>
      <c r="F30" s="662" t="s">
        <v>958</v>
      </c>
      <c r="G30" s="662" t="s">
        <v>1029</v>
      </c>
      <c r="H30" s="662" t="s">
        <v>519</v>
      </c>
      <c r="I30" s="662" t="s">
        <v>1030</v>
      </c>
      <c r="J30" s="662" t="s">
        <v>1031</v>
      </c>
      <c r="K30" s="662" t="s">
        <v>1032</v>
      </c>
      <c r="L30" s="663">
        <v>0</v>
      </c>
      <c r="M30" s="663">
        <v>0</v>
      </c>
      <c r="N30" s="662">
        <v>1</v>
      </c>
      <c r="O30" s="745">
        <v>0.5</v>
      </c>
      <c r="P30" s="663">
        <v>0</v>
      </c>
      <c r="Q30" s="678"/>
      <c r="R30" s="662">
        <v>1</v>
      </c>
      <c r="S30" s="678">
        <v>1</v>
      </c>
      <c r="T30" s="745">
        <v>0.5</v>
      </c>
      <c r="U30" s="701">
        <v>1</v>
      </c>
    </row>
    <row r="31" spans="1:21" ht="14.4" customHeight="1" x14ac:dyDescent="0.3">
      <c r="A31" s="661">
        <v>22</v>
      </c>
      <c r="B31" s="662" t="s">
        <v>518</v>
      </c>
      <c r="C31" s="662" t="s">
        <v>959</v>
      </c>
      <c r="D31" s="743" t="s">
        <v>1476</v>
      </c>
      <c r="E31" s="744" t="s">
        <v>967</v>
      </c>
      <c r="F31" s="662" t="s">
        <v>958</v>
      </c>
      <c r="G31" s="662" t="s">
        <v>1033</v>
      </c>
      <c r="H31" s="662" t="s">
        <v>711</v>
      </c>
      <c r="I31" s="662" t="s">
        <v>1034</v>
      </c>
      <c r="J31" s="662" t="s">
        <v>1035</v>
      </c>
      <c r="K31" s="662" t="s">
        <v>1036</v>
      </c>
      <c r="L31" s="663">
        <v>35.11</v>
      </c>
      <c r="M31" s="663">
        <v>35.11</v>
      </c>
      <c r="N31" s="662">
        <v>1</v>
      </c>
      <c r="O31" s="745">
        <v>1</v>
      </c>
      <c r="P31" s="663"/>
      <c r="Q31" s="678">
        <v>0</v>
      </c>
      <c r="R31" s="662"/>
      <c r="S31" s="678">
        <v>0</v>
      </c>
      <c r="T31" s="745"/>
      <c r="U31" s="701">
        <v>0</v>
      </c>
    </row>
    <row r="32" spans="1:21" ht="14.4" customHeight="1" x14ac:dyDescent="0.3">
      <c r="A32" s="661">
        <v>22</v>
      </c>
      <c r="B32" s="662" t="s">
        <v>518</v>
      </c>
      <c r="C32" s="662" t="s">
        <v>959</v>
      </c>
      <c r="D32" s="743" t="s">
        <v>1476</v>
      </c>
      <c r="E32" s="744" t="s">
        <v>967</v>
      </c>
      <c r="F32" s="662" t="s">
        <v>958</v>
      </c>
      <c r="G32" s="662" t="s">
        <v>1037</v>
      </c>
      <c r="H32" s="662" t="s">
        <v>519</v>
      </c>
      <c r="I32" s="662" t="s">
        <v>1038</v>
      </c>
      <c r="J32" s="662" t="s">
        <v>1039</v>
      </c>
      <c r="K32" s="662" t="s">
        <v>1040</v>
      </c>
      <c r="L32" s="663">
        <v>159.16999999999999</v>
      </c>
      <c r="M32" s="663">
        <v>159.16999999999999</v>
      </c>
      <c r="N32" s="662">
        <v>1</v>
      </c>
      <c r="O32" s="745">
        <v>0.5</v>
      </c>
      <c r="P32" s="663">
        <v>159.16999999999999</v>
      </c>
      <c r="Q32" s="678">
        <v>1</v>
      </c>
      <c r="R32" s="662">
        <v>1</v>
      </c>
      <c r="S32" s="678">
        <v>1</v>
      </c>
      <c r="T32" s="745">
        <v>0.5</v>
      </c>
      <c r="U32" s="701">
        <v>1</v>
      </c>
    </row>
    <row r="33" spans="1:21" ht="14.4" customHeight="1" x14ac:dyDescent="0.3">
      <c r="A33" s="661">
        <v>22</v>
      </c>
      <c r="B33" s="662" t="s">
        <v>518</v>
      </c>
      <c r="C33" s="662" t="s">
        <v>959</v>
      </c>
      <c r="D33" s="743" t="s">
        <v>1476</v>
      </c>
      <c r="E33" s="744" t="s">
        <v>967</v>
      </c>
      <c r="F33" s="662" t="s">
        <v>958</v>
      </c>
      <c r="G33" s="662" t="s">
        <v>1041</v>
      </c>
      <c r="H33" s="662" t="s">
        <v>519</v>
      </c>
      <c r="I33" s="662" t="s">
        <v>1042</v>
      </c>
      <c r="J33" s="662" t="s">
        <v>1043</v>
      </c>
      <c r="K33" s="662" t="s">
        <v>1044</v>
      </c>
      <c r="L33" s="663">
        <v>33</v>
      </c>
      <c r="M33" s="663">
        <v>33</v>
      </c>
      <c r="N33" s="662">
        <v>1</v>
      </c>
      <c r="O33" s="745">
        <v>1</v>
      </c>
      <c r="P33" s="663"/>
      <c r="Q33" s="678">
        <v>0</v>
      </c>
      <c r="R33" s="662"/>
      <c r="S33" s="678">
        <v>0</v>
      </c>
      <c r="T33" s="745"/>
      <c r="U33" s="701">
        <v>0</v>
      </c>
    </row>
    <row r="34" spans="1:21" ht="14.4" customHeight="1" x14ac:dyDescent="0.3">
      <c r="A34" s="661">
        <v>22</v>
      </c>
      <c r="B34" s="662" t="s">
        <v>518</v>
      </c>
      <c r="C34" s="662" t="s">
        <v>959</v>
      </c>
      <c r="D34" s="743" t="s">
        <v>1476</v>
      </c>
      <c r="E34" s="744" t="s">
        <v>967</v>
      </c>
      <c r="F34" s="662" t="s">
        <v>958</v>
      </c>
      <c r="G34" s="662" t="s">
        <v>980</v>
      </c>
      <c r="H34" s="662" t="s">
        <v>519</v>
      </c>
      <c r="I34" s="662" t="s">
        <v>983</v>
      </c>
      <c r="J34" s="662" t="s">
        <v>984</v>
      </c>
      <c r="K34" s="662" t="s">
        <v>985</v>
      </c>
      <c r="L34" s="663">
        <v>0</v>
      </c>
      <c r="M34" s="663">
        <v>0</v>
      </c>
      <c r="N34" s="662">
        <v>2</v>
      </c>
      <c r="O34" s="745">
        <v>1</v>
      </c>
      <c r="P34" s="663">
        <v>0</v>
      </c>
      <c r="Q34" s="678"/>
      <c r="R34" s="662">
        <v>1</v>
      </c>
      <c r="S34" s="678">
        <v>0.5</v>
      </c>
      <c r="T34" s="745">
        <v>0.5</v>
      </c>
      <c r="U34" s="701">
        <v>0.5</v>
      </c>
    </row>
    <row r="35" spans="1:21" ht="14.4" customHeight="1" x14ac:dyDescent="0.3">
      <c r="A35" s="661">
        <v>22</v>
      </c>
      <c r="B35" s="662" t="s">
        <v>518</v>
      </c>
      <c r="C35" s="662" t="s">
        <v>959</v>
      </c>
      <c r="D35" s="743" t="s">
        <v>1476</v>
      </c>
      <c r="E35" s="744" t="s">
        <v>967</v>
      </c>
      <c r="F35" s="662" t="s">
        <v>958</v>
      </c>
      <c r="G35" s="662" t="s">
        <v>980</v>
      </c>
      <c r="H35" s="662" t="s">
        <v>711</v>
      </c>
      <c r="I35" s="662" t="s">
        <v>986</v>
      </c>
      <c r="J35" s="662" t="s">
        <v>987</v>
      </c>
      <c r="K35" s="662" t="s">
        <v>988</v>
      </c>
      <c r="L35" s="663">
        <v>0</v>
      </c>
      <c r="M35" s="663">
        <v>0</v>
      </c>
      <c r="N35" s="662">
        <v>2</v>
      </c>
      <c r="O35" s="745">
        <v>2</v>
      </c>
      <c r="P35" s="663">
        <v>0</v>
      </c>
      <c r="Q35" s="678"/>
      <c r="R35" s="662">
        <v>1</v>
      </c>
      <c r="S35" s="678">
        <v>0.5</v>
      </c>
      <c r="T35" s="745">
        <v>1</v>
      </c>
      <c r="U35" s="701">
        <v>0.5</v>
      </c>
    </row>
    <row r="36" spans="1:21" ht="14.4" customHeight="1" x14ac:dyDescent="0.3">
      <c r="A36" s="661">
        <v>22</v>
      </c>
      <c r="B36" s="662" t="s">
        <v>518</v>
      </c>
      <c r="C36" s="662" t="s">
        <v>959</v>
      </c>
      <c r="D36" s="743" t="s">
        <v>1476</v>
      </c>
      <c r="E36" s="744" t="s">
        <v>967</v>
      </c>
      <c r="F36" s="662" t="s">
        <v>958</v>
      </c>
      <c r="G36" s="662" t="s">
        <v>980</v>
      </c>
      <c r="H36" s="662" t="s">
        <v>711</v>
      </c>
      <c r="I36" s="662" t="s">
        <v>741</v>
      </c>
      <c r="J36" s="662" t="s">
        <v>742</v>
      </c>
      <c r="K36" s="662" t="s">
        <v>927</v>
      </c>
      <c r="L36" s="663">
        <v>98.78</v>
      </c>
      <c r="M36" s="663">
        <v>592.68000000000006</v>
      </c>
      <c r="N36" s="662">
        <v>6</v>
      </c>
      <c r="O36" s="745">
        <v>5.5</v>
      </c>
      <c r="P36" s="663">
        <v>395.12</v>
      </c>
      <c r="Q36" s="678">
        <v>0.66666666666666663</v>
      </c>
      <c r="R36" s="662">
        <v>4</v>
      </c>
      <c r="S36" s="678">
        <v>0.66666666666666663</v>
      </c>
      <c r="T36" s="745">
        <v>3.5</v>
      </c>
      <c r="U36" s="701">
        <v>0.63636363636363635</v>
      </c>
    </row>
    <row r="37" spans="1:21" ht="14.4" customHeight="1" x14ac:dyDescent="0.3">
      <c r="A37" s="661">
        <v>22</v>
      </c>
      <c r="B37" s="662" t="s">
        <v>518</v>
      </c>
      <c r="C37" s="662" t="s">
        <v>959</v>
      </c>
      <c r="D37" s="743" t="s">
        <v>1476</v>
      </c>
      <c r="E37" s="744" t="s">
        <v>967</v>
      </c>
      <c r="F37" s="662" t="s">
        <v>958</v>
      </c>
      <c r="G37" s="662" t="s">
        <v>980</v>
      </c>
      <c r="H37" s="662" t="s">
        <v>711</v>
      </c>
      <c r="I37" s="662" t="s">
        <v>991</v>
      </c>
      <c r="J37" s="662" t="s">
        <v>992</v>
      </c>
      <c r="K37" s="662" t="s">
        <v>993</v>
      </c>
      <c r="L37" s="663">
        <v>118.54</v>
      </c>
      <c r="M37" s="663">
        <v>1303.9399999999998</v>
      </c>
      <c r="N37" s="662">
        <v>11</v>
      </c>
      <c r="O37" s="745">
        <v>10.5</v>
      </c>
      <c r="P37" s="663">
        <v>237.08</v>
      </c>
      <c r="Q37" s="678">
        <v>0.18181818181818185</v>
      </c>
      <c r="R37" s="662">
        <v>2</v>
      </c>
      <c r="S37" s="678">
        <v>0.18181818181818182</v>
      </c>
      <c r="T37" s="745">
        <v>2</v>
      </c>
      <c r="U37" s="701">
        <v>0.19047619047619047</v>
      </c>
    </row>
    <row r="38" spans="1:21" ht="14.4" customHeight="1" x14ac:dyDescent="0.3">
      <c r="A38" s="661">
        <v>22</v>
      </c>
      <c r="B38" s="662" t="s">
        <v>518</v>
      </c>
      <c r="C38" s="662" t="s">
        <v>959</v>
      </c>
      <c r="D38" s="743" t="s">
        <v>1476</v>
      </c>
      <c r="E38" s="744" t="s">
        <v>967</v>
      </c>
      <c r="F38" s="662" t="s">
        <v>958</v>
      </c>
      <c r="G38" s="662" t="s">
        <v>980</v>
      </c>
      <c r="H38" s="662" t="s">
        <v>711</v>
      </c>
      <c r="I38" s="662" t="s">
        <v>994</v>
      </c>
      <c r="J38" s="662" t="s">
        <v>995</v>
      </c>
      <c r="K38" s="662" t="s">
        <v>996</v>
      </c>
      <c r="L38" s="663">
        <v>59.27</v>
      </c>
      <c r="M38" s="663">
        <v>59.27</v>
      </c>
      <c r="N38" s="662">
        <v>1</v>
      </c>
      <c r="O38" s="745">
        <v>0.5</v>
      </c>
      <c r="P38" s="663">
        <v>59.27</v>
      </c>
      <c r="Q38" s="678">
        <v>1</v>
      </c>
      <c r="R38" s="662">
        <v>1</v>
      </c>
      <c r="S38" s="678">
        <v>1</v>
      </c>
      <c r="T38" s="745">
        <v>0.5</v>
      </c>
      <c r="U38" s="701">
        <v>1</v>
      </c>
    </row>
    <row r="39" spans="1:21" ht="14.4" customHeight="1" x14ac:dyDescent="0.3">
      <c r="A39" s="661">
        <v>22</v>
      </c>
      <c r="B39" s="662" t="s">
        <v>518</v>
      </c>
      <c r="C39" s="662" t="s">
        <v>959</v>
      </c>
      <c r="D39" s="743" t="s">
        <v>1476</v>
      </c>
      <c r="E39" s="744" t="s">
        <v>967</v>
      </c>
      <c r="F39" s="662" t="s">
        <v>958</v>
      </c>
      <c r="G39" s="662" t="s">
        <v>980</v>
      </c>
      <c r="H39" s="662" t="s">
        <v>711</v>
      </c>
      <c r="I39" s="662" t="s">
        <v>744</v>
      </c>
      <c r="J39" s="662" t="s">
        <v>745</v>
      </c>
      <c r="K39" s="662" t="s">
        <v>929</v>
      </c>
      <c r="L39" s="663">
        <v>79.03</v>
      </c>
      <c r="M39" s="663">
        <v>1027.3899999999999</v>
      </c>
      <c r="N39" s="662">
        <v>13</v>
      </c>
      <c r="O39" s="745">
        <v>10</v>
      </c>
      <c r="P39" s="663">
        <v>395.15</v>
      </c>
      <c r="Q39" s="678">
        <v>0.38461538461538464</v>
      </c>
      <c r="R39" s="662">
        <v>5</v>
      </c>
      <c r="S39" s="678">
        <v>0.38461538461538464</v>
      </c>
      <c r="T39" s="745">
        <v>3.5</v>
      </c>
      <c r="U39" s="701">
        <v>0.35</v>
      </c>
    </row>
    <row r="40" spans="1:21" ht="14.4" customHeight="1" x14ac:dyDescent="0.3">
      <c r="A40" s="661">
        <v>22</v>
      </c>
      <c r="B40" s="662" t="s">
        <v>518</v>
      </c>
      <c r="C40" s="662" t="s">
        <v>959</v>
      </c>
      <c r="D40" s="743" t="s">
        <v>1476</v>
      </c>
      <c r="E40" s="744" t="s">
        <v>967</v>
      </c>
      <c r="F40" s="662" t="s">
        <v>958</v>
      </c>
      <c r="G40" s="662" t="s">
        <v>980</v>
      </c>
      <c r="H40" s="662" t="s">
        <v>711</v>
      </c>
      <c r="I40" s="662" t="s">
        <v>997</v>
      </c>
      <c r="J40" s="662" t="s">
        <v>998</v>
      </c>
      <c r="K40" s="662" t="s">
        <v>999</v>
      </c>
      <c r="L40" s="663">
        <v>59.27</v>
      </c>
      <c r="M40" s="663">
        <v>59.27</v>
      </c>
      <c r="N40" s="662">
        <v>1</v>
      </c>
      <c r="O40" s="745">
        <v>0.5</v>
      </c>
      <c r="P40" s="663"/>
      <c r="Q40" s="678">
        <v>0</v>
      </c>
      <c r="R40" s="662"/>
      <c r="S40" s="678">
        <v>0</v>
      </c>
      <c r="T40" s="745"/>
      <c r="U40" s="701">
        <v>0</v>
      </c>
    </row>
    <row r="41" spans="1:21" ht="14.4" customHeight="1" x14ac:dyDescent="0.3">
      <c r="A41" s="661">
        <v>22</v>
      </c>
      <c r="B41" s="662" t="s">
        <v>518</v>
      </c>
      <c r="C41" s="662" t="s">
        <v>959</v>
      </c>
      <c r="D41" s="743" t="s">
        <v>1476</v>
      </c>
      <c r="E41" s="744" t="s">
        <v>967</v>
      </c>
      <c r="F41" s="662" t="s">
        <v>958</v>
      </c>
      <c r="G41" s="662" t="s">
        <v>980</v>
      </c>
      <c r="H41" s="662" t="s">
        <v>519</v>
      </c>
      <c r="I41" s="662" t="s">
        <v>1000</v>
      </c>
      <c r="J41" s="662" t="s">
        <v>1001</v>
      </c>
      <c r="K41" s="662" t="s">
        <v>1002</v>
      </c>
      <c r="L41" s="663">
        <v>98.78</v>
      </c>
      <c r="M41" s="663">
        <v>98.78</v>
      </c>
      <c r="N41" s="662">
        <v>1</v>
      </c>
      <c r="O41" s="745">
        <v>1</v>
      </c>
      <c r="P41" s="663"/>
      <c r="Q41" s="678">
        <v>0</v>
      </c>
      <c r="R41" s="662"/>
      <c r="S41" s="678">
        <v>0</v>
      </c>
      <c r="T41" s="745"/>
      <c r="U41" s="701">
        <v>0</v>
      </c>
    </row>
    <row r="42" spans="1:21" ht="14.4" customHeight="1" x14ac:dyDescent="0.3">
      <c r="A42" s="661">
        <v>22</v>
      </c>
      <c r="B42" s="662" t="s">
        <v>518</v>
      </c>
      <c r="C42" s="662" t="s">
        <v>959</v>
      </c>
      <c r="D42" s="743" t="s">
        <v>1476</v>
      </c>
      <c r="E42" s="744" t="s">
        <v>967</v>
      </c>
      <c r="F42" s="662" t="s">
        <v>958</v>
      </c>
      <c r="G42" s="662" t="s">
        <v>980</v>
      </c>
      <c r="H42" s="662" t="s">
        <v>711</v>
      </c>
      <c r="I42" s="662" t="s">
        <v>735</v>
      </c>
      <c r="J42" s="662" t="s">
        <v>932</v>
      </c>
      <c r="K42" s="662" t="s">
        <v>933</v>
      </c>
      <c r="L42" s="663">
        <v>118.54</v>
      </c>
      <c r="M42" s="663">
        <v>355.62</v>
      </c>
      <c r="N42" s="662">
        <v>3</v>
      </c>
      <c r="O42" s="745">
        <v>1.5</v>
      </c>
      <c r="P42" s="663">
        <v>237.08</v>
      </c>
      <c r="Q42" s="678">
        <v>0.66666666666666674</v>
      </c>
      <c r="R42" s="662">
        <v>2</v>
      </c>
      <c r="S42" s="678">
        <v>0.66666666666666663</v>
      </c>
      <c r="T42" s="745">
        <v>1</v>
      </c>
      <c r="U42" s="701">
        <v>0.66666666666666663</v>
      </c>
    </row>
    <row r="43" spans="1:21" ht="14.4" customHeight="1" x14ac:dyDescent="0.3">
      <c r="A43" s="661">
        <v>22</v>
      </c>
      <c r="B43" s="662" t="s">
        <v>518</v>
      </c>
      <c r="C43" s="662" t="s">
        <v>959</v>
      </c>
      <c r="D43" s="743" t="s">
        <v>1476</v>
      </c>
      <c r="E43" s="744" t="s">
        <v>967</v>
      </c>
      <c r="F43" s="662" t="s">
        <v>958</v>
      </c>
      <c r="G43" s="662" t="s">
        <v>980</v>
      </c>
      <c r="H43" s="662" t="s">
        <v>519</v>
      </c>
      <c r="I43" s="662" t="s">
        <v>1005</v>
      </c>
      <c r="J43" s="662" t="s">
        <v>1006</v>
      </c>
      <c r="K43" s="662" t="s">
        <v>1007</v>
      </c>
      <c r="L43" s="663">
        <v>79.03</v>
      </c>
      <c r="M43" s="663">
        <v>395.15</v>
      </c>
      <c r="N43" s="662">
        <v>5</v>
      </c>
      <c r="O43" s="745">
        <v>3</v>
      </c>
      <c r="P43" s="663">
        <v>237.09</v>
      </c>
      <c r="Q43" s="678">
        <v>0.60000000000000009</v>
      </c>
      <c r="R43" s="662">
        <v>3</v>
      </c>
      <c r="S43" s="678">
        <v>0.6</v>
      </c>
      <c r="T43" s="745">
        <v>1.5</v>
      </c>
      <c r="U43" s="701">
        <v>0.5</v>
      </c>
    </row>
    <row r="44" spans="1:21" ht="14.4" customHeight="1" x14ac:dyDescent="0.3">
      <c r="A44" s="661">
        <v>22</v>
      </c>
      <c r="B44" s="662" t="s">
        <v>518</v>
      </c>
      <c r="C44" s="662" t="s">
        <v>959</v>
      </c>
      <c r="D44" s="743" t="s">
        <v>1476</v>
      </c>
      <c r="E44" s="744" t="s">
        <v>967</v>
      </c>
      <c r="F44" s="662" t="s">
        <v>958</v>
      </c>
      <c r="G44" s="662" t="s">
        <v>1010</v>
      </c>
      <c r="H44" s="662" t="s">
        <v>519</v>
      </c>
      <c r="I44" s="662" t="s">
        <v>696</v>
      </c>
      <c r="J44" s="662" t="s">
        <v>697</v>
      </c>
      <c r="K44" s="662" t="s">
        <v>1017</v>
      </c>
      <c r="L44" s="663">
        <v>301.2</v>
      </c>
      <c r="M44" s="663">
        <v>301.2</v>
      </c>
      <c r="N44" s="662">
        <v>1</v>
      </c>
      <c r="O44" s="745">
        <v>0.5</v>
      </c>
      <c r="P44" s="663"/>
      <c r="Q44" s="678">
        <v>0</v>
      </c>
      <c r="R44" s="662"/>
      <c r="S44" s="678">
        <v>0</v>
      </c>
      <c r="T44" s="745"/>
      <c r="U44" s="701">
        <v>0</v>
      </c>
    </row>
    <row r="45" spans="1:21" ht="14.4" customHeight="1" x14ac:dyDescent="0.3">
      <c r="A45" s="661">
        <v>22</v>
      </c>
      <c r="B45" s="662" t="s">
        <v>518</v>
      </c>
      <c r="C45" s="662" t="s">
        <v>959</v>
      </c>
      <c r="D45" s="743" t="s">
        <v>1476</v>
      </c>
      <c r="E45" s="744" t="s">
        <v>967</v>
      </c>
      <c r="F45" s="662" t="s">
        <v>958</v>
      </c>
      <c r="G45" s="662" t="s">
        <v>1010</v>
      </c>
      <c r="H45" s="662" t="s">
        <v>519</v>
      </c>
      <c r="I45" s="662" t="s">
        <v>1016</v>
      </c>
      <c r="J45" s="662" t="s">
        <v>697</v>
      </c>
      <c r="K45" s="662" t="s">
        <v>1017</v>
      </c>
      <c r="L45" s="663">
        <v>185.26</v>
      </c>
      <c r="M45" s="663">
        <v>185.26</v>
      </c>
      <c r="N45" s="662">
        <v>1</v>
      </c>
      <c r="O45" s="745">
        <v>0.5</v>
      </c>
      <c r="P45" s="663">
        <v>185.26</v>
      </c>
      <c r="Q45" s="678">
        <v>1</v>
      </c>
      <c r="R45" s="662">
        <v>1</v>
      </c>
      <c r="S45" s="678">
        <v>1</v>
      </c>
      <c r="T45" s="745">
        <v>0.5</v>
      </c>
      <c r="U45" s="701">
        <v>1</v>
      </c>
    </row>
    <row r="46" spans="1:21" ht="14.4" customHeight="1" x14ac:dyDescent="0.3">
      <c r="A46" s="661">
        <v>22</v>
      </c>
      <c r="B46" s="662" t="s">
        <v>518</v>
      </c>
      <c r="C46" s="662" t="s">
        <v>959</v>
      </c>
      <c r="D46" s="743" t="s">
        <v>1476</v>
      </c>
      <c r="E46" s="744" t="s">
        <v>967</v>
      </c>
      <c r="F46" s="662" t="s">
        <v>958</v>
      </c>
      <c r="G46" s="662" t="s">
        <v>1022</v>
      </c>
      <c r="H46" s="662" t="s">
        <v>519</v>
      </c>
      <c r="I46" s="662" t="s">
        <v>649</v>
      </c>
      <c r="J46" s="662" t="s">
        <v>1023</v>
      </c>
      <c r="K46" s="662" t="s">
        <v>1024</v>
      </c>
      <c r="L46" s="663">
        <v>99.11</v>
      </c>
      <c r="M46" s="663">
        <v>396.44</v>
      </c>
      <c r="N46" s="662">
        <v>4</v>
      </c>
      <c r="O46" s="745">
        <v>1</v>
      </c>
      <c r="P46" s="663">
        <v>198.22</v>
      </c>
      <c r="Q46" s="678">
        <v>0.5</v>
      </c>
      <c r="R46" s="662">
        <v>2</v>
      </c>
      <c r="S46" s="678">
        <v>0.5</v>
      </c>
      <c r="T46" s="745">
        <v>0.5</v>
      </c>
      <c r="U46" s="701">
        <v>0.5</v>
      </c>
    </row>
    <row r="47" spans="1:21" ht="14.4" customHeight="1" x14ac:dyDescent="0.3">
      <c r="A47" s="661">
        <v>22</v>
      </c>
      <c r="B47" s="662" t="s">
        <v>518</v>
      </c>
      <c r="C47" s="662" t="s">
        <v>959</v>
      </c>
      <c r="D47" s="743" t="s">
        <v>1476</v>
      </c>
      <c r="E47" s="744" t="s">
        <v>967</v>
      </c>
      <c r="F47" s="662" t="s">
        <v>958</v>
      </c>
      <c r="G47" s="662" t="s">
        <v>1025</v>
      </c>
      <c r="H47" s="662" t="s">
        <v>519</v>
      </c>
      <c r="I47" s="662" t="s">
        <v>1026</v>
      </c>
      <c r="J47" s="662" t="s">
        <v>1027</v>
      </c>
      <c r="K47" s="662" t="s">
        <v>1028</v>
      </c>
      <c r="L47" s="663">
        <v>0</v>
      </c>
      <c r="M47" s="663">
        <v>0</v>
      </c>
      <c r="N47" s="662">
        <v>1</v>
      </c>
      <c r="O47" s="745">
        <v>1</v>
      </c>
      <c r="P47" s="663"/>
      <c r="Q47" s="678"/>
      <c r="R47" s="662"/>
      <c r="S47" s="678">
        <v>0</v>
      </c>
      <c r="T47" s="745"/>
      <c r="U47" s="701">
        <v>0</v>
      </c>
    </row>
    <row r="48" spans="1:21" ht="14.4" customHeight="1" x14ac:dyDescent="0.3">
      <c r="A48" s="661">
        <v>22</v>
      </c>
      <c r="B48" s="662" t="s">
        <v>518</v>
      </c>
      <c r="C48" s="662" t="s">
        <v>959</v>
      </c>
      <c r="D48" s="743" t="s">
        <v>1476</v>
      </c>
      <c r="E48" s="744" t="s">
        <v>970</v>
      </c>
      <c r="F48" s="662" t="s">
        <v>958</v>
      </c>
      <c r="G48" s="662" t="s">
        <v>980</v>
      </c>
      <c r="H48" s="662" t="s">
        <v>519</v>
      </c>
      <c r="I48" s="662" t="s">
        <v>983</v>
      </c>
      <c r="J48" s="662" t="s">
        <v>984</v>
      </c>
      <c r="K48" s="662" t="s">
        <v>985</v>
      </c>
      <c r="L48" s="663">
        <v>0</v>
      </c>
      <c r="M48" s="663">
        <v>0</v>
      </c>
      <c r="N48" s="662">
        <v>1</v>
      </c>
      <c r="O48" s="745">
        <v>1</v>
      </c>
      <c r="P48" s="663">
        <v>0</v>
      </c>
      <c r="Q48" s="678"/>
      <c r="R48" s="662">
        <v>1</v>
      </c>
      <c r="S48" s="678">
        <v>1</v>
      </c>
      <c r="T48" s="745">
        <v>1</v>
      </c>
      <c r="U48" s="701">
        <v>1</v>
      </c>
    </row>
    <row r="49" spans="1:21" ht="14.4" customHeight="1" x14ac:dyDescent="0.3">
      <c r="A49" s="661">
        <v>22</v>
      </c>
      <c r="B49" s="662" t="s">
        <v>518</v>
      </c>
      <c r="C49" s="662" t="s">
        <v>959</v>
      </c>
      <c r="D49" s="743" t="s">
        <v>1476</v>
      </c>
      <c r="E49" s="744" t="s">
        <v>970</v>
      </c>
      <c r="F49" s="662" t="s">
        <v>958</v>
      </c>
      <c r="G49" s="662" t="s">
        <v>980</v>
      </c>
      <c r="H49" s="662" t="s">
        <v>711</v>
      </c>
      <c r="I49" s="662" t="s">
        <v>991</v>
      </c>
      <c r="J49" s="662" t="s">
        <v>992</v>
      </c>
      <c r="K49" s="662" t="s">
        <v>993</v>
      </c>
      <c r="L49" s="663">
        <v>118.54</v>
      </c>
      <c r="M49" s="663">
        <v>592.70000000000005</v>
      </c>
      <c r="N49" s="662">
        <v>5</v>
      </c>
      <c r="O49" s="745">
        <v>4.5</v>
      </c>
      <c r="P49" s="663">
        <v>237.08</v>
      </c>
      <c r="Q49" s="678">
        <v>0.39999999999999997</v>
      </c>
      <c r="R49" s="662">
        <v>2</v>
      </c>
      <c r="S49" s="678">
        <v>0.4</v>
      </c>
      <c r="T49" s="745">
        <v>2</v>
      </c>
      <c r="U49" s="701">
        <v>0.44444444444444442</v>
      </c>
    </row>
    <row r="50" spans="1:21" ht="14.4" customHeight="1" x14ac:dyDescent="0.3">
      <c r="A50" s="661">
        <v>22</v>
      </c>
      <c r="B50" s="662" t="s">
        <v>518</v>
      </c>
      <c r="C50" s="662" t="s">
        <v>959</v>
      </c>
      <c r="D50" s="743" t="s">
        <v>1476</v>
      </c>
      <c r="E50" s="744" t="s">
        <v>970</v>
      </c>
      <c r="F50" s="662" t="s">
        <v>958</v>
      </c>
      <c r="G50" s="662" t="s">
        <v>980</v>
      </c>
      <c r="H50" s="662" t="s">
        <v>711</v>
      </c>
      <c r="I50" s="662" t="s">
        <v>744</v>
      </c>
      <c r="J50" s="662" t="s">
        <v>745</v>
      </c>
      <c r="K50" s="662" t="s">
        <v>929</v>
      </c>
      <c r="L50" s="663">
        <v>79.03</v>
      </c>
      <c r="M50" s="663">
        <v>79.03</v>
      </c>
      <c r="N50" s="662">
        <v>1</v>
      </c>
      <c r="O50" s="745">
        <v>1</v>
      </c>
      <c r="P50" s="663"/>
      <c r="Q50" s="678">
        <v>0</v>
      </c>
      <c r="R50" s="662"/>
      <c r="S50" s="678">
        <v>0</v>
      </c>
      <c r="T50" s="745"/>
      <c r="U50" s="701">
        <v>0</v>
      </c>
    </row>
    <row r="51" spans="1:21" ht="14.4" customHeight="1" x14ac:dyDescent="0.3">
      <c r="A51" s="661">
        <v>22</v>
      </c>
      <c r="B51" s="662" t="s">
        <v>518</v>
      </c>
      <c r="C51" s="662" t="s">
        <v>959</v>
      </c>
      <c r="D51" s="743" t="s">
        <v>1476</v>
      </c>
      <c r="E51" s="744" t="s">
        <v>970</v>
      </c>
      <c r="F51" s="662" t="s">
        <v>958</v>
      </c>
      <c r="G51" s="662" t="s">
        <v>1045</v>
      </c>
      <c r="H51" s="662" t="s">
        <v>519</v>
      </c>
      <c r="I51" s="662" t="s">
        <v>1046</v>
      </c>
      <c r="J51" s="662" t="s">
        <v>1047</v>
      </c>
      <c r="K51" s="662" t="s">
        <v>1048</v>
      </c>
      <c r="L51" s="663">
        <v>25.6</v>
      </c>
      <c r="M51" s="663">
        <v>25.6</v>
      </c>
      <c r="N51" s="662">
        <v>1</v>
      </c>
      <c r="O51" s="745">
        <v>0.5</v>
      </c>
      <c r="P51" s="663"/>
      <c r="Q51" s="678">
        <v>0</v>
      </c>
      <c r="R51" s="662"/>
      <c r="S51" s="678">
        <v>0</v>
      </c>
      <c r="T51" s="745"/>
      <c r="U51" s="701">
        <v>0</v>
      </c>
    </row>
    <row r="52" spans="1:21" ht="14.4" customHeight="1" x14ac:dyDescent="0.3">
      <c r="A52" s="661">
        <v>22</v>
      </c>
      <c r="B52" s="662" t="s">
        <v>518</v>
      </c>
      <c r="C52" s="662" t="s">
        <v>959</v>
      </c>
      <c r="D52" s="743" t="s">
        <v>1476</v>
      </c>
      <c r="E52" s="744" t="s">
        <v>973</v>
      </c>
      <c r="F52" s="662" t="s">
        <v>958</v>
      </c>
      <c r="G52" s="662" t="s">
        <v>1049</v>
      </c>
      <c r="H52" s="662" t="s">
        <v>711</v>
      </c>
      <c r="I52" s="662" t="s">
        <v>749</v>
      </c>
      <c r="J52" s="662" t="s">
        <v>935</v>
      </c>
      <c r="K52" s="662" t="s">
        <v>936</v>
      </c>
      <c r="L52" s="663">
        <v>154.36000000000001</v>
      </c>
      <c r="M52" s="663">
        <v>154.36000000000001</v>
      </c>
      <c r="N52" s="662">
        <v>1</v>
      </c>
      <c r="O52" s="745">
        <v>0.5</v>
      </c>
      <c r="P52" s="663">
        <v>154.36000000000001</v>
      </c>
      <c r="Q52" s="678">
        <v>1</v>
      </c>
      <c r="R52" s="662">
        <v>1</v>
      </c>
      <c r="S52" s="678">
        <v>1</v>
      </c>
      <c r="T52" s="745">
        <v>0.5</v>
      </c>
      <c r="U52" s="701">
        <v>1</v>
      </c>
    </row>
    <row r="53" spans="1:21" ht="14.4" customHeight="1" x14ac:dyDescent="0.3">
      <c r="A53" s="661">
        <v>22</v>
      </c>
      <c r="B53" s="662" t="s">
        <v>518</v>
      </c>
      <c r="C53" s="662" t="s">
        <v>959</v>
      </c>
      <c r="D53" s="743" t="s">
        <v>1476</v>
      </c>
      <c r="E53" s="744" t="s">
        <v>973</v>
      </c>
      <c r="F53" s="662" t="s">
        <v>958</v>
      </c>
      <c r="G53" s="662" t="s">
        <v>980</v>
      </c>
      <c r="H53" s="662" t="s">
        <v>519</v>
      </c>
      <c r="I53" s="662" t="s">
        <v>983</v>
      </c>
      <c r="J53" s="662" t="s">
        <v>984</v>
      </c>
      <c r="K53" s="662" t="s">
        <v>985</v>
      </c>
      <c r="L53" s="663">
        <v>0</v>
      </c>
      <c r="M53" s="663">
        <v>0</v>
      </c>
      <c r="N53" s="662">
        <v>1</v>
      </c>
      <c r="O53" s="745">
        <v>0.5</v>
      </c>
      <c r="P53" s="663"/>
      <c r="Q53" s="678"/>
      <c r="R53" s="662"/>
      <c r="S53" s="678">
        <v>0</v>
      </c>
      <c r="T53" s="745"/>
      <c r="U53" s="701">
        <v>0</v>
      </c>
    </row>
    <row r="54" spans="1:21" ht="14.4" customHeight="1" x14ac:dyDescent="0.3">
      <c r="A54" s="661">
        <v>22</v>
      </c>
      <c r="B54" s="662" t="s">
        <v>518</v>
      </c>
      <c r="C54" s="662" t="s">
        <v>959</v>
      </c>
      <c r="D54" s="743" t="s">
        <v>1476</v>
      </c>
      <c r="E54" s="744" t="s">
        <v>973</v>
      </c>
      <c r="F54" s="662" t="s">
        <v>958</v>
      </c>
      <c r="G54" s="662" t="s">
        <v>980</v>
      </c>
      <c r="H54" s="662" t="s">
        <v>711</v>
      </c>
      <c r="I54" s="662" t="s">
        <v>741</v>
      </c>
      <c r="J54" s="662" t="s">
        <v>742</v>
      </c>
      <c r="K54" s="662" t="s">
        <v>927</v>
      </c>
      <c r="L54" s="663">
        <v>98.78</v>
      </c>
      <c r="M54" s="663">
        <v>790.24</v>
      </c>
      <c r="N54" s="662">
        <v>8</v>
      </c>
      <c r="O54" s="745">
        <v>7.5</v>
      </c>
      <c r="P54" s="663">
        <v>493.9</v>
      </c>
      <c r="Q54" s="678">
        <v>0.625</v>
      </c>
      <c r="R54" s="662">
        <v>5</v>
      </c>
      <c r="S54" s="678">
        <v>0.625</v>
      </c>
      <c r="T54" s="745">
        <v>4.5</v>
      </c>
      <c r="U54" s="701">
        <v>0.6</v>
      </c>
    </row>
    <row r="55" spans="1:21" ht="14.4" customHeight="1" x14ac:dyDescent="0.3">
      <c r="A55" s="661">
        <v>22</v>
      </c>
      <c r="B55" s="662" t="s">
        <v>518</v>
      </c>
      <c r="C55" s="662" t="s">
        <v>959</v>
      </c>
      <c r="D55" s="743" t="s">
        <v>1476</v>
      </c>
      <c r="E55" s="744" t="s">
        <v>973</v>
      </c>
      <c r="F55" s="662" t="s">
        <v>958</v>
      </c>
      <c r="G55" s="662" t="s">
        <v>980</v>
      </c>
      <c r="H55" s="662" t="s">
        <v>711</v>
      </c>
      <c r="I55" s="662" t="s">
        <v>991</v>
      </c>
      <c r="J55" s="662" t="s">
        <v>992</v>
      </c>
      <c r="K55" s="662" t="s">
        <v>993</v>
      </c>
      <c r="L55" s="663">
        <v>118.54</v>
      </c>
      <c r="M55" s="663">
        <v>1066.8600000000001</v>
      </c>
      <c r="N55" s="662">
        <v>9</v>
      </c>
      <c r="O55" s="745">
        <v>8</v>
      </c>
      <c r="P55" s="663">
        <v>592.70000000000005</v>
      </c>
      <c r="Q55" s="678">
        <v>0.55555555555555558</v>
      </c>
      <c r="R55" s="662">
        <v>5</v>
      </c>
      <c r="S55" s="678">
        <v>0.55555555555555558</v>
      </c>
      <c r="T55" s="745">
        <v>5</v>
      </c>
      <c r="U55" s="701">
        <v>0.625</v>
      </c>
    </row>
    <row r="56" spans="1:21" ht="14.4" customHeight="1" x14ac:dyDescent="0.3">
      <c r="A56" s="661">
        <v>22</v>
      </c>
      <c r="B56" s="662" t="s">
        <v>518</v>
      </c>
      <c r="C56" s="662" t="s">
        <v>959</v>
      </c>
      <c r="D56" s="743" t="s">
        <v>1476</v>
      </c>
      <c r="E56" s="744" t="s">
        <v>973</v>
      </c>
      <c r="F56" s="662" t="s">
        <v>958</v>
      </c>
      <c r="G56" s="662" t="s">
        <v>980</v>
      </c>
      <c r="H56" s="662" t="s">
        <v>711</v>
      </c>
      <c r="I56" s="662" t="s">
        <v>744</v>
      </c>
      <c r="J56" s="662" t="s">
        <v>745</v>
      </c>
      <c r="K56" s="662" t="s">
        <v>929</v>
      </c>
      <c r="L56" s="663">
        <v>79.03</v>
      </c>
      <c r="M56" s="663">
        <v>1106.4199999999998</v>
      </c>
      <c r="N56" s="662">
        <v>14</v>
      </c>
      <c r="O56" s="745">
        <v>13</v>
      </c>
      <c r="P56" s="663">
        <v>237.09</v>
      </c>
      <c r="Q56" s="678">
        <v>0.21428571428571433</v>
      </c>
      <c r="R56" s="662">
        <v>3</v>
      </c>
      <c r="S56" s="678">
        <v>0.21428571428571427</v>
      </c>
      <c r="T56" s="745">
        <v>3</v>
      </c>
      <c r="U56" s="701">
        <v>0.23076923076923078</v>
      </c>
    </row>
    <row r="57" spans="1:21" ht="14.4" customHeight="1" x14ac:dyDescent="0.3">
      <c r="A57" s="661">
        <v>22</v>
      </c>
      <c r="B57" s="662" t="s">
        <v>518</v>
      </c>
      <c r="C57" s="662" t="s">
        <v>959</v>
      </c>
      <c r="D57" s="743" t="s">
        <v>1476</v>
      </c>
      <c r="E57" s="744" t="s">
        <v>973</v>
      </c>
      <c r="F57" s="662" t="s">
        <v>958</v>
      </c>
      <c r="G57" s="662" t="s">
        <v>980</v>
      </c>
      <c r="H57" s="662" t="s">
        <v>711</v>
      </c>
      <c r="I57" s="662" t="s">
        <v>735</v>
      </c>
      <c r="J57" s="662" t="s">
        <v>932</v>
      </c>
      <c r="K57" s="662" t="s">
        <v>933</v>
      </c>
      <c r="L57" s="663">
        <v>118.54</v>
      </c>
      <c r="M57" s="663">
        <v>711.24</v>
      </c>
      <c r="N57" s="662">
        <v>6</v>
      </c>
      <c r="O57" s="745">
        <v>4.5</v>
      </c>
      <c r="P57" s="663">
        <v>237.08</v>
      </c>
      <c r="Q57" s="678">
        <v>0.33333333333333337</v>
      </c>
      <c r="R57" s="662">
        <v>2</v>
      </c>
      <c r="S57" s="678">
        <v>0.33333333333333331</v>
      </c>
      <c r="T57" s="745">
        <v>2</v>
      </c>
      <c r="U57" s="701">
        <v>0.44444444444444442</v>
      </c>
    </row>
    <row r="58" spans="1:21" ht="14.4" customHeight="1" x14ac:dyDescent="0.3">
      <c r="A58" s="661">
        <v>22</v>
      </c>
      <c r="B58" s="662" t="s">
        <v>518</v>
      </c>
      <c r="C58" s="662" t="s">
        <v>959</v>
      </c>
      <c r="D58" s="743" t="s">
        <v>1476</v>
      </c>
      <c r="E58" s="744" t="s">
        <v>973</v>
      </c>
      <c r="F58" s="662" t="s">
        <v>958</v>
      </c>
      <c r="G58" s="662" t="s">
        <v>980</v>
      </c>
      <c r="H58" s="662" t="s">
        <v>711</v>
      </c>
      <c r="I58" s="662" t="s">
        <v>738</v>
      </c>
      <c r="J58" s="662" t="s">
        <v>739</v>
      </c>
      <c r="K58" s="662" t="s">
        <v>928</v>
      </c>
      <c r="L58" s="663">
        <v>46.07</v>
      </c>
      <c r="M58" s="663">
        <v>46.07</v>
      </c>
      <c r="N58" s="662">
        <v>1</v>
      </c>
      <c r="O58" s="745">
        <v>1</v>
      </c>
      <c r="P58" s="663"/>
      <c r="Q58" s="678">
        <v>0</v>
      </c>
      <c r="R58" s="662"/>
      <c r="S58" s="678">
        <v>0</v>
      </c>
      <c r="T58" s="745"/>
      <c r="U58" s="701">
        <v>0</v>
      </c>
    </row>
    <row r="59" spans="1:21" ht="14.4" customHeight="1" x14ac:dyDescent="0.3">
      <c r="A59" s="661">
        <v>22</v>
      </c>
      <c r="B59" s="662" t="s">
        <v>518</v>
      </c>
      <c r="C59" s="662" t="s">
        <v>959</v>
      </c>
      <c r="D59" s="743" t="s">
        <v>1476</v>
      </c>
      <c r="E59" s="744" t="s">
        <v>973</v>
      </c>
      <c r="F59" s="662" t="s">
        <v>958</v>
      </c>
      <c r="G59" s="662" t="s">
        <v>1050</v>
      </c>
      <c r="H59" s="662" t="s">
        <v>711</v>
      </c>
      <c r="I59" s="662" t="s">
        <v>1051</v>
      </c>
      <c r="J59" s="662" t="s">
        <v>722</v>
      </c>
      <c r="K59" s="662" t="s">
        <v>1052</v>
      </c>
      <c r="L59" s="663">
        <v>36.54</v>
      </c>
      <c r="M59" s="663">
        <v>36.54</v>
      </c>
      <c r="N59" s="662">
        <v>1</v>
      </c>
      <c r="O59" s="745">
        <v>1</v>
      </c>
      <c r="P59" s="663"/>
      <c r="Q59" s="678">
        <v>0</v>
      </c>
      <c r="R59" s="662"/>
      <c r="S59" s="678">
        <v>0</v>
      </c>
      <c r="T59" s="745"/>
      <c r="U59" s="701">
        <v>0</v>
      </c>
    </row>
    <row r="60" spans="1:21" ht="14.4" customHeight="1" x14ac:dyDescent="0.3">
      <c r="A60" s="661">
        <v>22</v>
      </c>
      <c r="B60" s="662" t="s">
        <v>518</v>
      </c>
      <c r="C60" s="662" t="s">
        <v>959</v>
      </c>
      <c r="D60" s="743" t="s">
        <v>1476</v>
      </c>
      <c r="E60" s="744" t="s">
        <v>976</v>
      </c>
      <c r="F60" s="662" t="s">
        <v>958</v>
      </c>
      <c r="G60" s="662" t="s">
        <v>980</v>
      </c>
      <c r="H60" s="662" t="s">
        <v>519</v>
      </c>
      <c r="I60" s="662" t="s">
        <v>983</v>
      </c>
      <c r="J60" s="662" t="s">
        <v>984</v>
      </c>
      <c r="K60" s="662" t="s">
        <v>985</v>
      </c>
      <c r="L60" s="663">
        <v>0</v>
      </c>
      <c r="M60" s="663">
        <v>0</v>
      </c>
      <c r="N60" s="662">
        <v>1</v>
      </c>
      <c r="O60" s="745">
        <v>0.5</v>
      </c>
      <c r="P60" s="663"/>
      <c r="Q60" s="678"/>
      <c r="R60" s="662"/>
      <c r="S60" s="678">
        <v>0</v>
      </c>
      <c r="T60" s="745"/>
      <c r="U60" s="701">
        <v>0</v>
      </c>
    </row>
    <row r="61" spans="1:21" ht="14.4" customHeight="1" x14ac:dyDescent="0.3">
      <c r="A61" s="661">
        <v>22</v>
      </c>
      <c r="B61" s="662" t="s">
        <v>518</v>
      </c>
      <c r="C61" s="662" t="s">
        <v>959</v>
      </c>
      <c r="D61" s="743" t="s">
        <v>1476</v>
      </c>
      <c r="E61" s="744" t="s">
        <v>976</v>
      </c>
      <c r="F61" s="662" t="s">
        <v>958</v>
      </c>
      <c r="G61" s="662" t="s">
        <v>980</v>
      </c>
      <c r="H61" s="662" t="s">
        <v>711</v>
      </c>
      <c r="I61" s="662" t="s">
        <v>744</v>
      </c>
      <c r="J61" s="662" t="s">
        <v>745</v>
      </c>
      <c r="K61" s="662" t="s">
        <v>929</v>
      </c>
      <c r="L61" s="663">
        <v>79.03</v>
      </c>
      <c r="M61" s="663">
        <v>158.06</v>
      </c>
      <c r="N61" s="662">
        <v>2</v>
      </c>
      <c r="O61" s="745">
        <v>1</v>
      </c>
      <c r="P61" s="663"/>
      <c r="Q61" s="678">
        <v>0</v>
      </c>
      <c r="R61" s="662"/>
      <c r="S61" s="678">
        <v>0</v>
      </c>
      <c r="T61" s="745"/>
      <c r="U61" s="701">
        <v>0</v>
      </c>
    </row>
    <row r="62" spans="1:21" ht="14.4" customHeight="1" x14ac:dyDescent="0.3">
      <c r="A62" s="661">
        <v>22</v>
      </c>
      <c r="B62" s="662" t="s">
        <v>518</v>
      </c>
      <c r="C62" s="662" t="s">
        <v>959</v>
      </c>
      <c r="D62" s="743" t="s">
        <v>1476</v>
      </c>
      <c r="E62" s="744" t="s">
        <v>976</v>
      </c>
      <c r="F62" s="662" t="s">
        <v>958</v>
      </c>
      <c r="G62" s="662" t="s">
        <v>980</v>
      </c>
      <c r="H62" s="662" t="s">
        <v>711</v>
      </c>
      <c r="I62" s="662" t="s">
        <v>735</v>
      </c>
      <c r="J62" s="662" t="s">
        <v>932</v>
      </c>
      <c r="K62" s="662" t="s">
        <v>933</v>
      </c>
      <c r="L62" s="663">
        <v>118.54</v>
      </c>
      <c r="M62" s="663">
        <v>118.54</v>
      </c>
      <c r="N62" s="662">
        <v>1</v>
      </c>
      <c r="O62" s="745">
        <v>0.5</v>
      </c>
      <c r="P62" s="663"/>
      <c r="Q62" s="678">
        <v>0</v>
      </c>
      <c r="R62" s="662"/>
      <c r="S62" s="678">
        <v>0</v>
      </c>
      <c r="T62" s="745"/>
      <c r="U62" s="701">
        <v>0</v>
      </c>
    </row>
    <row r="63" spans="1:21" ht="14.4" customHeight="1" x14ac:dyDescent="0.3">
      <c r="A63" s="661">
        <v>22</v>
      </c>
      <c r="B63" s="662" t="s">
        <v>518</v>
      </c>
      <c r="C63" s="662" t="s">
        <v>959</v>
      </c>
      <c r="D63" s="743" t="s">
        <v>1476</v>
      </c>
      <c r="E63" s="744" t="s">
        <v>976</v>
      </c>
      <c r="F63" s="662" t="s">
        <v>958</v>
      </c>
      <c r="G63" s="662" t="s">
        <v>1010</v>
      </c>
      <c r="H63" s="662" t="s">
        <v>519</v>
      </c>
      <c r="I63" s="662" t="s">
        <v>1016</v>
      </c>
      <c r="J63" s="662" t="s">
        <v>697</v>
      </c>
      <c r="K63" s="662" t="s">
        <v>1017</v>
      </c>
      <c r="L63" s="663">
        <v>185.26</v>
      </c>
      <c r="M63" s="663">
        <v>370.52</v>
      </c>
      <c r="N63" s="662">
        <v>2</v>
      </c>
      <c r="O63" s="745">
        <v>1</v>
      </c>
      <c r="P63" s="663"/>
      <c r="Q63" s="678">
        <v>0</v>
      </c>
      <c r="R63" s="662"/>
      <c r="S63" s="678">
        <v>0</v>
      </c>
      <c r="T63" s="745"/>
      <c r="U63" s="701">
        <v>0</v>
      </c>
    </row>
    <row r="64" spans="1:21" ht="14.4" customHeight="1" x14ac:dyDescent="0.3">
      <c r="A64" s="661">
        <v>22</v>
      </c>
      <c r="B64" s="662" t="s">
        <v>518</v>
      </c>
      <c r="C64" s="662" t="s">
        <v>959</v>
      </c>
      <c r="D64" s="743" t="s">
        <v>1476</v>
      </c>
      <c r="E64" s="744" t="s">
        <v>976</v>
      </c>
      <c r="F64" s="662" t="s">
        <v>958</v>
      </c>
      <c r="G64" s="662" t="s">
        <v>1022</v>
      </c>
      <c r="H64" s="662" t="s">
        <v>519</v>
      </c>
      <c r="I64" s="662" t="s">
        <v>649</v>
      </c>
      <c r="J64" s="662" t="s">
        <v>1023</v>
      </c>
      <c r="K64" s="662" t="s">
        <v>1024</v>
      </c>
      <c r="L64" s="663">
        <v>99.11</v>
      </c>
      <c r="M64" s="663">
        <v>396.44</v>
      </c>
      <c r="N64" s="662">
        <v>4</v>
      </c>
      <c r="O64" s="745">
        <v>1</v>
      </c>
      <c r="P64" s="663"/>
      <c r="Q64" s="678">
        <v>0</v>
      </c>
      <c r="R64" s="662"/>
      <c r="S64" s="678">
        <v>0</v>
      </c>
      <c r="T64" s="745"/>
      <c r="U64" s="701">
        <v>0</v>
      </c>
    </row>
    <row r="65" spans="1:21" ht="14.4" customHeight="1" x14ac:dyDescent="0.3">
      <c r="A65" s="661">
        <v>22</v>
      </c>
      <c r="B65" s="662" t="s">
        <v>518</v>
      </c>
      <c r="C65" s="662" t="s">
        <v>961</v>
      </c>
      <c r="D65" s="743" t="s">
        <v>1477</v>
      </c>
      <c r="E65" s="744" t="s">
        <v>966</v>
      </c>
      <c r="F65" s="662" t="s">
        <v>958</v>
      </c>
      <c r="G65" s="662" t="s">
        <v>1053</v>
      </c>
      <c r="H65" s="662" t="s">
        <v>519</v>
      </c>
      <c r="I65" s="662" t="s">
        <v>1054</v>
      </c>
      <c r="J65" s="662" t="s">
        <v>1055</v>
      </c>
      <c r="K65" s="662" t="s">
        <v>1056</v>
      </c>
      <c r="L65" s="663">
        <v>35.11</v>
      </c>
      <c r="M65" s="663">
        <v>70.22</v>
      </c>
      <c r="N65" s="662">
        <v>2</v>
      </c>
      <c r="O65" s="745">
        <v>1.5</v>
      </c>
      <c r="P65" s="663">
        <v>35.11</v>
      </c>
      <c r="Q65" s="678">
        <v>0.5</v>
      </c>
      <c r="R65" s="662">
        <v>1</v>
      </c>
      <c r="S65" s="678">
        <v>0.5</v>
      </c>
      <c r="T65" s="745">
        <v>1</v>
      </c>
      <c r="U65" s="701">
        <v>0.66666666666666663</v>
      </c>
    </row>
    <row r="66" spans="1:21" ht="14.4" customHeight="1" x14ac:dyDescent="0.3">
      <c r="A66" s="661">
        <v>22</v>
      </c>
      <c r="B66" s="662" t="s">
        <v>518</v>
      </c>
      <c r="C66" s="662" t="s">
        <v>961</v>
      </c>
      <c r="D66" s="743" t="s">
        <v>1477</v>
      </c>
      <c r="E66" s="744" t="s">
        <v>966</v>
      </c>
      <c r="F66" s="662" t="s">
        <v>958</v>
      </c>
      <c r="G66" s="662" t="s">
        <v>1057</v>
      </c>
      <c r="H66" s="662" t="s">
        <v>519</v>
      </c>
      <c r="I66" s="662" t="s">
        <v>1058</v>
      </c>
      <c r="J66" s="662" t="s">
        <v>1059</v>
      </c>
      <c r="K66" s="662" t="s">
        <v>1060</v>
      </c>
      <c r="L66" s="663">
        <v>9.4</v>
      </c>
      <c r="M66" s="663">
        <v>28.200000000000003</v>
      </c>
      <c r="N66" s="662">
        <v>3</v>
      </c>
      <c r="O66" s="745">
        <v>1.5</v>
      </c>
      <c r="P66" s="663">
        <v>28.200000000000003</v>
      </c>
      <c r="Q66" s="678">
        <v>1</v>
      </c>
      <c r="R66" s="662">
        <v>3</v>
      </c>
      <c r="S66" s="678">
        <v>1</v>
      </c>
      <c r="T66" s="745">
        <v>1.5</v>
      </c>
      <c r="U66" s="701">
        <v>1</v>
      </c>
    </row>
    <row r="67" spans="1:21" ht="14.4" customHeight="1" x14ac:dyDescent="0.3">
      <c r="A67" s="661">
        <v>22</v>
      </c>
      <c r="B67" s="662" t="s">
        <v>518</v>
      </c>
      <c r="C67" s="662" t="s">
        <v>961</v>
      </c>
      <c r="D67" s="743" t="s">
        <v>1477</v>
      </c>
      <c r="E67" s="744" t="s">
        <v>966</v>
      </c>
      <c r="F67" s="662" t="s">
        <v>958</v>
      </c>
      <c r="G67" s="662" t="s">
        <v>1061</v>
      </c>
      <c r="H67" s="662" t="s">
        <v>711</v>
      </c>
      <c r="I67" s="662" t="s">
        <v>1062</v>
      </c>
      <c r="J67" s="662" t="s">
        <v>1063</v>
      </c>
      <c r="K67" s="662" t="s">
        <v>1028</v>
      </c>
      <c r="L67" s="663">
        <v>196.21</v>
      </c>
      <c r="M67" s="663">
        <v>588.63</v>
      </c>
      <c r="N67" s="662">
        <v>3</v>
      </c>
      <c r="O67" s="745">
        <v>2.5</v>
      </c>
      <c r="P67" s="663">
        <v>588.63</v>
      </c>
      <c r="Q67" s="678">
        <v>1</v>
      </c>
      <c r="R67" s="662">
        <v>3</v>
      </c>
      <c r="S67" s="678">
        <v>1</v>
      </c>
      <c r="T67" s="745">
        <v>2.5</v>
      </c>
      <c r="U67" s="701">
        <v>1</v>
      </c>
    </row>
    <row r="68" spans="1:21" ht="14.4" customHeight="1" x14ac:dyDescent="0.3">
      <c r="A68" s="661">
        <v>22</v>
      </c>
      <c r="B68" s="662" t="s">
        <v>518</v>
      </c>
      <c r="C68" s="662" t="s">
        <v>961</v>
      </c>
      <c r="D68" s="743" t="s">
        <v>1477</v>
      </c>
      <c r="E68" s="744" t="s">
        <v>966</v>
      </c>
      <c r="F68" s="662" t="s">
        <v>958</v>
      </c>
      <c r="G68" s="662" t="s">
        <v>1064</v>
      </c>
      <c r="H68" s="662" t="s">
        <v>519</v>
      </c>
      <c r="I68" s="662" t="s">
        <v>1065</v>
      </c>
      <c r="J68" s="662" t="s">
        <v>1066</v>
      </c>
      <c r="K68" s="662" t="s">
        <v>1067</v>
      </c>
      <c r="L68" s="663">
        <v>70.540000000000006</v>
      </c>
      <c r="M68" s="663">
        <v>70.540000000000006</v>
      </c>
      <c r="N68" s="662">
        <v>1</v>
      </c>
      <c r="O68" s="745">
        <v>1</v>
      </c>
      <c r="P68" s="663">
        <v>70.540000000000006</v>
      </c>
      <c r="Q68" s="678">
        <v>1</v>
      </c>
      <c r="R68" s="662">
        <v>1</v>
      </c>
      <c r="S68" s="678">
        <v>1</v>
      </c>
      <c r="T68" s="745">
        <v>1</v>
      </c>
      <c r="U68" s="701">
        <v>1</v>
      </c>
    </row>
    <row r="69" spans="1:21" ht="14.4" customHeight="1" x14ac:dyDescent="0.3">
      <c r="A69" s="661">
        <v>22</v>
      </c>
      <c r="B69" s="662" t="s">
        <v>518</v>
      </c>
      <c r="C69" s="662" t="s">
        <v>961</v>
      </c>
      <c r="D69" s="743" t="s">
        <v>1477</v>
      </c>
      <c r="E69" s="744" t="s">
        <v>966</v>
      </c>
      <c r="F69" s="662" t="s">
        <v>958</v>
      </c>
      <c r="G69" s="662" t="s">
        <v>1068</v>
      </c>
      <c r="H69" s="662" t="s">
        <v>519</v>
      </c>
      <c r="I69" s="662" t="s">
        <v>1069</v>
      </c>
      <c r="J69" s="662" t="s">
        <v>1070</v>
      </c>
      <c r="K69" s="662" t="s">
        <v>1071</v>
      </c>
      <c r="L69" s="663">
        <v>115.26</v>
      </c>
      <c r="M69" s="663">
        <v>115.26</v>
      </c>
      <c r="N69" s="662">
        <v>1</v>
      </c>
      <c r="O69" s="745">
        <v>1</v>
      </c>
      <c r="P69" s="663"/>
      <c r="Q69" s="678">
        <v>0</v>
      </c>
      <c r="R69" s="662"/>
      <c r="S69" s="678">
        <v>0</v>
      </c>
      <c r="T69" s="745"/>
      <c r="U69" s="701">
        <v>0</v>
      </c>
    </row>
    <row r="70" spans="1:21" ht="14.4" customHeight="1" x14ac:dyDescent="0.3">
      <c r="A70" s="661">
        <v>22</v>
      </c>
      <c r="B70" s="662" t="s">
        <v>518</v>
      </c>
      <c r="C70" s="662" t="s">
        <v>961</v>
      </c>
      <c r="D70" s="743" t="s">
        <v>1477</v>
      </c>
      <c r="E70" s="744" t="s">
        <v>966</v>
      </c>
      <c r="F70" s="662" t="s">
        <v>958</v>
      </c>
      <c r="G70" s="662" t="s">
        <v>1033</v>
      </c>
      <c r="H70" s="662" t="s">
        <v>711</v>
      </c>
      <c r="I70" s="662" t="s">
        <v>1072</v>
      </c>
      <c r="J70" s="662" t="s">
        <v>1035</v>
      </c>
      <c r="K70" s="662" t="s">
        <v>1073</v>
      </c>
      <c r="L70" s="663">
        <v>105.32</v>
      </c>
      <c r="M70" s="663">
        <v>105.32</v>
      </c>
      <c r="N70" s="662">
        <v>1</v>
      </c>
      <c r="O70" s="745">
        <v>0.5</v>
      </c>
      <c r="P70" s="663"/>
      <c r="Q70" s="678">
        <v>0</v>
      </c>
      <c r="R70" s="662"/>
      <c r="S70" s="678">
        <v>0</v>
      </c>
      <c r="T70" s="745"/>
      <c r="U70" s="701">
        <v>0</v>
      </c>
    </row>
    <row r="71" spans="1:21" ht="14.4" customHeight="1" x14ac:dyDescent="0.3">
      <c r="A71" s="661">
        <v>22</v>
      </c>
      <c r="B71" s="662" t="s">
        <v>518</v>
      </c>
      <c r="C71" s="662" t="s">
        <v>961</v>
      </c>
      <c r="D71" s="743" t="s">
        <v>1477</v>
      </c>
      <c r="E71" s="744" t="s">
        <v>966</v>
      </c>
      <c r="F71" s="662" t="s">
        <v>958</v>
      </c>
      <c r="G71" s="662" t="s">
        <v>1033</v>
      </c>
      <c r="H71" s="662" t="s">
        <v>519</v>
      </c>
      <c r="I71" s="662" t="s">
        <v>1074</v>
      </c>
      <c r="J71" s="662" t="s">
        <v>1075</v>
      </c>
      <c r="K71" s="662" t="s">
        <v>1076</v>
      </c>
      <c r="L71" s="663">
        <v>0</v>
      </c>
      <c r="M71" s="663">
        <v>0</v>
      </c>
      <c r="N71" s="662">
        <v>1</v>
      </c>
      <c r="O71" s="745">
        <v>0.5</v>
      </c>
      <c r="P71" s="663"/>
      <c r="Q71" s="678"/>
      <c r="R71" s="662"/>
      <c r="S71" s="678">
        <v>0</v>
      </c>
      <c r="T71" s="745"/>
      <c r="U71" s="701">
        <v>0</v>
      </c>
    </row>
    <row r="72" spans="1:21" ht="14.4" customHeight="1" x14ac:dyDescent="0.3">
      <c r="A72" s="661">
        <v>22</v>
      </c>
      <c r="B72" s="662" t="s">
        <v>518</v>
      </c>
      <c r="C72" s="662" t="s">
        <v>961</v>
      </c>
      <c r="D72" s="743" t="s">
        <v>1477</v>
      </c>
      <c r="E72" s="744" t="s">
        <v>966</v>
      </c>
      <c r="F72" s="662" t="s">
        <v>958</v>
      </c>
      <c r="G72" s="662" t="s">
        <v>1077</v>
      </c>
      <c r="H72" s="662" t="s">
        <v>711</v>
      </c>
      <c r="I72" s="662" t="s">
        <v>1078</v>
      </c>
      <c r="J72" s="662" t="s">
        <v>718</v>
      </c>
      <c r="K72" s="662" t="s">
        <v>1079</v>
      </c>
      <c r="L72" s="663">
        <v>138.31</v>
      </c>
      <c r="M72" s="663">
        <v>138.31</v>
      </c>
      <c r="N72" s="662">
        <v>1</v>
      </c>
      <c r="O72" s="745">
        <v>1</v>
      </c>
      <c r="P72" s="663">
        <v>138.31</v>
      </c>
      <c r="Q72" s="678">
        <v>1</v>
      </c>
      <c r="R72" s="662">
        <v>1</v>
      </c>
      <c r="S72" s="678">
        <v>1</v>
      </c>
      <c r="T72" s="745">
        <v>1</v>
      </c>
      <c r="U72" s="701">
        <v>1</v>
      </c>
    </row>
    <row r="73" spans="1:21" ht="14.4" customHeight="1" x14ac:dyDescent="0.3">
      <c r="A73" s="661">
        <v>22</v>
      </c>
      <c r="B73" s="662" t="s">
        <v>518</v>
      </c>
      <c r="C73" s="662" t="s">
        <v>961</v>
      </c>
      <c r="D73" s="743" t="s">
        <v>1477</v>
      </c>
      <c r="E73" s="744" t="s">
        <v>966</v>
      </c>
      <c r="F73" s="662" t="s">
        <v>958</v>
      </c>
      <c r="G73" s="662" t="s">
        <v>1077</v>
      </c>
      <c r="H73" s="662" t="s">
        <v>519</v>
      </c>
      <c r="I73" s="662" t="s">
        <v>1080</v>
      </c>
      <c r="J73" s="662" t="s">
        <v>718</v>
      </c>
      <c r="K73" s="662" t="s">
        <v>1028</v>
      </c>
      <c r="L73" s="663">
        <v>0</v>
      </c>
      <c r="M73" s="663">
        <v>0</v>
      </c>
      <c r="N73" s="662">
        <v>1</v>
      </c>
      <c r="O73" s="745">
        <v>1</v>
      </c>
      <c r="P73" s="663">
        <v>0</v>
      </c>
      <c r="Q73" s="678"/>
      <c r="R73" s="662">
        <v>1</v>
      </c>
      <c r="S73" s="678">
        <v>1</v>
      </c>
      <c r="T73" s="745">
        <v>1</v>
      </c>
      <c r="U73" s="701">
        <v>1</v>
      </c>
    </row>
    <row r="74" spans="1:21" ht="14.4" customHeight="1" x14ac:dyDescent="0.3">
      <c r="A74" s="661">
        <v>22</v>
      </c>
      <c r="B74" s="662" t="s">
        <v>518</v>
      </c>
      <c r="C74" s="662" t="s">
        <v>961</v>
      </c>
      <c r="D74" s="743" t="s">
        <v>1477</v>
      </c>
      <c r="E74" s="744" t="s">
        <v>966</v>
      </c>
      <c r="F74" s="662" t="s">
        <v>958</v>
      </c>
      <c r="G74" s="662" t="s">
        <v>1081</v>
      </c>
      <c r="H74" s="662" t="s">
        <v>519</v>
      </c>
      <c r="I74" s="662" t="s">
        <v>1082</v>
      </c>
      <c r="J74" s="662" t="s">
        <v>1083</v>
      </c>
      <c r="K74" s="662" t="s">
        <v>1084</v>
      </c>
      <c r="L74" s="663">
        <v>160.88999999999999</v>
      </c>
      <c r="M74" s="663">
        <v>160.88999999999999</v>
      </c>
      <c r="N74" s="662">
        <v>1</v>
      </c>
      <c r="O74" s="745">
        <v>0.5</v>
      </c>
      <c r="P74" s="663">
        <v>160.88999999999999</v>
      </c>
      <c r="Q74" s="678">
        <v>1</v>
      </c>
      <c r="R74" s="662">
        <v>1</v>
      </c>
      <c r="S74" s="678">
        <v>1</v>
      </c>
      <c r="T74" s="745">
        <v>0.5</v>
      </c>
      <c r="U74" s="701">
        <v>1</v>
      </c>
    </row>
    <row r="75" spans="1:21" ht="14.4" customHeight="1" x14ac:dyDescent="0.3">
      <c r="A75" s="661">
        <v>22</v>
      </c>
      <c r="B75" s="662" t="s">
        <v>518</v>
      </c>
      <c r="C75" s="662" t="s">
        <v>961</v>
      </c>
      <c r="D75" s="743" t="s">
        <v>1477</v>
      </c>
      <c r="E75" s="744" t="s">
        <v>966</v>
      </c>
      <c r="F75" s="662" t="s">
        <v>958</v>
      </c>
      <c r="G75" s="662" t="s">
        <v>1085</v>
      </c>
      <c r="H75" s="662" t="s">
        <v>711</v>
      </c>
      <c r="I75" s="662" t="s">
        <v>1086</v>
      </c>
      <c r="J75" s="662" t="s">
        <v>1087</v>
      </c>
      <c r="K75" s="662" t="s">
        <v>1088</v>
      </c>
      <c r="L75" s="663">
        <v>264</v>
      </c>
      <c r="M75" s="663">
        <v>264</v>
      </c>
      <c r="N75" s="662">
        <v>1</v>
      </c>
      <c r="O75" s="745">
        <v>0.5</v>
      </c>
      <c r="P75" s="663"/>
      <c r="Q75" s="678">
        <v>0</v>
      </c>
      <c r="R75" s="662"/>
      <c r="S75" s="678">
        <v>0</v>
      </c>
      <c r="T75" s="745"/>
      <c r="U75" s="701">
        <v>0</v>
      </c>
    </row>
    <row r="76" spans="1:21" ht="14.4" customHeight="1" x14ac:dyDescent="0.3">
      <c r="A76" s="661">
        <v>22</v>
      </c>
      <c r="B76" s="662" t="s">
        <v>518</v>
      </c>
      <c r="C76" s="662" t="s">
        <v>961</v>
      </c>
      <c r="D76" s="743" t="s">
        <v>1477</v>
      </c>
      <c r="E76" s="744" t="s">
        <v>966</v>
      </c>
      <c r="F76" s="662" t="s">
        <v>958</v>
      </c>
      <c r="G76" s="662" t="s">
        <v>1089</v>
      </c>
      <c r="H76" s="662" t="s">
        <v>519</v>
      </c>
      <c r="I76" s="662" t="s">
        <v>1090</v>
      </c>
      <c r="J76" s="662" t="s">
        <v>1091</v>
      </c>
      <c r="K76" s="662" t="s">
        <v>1092</v>
      </c>
      <c r="L76" s="663">
        <v>138.31</v>
      </c>
      <c r="M76" s="663">
        <v>276.62</v>
      </c>
      <c r="N76" s="662">
        <v>2</v>
      </c>
      <c r="O76" s="745">
        <v>2</v>
      </c>
      <c r="P76" s="663"/>
      <c r="Q76" s="678">
        <v>0</v>
      </c>
      <c r="R76" s="662"/>
      <c r="S76" s="678">
        <v>0</v>
      </c>
      <c r="T76" s="745"/>
      <c r="U76" s="701">
        <v>0</v>
      </c>
    </row>
    <row r="77" spans="1:21" ht="14.4" customHeight="1" x14ac:dyDescent="0.3">
      <c r="A77" s="661">
        <v>22</v>
      </c>
      <c r="B77" s="662" t="s">
        <v>518</v>
      </c>
      <c r="C77" s="662" t="s">
        <v>961</v>
      </c>
      <c r="D77" s="743" t="s">
        <v>1477</v>
      </c>
      <c r="E77" s="744" t="s">
        <v>966</v>
      </c>
      <c r="F77" s="662" t="s">
        <v>958</v>
      </c>
      <c r="G77" s="662" t="s">
        <v>1089</v>
      </c>
      <c r="H77" s="662" t="s">
        <v>519</v>
      </c>
      <c r="I77" s="662" t="s">
        <v>1093</v>
      </c>
      <c r="J77" s="662" t="s">
        <v>1091</v>
      </c>
      <c r="K77" s="662" t="s">
        <v>1094</v>
      </c>
      <c r="L77" s="663">
        <v>0</v>
      </c>
      <c r="M77" s="663">
        <v>0</v>
      </c>
      <c r="N77" s="662">
        <v>1</v>
      </c>
      <c r="O77" s="745">
        <v>1</v>
      </c>
      <c r="P77" s="663"/>
      <c r="Q77" s="678"/>
      <c r="R77" s="662"/>
      <c r="S77" s="678">
        <v>0</v>
      </c>
      <c r="T77" s="745"/>
      <c r="U77" s="701">
        <v>0</v>
      </c>
    </row>
    <row r="78" spans="1:21" ht="14.4" customHeight="1" x14ac:dyDescent="0.3">
      <c r="A78" s="661">
        <v>22</v>
      </c>
      <c r="B78" s="662" t="s">
        <v>518</v>
      </c>
      <c r="C78" s="662" t="s">
        <v>961</v>
      </c>
      <c r="D78" s="743" t="s">
        <v>1477</v>
      </c>
      <c r="E78" s="744" t="s">
        <v>966</v>
      </c>
      <c r="F78" s="662" t="s">
        <v>958</v>
      </c>
      <c r="G78" s="662" t="s">
        <v>1095</v>
      </c>
      <c r="H78" s="662" t="s">
        <v>519</v>
      </c>
      <c r="I78" s="662" t="s">
        <v>1096</v>
      </c>
      <c r="J78" s="662" t="s">
        <v>1097</v>
      </c>
      <c r="K78" s="662" t="s">
        <v>1098</v>
      </c>
      <c r="L78" s="663">
        <v>91.11</v>
      </c>
      <c r="M78" s="663">
        <v>91.11</v>
      </c>
      <c r="N78" s="662">
        <v>1</v>
      </c>
      <c r="O78" s="745">
        <v>1</v>
      </c>
      <c r="P78" s="663"/>
      <c r="Q78" s="678">
        <v>0</v>
      </c>
      <c r="R78" s="662"/>
      <c r="S78" s="678">
        <v>0</v>
      </c>
      <c r="T78" s="745"/>
      <c r="U78" s="701">
        <v>0</v>
      </c>
    </row>
    <row r="79" spans="1:21" ht="14.4" customHeight="1" x14ac:dyDescent="0.3">
      <c r="A79" s="661">
        <v>22</v>
      </c>
      <c r="B79" s="662" t="s">
        <v>518</v>
      </c>
      <c r="C79" s="662" t="s">
        <v>961</v>
      </c>
      <c r="D79" s="743" t="s">
        <v>1477</v>
      </c>
      <c r="E79" s="744" t="s">
        <v>966</v>
      </c>
      <c r="F79" s="662" t="s">
        <v>958</v>
      </c>
      <c r="G79" s="662" t="s">
        <v>1095</v>
      </c>
      <c r="H79" s="662" t="s">
        <v>519</v>
      </c>
      <c r="I79" s="662" t="s">
        <v>1099</v>
      </c>
      <c r="J79" s="662" t="s">
        <v>1097</v>
      </c>
      <c r="K79" s="662" t="s">
        <v>1100</v>
      </c>
      <c r="L79" s="663">
        <v>0</v>
      </c>
      <c r="M79" s="663">
        <v>0</v>
      </c>
      <c r="N79" s="662">
        <v>1</v>
      </c>
      <c r="O79" s="745">
        <v>1</v>
      </c>
      <c r="P79" s="663"/>
      <c r="Q79" s="678"/>
      <c r="R79" s="662"/>
      <c r="S79" s="678">
        <v>0</v>
      </c>
      <c r="T79" s="745"/>
      <c r="U79" s="701">
        <v>0</v>
      </c>
    </row>
    <row r="80" spans="1:21" ht="14.4" customHeight="1" x14ac:dyDescent="0.3">
      <c r="A80" s="661">
        <v>22</v>
      </c>
      <c r="B80" s="662" t="s">
        <v>518</v>
      </c>
      <c r="C80" s="662" t="s">
        <v>961</v>
      </c>
      <c r="D80" s="743" t="s">
        <v>1477</v>
      </c>
      <c r="E80" s="744" t="s">
        <v>966</v>
      </c>
      <c r="F80" s="662" t="s">
        <v>958</v>
      </c>
      <c r="G80" s="662" t="s">
        <v>1095</v>
      </c>
      <c r="H80" s="662" t="s">
        <v>519</v>
      </c>
      <c r="I80" s="662" t="s">
        <v>1101</v>
      </c>
      <c r="J80" s="662" t="s">
        <v>1097</v>
      </c>
      <c r="K80" s="662" t="s">
        <v>1100</v>
      </c>
      <c r="L80" s="663">
        <v>0</v>
      </c>
      <c r="M80" s="663">
        <v>0</v>
      </c>
      <c r="N80" s="662">
        <v>3</v>
      </c>
      <c r="O80" s="745">
        <v>2.5</v>
      </c>
      <c r="P80" s="663"/>
      <c r="Q80" s="678"/>
      <c r="R80" s="662"/>
      <c r="S80" s="678">
        <v>0</v>
      </c>
      <c r="T80" s="745"/>
      <c r="U80" s="701">
        <v>0</v>
      </c>
    </row>
    <row r="81" spans="1:21" ht="14.4" customHeight="1" x14ac:dyDescent="0.3">
      <c r="A81" s="661">
        <v>22</v>
      </c>
      <c r="B81" s="662" t="s">
        <v>518</v>
      </c>
      <c r="C81" s="662" t="s">
        <v>961</v>
      </c>
      <c r="D81" s="743" t="s">
        <v>1477</v>
      </c>
      <c r="E81" s="744" t="s">
        <v>966</v>
      </c>
      <c r="F81" s="662" t="s">
        <v>958</v>
      </c>
      <c r="G81" s="662" t="s">
        <v>1102</v>
      </c>
      <c r="H81" s="662" t="s">
        <v>519</v>
      </c>
      <c r="I81" s="662" t="s">
        <v>1103</v>
      </c>
      <c r="J81" s="662" t="s">
        <v>1104</v>
      </c>
      <c r="K81" s="662" t="s">
        <v>1105</v>
      </c>
      <c r="L81" s="663">
        <v>37.520000000000003</v>
      </c>
      <c r="M81" s="663">
        <v>37.520000000000003</v>
      </c>
      <c r="N81" s="662">
        <v>1</v>
      </c>
      <c r="O81" s="745">
        <v>0.5</v>
      </c>
      <c r="P81" s="663">
        <v>37.520000000000003</v>
      </c>
      <c r="Q81" s="678">
        <v>1</v>
      </c>
      <c r="R81" s="662">
        <v>1</v>
      </c>
      <c r="S81" s="678">
        <v>1</v>
      </c>
      <c r="T81" s="745">
        <v>0.5</v>
      </c>
      <c r="U81" s="701">
        <v>1</v>
      </c>
    </row>
    <row r="82" spans="1:21" ht="14.4" customHeight="1" x14ac:dyDescent="0.3">
      <c r="A82" s="661">
        <v>22</v>
      </c>
      <c r="B82" s="662" t="s">
        <v>518</v>
      </c>
      <c r="C82" s="662" t="s">
        <v>961</v>
      </c>
      <c r="D82" s="743" t="s">
        <v>1477</v>
      </c>
      <c r="E82" s="744" t="s">
        <v>966</v>
      </c>
      <c r="F82" s="662" t="s">
        <v>958</v>
      </c>
      <c r="G82" s="662" t="s">
        <v>1106</v>
      </c>
      <c r="H82" s="662" t="s">
        <v>711</v>
      </c>
      <c r="I82" s="662" t="s">
        <v>1107</v>
      </c>
      <c r="J82" s="662" t="s">
        <v>1108</v>
      </c>
      <c r="K82" s="662" t="s">
        <v>940</v>
      </c>
      <c r="L82" s="663">
        <v>132</v>
      </c>
      <c r="M82" s="663">
        <v>132</v>
      </c>
      <c r="N82" s="662">
        <v>1</v>
      </c>
      <c r="O82" s="745">
        <v>1</v>
      </c>
      <c r="P82" s="663">
        <v>132</v>
      </c>
      <c r="Q82" s="678">
        <v>1</v>
      </c>
      <c r="R82" s="662">
        <v>1</v>
      </c>
      <c r="S82" s="678">
        <v>1</v>
      </c>
      <c r="T82" s="745">
        <v>1</v>
      </c>
      <c r="U82" s="701">
        <v>1</v>
      </c>
    </row>
    <row r="83" spans="1:21" ht="14.4" customHeight="1" x14ac:dyDescent="0.3">
      <c r="A83" s="661">
        <v>22</v>
      </c>
      <c r="B83" s="662" t="s">
        <v>518</v>
      </c>
      <c r="C83" s="662" t="s">
        <v>961</v>
      </c>
      <c r="D83" s="743" t="s">
        <v>1477</v>
      </c>
      <c r="E83" s="744" t="s">
        <v>966</v>
      </c>
      <c r="F83" s="662" t="s">
        <v>958</v>
      </c>
      <c r="G83" s="662" t="s">
        <v>1109</v>
      </c>
      <c r="H83" s="662" t="s">
        <v>519</v>
      </c>
      <c r="I83" s="662" t="s">
        <v>1110</v>
      </c>
      <c r="J83" s="662" t="s">
        <v>1111</v>
      </c>
      <c r="K83" s="662" t="s">
        <v>1112</v>
      </c>
      <c r="L83" s="663">
        <v>107.27</v>
      </c>
      <c r="M83" s="663">
        <v>321.81</v>
      </c>
      <c r="N83" s="662">
        <v>3</v>
      </c>
      <c r="O83" s="745">
        <v>2</v>
      </c>
      <c r="P83" s="663">
        <v>214.54</v>
      </c>
      <c r="Q83" s="678">
        <v>0.66666666666666663</v>
      </c>
      <c r="R83" s="662">
        <v>2</v>
      </c>
      <c r="S83" s="678">
        <v>0.66666666666666663</v>
      </c>
      <c r="T83" s="745">
        <v>1</v>
      </c>
      <c r="U83" s="701">
        <v>0.5</v>
      </c>
    </row>
    <row r="84" spans="1:21" ht="14.4" customHeight="1" x14ac:dyDescent="0.3">
      <c r="A84" s="661">
        <v>22</v>
      </c>
      <c r="B84" s="662" t="s">
        <v>518</v>
      </c>
      <c r="C84" s="662" t="s">
        <v>961</v>
      </c>
      <c r="D84" s="743" t="s">
        <v>1477</v>
      </c>
      <c r="E84" s="744" t="s">
        <v>966</v>
      </c>
      <c r="F84" s="662" t="s">
        <v>958</v>
      </c>
      <c r="G84" s="662" t="s">
        <v>1113</v>
      </c>
      <c r="H84" s="662" t="s">
        <v>519</v>
      </c>
      <c r="I84" s="662" t="s">
        <v>1114</v>
      </c>
      <c r="J84" s="662" t="s">
        <v>1115</v>
      </c>
      <c r="K84" s="662" t="s">
        <v>1116</v>
      </c>
      <c r="L84" s="663">
        <v>79.64</v>
      </c>
      <c r="M84" s="663">
        <v>79.64</v>
      </c>
      <c r="N84" s="662">
        <v>1</v>
      </c>
      <c r="O84" s="745">
        <v>0.5</v>
      </c>
      <c r="P84" s="663">
        <v>79.64</v>
      </c>
      <c r="Q84" s="678">
        <v>1</v>
      </c>
      <c r="R84" s="662">
        <v>1</v>
      </c>
      <c r="S84" s="678">
        <v>1</v>
      </c>
      <c r="T84" s="745">
        <v>0.5</v>
      </c>
      <c r="U84" s="701">
        <v>1</v>
      </c>
    </row>
    <row r="85" spans="1:21" ht="14.4" customHeight="1" x14ac:dyDescent="0.3">
      <c r="A85" s="661">
        <v>22</v>
      </c>
      <c r="B85" s="662" t="s">
        <v>518</v>
      </c>
      <c r="C85" s="662" t="s">
        <v>961</v>
      </c>
      <c r="D85" s="743" t="s">
        <v>1477</v>
      </c>
      <c r="E85" s="744" t="s">
        <v>966</v>
      </c>
      <c r="F85" s="662" t="s">
        <v>958</v>
      </c>
      <c r="G85" s="662" t="s">
        <v>977</v>
      </c>
      <c r="H85" s="662" t="s">
        <v>519</v>
      </c>
      <c r="I85" s="662" t="s">
        <v>978</v>
      </c>
      <c r="J85" s="662" t="s">
        <v>979</v>
      </c>
      <c r="K85" s="662"/>
      <c r="L85" s="663">
        <v>0</v>
      </c>
      <c r="M85" s="663">
        <v>0</v>
      </c>
      <c r="N85" s="662">
        <v>3</v>
      </c>
      <c r="O85" s="745">
        <v>2.5</v>
      </c>
      <c r="P85" s="663">
        <v>0</v>
      </c>
      <c r="Q85" s="678"/>
      <c r="R85" s="662">
        <v>3</v>
      </c>
      <c r="S85" s="678">
        <v>1</v>
      </c>
      <c r="T85" s="745">
        <v>2.5</v>
      </c>
      <c r="U85" s="701">
        <v>1</v>
      </c>
    </row>
    <row r="86" spans="1:21" ht="14.4" customHeight="1" x14ac:dyDescent="0.3">
      <c r="A86" s="661">
        <v>22</v>
      </c>
      <c r="B86" s="662" t="s">
        <v>518</v>
      </c>
      <c r="C86" s="662" t="s">
        <v>961</v>
      </c>
      <c r="D86" s="743" t="s">
        <v>1477</v>
      </c>
      <c r="E86" s="744" t="s">
        <v>966</v>
      </c>
      <c r="F86" s="662" t="s">
        <v>958</v>
      </c>
      <c r="G86" s="662" t="s">
        <v>1117</v>
      </c>
      <c r="H86" s="662" t="s">
        <v>519</v>
      </c>
      <c r="I86" s="662" t="s">
        <v>1118</v>
      </c>
      <c r="J86" s="662" t="s">
        <v>1119</v>
      </c>
      <c r="K86" s="662" t="s">
        <v>1120</v>
      </c>
      <c r="L86" s="663">
        <v>48.09</v>
      </c>
      <c r="M86" s="663">
        <v>48.09</v>
      </c>
      <c r="N86" s="662">
        <v>1</v>
      </c>
      <c r="O86" s="745">
        <v>1</v>
      </c>
      <c r="P86" s="663">
        <v>48.09</v>
      </c>
      <c r="Q86" s="678">
        <v>1</v>
      </c>
      <c r="R86" s="662">
        <v>1</v>
      </c>
      <c r="S86" s="678">
        <v>1</v>
      </c>
      <c r="T86" s="745">
        <v>1</v>
      </c>
      <c r="U86" s="701">
        <v>1</v>
      </c>
    </row>
    <row r="87" spans="1:21" ht="14.4" customHeight="1" x14ac:dyDescent="0.3">
      <c r="A87" s="661">
        <v>22</v>
      </c>
      <c r="B87" s="662" t="s">
        <v>518</v>
      </c>
      <c r="C87" s="662" t="s">
        <v>961</v>
      </c>
      <c r="D87" s="743" t="s">
        <v>1477</v>
      </c>
      <c r="E87" s="744" t="s">
        <v>966</v>
      </c>
      <c r="F87" s="662" t="s">
        <v>958</v>
      </c>
      <c r="G87" s="662" t="s">
        <v>1121</v>
      </c>
      <c r="H87" s="662" t="s">
        <v>519</v>
      </c>
      <c r="I87" s="662" t="s">
        <v>1122</v>
      </c>
      <c r="J87" s="662" t="s">
        <v>611</v>
      </c>
      <c r="K87" s="662" t="s">
        <v>1123</v>
      </c>
      <c r="L87" s="663">
        <v>0</v>
      </c>
      <c r="M87" s="663">
        <v>0</v>
      </c>
      <c r="N87" s="662">
        <v>1</v>
      </c>
      <c r="O87" s="745">
        <v>1</v>
      </c>
      <c r="P87" s="663"/>
      <c r="Q87" s="678"/>
      <c r="R87" s="662"/>
      <c r="S87" s="678">
        <v>0</v>
      </c>
      <c r="T87" s="745"/>
      <c r="U87" s="701">
        <v>0</v>
      </c>
    </row>
    <row r="88" spans="1:21" ht="14.4" customHeight="1" x14ac:dyDescent="0.3">
      <c r="A88" s="661">
        <v>22</v>
      </c>
      <c r="B88" s="662" t="s">
        <v>518</v>
      </c>
      <c r="C88" s="662" t="s">
        <v>961</v>
      </c>
      <c r="D88" s="743" t="s">
        <v>1477</v>
      </c>
      <c r="E88" s="744" t="s">
        <v>966</v>
      </c>
      <c r="F88" s="662" t="s">
        <v>958</v>
      </c>
      <c r="G88" s="662" t="s">
        <v>1124</v>
      </c>
      <c r="H88" s="662" t="s">
        <v>519</v>
      </c>
      <c r="I88" s="662" t="s">
        <v>1125</v>
      </c>
      <c r="J88" s="662" t="s">
        <v>1126</v>
      </c>
      <c r="K88" s="662" t="s">
        <v>1127</v>
      </c>
      <c r="L88" s="663">
        <v>91.19</v>
      </c>
      <c r="M88" s="663">
        <v>273.57</v>
      </c>
      <c r="N88" s="662">
        <v>3</v>
      </c>
      <c r="O88" s="745">
        <v>2</v>
      </c>
      <c r="P88" s="663">
        <v>91.19</v>
      </c>
      <c r="Q88" s="678">
        <v>0.33333333333333331</v>
      </c>
      <c r="R88" s="662">
        <v>1</v>
      </c>
      <c r="S88" s="678">
        <v>0.33333333333333331</v>
      </c>
      <c r="T88" s="745">
        <v>1</v>
      </c>
      <c r="U88" s="701">
        <v>0.5</v>
      </c>
    </row>
    <row r="89" spans="1:21" ht="14.4" customHeight="1" x14ac:dyDescent="0.3">
      <c r="A89" s="661">
        <v>22</v>
      </c>
      <c r="B89" s="662" t="s">
        <v>518</v>
      </c>
      <c r="C89" s="662" t="s">
        <v>961</v>
      </c>
      <c r="D89" s="743" t="s">
        <v>1477</v>
      </c>
      <c r="E89" s="744" t="s">
        <v>966</v>
      </c>
      <c r="F89" s="662" t="s">
        <v>958</v>
      </c>
      <c r="G89" s="662" t="s">
        <v>1124</v>
      </c>
      <c r="H89" s="662" t="s">
        <v>519</v>
      </c>
      <c r="I89" s="662" t="s">
        <v>1128</v>
      </c>
      <c r="J89" s="662" t="s">
        <v>1126</v>
      </c>
      <c r="K89" s="662" t="s">
        <v>1129</v>
      </c>
      <c r="L89" s="663">
        <v>0</v>
      </c>
      <c r="M89" s="663">
        <v>0</v>
      </c>
      <c r="N89" s="662">
        <v>1</v>
      </c>
      <c r="O89" s="745">
        <v>0.5</v>
      </c>
      <c r="P89" s="663">
        <v>0</v>
      </c>
      <c r="Q89" s="678"/>
      <c r="R89" s="662">
        <v>1</v>
      </c>
      <c r="S89" s="678">
        <v>1</v>
      </c>
      <c r="T89" s="745">
        <v>0.5</v>
      </c>
      <c r="U89" s="701">
        <v>1</v>
      </c>
    </row>
    <row r="90" spans="1:21" ht="14.4" customHeight="1" x14ac:dyDescent="0.3">
      <c r="A90" s="661">
        <v>22</v>
      </c>
      <c r="B90" s="662" t="s">
        <v>518</v>
      </c>
      <c r="C90" s="662" t="s">
        <v>961</v>
      </c>
      <c r="D90" s="743" t="s">
        <v>1477</v>
      </c>
      <c r="E90" s="744" t="s">
        <v>966</v>
      </c>
      <c r="F90" s="662" t="s">
        <v>958</v>
      </c>
      <c r="G90" s="662" t="s">
        <v>1130</v>
      </c>
      <c r="H90" s="662" t="s">
        <v>711</v>
      </c>
      <c r="I90" s="662" t="s">
        <v>1131</v>
      </c>
      <c r="J90" s="662" t="s">
        <v>1132</v>
      </c>
      <c r="K90" s="662" t="s">
        <v>1133</v>
      </c>
      <c r="L90" s="663">
        <v>186.87</v>
      </c>
      <c r="M90" s="663">
        <v>186.87</v>
      </c>
      <c r="N90" s="662">
        <v>1</v>
      </c>
      <c r="O90" s="745">
        <v>0.5</v>
      </c>
      <c r="P90" s="663">
        <v>186.87</v>
      </c>
      <c r="Q90" s="678">
        <v>1</v>
      </c>
      <c r="R90" s="662">
        <v>1</v>
      </c>
      <c r="S90" s="678">
        <v>1</v>
      </c>
      <c r="T90" s="745">
        <v>0.5</v>
      </c>
      <c r="U90" s="701">
        <v>1</v>
      </c>
    </row>
    <row r="91" spans="1:21" ht="14.4" customHeight="1" x14ac:dyDescent="0.3">
      <c r="A91" s="661">
        <v>22</v>
      </c>
      <c r="B91" s="662" t="s">
        <v>518</v>
      </c>
      <c r="C91" s="662" t="s">
        <v>961</v>
      </c>
      <c r="D91" s="743" t="s">
        <v>1477</v>
      </c>
      <c r="E91" s="744" t="s">
        <v>966</v>
      </c>
      <c r="F91" s="662" t="s">
        <v>958</v>
      </c>
      <c r="G91" s="662" t="s">
        <v>1134</v>
      </c>
      <c r="H91" s="662" t="s">
        <v>519</v>
      </c>
      <c r="I91" s="662" t="s">
        <v>1135</v>
      </c>
      <c r="J91" s="662" t="s">
        <v>1136</v>
      </c>
      <c r="K91" s="662" t="s">
        <v>1137</v>
      </c>
      <c r="L91" s="663">
        <v>44.59</v>
      </c>
      <c r="M91" s="663">
        <v>44.59</v>
      </c>
      <c r="N91" s="662">
        <v>1</v>
      </c>
      <c r="O91" s="745">
        <v>0.5</v>
      </c>
      <c r="P91" s="663"/>
      <c r="Q91" s="678">
        <v>0</v>
      </c>
      <c r="R91" s="662"/>
      <c r="S91" s="678">
        <v>0</v>
      </c>
      <c r="T91" s="745"/>
      <c r="U91" s="701">
        <v>0</v>
      </c>
    </row>
    <row r="92" spans="1:21" ht="14.4" customHeight="1" x14ac:dyDescent="0.3">
      <c r="A92" s="661">
        <v>22</v>
      </c>
      <c r="B92" s="662" t="s">
        <v>518</v>
      </c>
      <c r="C92" s="662" t="s">
        <v>961</v>
      </c>
      <c r="D92" s="743" t="s">
        <v>1477</v>
      </c>
      <c r="E92" s="744" t="s">
        <v>966</v>
      </c>
      <c r="F92" s="662" t="s">
        <v>958</v>
      </c>
      <c r="G92" s="662" t="s">
        <v>1138</v>
      </c>
      <c r="H92" s="662" t="s">
        <v>519</v>
      </c>
      <c r="I92" s="662" t="s">
        <v>1139</v>
      </c>
      <c r="J92" s="662" t="s">
        <v>619</v>
      </c>
      <c r="K92" s="662" t="s">
        <v>1140</v>
      </c>
      <c r="L92" s="663">
        <v>52.75</v>
      </c>
      <c r="M92" s="663">
        <v>105.5</v>
      </c>
      <c r="N92" s="662">
        <v>2</v>
      </c>
      <c r="O92" s="745">
        <v>2</v>
      </c>
      <c r="P92" s="663"/>
      <c r="Q92" s="678">
        <v>0</v>
      </c>
      <c r="R92" s="662"/>
      <c r="S92" s="678">
        <v>0</v>
      </c>
      <c r="T92" s="745"/>
      <c r="U92" s="701">
        <v>0</v>
      </c>
    </row>
    <row r="93" spans="1:21" ht="14.4" customHeight="1" x14ac:dyDescent="0.3">
      <c r="A93" s="661">
        <v>22</v>
      </c>
      <c r="B93" s="662" t="s">
        <v>518</v>
      </c>
      <c r="C93" s="662" t="s">
        <v>961</v>
      </c>
      <c r="D93" s="743" t="s">
        <v>1477</v>
      </c>
      <c r="E93" s="744" t="s">
        <v>966</v>
      </c>
      <c r="F93" s="662" t="s">
        <v>958</v>
      </c>
      <c r="G93" s="662" t="s">
        <v>1138</v>
      </c>
      <c r="H93" s="662" t="s">
        <v>519</v>
      </c>
      <c r="I93" s="662" t="s">
        <v>1139</v>
      </c>
      <c r="J93" s="662" t="s">
        <v>619</v>
      </c>
      <c r="K93" s="662" t="s">
        <v>1140</v>
      </c>
      <c r="L93" s="663">
        <v>58.63</v>
      </c>
      <c r="M93" s="663">
        <v>58.63</v>
      </c>
      <c r="N93" s="662">
        <v>1</v>
      </c>
      <c r="O93" s="745">
        <v>0.5</v>
      </c>
      <c r="P93" s="663"/>
      <c r="Q93" s="678">
        <v>0</v>
      </c>
      <c r="R93" s="662"/>
      <c r="S93" s="678">
        <v>0</v>
      </c>
      <c r="T93" s="745"/>
      <c r="U93" s="701">
        <v>0</v>
      </c>
    </row>
    <row r="94" spans="1:21" ht="14.4" customHeight="1" x14ac:dyDescent="0.3">
      <c r="A94" s="661">
        <v>22</v>
      </c>
      <c r="B94" s="662" t="s">
        <v>518</v>
      </c>
      <c r="C94" s="662" t="s">
        <v>961</v>
      </c>
      <c r="D94" s="743" t="s">
        <v>1477</v>
      </c>
      <c r="E94" s="744" t="s">
        <v>966</v>
      </c>
      <c r="F94" s="662" t="s">
        <v>958</v>
      </c>
      <c r="G94" s="662" t="s">
        <v>1141</v>
      </c>
      <c r="H94" s="662" t="s">
        <v>711</v>
      </c>
      <c r="I94" s="662" t="s">
        <v>1142</v>
      </c>
      <c r="J94" s="662" t="s">
        <v>1143</v>
      </c>
      <c r="K94" s="662" t="s">
        <v>1144</v>
      </c>
      <c r="L94" s="663">
        <v>57.64</v>
      </c>
      <c r="M94" s="663">
        <v>115.28</v>
      </c>
      <c r="N94" s="662">
        <v>2</v>
      </c>
      <c r="O94" s="745">
        <v>1.5</v>
      </c>
      <c r="P94" s="663">
        <v>57.64</v>
      </c>
      <c r="Q94" s="678">
        <v>0.5</v>
      </c>
      <c r="R94" s="662">
        <v>1</v>
      </c>
      <c r="S94" s="678">
        <v>0.5</v>
      </c>
      <c r="T94" s="745">
        <v>1</v>
      </c>
      <c r="U94" s="701">
        <v>0.66666666666666663</v>
      </c>
    </row>
    <row r="95" spans="1:21" ht="14.4" customHeight="1" x14ac:dyDescent="0.3">
      <c r="A95" s="661">
        <v>22</v>
      </c>
      <c r="B95" s="662" t="s">
        <v>518</v>
      </c>
      <c r="C95" s="662" t="s">
        <v>961</v>
      </c>
      <c r="D95" s="743" t="s">
        <v>1477</v>
      </c>
      <c r="E95" s="744" t="s">
        <v>966</v>
      </c>
      <c r="F95" s="662" t="s">
        <v>958</v>
      </c>
      <c r="G95" s="662" t="s">
        <v>1141</v>
      </c>
      <c r="H95" s="662" t="s">
        <v>711</v>
      </c>
      <c r="I95" s="662" t="s">
        <v>1145</v>
      </c>
      <c r="J95" s="662" t="s">
        <v>1143</v>
      </c>
      <c r="K95" s="662" t="s">
        <v>1146</v>
      </c>
      <c r="L95" s="663">
        <v>115.27</v>
      </c>
      <c r="M95" s="663">
        <v>115.27</v>
      </c>
      <c r="N95" s="662">
        <v>1</v>
      </c>
      <c r="O95" s="745">
        <v>1</v>
      </c>
      <c r="P95" s="663"/>
      <c r="Q95" s="678">
        <v>0</v>
      </c>
      <c r="R95" s="662"/>
      <c r="S95" s="678">
        <v>0</v>
      </c>
      <c r="T95" s="745"/>
      <c r="U95" s="701">
        <v>0</v>
      </c>
    </row>
    <row r="96" spans="1:21" ht="14.4" customHeight="1" x14ac:dyDescent="0.3">
      <c r="A96" s="661">
        <v>22</v>
      </c>
      <c r="B96" s="662" t="s">
        <v>518</v>
      </c>
      <c r="C96" s="662" t="s">
        <v>961</v>
      </c>
      <c r="D96" s="743" t="s">
        <v>1477</v>
      </c>
      <c r="E96" s="744" t="s">
        <v>966</v>
      </c>
      <c r="F96" s="662" t="s">
        <v>958</v>
      </c>
      <c r="G96" s="662" t="s">
        <v>1147</v>
      </c>
      <c r="H96" s="662" t="s">
        <v>519</v>
      </c>
      <c r="I96" s="662" t="s">
        <v>1148</v>
      </c>
      <c r="J96" s="662" t="s">
        <v>1149</v>
      </c>
      <c r="K96" s="662" t="s">
        <v>1036</v>
      </c>
      <c r="L96" s="663">
        <v>0</v>
      </c>
      <c r="M96" s="663">
        <v>0</v>
      </c>
      <c r="N96" s="662">
        <v>1</v>
      </c>
      <c r="O96" s="745">
        <v>1</v>
      </c>
      <c r="P96" s="663"/>
      <c r="Q96" s="678"/>
      <c r="R96" s="662"/>
      <c r="S96" s="678">
        <v>0</v>
      </c>
      <c r="T96" s="745"/>
      <c r="U96" s="701">
        <v>0</v>
      </c>
    </row>
    <row r="97" spans="1:21" ht="14.4" customHeight="1" x14ac:dyDescent="0.3">
      <c r="A97" s="661">
        <v>22</v>
      </c>
      <c r="B97" s="662" t="s">
        <v>518</v>
      </c>
      <c r="C97" s="662" t="s">
        <v>961</v>
      </c>
      <c r="D97" s="743" t="s">
        <v>1477</v>
      </c>
      <c r="E97" s="744" t="s">
        <v>966</v>
      </c>
      <c r="F97" s="662" t="s">
        <v>958</v>
      </c>
      <c r="G97" s="662" t="s">
        <v>980</v>
      </c>
      <c r="H97" s="662" t="s">
        <v>711</v>
      </c>
      <c r="I97" s="662" t="s">
        <v>1150</v>
      </c>
      <c r="J97" s="662" t="s">
        <v>1151</v>
      </c>
      <c r="K97" s="662" t="s">
        <v>1152</v>
      </c>
      <c r="L97" s="663">
        <v>0</v>
      </c>
      <c r="M97" s="663">
        <v>0</v>
      </c>
      <c r="N97" s="662">
        <v>5</v>
      </c>
      <c r="O97" s="745">
        <v>5</v>
      </c>
      <c r="P97" s="663"/>
      <c r="Q97" s="678"/>
      <c r="R97" s="662"/>
      <c r="S97" s="678">
        <v>0</v>
      </c>
      <c r="T97" s="745"/>
      <c r="U97" s="701">
        <v>0</v>
      </c>
    </row>
    <row r="98" spans="1:21" ht="14.4" customHeight="1" x14ac:dyDescent="0.3">
      <c r="A98" s="661">
        <v>22</v>
      </c>
      <c r="B98" s="662" t="s">
        <v>518</v>
      </c>
      <c r="C98" s="662" t="s">
        <v>961</v>
      </c>
      <c r="D98" s="743" t="s">
        <v>1477</v>
      </c>
      <c r="E98" s="744" t="s">
        <v>966</v>
      </c>
      <c r="F98" s="662" t="s">
        <v>958</v>
      </c>
      <c r="G98" s="662" t="s">
        <v>980</v>
      </c>
      <c r="H98" s="662" t="s">
        <v>711</v>
      </c>
      <c r="I98" s="662" t="s">
        <v>981</v>
      </c>
      <c r="J98" s="662" t="s">
        <v>732</v>
      </c>
      <c r="K98" s="662" t="s">
        <v>982</v>
      </c>
      <c r="L98" s="663">
        <v>0</v>
      </c>
      <c r="M98" s="663">
        <v>0</v>
      </c>
      <c r="N98" s="662">
        <v>6</v>
      </c>
      <c r="O98" s="745">
        <v>6</v>
      </c>
      <c r="P98" s="663">
        <v>0</v>
      </c>
      <c r="Q98" s="678"/>
      <c r="R98" s="662">
        <v>1</v>
      </c>
      <c r="S98" s="678">
        <v>0.16666666666666666</v>
      </c>
      <c r="T98" s="745">
        <v>1</v>
      </c>
      <c r="U98" s="701">
        <v>0.16666666666666666</v>
      </c>
    </row>
    <row r="99" spans="1:21" ht="14.4" customHeight="1" x14ac:dyDescent="0.3">
      <c r="A99" s="661">
        <v>22</v>
      </c>
      <c r="B99" s="662" t="s">
        <v>518</v>
      </c>
      <c r="C99" s="662" t="s">
        <v>961</v>
      </c>
      <c r="D99" s="743" t="s">
        <v>1477</v>
      </c>
      <c r="E99" s="744" t="s">
        <v>966</v>
      </c>
      <c r="F99" s="662" t="s">
        <v>958</v>
      </c>
      <c r="G99" s="662" t="s">
        <v>980</v>
      </c>
      <c r="H99" s="662" t="s">
        <v>519</v>
      </c>
      <c r="I99" s="662" t="s">
        <v>983</v>
      </c>
      <c r="J99" s="662" t="s">
        <v>984</v>
      </c>
      <c r="K99" s="662" t="s">
        <v>985</v>
      </c>
      <c r="L99" s="663">
        <v>0</v>
      </c>
      <c r="M99" s="663">
        <v>0</v>
      </c>
      <c r="N99" s="662">
        <v>5</v>
      </c>
      <c r="O99" s="745">
        <v>4.5</v>
      </c>
      <c r="P99" s="663">
        <v>0</v>
      </c>
      <c r="Q99" s="678"/>
      <c r="R99" s="662">
        <v>1</v>
      </c>
      <c r="S99" s="678">
        <v>0.2</v>
      </c>
      <c r="T99" s="745">
        <v>1</v>
      </c>
      <c r="U99" s="701">
        <v>0.22222222222222221</v>
      </c>
    </row>
    <row r="100" spans="1:21" ht="14.4" customHeight="1" x14ac:dyDescent="0.3">
      <c r="A100" s="661">
        <v>22</v>
      </c>
      <c r="B100" s="662" t="s">
        <v>518</v>
      </c>
      <c r="C100" s="662" t="s">
        <v>961</v>
      </c>
      <c r="D100" s="743" t="s">
        <v>1477</v>
      </c>
      <c r="E100" s="744" t="s">
        <v>966</v>
      </c>
      <c r="F100" s="662" t="s">
        <v>958</v>
      </c>
      <c r="G100" s="662" t="s">
        <v>980</v>
      </c>
      <c r="H100" s="662" t="s">
        <v>711</v>
      </c>
      <c r="I100" s="662" t="s">
        <v>986</v>
      </c>
      <c r="J100" s="662" t="s">
        <v>987</v>
      </c>
      <c r="K100" s="662" t="s">
        <v>988</v>
      </c>
      <c r="L100" s="663">
        <v>0</v>
      </c>
      <c r="M100" s="663">
        <v>0</v>
      </c>
      <c r="N100" s="662">
        <v>14</v>
      </c>
      <c r="O100" s="745">
        <v>13.5</v>
      </c>
      <c r="P100" s="663">
        <v>0</v>
      </c>
      <c r="Q100" s="678"/>
      <c r="R100" s="662">
        <v>5</v>
      </c>
      <c r="S100" s="678">
        <v>0.35714285714285715</v>
      </c>
      <c r="T100" s="745">
        <v>4.5</v>
      </c>
      <c r="U100" s="701">
        <v>0.33333333333333331</v>
      </c>
    </row>
    <row r="101" spans="1:21" ht="14.4" customHeight="1" x14ac:dyDescent="0.3">
      <c r="A101" s="661">
        <v>22</v>
      </c>
      <c r="B101" s="662" t="s">
        <v>518</v>
      </c>
      <c r="C101" s="662" t="s">
        <v>961</v>
      </c>
      <c r="D101" s="743" t="s">
        <v>1477</v>
      </c>
      <c r="E101" s="744" t="s">
        <v>966</v>
      </c>
      <c r="F101" s="662" t="s">
        <v>958</v>
      </c>
      <c r="G101" s="662" t="s">
        <v>980</v>
      </c>
      <c r="H101" s="662" t="s">
        <v>711</v>
      </c>
      <c r="I101" s="662" t="s">
        <v>741</v>
      </c>
      <c r="J101" s="662" t="s">
        <v>742</v>
      </c>
      <c r="K101" s="662" t="s">
        <v>927</v>
      </c>
      <c r="L101" s="663">
        <v>98.78</v>
      </c>
      <c r="M101" s="663">
        <v>2568.2799999999997</v>
      </c>
      <c r="N101" s="662">
        <v>26</v>
      </c>
      <c r="O101" s="745">
        <v>24.5</v>
      </c>
      <c r="P101" s="663">
        <v>1086.58</v>
      </c>
      <c r="Q101" s="678">
        <v>0.42307692307692307</v>
      </c>
      <c r="R101" s="662">
        <v>11</v>
      </c>
      <c r="S101" s="678">
        <v>0.42307692307692307</v>
      </c>
      <c r="T101" s="745">
        <v>10</v>
      </c>
      <c r="U101" s="701">
        <v>0.40816326530612246</v>
      </c>
    </row>
    <row r="102" spans="1:21" ht="14.4" customHeight="1" x14ac:dyDescent="0.3">
      <c r="A102" s="661">
        <v>22</v>
      </c>
      <c r="B102" s="662" t="s">
        <v>518</v>
      </c>
      <c r="C102" s="662" t="s">
        <v>961</v>
      </c>
      <c r="D102" s="743" t="s">
        <v>1477</v>
      </c>
      <c r="E102" s="744" t="s">
        <v>966</v>
      </c>
      <c r="F102" s="662" t="s">
        <v>958</v>
      </c>
      <c r="G102" s="662" t="s">
        <v>980</v>
      </c>
      <c r="H102" s="662" t="s">
        <v>711</v>
      </c>
      <c r="I102" s="662" t="s">
        <v>991</v>
      </c>
      <c r="J102" s="662" t="s">
        <v>992</v>
      </c>
      <c r="K102" s="662" t="s">
        <v>993</v>
      </c>
      <c r="L102" s="663">
        <v>118.54</v>
      </c>
      <c r="M102" s="663">
        <v>6401.1599999999989</v>
      </c>
      <c r="N102" s="662">
        <v>54</v>
      </c>
      <c r="O102" s="745">
        <v>45.5</v>
      </c>
      <c r="P102" s="663">
        <v>2015.1799999999996</v>
      </c>
      <c r="Q102" s="678">
        <v>0.31481481481481483</v>
      </c>
      <c r="R102" s="662">
        <v>17</v>
      </c>
      <c r="S102" s="678">
        <v>0.31481481481481483</v>
      </c>
      <c r="T102" s="745">
        <v>14.5</v>
      </c>
      <c r="U102" s="701">
        <v>0.31868131868131866</v>
      </c>
    </row>
    <row r="103" spans="1:21" ht="14.4" customHeight="1" x14ac:dyDescent="0.3">
      <c r="A103" s="661">
        <v>22</v>
      </c>
      <c r="B103" s="662" t="s">
        <v>518</v>
      </c>
      <c r="C103" s="662" t="s">
        <v>961</v>
      </c>
      <c r="D103" s="743" t="s">
        <v>1477</v>
      </c>
      <c r="E103" s="744" t="s">
        <v>966</v>
      </c>
      <c r="F103" s="662" t="s">
        <v>958</v>
      </c>
      <c r="G103" s="662" t="s">
        <v>980</v>
      </c>
      <c r="H103" s="662" t="s">
        <v>711</v>
      </c>
      <c r="I103" s="662" t="s">
        <v>994</v>
      </c>
      <c r="J103" s="662" t="s">
        <v>995</v>
      </c>
      <c r="K103" s="662" t="s">
        <v>996</v>
      </c>
      <c r="L103" s="663">
        <v>59.27</v>
      </c>
      <c r="M103" s="663">
        <v>177.81</v>
      </c>
      <c r="N103" s="662">
        <v>3</v>
      </c>
      <c r="O103" s="745">
        <v>1.5</v>
      </c>
      <c r="P103" s="663">
        <v>59.27</v>
      </c>
      <c r="Q103" s="678">
        <v>0.33333333333333337</v>
      </c>
      <c r="R103" s="662">
        <v>1</v>
      </c>
      <c r="S103" s="678">
        <v>0.33333333333333331</v>
      </c>
      <c r="T103" s="745">
        <v>0.5</v>
      </c>
      <c r="U103" s="701">
        <v>0.33333333333333331</v>
      </c>
    </row>
    <row r="104" spans="1:21" ht="14.4" customHeight="1" x14ac:dyDescent="0.3">
      <c r="A104" s="661">
        <v>22</v>
      </c>
      <c r="B104" s="662" t="s">
        <v>518</v>
      </c>
      <c r="C104" s="662" t="s">
        <v>961</v>
      </c>
      <c r="D104" s="743" t="s">
        <v>1477</v>
      </c>
      <c r="E104" s="744" t="s">
        <v>966</v>
      </c>
      <c r="F104" s="662" t="s">
        <v>958</v>
      </c>
      <c r="G104" s="662" t="s">
        <v>980</v>
      </c>
      <c r="H104" s="662" t="s">
        <v>711</v>
      </c>
      <c r="I104" s="662" t="s">
        <v>744</v>
      </c>
      <c r="J104" s="662" t="s">
        <v>745</v>
      </c>
      <c r="K104" s="662" t="s">
        <v>929</v>
      </c>
      <c r="L104" s="663">
        <v>79.03</v>
      </c>
      <c r="M104" s="663">
        <v>4662.7700000000013</v>
      </c>
      <c r="N104" s="662">
        <v>59</v>
      </c>
      <c r="O104" s="745">
        <v>46.5</v>
      </c>
      <c r="P104" s="663">
        <v>1501.5699999999997</v>
      </c>
      <c r="Q104" s="678">
        <v>0.32203389830508461</v>
      </c>
      <c r="R104" s="662">
        <v>19</v>
      </c>
      <c r="S104" s="678">
        <v>0.32203389830508472</v>
      </c>
      <c r="T104" s="745">
        <v>15</v>
      </c>
      <c r="U104" s="701">
        <v>0.32258064516129031</v>
      </c>
    </row>
    <row r="105" spans="1:21" ht="14.4" customHeight="1" x14ac:dyDescent="0.3">
      <c r="A105" s="661">
        <v>22</v>
      </c>
      <c r="B105" s="662" t="s">
        <v>518</v>
      </c>
      <c r="C105" s="662" t="s">
        <v>961</v>
      </c>
      <c r="D105" s="743" t="s">
        <v>1477</v>
      </c>
      <c r="E105" s="744" t="s">
        <v>966</v>
      </c>
      <c r="F105" s="662" t="s">
        <v>958</v>
      </c>
      <c r="G105" s="662" t="s">
        <v>980</v>
      </c>
      <c r="H105" s="662" t="s">
        <v>519</v>
      </c>
      <c r="I105" s="662" t="s">
        <v>1000</v>
      </c>
      <c r="J105" s="662" t="s">
        <v>1001</v>
      </c>
      <c r="K105" s="662" t="s">
        <v>1002</v>
      </c>
      <c r="L105" s="663">
        <v>98.78</v>
      </c>
      <c r="M105" s="663">
        <v>592.68000000000006</v>
      </c>
      <c r="N105" s="662">
        <v>6</v>
      </c>
      <c r="O105" s="745">
        <v>5.5</v>
      </c>
      <c r="P105" s="663">
        <v>395.12</v>
      </c>
      <c r="Q105" s="678">
        <v>0.66666666666666663</v>
      </c>
      <c r="R105" s="662">
        <v>4</v>
      </c>
      <c r="S105" s="678">
        <v>0.66666666666666663</v>
      </c>
      <c r="T105" s="745">
        <v>3.5</v>
      </c>
      <c r="U105" s="701">
        <v>0.63636363636363635</v>
      </c>
    </row>
    <row r="106" spans="1:21" ht="14.4" customHeight="1" x14ac:dyDescent="0.3">
      <c r="A106" s="661">
        <v>22</v>
      </c>
      <c r="B106" s="662" t="s">
        <v>518</v>
      </c>
      <c r="C106" s="662" t="s">
        <v>961</v>
      </c>
      <c r="D106" s="743" t="s">
        <v>1477</v>
      </c>
      <c r="E106" s="744" t="s">
        <v>966</v>
      </c>
      <c r="F106" s="662" t="s">
        <v>958</v>
      </c>
      <c r="G106" s="662" t="s">
        <v>980</v>
      </c>
      <c r="H106" s="662" t="s">
        <v>711</v>
      </c>
      <c r="I106" s="662" t="s">
        <v>1153</v>
      </c>
      <c r="J106" s="662" t="s">
        <v>739</v>
      </c>
      <c r="K106" s="662" t="s">
        <v>1154</v>
      </c>
      <c r="L106" s="663">
        <v>46.07</v>
      </c>
      <c r="M106" s="663">
        <v>46.07</v>
      </c>
      <c r="N106" s="662">
        <v>1</v>
      </c>
      <c r="O106" s="745">
        <v>1</v>
      </c>
      <c r="P106" s="663"/>
      <c r="Q106" s="678">
        <v>0</v>
      </c>
      <c r="R106" s="662"/>
      <c r="S106" s="678">
        <v>0</v>
      </c>
      <c r="T106" s="745"/>
      <c r="U106" s="701">
        <v>0</v>
      </c>
    </row>
    <row r="107" spans="1:21" ht="14.4" customHeight="1" x14ac:dyDescent="0.3">
      <c r="A107" s="661">
        <v>22</v>
      </c>
      <c r="B107" s="662" t="s">
        <v>518</v>
      </c>
      <c r="C107" s="662" t="s">
        <v>961</v>
      </c>
      <c r="D107" s="743" t="s">
        <v>1477</v>
      </c>
      <c r="E107" s="744" t="s">
        <v>966</v>
      </c>
      <c r="F107" s="662" t="s">
        <v>958</v>
      </c>
      <c r="G107" s="662" t="s">
        <v>980</v>
      </c>
      <c r="H107" s="662" t="s">
        <v>711</v>
      </c>
      <c r="I107" s="662" t="s">
        <v>1003</v>
      </c>
      <c r="J107" s="662" t="s">
        <v>745</v>
      </c>
      <c r="K107" s="662" t="s">
        <v>1004</v>
      </c>
      <c r="L107" s="663">
        <v>79.03</v>
      </c>
      <c r="M107" s="663">
        <v>395.15</v>
      </c>
      <c r="N107" s="662">
        <v>5</v>
      </c>
      <c r="O107" s="745">
        <v>3.5</v>
      </c>
      <c r="P107" s="663">
        <v>158.06</v>
      </c>
      <c r="Q107" s="678">
        <v>0.4</v>
      </c>
      <c r="R107" s="662">
        <v>2</v>
      </c>
      <c r="S107" s="678">
        <v>0.4</v>
      </c>
      <c r="T107" s="745">
        <v>0.5</v>
      </c>
      <c r="U107" s="701">
        <v>0.14285714285714285</v>
      </c>
    </row>
    <row r="108" spans="1:21" ht="14.4" customHeight="1" x14ac:dyDescent="0.3">
      <c r="A108" s="661">
        <v>22</v>
      </c>
      <c r="B108" s="662" t="s">
        <v>518</v>
      </c>
      <c r="C108" s="662" t="s">
        <v>961</v>
      </c>
      <c r="D108" s="743" t="s">
        <v>1477</v>
      </c>
      <c r="E108" s="744" t="s">
        <v>966</v>
      </c>
      <c r="F108" s="662" t="s">
        <v>958</v>
      </c>
      <c r="G108" s="662" t="s">
        <v>980</v>
      </c>
      <c r="H108" s="662" t="s">
        <v>711</v>
      </c>
      <c r="I108" s="662" t="s">
        <v>728</v>
      </c>
      <c r="J108" s="662" t="s">
        <v>930</v>
      </c>
      <c r="K108" s="662" t="s">
        <v>931</v>
      </c>
      <c r="L108" s="663">
        <v>46.07</v>
      </c>
      <c r="M108" s="663">
        <v>46.07</v>
      </c>
      <c r="N108" s="662">
        <v>1</v>
      </c>
      <c r="O108" s="745">
        <v>0.5</v>
      </c>
      <c r="P108" s="663">
        <v>46.07</v>
      </c>
      <c r="Q108" s="678">
        <v>1</v>
      </c>
      <c r="R108" s="662">
        <v>1</v>
      </c>
      <c r="S108" s="678">
        <v>1</v>
      </c>
      <c r="T108" s="745">
        <v>0.5</v>
      </c>
      <c r="U108" s="701">
        <v>1</v>
      </c>
    </row>
    <row r="109" spans="1:21" ht="14.4" customHeight="1" x14ac:dyDescent="0.3">
      <c r="A109" s="661">
        <v>22</v>
      </c>
      <c r="B109" s="662" t="s">
        <v>518</v>
      </c>
      <c r="C109" s="662" t="s">
        <v>961</v>
      </c>
      <c r="D109" s="743" t="s">
        <v>1477</v>
      </c>
      <c r="E109" s="744" t="s">
        <v>966</v>
      </c>
      <c r="F109" s="662" t="s">
        <v>958</v>
      </c>
      <c r="G109" s="662" t="s">
        <v>980</v>
      </c>
      <c r="H109" s="662" t="s">
        <v>711</v>
      </c>
      <c r="I109" s="662" t="s">
        <v>735</v>
      </c>
      <c r="J109" s="662" t="s">
        <v>932</v>
      </c>
      <c r="K109" s="662" t="s">
        <v>933</v>
      </c>
      <c r="L109" s="663">
        <v>118.54</v>
      </c>
      <c r="M109" s="663">
        <v>1185.4000000000001</v>
      </c>
      <c r="N109" s="662">
        <v>10</v>
      </c>
      <c r="O109" s="745">
        <v>6.5</v>
      </c>
      <c r="P109" s="663">
        <v>474.16</v>
      </c>
      <c r="Q109" s="678">
        <v>0.39999999999999997</v>
      </c>
      <c r="R109" s="662">
        <v>4</v>
      </c>
      <c r="S109" s="678">
        <v>0.4</v>
      </c>
      <c r="T109" s="745">
        <v>1.5</v>
      </c>
      <c r="U109" s="701">
        <v>0.23076923076923078</v>
      </c>
    </row>
    <row r="110" spans="1:21" ht="14.4" customHeight="1" x14ac:dyDescent="0.3">
      <c r="A110" s="661">
        <v>22</v>
      </c>
      <c r="B110" s="662" t="s">
        <v>518</v>
      </c>
      <c r="C110" s="662" t="s">
        <v>961</v>
      </c>
      <c r="D110" s="743" t="s">
        <v>1477</v>
      </c>
      <c r="E110" s="744" t="s">
        <v>966</v>
      </c>
      <c r="F110" s="662" t="s">
        <v>958</v>
      </c>
      <c r="G110" s="662" t="s">
        <v>980</v>
      </c>
      <c r="H110" s="662" t="s">
        <v>519</v>
      </c>
      <c r="I110" s="662" t="s">
        <v>1005</v>
      </c>
      <c r="J110" s="662" t="s">
        <v>1006</v>
      </c>
      <c r="K110" s="662" t="s">
        <v>1007</v>
      </c>
      <c r="L110" s="663">
        <v>79.03</v>
      </c>
      <c r="M110" s="663">
        <v>1264.4799999999998</v>
      </c>
      <c r="N110" s="662">
        <v>16</v>
      </c>
      <c r="O110" s="745">
        <v>11.5</v>
      </c>
      <c r="P110" s="663">
        <v>632.2399999999999</v>
      </c>
      <c r="Q110" s="678">
        <v>0.5</v>
      </c>
      <c r="R110" s="662">
        <v>8</v>
      </c>
      <c r="S110" s="678">
        <v>0.5</v>
      </c>
      <c r="T110" s="745">
        <v>5.5</v>
      </c>
      <c r="U110" s="701">
        <v>0.47826086956521741</v>
      </c>
    </row>
    <row r="111" spans="1:21" ht="14.4" customHeight="1" x14ac:dyDescent="0.3">
      <c r="A111" s="661">
        <v>22</v>
      </c>
      <c r="B111" s="662" t="s">
        <v>518</v>
      </c>
      <c r="C111" s="662" t="s">
        <v>961</v>
      </c>
      <c r="D111" s="743" t="s">
        <v>1477</v>
      </c>
      <c r="E111" s="744" t="s">
        <v>966</v>
      </c>
      <c r="F111" s="662" t="s">
        <v>958</v>
      </c>
      <c r="G111" s="662" t="s">
        <v>980</v>
      </c>
      <c r="H111" s="662" t="s">
        <v>711</v>
      </c>
      <c r="I111" s="662" t="s">
        <v>738</v>
      </c>
      <c r="J111" s="662" t="s">
        <v>739</v>
      </c>
      <c r="K111" s="662" t="s">
        <v>928</v>
      </c>
      <c r="L111" s="663">
        <v>46.07</v>
      </c>
      <c r="M111" s="663">
        <v>46.07</v>
      </c>
      <c r="N111" s="662">
        <v>1</v>
      </c>
      <c r="O111" s="745">
        <v>1</v>
      </c>
      <c r="P111" s="663">
        <v>46.07</v>
      </c>
      <c r="Q111" s="678">
        <v>1</v>
      </c>
      <c r="R111" s="662">
        <v>1</v>
      </c>
      <c r="S111" s="678">
        <v>1</v>
      </c>
      <c r="T111" s="745">
        <v>1</v>
      </c>
      <c r="U111" s="701">
        <v>1</v>
      </c>
    </row>
    <row r="112" spans="1:21" ht="14.4" customHeight="1" x14ac:dyDescent="0.3">
      <c r="A112" s="661">
        <v>22</v>
      </c>
      <c r="B112" s="662" t="s">
        <v>518</v>
      </c>
      <c r="C112" s="662" t="s">
        <v>961</v>
      </c>
      <c r="D112" s="743" t="s">
        <v>1477</v>
      </c>
      <c r="E112" s="744" t="s">
        <v>966</v>
      </c>
      <c r="F112" s="662" t="s">
        <v>958</v>
      </c>
      <c r="G112" s="662" t="s">
        <v>980</v>
      </c>
      <c r="H112" s="662" t="s">
        <v>519</v>
      </c>
      <c r="I112" s="662" t="s">
        <v>1155</v>
      </c>
      <c r="J112" s="662" t="s">
        <v>1156</v>
      </c>
      <c r="K112" s="662" t="s">
        <v>1007</v>
      </c>
      <c r="L112" s="663">
        <v>79.03</v>
      </c>
      <c r="M112" s="663">
        <v>553.21</v>
      </c>
      <c r="N112" s="662">
        <v>7</v>
      </c>
      <c r="O112" s="745">
        <v>6</v>
      </c>
      <c r="P112" s="663">
        <v>237.09</v>
      </c>
      <c r="Q112" s="678">
        <v>0.42857142857142855</v>
      </c>
      <c r="R112" s="662">
        <v>3</v>
      </c>
      <c r="S112" s="678">
        <v>0.42857142857142855</v>
      </c>
      <c r="T112" s="745">
        <v>3</v>
      </c>
      <c r="U112" s="701">
        <v>0.5</v>
      </c>
    </row>
    <row r="113" spans="1:21" ht="14.4" customHeight="1" x14ac:dyDescent="0.3">
      <c r="A113" s="661">
        <v>22</v>
      </c>
      <c r="B113" s="662" t="s">
        <v>518</v>
      </c>
      <c r="C113" s="662" t="s">
        <v>961</v>
      </c>
      <c r="D113" s="743" t="s">
        <v>1477</v>
      </c>
      <c r="E113" s="744" t="s">
        <v>966</v>
      </c>
      <c r="F113" s="662" t="s">
        <v>958</v>
      </c>
      <c r="G113" s="662" t="s">
        <v>980</v>
      </c>
      <c r="H113" s="662" t="s">
        <v>711</v>
      </c>
      <c r="I113" s="662" t="s">
        <v>1008</v>
      </c>
      <c r="J113" s="662" t="s">
        <v>932</v>
      </c>
      <c r="K113" s="662" t="s">
        <v>1009</v>
      </c>
      <c r="L113" s="663">
        <v>0</v>
      </c>
      <c r="M113" s="663">
        <v>0</v>
      </c>
      <c r="N113" s="662">
        <v>2</v>
      </c>
      <c r="O113" s="745">
        <v>1.5</v>
      </c>
      <c r="P113" s="663">
        <v>0</v>
      </c>
      <c r="Q113" s="678"/>
      <c r="R113" s="662">
        <v>1</v>
      </c>
      <c r="S113" s="678">
        <v>0.5</v>
      </c>
      <c r="T113" s="745">
        <v>1</v>
      </c>
      <c r="U113" s="701">
        <v>0.66666666666666663</v>
      </c>
    </row>
    <row r="114" spans="1:21" ht="14.4" customHeight="1" x14ac:dyDescent="0.3">
      <c r="A114" s="661">
        <v>22</v>
      </c>
      <c r="B114" s="662" t="s">
        <v>518</v>
      </c>
      <c r="C114" s="662" t="s">
        <v>961</v>
      </c>
      <c r="D114" s="743" t="s">
        <v>1477</v>
      </c>
      <c r="E114" s="744" t="s">
        <v>966</v>
      </c>
      <c r="F114" s="662" t="s">
        <v>958</v>
      </c>
      <c r="G114" s="662" t="s">
        <v>1157</v>
      </c>
      <c r="H114" s="662" t="s">
        <v>711</v>
      </c>
      <c r="I114" s="662" t="s">
        <v>1158</v>
      </c>
      <c r="J114" s="662" t="s">
        <v>1159</v>
      </c>
      <c r="K114" s="662" t="s">
        <v>1160</v>
      </c>
      <c r="L114" s="663">
        <v>164.94</v>
      </c>
      <c r="M114" s="663">
        <v>164.94</v>
      </c>
      <c r="N114" s="662">
        <v>1</v>
      </c>
      <c r="O114" s="745">
        <v>1</v>
      </c>
      <c r="P114" s="663"/>
      <c r="Q114" s="678">
        <v>0</v>
      </c>
      <c r="R114" s="662"/>
      <c r="S114" s="678">
        <v>0</v>
      </c>
      <c r="T114" s="745"/>
      <c r="U114" s="701">
        <v>0</v>
      </c>
    </row>
    <row r="115" spans="1:21" ht="14.4" customHeight="1" x14ac:dyDescent="0.3">
      <c r="A115" s="661">
        <v>22</v>
      </c>
      <c r="B115" s="662" t="s">
        <v>518</v>
      </c>
      <c r="C115" s="662" t="s">
        <v>961</v>
      </c>
      <c r="D115" s="743" t="s">
        <v>1477</v>
      </c>
      <c r="E115" s="744" t="s">
        <v>966</v>
      </c>
      <c r="F115" s="662" t="s">
        <v>958</v>
      </c>
      <c r="G115" s="662" t="s">
        <v>1161</v>
      </c>
      <c r="H115" s="662" t="s">
        <v>519</v>
      </c>
      <c r="I115" s="662" t="s">
        <v>586</v>
      </c>
      <c r="J115" s="662" t="s">
        <v>1162</v>
      </c>
      <c r="K115" s="662" t="s">
        <v>1163</v>
      </c>
      <c r="L115" s="663">
        <v>38.56</v>
      </c>
      <c r="M115" s="663">
        <v>77.12</v>
      </c>
      <c r="N115" s="662">
        <v>2</v>
      </c>
      <c r="O115" s="745">
        <v>1.5</v>
      </c>
      <c r="P115" s="663">
        <v>38.56</v>
      </c>
      <c r="Q115" s="678">
        <v>0.5</v>
      </c>
      <c r="R115" s="662">
        <v>1</v>
      </c>
      <c r="S115" s="678">
        <v>0.5</v>
      </c>
      <c r="T115" s="745">
        <v>1</v>
      </c>
      <c r="U115" s="701">
        <v>0.66666666666666663</v>
      </c>
    </row>
    <row r="116" spans="1:21" ht="14.4" customHeight="1" x14ac:dyDescent="0.3">
      <c r="A116" s="661">
        <v>22</v>
      </c>
      <c r="B116" s="662" t="s">
        <v>518</v>
      </c>
      <c r="C116" s="662" t="s">
        <v>961</v>
      </c>
      <c r="D116" s="743" t="s">
        <v>1477</v>
      </c>
      <c r="E116" s="744" t="s">
        <v>966</v>
      </c>
      <c r="F116" s="662" t="s">
        <v>958</v>
      </c>
      <c r="G116" s="662" t="s">
        <v>1164</v>
      </c>
      <c r="H116" s="662" t="s">
        <v>711</v>
      </c>
      <c r="I116" s="662" t="s">
        <v>1165</v>
      </c>
      <c r="J116" s="662" t="s">
        <v>1166</v>
      </c>
      <c r="K116" s="662" t="s">
        <v>1167</v>
      </c>
      <c r="L116" s="663">
        <v>146.9</v>
      </c>
      <c r="M116" s="663">
        <v>146.9</v>
      </c>
      <c r="N116" s="662">
        <v>1</v>
      </c>
      <c r="O116" s="745">
        <v>1</v>
      </c>
      <c r="P116" s="663">
        <v>146.9</v>
      </c>
      <c r="Q116" s="678">
        <v>1</v>
      </c>
      <c r="R116" s="662">
        <v>1</v>
      </c>
      <c r="S116" s="678">
        <v>1</v>
      </c>
      <c r="T116" s="745">
        <v>1</v>
      </c>
      <c r="U116" s="701">
        <v>1</v>
      </c>
    </row>
    <row r="117" spans="1:21" ht="14.4" customHeight="1" x14ac:dyDescent="0.3">
      <c r="A117" s="661">
        <v>22</v>
      </c>
      <c r="B117" s="662" t="s">
        <v>518</v>
      </c>
      <c r="C117" s="662" t="s">
        <v>961</v>
      </c>
      <c r="D117" s="743" t="s">
        <v>1477</v>
      </c>
      <c r="E117" s="744" t="s">
        <v>966</v>
      </c>
      <c r="F117" s="662" t="s">
        <v>958</v>
      </c>
      <c r="G117" s="662" t="s">
        <v>1164</v>
      </c>
      <c r="H117" s="662" t="s">
        <v>711</v>
      </c>
      <c r="I117" s="662" t="s">
        <v>1168</v>
      </c>
      <c r="J117" s="662" t="s">
        <v>1169</v>
      </c>
      <c r="K117" s="662" t="s">
        <v>1170</v>
      </c>
      <c r="L117" s="663">
        <v>86.41</v>
      </c>
      <c r="M117" s="663">
        <v>86.41</v>
      </c>
      <c r="N117" s="662">
        <v>1</v>
      </c>
      <c r="O117" s="745">
        <v>1</v>
      </c>
      <c r="P117" s="663">
        <v>86.41</v>
      </c>
      <c r="Q117" s="678">
        <v>1</v>
      </c>
      <c r="R117" s="662">
        <v>1</v>
      </c>
      <c r="S117" s="678">
        <v>1</v>
      </c>
      <c r="T117" s="745">
        <v>1</v>
      </c>
      <c r="U117" s="701">
        <v>1</v>
      </c>
    </row>
    <row r="118" spans="1:21" ht="14.4" customHeight="1" x14ac:dyDescent="0.3">
      <c r="A118" s="661">
        <v>22</v>
      </c>
      <c r="B118" s="662" t="s">
        <v>518</v>
      </c>
      <c r="C118" s="662" t="s">
        <v>961</v>
      </c>
      <c r="D118" s="743" t="s">
        <v>1477</v>
      </c>
      <c r="E118" s="744" t="s">
        <v>966</v>
      </c>
      <c r="F118" s="662" t="s">
        <v>958</v>
      </c>
      <c r="G118" s="662" t="s">
        <v>1171</v>
      </c>
      <c r="H118" s="662" t="s">
        <v>519</v>
      </c>
      <c r="I118" s="662" t="s">
        <v>549</v>
      </c>
      <c r="J118" s="662" t="s">
        <v>550</v>
      </c>
      <c r="K118" s="662" t="s">
        <v>1172</v>
      </c>
      <c r="L118" s="663">
        <v>141.04</v>
      </c>
      <c r="M118" s="663">
        <v>282.08</v>
      </c>
      <c r="N118" s="662">
        <v>2</v>
      </c>
      <c r="O118" s="745">
        <v>1</v>
      </c>
      <c r="P118" s="663">
        <v>282.08</v>
      </c>
      <c r="Q118" s="678">
        <v>1</v>
      </c>
      <c r="R118" s="662">
        <v>2</v>
      </c>
      <c r="S118" s="678">
        <v>1</v>
      </c>
      <c r="T118" s="745">
        <v>1</v>
      </c>
      <c r="U118" s="701">
        <v>1</v>
      </c>
    </row>
    <row r="119" spans="1:21" ht="14.4" customHeight="1" x14ac:dyDescent="0.3">
      <c r="A119" s="661">
        <v>22</v>
      </c>
      <c r="B119" s="662" t="s">
        <v>518</v>
      </c>
      <c r="C119" s="662" t="s">
        <v>961</v>
      </c>
      <c r="D119" s="743" t="s">
        <v>1477</v>
      </c>
      <c r="E119" s="744" t="s">
        <v>966</v>
      </c>
      <c r="F119" s="662" t="s">
        <v>958</v>
      </c>
      <c r="G119" s="662" t="s">
        <v>1050</v>
      </c>
      <c r="H119" s="662" t="s">
        <v>519</v>
      </c>
      <c r="I119" s="662" t="s">
        <v>1173</v>
      </c>
      <c r="J119" s="662" t="s">
        <v>722</v>
      </c>
      <c r="K119" s="662" t="s">
        <v>1174</v>
      </c>
      <c r="L119" s="663">
        <v>36.54</v>
      </c>
      <c r="M119" s="663">
        <v>36.54</v>
      </c>
      <c r="N119" s="662">
        <v>1</v>
      </c>
      <c r="O119" s="745">
        <v>0.5</v>
      </c>
      <c r="P119" s="663"/>
      <c r="Q119" s="678">
        <v>0</v>
      </c>
      <c r="R119" s="662"/>
      <c r="S119" s="678">
        <v>0</v>
      </c>
      <c r="T119" s="745"/>
      <c r="U119" s="701">
        <v>0</v>
      </c>
    </row>
    <row r="120" spans="1:21" ht="14.4" customHeight="1" x14ac:dyDescent="0.3">
      <c r="A120" s="661">
        <v>22</v>
      </c>
      <c r="B120" s="662" t="s">
        <v>518</v>
      </c>
      <c r="C120" s="662" t="s">
        <v>961</v>
      </c>
      <c r="D120" s="743" t="s">
        <v>1477</v>
      </c>
      <c r="E120" s="744" t="s">
        <v>966</v>
      </c>
      <c r="F120" s="662" t="s">
        <v>958</v>
      </c>
      <c r="G120" s="662" t="s">
        <v>1050</v>
      </c>
      <c r="H120" s="662" t="s">
        <v>519</v>
      </c>
      <c r="I120" s="662" t="s">
        <v>1175</v>
      </c>
      <c r="J120" s="662" t="s">
        <v>1176</v>
      </c>
      <c r="K120" s="662" t="s">
        <v>1177</v>
      </c>
      <c r="L120" s="663">
        <v>36.54</v>
      </c>
      <c r="M120" s="663">
        <v>36.54</v>
      </c>
      <c r="N120" s="662">
        <v>1</v>
      </c>
      <c r="O120" s="745">
        <v>1</v>
      </c>
      <c r="P120" s="663">
        <v>36.54</v>
      </c>
      <c r="Q120" s="678">
        <v>1</v>
      </c>
      <c r="R120" s="662">
        <v>1</v>
      </c>
      <c r="S120" s="678">
        <v>1</v>
      </c>
      <c r="T120" s="745">
        <v>1</v>
      </c>
      <c r="U120" s="701">
        <v>1</v>
      </c>
    </row>
    <row r="121" spans="1:21" ht="14.4" customHeight="1" x14ac:dyDescent="0.3">
      <c r="A121" s="661">
        <v>22</v>
      </c>
      <c r="B121" s="662" t="s">
        <v>518</v>
      </c>
      <c r="C121" s="662" t="s">
        <v>961</v>
      </c>
      <c r="D121" s="743" t="s">
        <v>1477</v>
      </c>
      <c r="E121" s="744" t="s">
        <v>966</v>
      </c>
      <c r="F121" s="662" t="s">
        <v>958</v>
      </c>
      <c r="G121" s="662" t="s">
        <v>1178</v>
      </c>
      <c r="H121" s="662" t="s">
        <v>519</v>
      </c>
      <c r="I121" s="662" t="s">
        <v>1179</v>
      </c>
      <c r="J121" s="662" t="s">
        <v>1180</v>
      </c>
      <c r="K121" s="662" t="s">
        <v>1181</v>
      </c>
      <c r="L121" s="663">
        <v>0</v>
      </c>
      <c r="M121" s="663">
        <v>0</v>
      </c>
      <c r="N121" s="662">
        <v>1</v>
      </c>
      <c r="O121" s="745">
        <v>0.5</v>
      </c>
      <c r="P121" s="663">
        <v>0</v>
      </c>
      <c r="Q121" s="678"/>
      <c r="R121" s="662">
        <v>1</v>
      </c>
      <c r="S121" s="678">
        <v>1</v>
      </c>
      <c r="T121" s="745">
        <v>0.5</v>
      </c>
      <c r="U121" s="701">
        <v>1</v>
      </c>
    </row>
    <row r="122" spans="1:21" ht="14.4" customHeight="1" x14ac:dyDescent="0.3">
      <c r="A122" s="661">
        <v>22</v>
      </c>
      <c r="B122" s="662" t="s">
        <v>518</v>
      </c>
      <c r="C122" s="662" t="s">
        <v>961</v>
      </c>
      <c r="D122" s="743" t="s">
        <v>1477</v>
      </c>
      <c r="E122" s="744" t="s">
        <v>966</v>
      </c>
      <c r="F122" s="662" t="s">
        <v>958</v>
      </c>
      <c r="G122" s="662" t="s">
        <v>1010</v>
      </c>
      <c r="H122" s="662" t="s">
        <v>519</v>
      </c>
      <c r="I122" s="662" t="s">
        <v>696</v>
      </c>
      <c r="J122" s="662" t="s">
        <v>697</v>
      </c>
      <c r="K122" s="662" t="s">
        <v>1017</v>
      </c>
      <c r="L122" s="663">
        <v>301.2</v>
      </c>
      <c r="M122" s="663">
        <v>301.2</v>
      </c>
      <c r="N122" s="662">
        <v>1</v>
      </c>
      <c r="O122" s="745">
        <v>0.5</v>
      </c>
      <c r="P122" s="663"/>
      <c r="Q122" s="678">
        <v>0</v>
      </c>
      <c r="R122" s="662"/>
      <c r="S122" s="678">
        <v>0</v>
      </c>
      <c r="T122" s="745"/>
      <c r="U122" s="701">
        <v>0</v>
      </c>
    </row>
    <row r="123" spans="1:21" ht="14.4" customHeight="1" x14ac:dyDescent="0.3">
      <c r="A123" s="661">
        <v>22</v>
      </c>
      <c r="B123" s="662" t="s">
        <v>518</v>
      </c>
      <c r="C123" s="662" t="s">
        <v>961</v>
      </c>
      <c r="D123" s="743" t="s">
        <v>1477</v>
      </c>
      <c r="E123" s="744" t="s">
        <v>966</v>
      </c>
      <c r="F123" s="662" t="s">
        <v>958</v>
      </c>
      <c r="G123" s="662" t="s">
        <v>1010</v>
      </c>
      <c r="H123" s="662" t="s">
        <v>519</v>
      </c>
      <c r="I123" s="662" t="s">
        <v>1011</v>
      </c>
      <c r="J123" s="662" t="s">
        <v>1012</v>
      </c>
      <c r="K123" s="662" t="s">
        <v>1013</v>
      </c>
      <c r="L123" s="663">
        <v>0</v>
      </c>
      <c r="M123" s="663">
        <v>0</v>
      </c>
      <c r="N123" s="662">
        <v>1</v>
      </c>
      <c r="O123" s="745">
        <v>1</v>
      </c>
      <c r="P123" s="663"/>
      <c r="Q123" s="678"/>
      <c r="R123" s="662"/>
      <c r="S123" s="678">
        <v>0</v>
      </c>
      <c r="T123" s="745"/>
      <c r="U123" s="701">
        <v>0</v>
      </c>
    </row>
    <row r="124" spans="1:21" ht="14.4" customHeight="1" x14ac:dyDescent="0.3">
      <c r="A124" s="661">
        <v>22</v>
      </c>
      <c r="B124" s="662" t="s">
        <v>518</v>
      </c>
      <c r="C124" s="662" t="s">
        <v>961</v>
      </c>
      <c r="D124" s="743" t="s">
        <v>1477</v>
      </c>
      <c r="E124" s="744" t="s">
        <v>966</v>
      </c>
      <c r="F124" s="662" t="s">
        <v>958</v>
      </c>
      <c r="G124" s="662" t="s">
        <v>1010</v>
      </c>
      <c r="H124" s="662" t="s">
        <v>519</v>
      </c>
      <c r="I124" s="662" t="s">
        <v>1016</v>
      </c>
      <c r="J124" s="662" t="s">
        <v>697</v>
      </c>
      <c r="K124" s="662" t="s">
        <v>1017</v>
      </c>
      <c r="L124" s="663">
        <v>185.26</v>
      </c>
      <c r="M124" s="663">
        <v>741.04</v>
      </c>
      <c r="N124" s="662">
        <v>4</v>
      </c>
      <c r="O124" s="745">
        <v>2.5</v>
      </c>
      <c r="P124" s="663">
        <v>185.26</v>
      </c>
      <c r="Q124" s="678">
        <v>0.25</v>
      </c>
      <c r="R124" s="662">
        <v>1</v>
      </c>
      <c r="S124" s="678">
        <v>0.25</v>
      </c>
      <c r="T124" s="745">
        <v>0.5</v>
      </c>
      <c r="U124" s="701">
        <v>0.2</v>
      </c>
    </row>
    <row r="125" spans="1:21" ht="14.4" customHeight="1" x14ac:dyDescent="0.3">
      <c r="A125" s="661">
        <v>22</v>
      </c>
      <c r="B125" s="662" t="s">
        <v>518</v>
      </c>
      <c r="C125" s="662" t="s">
        <v>961</v>
      </c>
      <c r="D125" s="743" t="s">
        <v>1477</v>
      </c>
      <c r="E125" s="744" t="s">
        <v>966</v>
      </c>
      <c r="F125" s="662" t="s">
        <v>958</v>
      </c>
      <c r="G125" s="662" t="s">
        <v>1182</v>
      </c>
      <c r="H125" s="662" t="s">
        <v>711</v>
      </c>
      <c r="I125" s="662" t="s">
        <v>1183</v>
      </c>
      <c r="J125" s="662" t="s">
        <v>1184</v>
      </c>
      <c r="K125" s="662" t="s">
        <v>1185</v>
      </c>
      <c r="L125" s="663">
        <v>102.93</v>
      </c>
      <c r="M125" s="663">
        <v>102.93</v>
      </c>
      <c r="N125" s="662">
        <v>1</v>
      </c>
      <c r="O125" s="745">
        <v>1</v>
      </c>
      <c r="P125" s="663">
        <v>102.93</v>
      </c>
      <c r="Q125" s="678">
        <v>1</v>
      </c>
      <c r="R125" s="662">
        <v>1</v>
      </c>
      <c r="S125" s="678">
        <v>1</v>
      </c>
      <c r="T125" s="745">
        <v>1</v>
      </c>
      <c r="U125" s="701">
        <v>1</v>
      </c>
    </row>
    <row r="126" spans="1:21" ht="14.4" customHeight="1" x14ac:dyDescent="0.3">
      <c r="A126" s="661">
        <v>22</v>
      </c>
      <c r="B126" s="662" t="s">
        <v>518</v>
      </c>
      <c r="C126" s="662" t="s">
        <v>961</v>
      </c>
      <c r="D126" s="743" t="s">
        <v>1477</v>
      </c>
      <c r="E126" s="744" t="s">
        <v>966</v>
      </c>
      <c r="F126" s="662" t="s">
        <v>958</v>
      </c>
      <c r="G126" s="662" t="s">
        <v>1186</v>
      </c>
      <c r="H126" s="662" t="s">
        <v>519</v>
      </c>
      <c r="I126" s="662" t="s">
        <v>1187</v>
      </c>
      <c r="J126" s="662" t="s">
        <v>575</v>
      </c>
      <c r="K126" s="662" t="s">
        <v>1188</v>
      </c>
      <c r="L126" s="663">
        <v>0</v>
      </c>
      <c r="M126" s="663">
        <v>0</v>
      </c>
      <c r="N126" s="662">
        <v>1</v>
      </c>
      <c r="O126" s="745">
        <v>0.5</v>
      </c>
      <c r="P126" s="663"/>
      <c r="Q126" s="678"/>
      <c r="R126" s="662"/>
      <c r="S126" s="678">
        <v>0</v>
      </c>
      <c r="T126" s="745"/>
      <c r="U126" s="701">
        <v>0</v>
      </c>
    </row>
    <row r="127" spans="1:21" ht="14.4" customHeight="1" x14ac:dyDescent="0.3">
      <c r="A127" s="661">
        <v>22</v>
      </c>
      <c r="B127" s="662" t="s">
        <v>518</v>
      </c>
      <c r="C127" s="662" t="s">
        <v>961</v>
      </c>
      <c r="D127" s="743" t="s">
        <v>1477</v>
      </c>
      <c r="E127" s="744" t="s">
        <v>966</v>
      </c>
      <c r="F127" s="662" t="s">
        <v>958</v>
      </c>
      <c r="G127" s="662" t="s">
        <v>1189</v>
      </c>
      <c r="H127" s="662" t="s">
        <v>519</v>
      </c>
      <c r="I127" s="662" t="s">
        <v>1190</v>
      </c>
      <c r="J127" s="662" t="s">
        <v>1191</v>
      </c>
      <c r="K127" s="662" t="s">
        <v>1192</v>
      </c>
      <c r="L127" s="663">
        <v>0</v>
      </c>
      <c r="M127" s="663">
        <v>0</v>
      </c>
      <c r="N127" s="662">
        <v>1</v>
      </c>
      <c r="O127" s="745">
        <v>0.5</v>
      </c>
      <c r="P127" s="663"/>
      <c r="Q127" s="678"/>
      <c r="R127" s="662"/>
      <c r="S127" s="678">
        <v>0</v>
      </c>
      <c r="T127" s="745"/>
      <c r="U127" s="701">
        <v>0</v>
      </c>
    </row>
    <row r="128" spans="1:21" ht="14.4" customHeight="1" x14ac:dyDescent="0.3">
      <c r="A128" s="661">
        <v>22</v>
      </c>
      <c r="B128" s="662" t="s">
        <v>518</v>
      </c>
      <c r="C128" s="662" t="s">
        <v>961</v>
      </c>
      <c r="D128" s="743" t="s">
        <v>1477</v>
      </c>
      <c r="E128" s="744" t="s">
        <v>966</v>
      </c>
      <c r="F128" s="662" t="s">
        <v>958</v>
      </c>
      <c r="G128" s="662" t="s">
        <v>1193</v>
      </c>
      <c r="H128" s="662" t="s">
        <v>711</v>
      </c>
      <c r="I128" s="662" t="s">
        <v>1194</v>
      </c>
      <c r="J128" s="662" t="s">
        <v>1195</v>
      </c>
      <c r="K128" s="662" t="s">
        <v>1196</v>
      </c>
      <c r="L128" s="663">
        <v>291.82</v>
      </c>
      <c r="M128" s="663">
        <v>291.82</v>
      </c>
      <c r="N128" s="662">
        <v>1</v>
      </c>
      <c r="O128" s="745">
        <v>1</v>
      </c>
      <c r="P128" s="663">
        <v>291.82</v>
      </c>
      <c r="Q128" s="678">
        <v>1</v>
      </c>
      <c r="R128" s="662">
        <v>1</v>
      </c>
      <c r="S128" s="678">
        <v>1</v>
      </c>
      <c r="T128" s="745">
        <v>1</v>
      </c>
      <c r="U128" s="701">
        <v>1</v>
      </c>
    </row>
    <row r="129" spans="1:21" ht="14.4" customHeight="1" x14ac:dyDescent="0.3">
      <c r="A129" s="661">
        <v>22</v>
      </c>
      <c r="B129" s="662" t="s">
        <v>518</v>
      </c>
      <c r="C129" s="662" t="s">
        <v>961</v>
      </c>
      <c r="D129" s="743" t="s">
        <v>1477</v>
      </c>
      <c r="E129" s="744" t="s">
        <v>966</v>
      </c>
      <c r="F129" s="662" t="s">
        <v>958</v>
      </c>
      <c r="G129" s="662" t="s">
        <v>1193</v>
      </c>
      <c r="H129" s="662" t="s">
        <v>711</v>
      </c>
      <c r="I129" s="662" t="s">
        <v>1194</v>
      </c>
      <c r="J129" s="662" t="s">
        <v>1195</v>
      </c>
      <c r="K129" s="662" t="s">
        <v>1196</v>
      </c>
      <c r="L129" s="663">
        <v>262.23</v>
      </c>
      <c r="M129" s="663">
        <v>262.23</v>
      </c>
      <c r="N129" s="662">
        <v>1</v>
      </c>
      <c r="O129" s="745">
        <v>0.5</v>
      </c>
      <c r="P129" s="663"/>
      <c r="Q129" s="678">
        <v>0</v>
      </c>
      <c r="R129" s="662"/>
      <c r="S129" s="678">
        <v>0</v>
      </c>
      <c r="T129" s="745"/>
      <c r="U129" s="701">
        <v>0</v>
      </c>
    </row>
    <row r="130" spans="1:21" ht="14.4" customHeight="1" x14ac:dyDescent="0.3">
      <c r="A130" s="661">
        <v>22</v>
      </c>
      <c r="B130" s="662" t="s">
        <v>518</v>
      </c>
      <c r="C130" s="662" t="s">
        <v>961</v>
      </c>
      <c r="D130" s="743" t="s">
        <v>1477</v>
      </c>
      <c r="E130" s="744" t="s">
        <v>966</v>
      </c>
      <c r="F130" s="662" t="s">
        <v>958</v>
      </c>
      <c r="G130" s="662" t="s">
        <v>1197</v>
      </c>
      <c r="H130" s="662" t="s">
        <v>519</v>
      </c>
      <c r="I130" s="662" t="s">
        <v>1198</v>
      </c>
      <c r="J130" s="662" t="s">
        <v>1199</v>
      </c>
      <c r="K130" s="662" t="s">
        <v>1200</v>
      </c>
      <c r="L130" s="663">
        <v>83.25</v>
      </c>
      <c r="M130" s="663">
        <v>83.25</v>
      </c>
      <c r="N130" s="662">
        <v>1</v>
      </c>
      <c r="O130" s="745">
        <v>1</v>
      </c>
      <c r="P130" s="663">
        <v>83.25</v>
      </c>
      <c r="Q130" s="678">
        <v>1</v>
      </c>
      <c r="R130" s="662">
        <v>1</v>
      </c>
      <c r="S130" s="678">
        <v>1</v>
      </c>
      <c r="T130" s="745">
        <v>1</v>
      </c>
      <c r="U130" s="701">
        <v>1</v>
      </c>
    </row>
    <row r="131" spans="1:21" ht="14.4" customHeight="1" x14ac:dyDescent="0.3">
      <c r="A131" s="661">
        <v>22</v>
      </c>
      <c r="B131" s="662" t="s">
        <v>518</v>
      </c>
      <c r="C131" s="662" t="s">
        <v>961</v>
      </c>
      <c r="D131" s="743" t="s">
        <v>1477</v>
      </c>
      <c r="E131" s="744" t="s">
        <v>966</v>
      </c>
      <c r="F131" s="662" t="s">
        <v>958</v>
      </c>
      <c r="G131" s="662" t="s">
        <v>1201</v>
      </c>
      <c r="H131" s="662" t="s">
        <v>519</v>
      </c>
      <c r="I131" s="662" t="s">
        <v>558</v>
      </c>
      <c r="J131" s="662" t="s">
        <v>1202</v>
      </c>
      <c r="K131" s="662" t="s">
        <v>1203</v>
      </c>
      <c r="L131" s="663">
        <v>54.13</v>
      </c>
      <c r="M131" s="663">
        <v>54.13</v>
      </c>
      <c r="N131" s="662">
        <v>1</v>
      </c>
      <c r="O131" s="745">
        <v>0.5</v>
      </c>
      <c r="P131" s="663"/>
      <c r="Q131" s="678">
        <v>0</v>
      </c>
      <c r="R131" s="662"/>
      <c r="S131" s="678">
        <v>0</v>
      </c>
      <c r="T131" s="745"/>
      <c r="U131" s="701">
        <v>0</v>
      </c>
    </row>
    <row r="132" spans="1:21" ht="14.4" customHeight="1" x14ac:dyDescent="0.3">
      <c r="A132" s="661">
        <v>22</v>
      </c>
      <c r="B132" s="662" t="s">
        <v>518</v>
      </c>
      <c r="C132" s="662" t="s">
        <v>961</v>
      </c>
      <c r="D132" s="743" t="s">
        <v>1477</v>
      </c>
      <c r="E132" s="744" t="s">
        <v>966</v>
      </c>
      <c r="F132" s="662" t="s">
        <v>958</v>
      </c>
      <c r="G132" s="662" t="s">
        <v>1204</v>
      </c>
      <c r="H132" s="662" t="s">
        <v>519</v>
      </c>
      <c r="I132" s="662" t="s">
        <v>1205</v>
      </c>
      <c r="J132" s="662" t="s">
        <v>1206</v>
      </c>
      <c r="K132" s="662" t="s">
        <v>1207</v>
      </c>
      <c r="L132" s="663">
        <v>83.74</v>
      </c>
      <c r="M132" s="663">
        <v>1004.8799999999999</v>
      </c>
      <c r="N132" s="662">
        <v>12</v>
      </c>
      <c r="O132" s="745">
        <v>3.5</v>
      </c>
      <c r="P132" s="663"/>
      <c r="Q132" s="678">
        <v>0</v>
      </c>
      <c r="R132" s="662"/>
      <c r="S132" s="678">
        <v>0</v>
      </c>
      <c r="T132" s="745"/>
      <c r="U132" s="701">
        <v>0</v>
      </c>
    </row>
    <row r="133" spans="1:21" ht="14.4" customHeight="1" x14ac:dyDescent="0.3">
      <c r="A133" s="661">
        <v>22</v>
      </c>
      <c r="B133" s="662" t="s">
        <v>518</v>
      </c>
      <c r="C133" s="662" t="s">
        <v>961</v>
      </c>
      <c r="D133" s="743" t="s">
        <v>1477</v>
      </c>
      <c r="E133" s="744" t="s">
        <v>966</v>
      </c>
      <c r="F133" s="662" t="s">
        <v>958</v>
      </c>
      <c r="G133" s="662" t="s">
        <v>1208</v>
      </c>
      <c r="H133" s="662" t="s">
        <v>519</v>
      </c>
      <c r="I133" s="662" t="s">
        <v>1209</v>
      </c>
      <c r="J133" s="662" t="s">
        <v>1210</v>
      </c>
      <c r="K133" s="662" t="s">
        <v>1211</v>
      </c>
      <c r="L133" s="663">
        <v>57.85</v>
      </c>
      <c r="M133" s="663">
        <v>57.85</v>
      </c>
      <c r="N133" s="662">
        <v>1</v>
      </c>
      <c r="O133" s="745">
        <v>0.5</v>
      </c>
      <c r="P133" s="663"/>
      <c r="Q133" s="678">
        <v>0</v>
      </c>
      <c r="R133" s="662"/>
      <c r="S133" s="678">
        <v>0</v>
      </c>
      <c r="T133" s="745"/>
      <c r="U133" s="701">
        <v>0</v>
      </c>
    </row>
    <row r="134" spans="1:21" ht="14.4" customHeight="1" x14ac:dyDescent="0.3">
      <c r="A134" s="661">
        <v>22</v>
      </c>
      <c r="B134" s="662" t="s">
        <v>518</v>
      </c>
      <c r="C134" s="662" t="s">
        <v>961</v>
      </c>
      <c r="D134" s="743" t="s">
        <v>1477</v>
      </c>
      <c r="E134" s="744" t="s">
        <v>966</v>
      </c>
      <c r="F134" s="662" t="s">
        <v>958</v>
      </c>
      <c r="G134" s="662" t="s">
        <v>1212</v>
      </c>
      <c r="H134" s="662" t="s">
        <v>519</v>
      </c>
      <c r="I134" s="662" t="s">
        <v>1213</v>
      </c>
      <c r="J134" s="662" t="s">
        <v>1214</v>
      </c>
      <c r="K134" s="662" t="s">
        <v>1215</v>
      </c>
      <c r="L134" s="663">
        <v>0</v>
      </c>
      <c r="M134" s="663">
        <v>0</v>
      </c>
      <c r="N134" s="662">
        <v>3</v>
      </c>
      <c r="O134" s="745">
        <v>2.5</v>
      </c>
      <c r="P134" s="663">
        <v>0</v>
      </c>
      <c r="Q134" s="678"/>
      <c r="R134" s="662">
        <v>2</v>
      </c>
      <c r="S134" s="678">
        <v>0.66666666666666663</v>
      </c>
      <c r="T134" s="745">
        <v>1.5</v>
      </c>
      <c r="U134" s="701">
        <v>0.6</v>
      </c>
    </row>
    <row r="135" spans="1:21" ht="14.4" customHeight="1" x14ac:dyDescent="0.3">
      <c r="A135" s="661">
        <v>22</v>
      </c>
      <c r="B135" s="662" t="s">
        <v>518</v>
      </c>
      <c r="C135" s="662" t="s">
        <v>961</v>
      </c>
      <c r="D135" s="743" t="s">
        <v>1477</v>
      </c>
      <c r="E135" s="744" t="s">
        <v>966</v>
      </c>
      <c r="F135" s="662" t="s">
        <v>958</v>
      </c>
      <c r="G135" s="662" t="s">
        <v>1212</v>
      </c>
      <c r="H135" s="662" t="s">
        <v>519</v>
      </c>
      <c r="I135" s="662" t="s">
        <v>1216</v>
      </c>
      <c r="J135" s="662" t="s">
        <v>1214</v>
      </c>
      <c r="K135" s="662" t="s">
        <v>1215</v>
      </c>
      <c r="L135" s="663">
        <v>0</v>
      </c>
      <c r="M135" s="663">
        <v>0</v>
      </c>
      <c r="N135" s="662">
        <v>1</v>
      </c>
      <c r="O135" s="745">
        <v>1</v>
      </c>
      <c r="P135" s="663"/>
      <c r="Q135" s="678"/>
      <c r="R135" s="662"/>
      <c r="S135" s="678">
        <v>0</v>
      </c>
      <c r="T135" s="745"/>
      <c r="U135" s="701">
        <v>0</v>
      </c>
    </row>
    <row r="136" spans="1:21" ht="14.4" customHeight="1" x14ac:dyDescent="0.3">
      <c r="A136" s="661">
        <v>22</v>
      </c>
      <c r="B136" s="662" t="s">
        <v>518</v>
      </c>
      <c r="C136" s="662" t="s">
        <v>961</v>
      </c>
      <c r="D136" s="743" t="s">
        <v>1477</v>
      </c>
      <c r="E136" s="744" t="s">
        <v>966</v>
      </c>
      <c r="F136" s="662" t="s">
        <v>958</v>
      </c>
      <c r="G136" s="662" t="s">
        <v>1212</v>
      </c>
      <c r="H136" s="662" t="s">
        <v>519</v>
      </c>
      <c r="I136" s="662" t="s">
        <v>1217</v>
      </c>
      <c r="J136" s="662" t="s">
        <v>1214</v>
      </c>
      <c r="K136" s="662" t="s">
        <v>1218</v>
      </c>
      <c r="L136" s="663">
        <v>0</v>
      </c>
      <c r="M136" s="663">
        <v>0</v>
      </c>
      <c r="N136" s="662">
        <v>3</v>
      </c>
      <c r="O136" s="745">
        <v>2.5</v>
      </c>
      <c r="P136" s="663"/>
      <c r="Q136" s="678"/>
      <c r="R136" s="662"/>
      <c r="S136" s="678">
        <v>0</v>
      </c>
      <c r="T136" s="745"/>
      <c r="U136" s="701">
        <v>0</v>
      </c>
    </row>
    <row r="137" spans="1:21" ht="14.4" customHeight="1" x14ac:dyDescent="0.3">
      <c r="A137" s="661">
        <v>22</v>
      </c>
      <c r="B137" s="662" t="s">
        <v>518</v>
      </c>
      <c r="C137" s="662" t="s">
        <v>961</v>
      </c>
      <c r="D137" s="743" t="s">
        <v>1477</v>
      </c>
      <c r="E137" s="744" t="s">
        <v>966</v>
      </c>
      <c r="F137" s="662" t="s">
        <v>958</v>
      </c>
      <c r="G137" s="662" t="s">
        <v>1212</v>
      </c>
      <c r="H137" s="662" t="s">
        <v>519</v>
      </c>
      <c r="I137" s="662" t="s">
        <v>1219</v>
      </c>
      <c r="J137" s="662" t="s">
        <v>1220</v>
      </c>
      <c r="K137" s="662" t="s">
        <v>1221</v>
      </c>
      <c r="L137" s="663">
        <v>0</v>
      </c>
      <c r="M137" s="663">
        <v>0</v>
      </c>
      <c r="N137" s="662">
        <v>1</v>
      </c>
      <c r="O137" s="745">
        <v>1</v>
      </c>
      <c r="P137" s="663"/>
      <c r="Q137" s="678"/>
      <c r="R137" s="662"/>
      <c r="S137" s="678">
        <v>0</v>
      </c>
      <c r="T137" s="745"/>
      <c r="U137" s="701">
        <v>0</v>
      </c>
    </row>
    <row r="138" spans="1:21" ht="14.4" customHeight="1" x14ac:dyDescent="0.3">
      <c r="A138" s="661">
        <v>22</v>
      </c>
      <c r="B138" s="662" t="s">
        <v>518</v>
      </c>
      <c r="C138" s="662" t="s">
        <v>961</v>
      </c>
      <c r="D138" s="743" t="s">
        <v>1477</v>
      </c>
      <c r="E138" s="744" t="s">
        <v>966</v>
      </c>
      <c r="F138" s="662" t="s">
        <v>958</v>
      </c>
      <c r="G138" s="662" t="s">
        <v>1212</v>
      </c>
      <c r="H138" s="662" t="s">
        <v>519</v>
      </c>
      <c r="I138" s="662" t="s">
        <v>1222</v>
      </c>
      <c r="J138" s="662" t="s">
        <v>1220</v>
      </c>
      <c r="K138" s="662" t="s">
        <v>1215</v>
      </c>
      <c r="L138" s="663">
        <v>0</v>
      </c>
      <c r="M138" s="663">
        <v>0</v>
      </c>
      <c r="N138" s="662">
        <v>10</v>
      </c>
      <c r="O138" s="745">
        <v>8.5</v>
      </c>
      <c r="P138" s="663">
        <v>0</v>
      </c>
      <c r="Q138" s="678"/>
      <c r="R138" s="662">
        <v>3</v>
      </c>
      <c r="S138" s="678">
        <v>0.3</v>
      </c>
      <c r="T138" s="745">
        <v>3</v>
      </c>
      <c r="U138" s="701">
        <v>0.35294117647058826</v>
      </c>
    </row>
    <row r="139" spans="1:21" ht="14.4" customHeight="1" x14ac:dyDescent="0.3">
      <c r="A139" s="661">
        <v>22</v>
      </c>
      <c r="B139" s="662" t="s">
        <v>518</v>
      </c>
      <c r="C139" s="662" t="s">
        <v>961</v>
      </c>
      <c r="D139" s="743" t="s">
        <v>1477</v>
      </c>
      <c r="E139" s="744" t="s">
        <v>966</v>
      </c>
      <c r="F139" s="662" t="s">
        <v>958</v>
      </c>
      <c r="G139" s="662" t="s">
        <v>1212</v>
      </c>
      <c r="H139" s="662" t="s">
        <v>519</v>
      </c>
      <c r="I139" s="662" t="s">
        <v>1223</v>
      </c>
      <c r="J139" s="662" t="s">
        <v>686</v>
      </c>
      <c r="K139" s="662" t="s">
        <v>940</v>
      </c>
      <c r="L139" s="663">
        <v>0</v>
      </c>
      <c r="M139" s="663">
        <v>0</v>
      </c>
      <c r="N139" s="662">
        <v>3</v>
      </c>
      <c r="O139" s="745">
        <v>3</v>
      </c>
      <c r="P139" s="663"/>
      <c r="Q139" s="678"/>
      <c r="R139" s="662"/>
      <c r="S139" s="678">
        <v>0</v>
      </c>
      <c r="T139" s="745"/>
      <c r="U139" s="701">
        <v>0</v>
      </c>
    </row>
    <row r="140" spans="1:21" ht="14.4" customHeight="1" x14ac:dyDescent="0.3">
      <c r="A140" s="661">
        <v>22</v>
      </c>
      <c r="B140" s="662" t="s">
        <v>518</v>
      </c>
      <c r="C140" s="662" t="s">
        <v>961</v>
      </c>
      <c r="D140" s="743" t="s">
        <v>1477</v>
      </c>
      <c r="E140" s="744" t="s">
        <v>966</v>
      </c>
      <c r="F140" s="662" t="s">
        <v>958</v>
      </c>
      <c r="G140" s="662" t="s">
        <v>1212</v>
      </c>
      <c r="H140" s="662" t="s">
        <v>519</v>
      </c>
      <c r="I140" s="662" t="s">
        <v>685</v>
      </c>
      <c r="J140" s="662" t="s">
        <v>686</v>
      </c>
      <c r="K140" s="662" t="s">
        <v>1215</v>
      </c>
      <c r="L140" s="663">
        <v>0</v>
      </c>
      <c r="M140" s="663">
        <v>0</v>
      </c>
      <c r="N140" s="662">
        <v>2</v>
      </c>
      <c r="O140" s="745">
        <v>1.5</v>
      </c>
      <c r="P140" s="663"/>
      <c r="Q140" s="678"/>
      <c r="R140" s="662"/>
      <c r="S140" s="678">
        <v>0</v>
      </c>
      <c r="T140" s="745"/>
      <c r="U140" s="701">
        <v>0</v>
      </c>
    </row>
    <row r="141" spans="1:21" ht="14.4" customHeight="1" x14ac:dyDescent="0.3">
      <c r="A141" s="661">
        <v>22</v>
      </c>
      <c r="B141" s="662" t="s">
        <v>518</v>
      </c>
      <c r="C141" s="662" t="s">
        <v>961</v>
      </c>
      <c r="D141" s="743" t="s">
        <v>1477</v>
      </c>
      <c r="E141" s="744" t="s">
        <v>966</v>
      </c>
      <c r="F141" s="662" t="s">
        <v>958</v>
      </c>
      <c r="G141" s="662" t="s">
        <v>1212</v>
      </c>
      <c r="H141" s="662" t="s">
        <v>519</v>
      </c>
      <c r="I141" s="662" t="s">
        <v>1224</v>
      </c>
      <c r="J141" s="662" t="s">
        <v>686</v>
      </c>
      <c r="K141" s="662" t="s">
        <v>1218</v>
      </c>
      <c r="L141" s="663">
        <v>0</v>
      </c>
      <c r="M141" s="663">
        <v>0</v>
      </c>
      <c r="N141" s="662">
        <v>1</v>
      </c>
      <c r="O141" s="745">
        <v>1</v>
      </c>
      <c r="P141" s="663">
        <v>0</v>
      </c>
      <c r="Q141" s="678"/>
      <c r="R141" s="662">
        <v>1</v>
      </c>
      <c r="S141" s="678">
        <v>1</v>
      </c>
      <c r="T141" s="745">
        <v>1</v>
      </c>
      <c r="U141" s="701">
        <v>1</v>
      </c>
    </row>
    <row r="142" spans="1:21" ht="14.4" customHeight="1" x14ac:dyDescent="0.3">
      <c r="A142" s="661">
        <v>22</v>
      </c>
      <c r="B142" s="662" t="s">
        <v>518</v>
      </c>
      <c r="C142" s="662" t="s">
        <v>961</v>
      </c>
      <c r="D142" s="743" t="s">
        <v>1477</v>
      </c>
      <c r="E142" s="744" t="s">
        <v>966</v>
      </c>
      <c r="F142" s="662" t="s">
        <v>958</v>
      </c>
      <c r="G142" s="662" t="s">
        <v>1212</v>
      </c>
      <c r="H142" s="662" t="s">
        <v>519</v>
      </c>
      <c r="I142" s="662" t="s">
        <v>1225</v>
      </c>
      <c r="J142" s="662" t="s">
        <v>686</v>
      </c>
      <c r="K142" s="662" t="s">
        <v>1221</v>
      </c>
      <c r="L142" s="663">
        <v>0</v>
      </c>
      <c r="M142" s="663">
        <v>0</v>
      </c>
      <c r="N142" s="662">
        <v>1</v>
      </c>
      <c r="O142" s="745">
        <v>1</v>
      </c>
      <c r="P142" s="663"/>
      <c r="Q142" s="678"/>
      <c r="R142" s="662"/>
      <c r="S142" s="678">
        <v>0</v>
      </c>
      <c r="T142" s="745"/>
      <c r="U142" s="701">
        <v>0</v>
      </c>
    </row>
    <row r="143" spans="1:21" ht="14.4" customHeight="1" x14ac:dyDescent="0.3">
      <c r="A143" s="661">
        <v>22</v>
      </c>
      <c r="B143" s="662" t="s">
        <v>518</v>
      </c>
      <c r="C143" s="662" t="s">
        <v>961</v>
      </c>
      <c r="D143" s="743" t="s">
        <v>1477</v>
      </c>
      <c r="E143" s="744" t="s">
        <v>966</v>
      </c>
      <c r="F143" s="662" t="s">
        <v>958</v>
      </c>
      <c r="G143" s="662" t="s">
        <v>1226</v>
      </c>
      <c r="H143" s="662" t="s">
        <v>711</v>
      </c>
      <c r="I143" s="662" t="s">
        <v>1227</v>
      </c>
      <c r="J143" s="662" t="s">
        <v>1228</v>
      </c>
      <c r="K143" s="662" t="s">
        <v>1229</v>
      </c>
      <c r="L143" s="663">
        <v>133.94</v>
      </c>
      <c r="M143" s="663">
        <v>401.82</v>
      </c>
      <c r="N143" s="662">
        <v>3</v>
      </c>
      <c r="O143" s="745">
        <v>2</v>
      </c>
      <c r="P143" s="663"/>
      <c r="Q143" s="678">
        <v>0</v>
      </c>
      <c r="R143" s="662"/>
      <c r="S143" s="678">
        <v>0</v>
      </c>
      <c r="T143" s="745"/>
      <c r="U143" s="701">
        <v>0</v>
      </c>
    </row>
    <row r="144" spans="1:21" ht="14.4" customHeight="1" x14ac:dyDescent="0.3">
      <c r="A144" s="661">
        <v>22</v>
      </c>
      <c r="B144" s="662" t="s">
        <v>518</v>
      </c>
      <c r="C144" s="662" t="s">
        <v>961</v>
      </c>
      <c r="D144" s="743" t="s">
        <v>1477</v>
      </c>
      <c r="E144" s="744" t="s">
        <v>966</v>
      </c>
      <c r="F144" s="662" t="s">
        <v>958</v>
      </c>
      <c r="G144" s="662" t="s">
        <v>1230</v>
      </c>
      <c r="H144" s="662" t="s">
        <v>519</v>
      </c>
      <c r="I144" s="662" t="s">
        <v>1231</v>
      </c>
      <c r="J144" s="662" t="s">
        <v>1232</v>
      </c>
      <c r="K144" s="662" t="s">
        <v>1233</v>
      </c>
      <c r="L144" s="663">
        <v>0</v>
      </c>
      <c r="M144" s="663">
        <v>0</v>
      </c>
      <c r="N144" s="662">
        <v>4</v>
      </c>
      <c r="O144" s="745">
        <v>1.5</v>
      </c>
      <c r="P144" s="663">
        <v>0</v>
      </c>
      <c r="Q144" s="678"/>
      <c r="R144" s="662">
        <v>4</v>
      </c>
      <c r="S144" s="678">
        <v>1</v>
      </c>
      <c r="T144" s="745">
        <v>1.5</v>
      </c>
      <c r="U144" s="701">
        <v>1</v>
      </c>
    </row>
    <row r="145" spans="1:21" ht="14.4" customHeight="1" x14ac:dyDescent="0.3">
      <c r="A145" s="661">
        <v>22</v>
      </c>
      <c r="B145" s="662" t="s">
        <v>518</v>
      </c>
      <c r="C145" s="662" t="s">
        <v>961</v>
      </c>
      <c r="D145" s="743" t="s">
        <v>1477</v>
      </c>
      <c r="E145" s="744" t="s">
        <v>967</v>
      </c>
      <c r="F145" s="662" t="s">
        <v>958</v>
      </c>
      <c r="G145" s="662" t="s">
        <v>1234</v>
      </c>
      <c r="H145" s="662" t="s">
        <v>519</v>
      </c>
      <c r="I145" s="662" t="s">
        <v>1235</v>
      </c>
      <c r="J145" s="662" t="s">
        <v>1236</v>
      </c>
      <c r="K145" s="662" t="s">
        <v>1237</v>
      </c>
      <c r="L145" s="663">
        <v>0</v>
      </c>
      <c r="M145" s="663">
        <v>0</v>
      </c>
      <c r="N145" s="662">
        <v>1</v>
      </c>
      <c r="O145" s="745">
        <v>1</v>
      </c>
      <c r="P145" s="663">
        <v>0</v>
      </c>
      <c r="Q145" s="678"/>
      <c r="R145" s="662">
        <v>1</v>
      </c>
      <c r="S145" s="678">
        <v>1</v>
      </c>
      <c r="T145" s="745">
        <v>1</v>
      </c>
      <c r="U145" s="701">
        <v>1</v>
      </c>
    </row>
    <row r="146" spans="1:21" ht="14.4" customHeight="1" x14ac:dyDescent="0.3">
      <c r="A146" s="661">
        <v>22</v>
      </c>
      <c r="B146" s="662" t="s">
        <v>518</v>
      </c>
      <c r="C146" s="662" t="s">
        <v>961</v>
      </c>
      <c r="D146" s="743" t="s">
        <v>1477</v>
      </c>
      <c r="E146" s="744" t="s">
        <v>967</v>
      </c>
      <c r="F146" s="662" t="s">
        <v>958</v>
      </c>
      <c r="G146" s="662" t="s">
        <v>1238</v>
      </c>
      <c r="H146" s="662" t="s">
        <v>519</v>
      </c>
      <c r="I146" s="662" t="s">
        <v>1239</v>
      </c>
      <c r="J146" s="662" t="s">
        <v>1240</v>
      </c>
      <c r="K146" s="662" t="s">
        <v>1241</v>
      </c>
      <c r="L146" s="663">
        <v>80.23</v>
      </c>
      <c r="M146" s="663">
        <v>80.23</v>
      </c>
      <c r="N146" s="662">
        <v>1</v>
      </c>
      <c r="O146" s="745">
        <v>0.5</v>
      </c>
      <c r="P146" s="663"/>
      <c r="Q146" s="678">
        <v>0</v>
      </c>
      <c r="R146" s="662"/>
      <c r="S146" s="678">
        <v>0</v>
      </c>
      <c r="T146" s="745"/>
      <c r="U146" s="701">
        <v>0</v>
      </c>
    </row>
    <row r="147" spans="1:21" ht="14.4" customHeight="1" x14ac:dyDescent="0.3">
      <c r="A147" s="661">
        <v>22</v>
      </c>
      <c r="B147" s="662" t="s">
        <v>518</v>
      </c>
      <c r="C147" s="662" t="s">
        <v>961</v>
      </c>
      <c r="D147" s="743" t="s">
        <v>1477</v>
      </c>
      <c r="E147" s="744" t="s">
        <v>967</v>
      </c>
      <c r="F147" s="662" t="s">
        <v>958</v>
      </c>
      <c r="G147" s="662" t="s">
        <v>1064</v>
      </c>
      <c r="H147" s="662" t="s">
        <v>711</v>
      </c>
      <c r="I147" s="662" t="s">
        <v>1242</v>
      </c>
      <c r="J147" s="662" t="s">
        <v>1243</v>
      </c>
      <c r="K147" s="662" t="s">
        <v>1067</v>
      </c>
      <c r="L147" s="663">
        <v>70.540000000000006</v>
      </c>
      <c r="M147" s="663">
        <v>141.08000000000001</v>
      </c>
      <c r="N147" s="662">
        <v>2</v>
      </c>
      <c r="O147" s="745">
        <v>0.5</v>
      </c>
      <c r="P147" s="663"/>
      <c r="Q147" s="678">
        <v>0</v>
      </c>
      <c r="R147" s="662"/>
      <c r="S147" s="678">
        <v>0</v>
      </c>
      <c r="T147" s="745"/>
      <c r="U147" s="701">
        <v>0</v>
      </c>
    </row>
    <row r="148" spans="1:21" ht="14.4" customHeight="1" x14ac:dyDescent="0.3">
      <c r="A148" s="661">
        <v>22</v>
      </c>
      <c r="B148" s="662" t="s">
        <v>518</v>
      </c>
      <c r="C148" s="662" t="s">
        <v>961</v>
      </c>
      <c r="D148" s="743" t="s">
        <v>1477</v>
      </c>
      <c r="E148" s="744" t="s">
        <v>967</v>
      </c>
      <c r="F148" s="662" t="s">
        <v>958</v>
      </c>
      <c r="G148" s="662" t="s">
        <v>1244</v>
      </c>
      <c r="H148" s="662" t="s">
        <v>519</v>
      </c>
      <c r="I148" s="662" t="s">
        <v>1245</v>
      </c>
      <c r="J148" s="662" t="s">
        <v>1246</v>
      </c>
      <c r="K148" s="662" t="s">
        <v>1247</v>
      </c>
      <c r="L148" s="663">
        <v>47.41</v>
      </c>
      <c r="M148" s="663">
        <v>47.41</v>
      </c>
      <c r="N148" s="662">
        <v>1</v>
      </c>
      <c r="O148" s="745">
        <v>0.5</v>
      </c>
      <c r="P148" s="663"/>
      <c r="Q148" s="678">
        <v>0</v>
      </c>
      <c r="R148" s="662"/>
      <c r="S148" s="678">
        <v>0</v>
      </c>
      <c r="T148" s="745"/>
      <c r="U148" s="701">
        <v>0</v>
      </c>
    </row>
    <row r="149" spans="1:21" ht="14.4" customHeight="1" x14ac:dyDescent="0.3">
      <c r="A149" s="661">
        <v>22</v>
      </c>
      <c r="B149" s="662" t="s">
        <v>518</v>
      </c>
      <c r="C149" s="662" t="s">
        <v>961</v>
      </c>
      <c r="D149" s="743" t="s">
        <v>1477</v>
      </c>
      <c r="E149" s="744" t="s">
        <v>967</v>
      </c>
      <c r="F149" s="662" t="s">
        <v>958</v>
      </c>
      <c r="G149" s="662" t="s">
        <v>1248</v>
      </c>
      <c r="H149" s="662" t="s">
        <v>519</v>
      </c>
      <c r="I149" s="662" t="s">
        <v>1249</v>
      </c>
      <c r="J149" s="662" t="s">
        <v>1250</v>
      </c>
      <c r="K149" s="662" t="s">
        <v>1251</v>
      </c>
      <c r="L149" s="663">
        <v>72.5</v>
      </c>
      <c r="M149" s="663">
        <v>72.5</v>
      </c>
      <c r="N149" s="662">
        <v>1</v>
      </c>
      <c r="O149" s="745">
        <v>0.5</v>
      </c>
      <c r="P149" s="663"/>
      <c r="Q149" s="678">
        <v>0</v>
      </c>
      <c r="R149" s="662"/>
      <c r="S149" s="678">
        <v>0</v>
      </c>
      <c r="T149" s="745"/>
      <c r="U149" s="701">
        <v>0</v>
      </c>
    </row>
    <row r="150" spans="1:21" ht="14.4" customHeight="1" x14ac:dyDescent="0.3">
      <c r="A150" s="661">
        <v>22</v>
      </c>
      <c r="B150" s="662" t="s">
        <v>518</v>
      </c>
      <c r="C150" s="662" t="s">
        <v>961</v>
      </c>
      <c r="D150" s="743" t="s">
        <v>1477</v>
      </c>
      <c r="E150" s="744" t="s">
        <v>967</v>
      </c>
      <c r="F150" s="662" t="s">
        <v>958</v>
      </c>
      <c r="G150" s="662" t="s">
        <v>1252</v>
      </c>
      <c r="H150" s="662" t="s">
        <v>519</v>
      </c>
      <c r="I150" s="662" t="s">
        <v>1253</v>
      </c>
      <c r="J150" s="662" t="s">
        <v>1254</v>
      </c>
      <c r="K150" s="662" t="s">
        <v>1255</v>
      </c>
      <c r="L150" s="663">
        <v>0</v>
      </c>
      <c r="M150" s="663">
        <v>0</v>
      </c>
      <c r="N150" s="662">
        <v>1</v>
      </c>
      <c r="O150" s="745">
        <v>1</v>
      </c>
      <c r="P150" s="663">
        <v>0</v>
      </c>
      <c r="Q150" s="678"/>
      <c r="R150" s="662">
        <v>1</v>
      </c>
      <c r="S150" s="678">
        <v>1</v>
      </c>
      <c r="T150" s="745">
        <v>1</v>
      </c>
      <c r="U150" s="701">
        <v>1</v>
      </c>
    </row>
    <row r="151" spans="1:21" ht="14.4" customHeight="1" x14ac:dyDescent="0.3">
      <c r="A151" s="661">
        <v>22</v>
      </c>
      <c r="B151" s="662" t="s">
        <v>518</v>
      </c>
      <c r="C151" s="662" t="s">
        <v>961</v>
      </c>
      <c r="D151" s="743" t="s">
        <v>1477</v>
      </c>
      <c r="E151" s="744" t="s">
        <v>967</v>
      </c>
      <c r="F151" s="662" t="s">
        <v>958</v>
      </c>
      <c r="G151" s="662" t="s">
        <v>1256</v>
      </c>
      <c r="H151" s="662" t="s">
        <v>711</v>
      </c>
      <c r="I151" s="662" t="s">
        <v>1257</v>
      </c>
      <c r="J151" s="662" t="s">
        <v>1258</v>
      </c>
      <c r="K151" s="662" t="s">
        <v>1259</v>
      </c>
      <c r="L151" s="663">
        <v>621.88</v>
      </c>
      <c r="M151" s="663">
        <v>621.88</v>
      </c>
      <c r="N151" s="662">
        <v>1</v>
      </c>
      <c r="O151" s="745">
        <v>0.5</v>
      </c>
      <c r="P151" s="663"/>
      <c r="Q151" s="678">
        <v>0</v>
      </c>
      <c r="R151" s="662"/>
      <c r="S151" s="678">
        <v>0</v>
      </c>
      <c r="T151" s="745"/>
      <c r="U151" s="701">
        <v>0</v>
      </c>
    </row>
    <row r="152" spans="1:21" ht="14.4" customHeight="1" x14ac:dyDescent="0.3">
      <c r="A152" s="661">
        <v>22</v>
      </c>
      <c r="B152" s="662" t="s">
        <v>518</v>
      </c>
      <c r="C152" s="662" t="s">
        <v>961</v>
      </c>
      <c r="D152" s="743" t="s">
        <v>1477</v>
      </c>
      <c r="E152" s="744" t="s">
        <v>967</v>
      </c>
      <c r="F152" s="662" t="s">
        <v>958</v>
      </c>
      <c r="G152" s="662" t="s">
        <v>1109</v>
      </c>
      <c r="H152" s="662" t="s">
        <v>519</v>
      </c>
      <c r="I152" s="662" t="s">
        <v>1110</v>
      </c>
      <c r="J152" s="662" t="s">
        <v>1111</v>
      </c>
      <c r="K152" s="662" t="s">
        <v>1112</v>
      </c>
      <c r="L152" s="663">
        <v>107.27</v>
      </c>
      <c r="M152" s="663">
        <v>429.08</v>
      </c>
      <c r="N152" s="662">
        <v>4</v>
      </c>
      <c r="O152" s="745">
        <v>1</v>
      </c>
      <c r="P152" s="663"/>
      <c r="Q152" s="678">
        <v>0</v>
      </c>
      <c r="R152" s="662"/>
      <c r="S152" s="678">
        <v>0</v>
      </c>
      <c r="T152" s="745"/>
      <c r="U152" s="701">
        <v>0</v>
      </c>
    </row>
    <row r="153" spans="1:21" ht="14.4" customHeight="1" x14ac:dyDescent="0.3">
      <c r="A153" s="661">
        <v>22</v>
      </c>
      <c r="B153" s="662" t="s">
        <v>518</v>
      </c>
      <c r="C153" s="662" t="s">
        <v>961</v>
      </c>
      <c r="D153" s="743" t="s">
        <v>1477</v>
      </c>
      <c r="E153" s="744" t="s">
        <v>967</v>
      </c>
      <c r="F153" s="662" t="s">
        <v>958</v>
      </c>
      <c r="G153" s="662" t="s">
        <v>977</v>
      </c>
      <c r="H153" s="662" t="s">
        <v>519</v>
      </c>
      <c r="I153" s="662" t="s">
        <v>978</v>
      </c>
      <c r="J153" s="662" t="s">
        <v>979</v>
      </c>
      <c r="K153" s="662"/>
      <c r="L153" s="663">
        <v>0</v>
      </c>
      <c r="M153" s="663">
        <v>0</v>
      </c>
      <c r="N153" s="662">
        <v>13</v>
      </c>
      <c r="O153" s="745">
        <v>13</v>
      </c>
      <c r="P153" s="663">
        <v>0</v>
      </c>
      <c r="Q153" s="678"/>
      <c r="R153" s="662">
        <v>13</v>
      </c>
      <c r="S153" s="678">
        <v>1</v>
      </c>
      <c r="T153" s="745">
        <v>13</v>
      </c>
      <c r="U153" s="701">
        <v>1</v>
      </c>
    </row>
    <row r="154" spans="1:21" ht="14.4" customHeight="1" x14ac:dyDescent="0.3">
      <c r="A154" s="661">
        <v>22</v>
      </c>
      <c r="B154" s="662" t="s">
        <v>518</v>
      </c>
      <c r="C154" s="662" t="s">
        <v>961</v>
      </c>
      <c r="D154" s="743" t="s">
        <v>1477</v>
      </c>
      <c r="E154" s="744" t="s">
        <v>967</v>
      </c>
      <c r="F154" s="662" t="s">
        <v>958</v>
      </c>
      <c r="G154" s="662" t="s">
        <v>1117</v>
      </c>
      <c r="H154" s="662" t="s">
        <v>519</v>
      </c>
      <c r="I154" s="662" t="s">
        <v>1118</v>
      </c>
      <c r="J154" s="662" t="s">
        <v>1119</v>
      </c>
      <c r="K154" s="662" t="s">
        <v>1120</v>
      </c>
      <c r="L154" s="663">
        <v>48.09</v>
      </c>
      <c r="M154" s="663">
        <v>48.09</v>
      </c>
      <c r="N154" s="662">
        <v>1</v>
      </c>
      <c r="O154" s="745">
        <v>0.5</v>
      </c>
      <c r="P154" s="663"/>
      <c r="Q154" s="678">
        <v>0</v>
      </c>
      <c r="R154" s="662"/>
      <c r="S154" s="678">
        <v>0</v>
      </c>
      <c r="T154" s="745"/>
      <c r="U154" s="701">
        <v>0</v>
      </c>
    </row>
    <row r="155" spans="1:21" ht="14.4" customHeight="1" x14ac:dyDescent="0.3">
      <c r="A155" s="661">
        <v>22</v>
      </c>
      <c r="B155" s="662" t="s">
        <v>518</v>
      </c>
      <c r="C155" s="662" t="s">
        <v>961</v>
      </c>
      <c r="D155" s="743" t="s">
        <v>1477</v>
      </c>
      <c r="E155" s="744" t="s">
        <v>967</v>
      </c>
      <c r="F155" s="662" t="s">
        <v>958</v>
      </c>
      <c r="G155" s="662" t="s">
        <v>1130</v>
      </c>
      <c r="H155" s="662" t="s">
        <v>519</v>
      </c>
      <c r="I155" s="662" t="s">
        <v>1260</v>
      </c>
      <c r="J155" s="662" t="s">
        <v>1132</v>
      </c>
      <c r="K155" s="662" t="s">
        <v>1261</v>
      </c>
      <c r="L155" s="663">
        <v>1322.72</v>
      </c>
      <c r="M155" s="663">
        <v>1322.72</v>
      </c>
      <c r="N155" s="662">
        <v>1</v>
      </c>
      <c r="O155" s="745">
        <v>1</v>
      </c>
      <c r="P155" s="663">
        <v>1322.72</v>
      </c>
      <c r="Q155" s="678">
        <v>1</v>
      </c>
      <c r="R155" s="662">
        <v>1</v>
      </c>
      <c r="S155" s="678">
        <v>1</v>
      </c>
      <c r="T155" s="745">
        <v>1</v>
      </c>
      <c r="U155" s="701">
        <v>1</v>
      </c>
    </row>
    <row r="156" spans="1:21" ht="14.4" customHeight="1" x14ac:dyDescent="0.3">
      <c r="A156" s="661">
        <v>22</v>
      </c>
      <c r="B156" s="662" t="s">
        <v>518</v>
      </c>
      <c r="C156" s="662" t="s">
        <v>961</v>
      </c>
      <c r="D156" s="743" t="s">
        <v>1477</v>
      </c>
      <c r="E156" s="744" t="s">
        <v>967</v>
      </c>
      <c r="F156" s="662" t="s">
        <v>958</v>
      </c>
      <c r="G156" s="662" t="s">
        <v>1262</v>
      </c>
      <c r="H156" s="662" t="s">
        <v>519</v>
      </c>
      <c r="I156" s="662" t="s">
        <v>1263</v>
      </c>
      <c r="J156" s="662" t="s">
        <v>1264</v>
      </c>
      <c r="K156" s="662" t="s">
        <v>1265</v>
      </c>
      <c r="L156" s="663">
        <v>0</v>
      </c>
      <c r="M156" s="663">
        <v>0</v>
      </c>
      <c r="N156" s="662">
        <v>3</v>
      </c>
      <c r="O156" s="745">
        <v>0.5</v>
      </c>
      <c r="P156" s="663"/>
      <c r="Q156" s="678"/>
      <c r="R156" s="662"/>
      <c r="S156" s="678">
        <v>0</v>
      </c>
      <c r="T156" s="745"/>
      <c r="U156" s="701">
        <v>0</v>
      </c>
    </row>
    <row r="157" spans="1:21" ht="14.4" customHeight="1" x14ac:dyDescent="0.3">
      <c r="A157" s="661">
        <v>22</v>
      </c>
      <c r="B157" s="662" t="s">
        <v>518</v>
      </c>
      <c r="C157" s="662" t="s">
        <v>961</v>
      </c>
      <c r="D157" s="743" t="s">
        <v>1477</v>
      </c>
      <c r="E157" s="744" t="s">
        <v>967</v>
      </c>
      <c r="F157" s="662" t="s">
        <v>958</v>
      </c>
      <c r="G157" s="662" t="s">
        <v>1147</v>
      </c>
      <c r="H157" s="662" t="s">
        <v>519</v>
      </c>
      <c r="I157" s="662" t="s">
        <v>1266</v>
      </c>
      <c r="J157" s="662" t="s">
        <v>1267</v>
      </c>
      <c r="K157" s="662" t="s">
        <v>1268</v>
      </c>
      <c r="L157" s="663">
        <v>0</v>
      </c>
      <c r="M157" s="663">
        <v>0</v>
      </c>
      <c r="N157" s="662">
        <v>1</v>
      </c>
      <c r="O157" s="745">
        <v>0.5</v>
      </c>
      <c r="P157" s="663"/>
      <c r="Q157" s="678"/>
      <c r="R157" s="662"/>
      <c r="S157" s="678">
        <v>0</v>
      </c>
      <c r="T157" s="745"/>
      <c r="U157" s="701">
        <v>0</v>
      </c>
    </row>
    <row r="158" spans="1:21" ht="14.4" customHeight="1" x14ac:dyDescent="0.3">
      <c r="A158" s="661">
        <v>22</v>
      </c>
      <c r="B158" s="662" t="s">
        <v>518</v>
      </c>
      <c r="C158" s="662" t="s">
        <v>961</v>
      </c>
      <c r="D158" s="743" t="s">
        <v>1477</v>
      </c>
      <c r="E158" s="744" t="s">
        <v>967</v>
      </c>
      <c r="F158" s="662" t="s">
        <v>958</v>
      </c>
      <c r="G158" s="662" t="s">
        <v>980</v>
      </c>
      <c r="H158" s="662" t="s">
        <v>711</v>
      </c>
      <c r="I158" s="662" t="s">
        <v>1150</v>
      </c>
      <c r="J158" s="662" t="s">
        <v>1151</v>
      </c>
      <c r="K158" s="662" t="s">
        <v>1152</v>
      </c>
      <c r="L158" s="663">
        <v>0</v>
      </c>
      <c r="M158" s="663">
        <v>0</v>
      </c>
      <c r="N158" s="662">
        <v>4</v>
      </c>
      <c r="O158" s="745">
        <v>4</v>
      </c>
      <c r="P158" s="663">
        <v>0</v>
      </c>
      <c r="Q158" s="678"/>
      <c r="R158" s="662">
        <v>2</v>
      </c>
      <c r="S158" s="678">
        <v>0.5</v>
      </c>
      <c r="T158" s="745">
        <v>2</v>
      </c>
      <c r="U158" s="701">
        <v>0.5</v>
      </c>
    </row>
    <row r="159" spans="1:21" ht="14.4" customHeight="1" x14ac:dyDescent="0.3">
      <c r="A159" s="661">
        <v>22</v>
      </c>
      <c r="B159" s="662" t="s">
        <v>518</v>
      </c>
      <c r="C159" s="662" t="s">
        <v>961</v>
      </c>
      <c r="D159" s="743" t="s">
        <v>1477</v>
      </c>
      <c r="E159" s="744" t="s">
        <v>967</v>
      </c>
      <c r="F159" s="662" t="s">
        <v>958</v>
      </c>
      <c r="G159" s="662" t="s">
        <v>980</v>
      </c>
      <c r="H159" s="662" t="s">
        <v>711</v>
      </c>
      <c r="I159" s="662" t="s">
        <v>1269</v>
      </c>
      <c r="J159" s="662" t="s">
        <v>1151</v>
      </c>
      <c r="K159" s="662" t="s">
        <v>1270</v>
      </c>
      <c r="L159" s="663">
        <v>69.55</v>
      </c>
      <c r="M159" s="663">
        <v>69.55</v>
      </c>
      <c r="N159" s="662">
        <v>1</v>
      </c>
      <c r="O159" s="745">
        <v>1</v>
      </c>
      <c r="P159" s="663">
        <v>69.55</v>
      </c>
      <c r="Q159" s="678">
        <v>1</v>
      </c>
      <c r="R159" s="662">
        <v>1</v>
      </c>
      <c r="S159" s="678">
        <v>1</v>
      </c>
      <c r="T159" s="745">
        <v>1</v>
      </c>
      <c r="U159" s="701">
        <v>1</v>
      </c>
    </row>
    <row r="160" spans="1:21" ht="14.4" customHeight="1" x14ac:dyDescent="0.3">
      <c r="A160" s="661">
        <v>22</v>
      </c>
      <c r="B160" s="662" t="s">
        <v>518</v>
      </c>
      <c r="C160" s="662" t="s">
        <v>961</v>
      </c>
      <c r="D160" s="743" t="s">
        <v>1477</v>
      </c>
      <c r="E160" s="744" t="s">
        <v>967</v>
      </c>
      <c r="F160" s="662" t="s">
        <v>958</v>
      </c>
      <c r="G160" s="662" t="s">
        <v>980</v>
      </c>
      <c r="H160" s="662" t="s">
        <v>711</v>
      </c>
      <c r="I160" s="662" t="s">
        <v>981</v>
      </c>
      <c r="J160" s="662" t="s">
        <v>732</v>
      </c>
      <c r="K160" s="662" t="s">
        <v>982</v>
      </c>
      <c r="L160" s="663">
        <v>0</v>
      </c>
      <c r="M160" s="663">
        <v>0</v>
      </c>
      <c r="N160" s="662">
        <v>4</v>
      </c>
      <c r="O160" s="745">
        <v>4</v>
      </c>
      <c r="P160" s="663">
        <v>0</v>
      </c>
      <c r="Q160" s="678"/>
      <c r="R160" s="662">
        <v>1</v>
      </c>
      <c r="S160" s="678">
        <v>0.25</v>
      </c>
      <c r="T160" s="745">
        <v>1</v>
      </c>
      <c r="U160" s="701">
        <v>0.25</v>
      </c>
    </row>
    <row r="161" spans="1:21" ht="14.4" customHeight="1" x14ac:dyDescent="0.3">
      <c r="A161" s="661">
        <v>22</v>
      </c>
      <c r="B161" s="662" t="s">
        <v>518</v>
      </c>
      <c r="C161" s="662" t="s">
        <v>961</v>
      </c>
      <c r="D161" s="743" t="s">
        <v>1477</v>
      </c>
      <c r="E161" s="744" t="s">
        <v>967</v>
      </c>
      <c r="F161" s="662" t="s">
        <v>958</v>
      </c>
      <c r="G161" s="662" t="s">
        <v>980</v>
      </c>
      <c r="H161" s="662" t="s">
        <v>519</v>
      </c>
      <c r="I161" s="662" t="s">
        <v>983</v>
      </c>
      <c r="J161" s="662" t="s">
        <v>984</v>
      </c>
      <c r="K161" s="662" t="s">
        <v>985</v>
      </c>
      <c r="L161" s="663">
        <v>0</v>
      </c>
      <c r="M161" s="663">
        <v>0</v>
      </c>
      <c r="N161" s="662">
        <v>4</v>
      </c>
      <c r="O161" s="745">
        <v>3</v>
      </c>
      <c r="P161" s="663">
        <v>0</v>
      </c>
      <c r="Q161" s="678"/>
      <c r="R161" s="662">
        <v>3</v>
      </c>
      <c r="S161" s="678">
        <v>0.75</v>
      </c>
      <c r="T161" s="745">
        <v>2</v>
      </c>
      <c r="U161" s="701">
        <v>0.66666666666666663</v>
      </c>
    </row>
    <row r="162" spans="1:21" ht="14.4" customHeight="1" x14ac:dyDescent="0.3">
      <c r="A162" s="661">
        <v>22</v>
      </c>
      <c r="B162" s="662" t="s">
        <v>518</v>
      </c>
      <c r="C162" s="662" t="s">
        <v>961</v>
      </c>
      <c r="D162" s="743" t="s">
        <v>1477</v>
      </c>
      <c r="E162" s="744" t="s">
        <v>967</v>
      </c>
      <c r="F162" s="662" t="s">
        <v>958</v>
      </c>
      <c r="G162" s="662" t="s">
        <v>980</v>
      </c>
      <c r="H162" s="662" t="s">
        <v>519</v>
      </c>
      <c r="I162" s="662" t="s">
        <v>1271</v>
      </c>
      <c r="J162" s="662" t="s">
        <v>984</v>
      </c>
      <c r="K162" s="662" t="s">
        <v>1272</v>
      </c>
      <c r="L162" s="663">
        <v>158.05000000000001</v>
      </c>
      <c r="M162" s="663">
        <v>474.15000000000003</v>
      </c>
      <c r="N162" s="662">
        <v>3</v>
      </c>
      <c r="O162" s="745">
        <v>2</v>
      </c>
      <c r="P162" s="663">
        <v>316.10000000000002</v>
      </c>
      <c r="Q162" s="678">
        <v>0.66666666666666663</v>
      </c>
      <c r="R162" s="662">
        <v>2</v>
      </c>
      <c r="S162" s="678">
        <v>0.66666666666666663</v>
      </c>
      <c r="T162" s="745">
        <v>1.5</v>
      </c>
      <c r="U162" s="701">
        <v>0.75</v>
      </c>
    </row>
    <row r="163" spans="1:21" ht="14.4" customHeight="1" x14ac:dyDescent="0.3">
      <c r="A163" s="661">
        <v>22</v>
      </c>
      <c r="B163" s="662" t="s">
        <v>518</v>
      </c>
      <c r="C163" s="662" t="s">
        <v>961</v>
      </c>
      <c r="D163" s="743" t="s">
        <v>1477</v>
      </c>
      <c r="E163" s="744" t="s">
        <v>967</v>
      </c>
      <c r="F163" s="662" t="s">
        <v>958</v>
      </c>
      <c r="G163" s="662" t="s">
        <v>980</v>
      </c>
      <c r="H163" s="662" t="s">
        <v>711</v>
      </c>
      <c r="I163" s="662" t="s">
        <v>986</v>
      </c>
      <c r="J163" s="662" t="s">
        <v>987</v>
      </c>
      <c r="K163" s="662" t="s">
        <v>988</v>
      </c>
      <c r="L163" s="663">
        <v>0</v>
      </c>
      <c r="M163" s="663">
        <v>0</v>
      </c>
      <c r="N163" s="662">
        <v>7</v>
      </c>
      <c r="O163" s="745">
        <v>7</v>
      </c>
      <c r="P163" s="663">
        <v>0</v>
      </c>
      <c r="Q163" s="678"/>
      <c r="R163" s="662">
        <v>5</v>
      </c>
      <c r="S163" s="678">
        <v>0.7142857142857143</v>
      </c>
      <c r="T163" s="745">
        <v>5</v>
      </c>
      <c r="U163" s="701">
        <v>0.7142857142857143</v>
      </c>
    </row>
    <row r="164" spans="1:21" ht="14.4" customHeight="1" x14ac:dyDescent="0.3">
      <c r="A164" s="661">
        <v>22</v>
      </c>
      <c r="B164" s="662" t="s">
        <v>518</v>
      </c>
      <c r="C164" s="662" t="s">
        <v>961</v>
      </c>
      <c r="D164" s="743" t="s">
        <v>1477</v>
      </c>
      <c r="E164" s="744" t="s">
        <v>967</v>
      </c>
      <c r="F164" s="662" t="s">
        <v>958</v>
      </c>
      <c r="G164" s="662" t="s">
        <v>980</v>
      </c>
      <c r="H164" s="662" t="s">
        <v>711</v>
      </c>
      <c r="I164" s="662" t="s">
        <v>741</v>
      </c>
      <c r="J164" s="662" t="s">
        <v>742</v>
      </c>
      <c r="K164" s="662" t="s">
        <v>927</v>
      </c>
      <c r="L164" s="663">
        <v>98.78</v>
      </c>
      <c r="M164" s="663">
        <v>2173.16</v>
      </c>
      <c r="N164" s="662">
        <v>22</v>
      </c>
      <c r="O164" s="745">
        <v>20</v>
      </c>
      <c r="P164" s="663">
        <v>889.01999999999987</v>
      </c>
      <c r="Q164" s="678">
        <v>0.40909090909090906</v>
      </c>
      <c r="R164" s="662">
        <v>9</v>
      </c>
      <c r="S164" s="678">
        <v>0.40909090909090912</v>
      </c>
      <c r="T164" s="745">
        <v>8.5</v>
      </c>
      <c r="U164" s="701">
        <v>0.42499999999999999</v>
      </c>
    </row>
    <row r="165" spans="1:21" ht="14.4" customHeight="1" x14ac:dyDescent="0.3">
      <c r="A165" s="661">
        <v>22</v>
      </c>
      <c r="B165" s="662" t="s">
        <v>518</v>
      </c>
      <c r="C165" s="662" t="s">
        <v>961</v>
      </c>
      <c r="D165" s="743" t="s">
        <v>1477</v>
      </c>
      <c r="E165" s="744" t="s">
        <v>967</v>
      </c>
      <c r="F165" s="662" t="s">
        <v>958</v>
      </c>
      <c r="G165" s="662" t="s">
        <v>980</v>
      </c>
      <c r="H165" s="662" t="s">
        <v>711</v>
      </c>
      <c r="I165" s="662" t="s">
        <v>991</v>
      </c>
      <c r="J165" s="662" t="s">
        <v>992</v>
      </c>
      <c r="K165" s="662" t="s">
        <v>993</v>
      </c>
      <c r="L165" s="663">
        <v>118.54</v>
      </c>
      <c r="M165" s="663">
        <v>4741.5999999999995</v>
      </c>
      <c r="N165" s="662">
        <v>40</v>
      </c>
      <c r="O165" s="745">
        <v>32</v>
      </c>
      <c r="P165" s="663">
        <v>1778.0999999999997</v>
      </c>
      <c r="Q165" s="678">
        <v>0.375</v>
      </c>
      <c r="R165" s="662">
        <v>15</v>
      </c>
      <c r="S165" s="678">
        <v>0.375</v>
      </c>
      <c r="T165" s="745">
        <v>14</v>
      </c>
      <c r="U165" s="701">
        <v>0.4375</v>
      </c>
    </row>
    <row r="166" spans="1:21" ht="14.4" customHeight="1" x14ac:dyDescent="0.3">
      <c r="A166" s="661">
        <v>22</v>
      </c>
      <c r="B166" s="662" t="s">
        <v>518</v>
      </c>
      <c r="C166" s="662" t="s">
        <v>961</v>
      </c>
      <c r="D166" s="743" t="s">
        <v>1477</v>
      </c>
      <c r="E166" s="744" t="s">
        <v>967</v>
      </c>
      <c r="F166" s="662" t="s">
        <v>958</v>
      </c>
      <c r="G166" s="662" t="s">
        <v>980</v>
      </c>
      <c r="H166" s="662" t="s">
        <v>711</v>
      </c>
      <c r="I166" s="662" t="s">
        <v>994</v>
      </c>
      <c r="J166" s="662" t="s">
        <v>995</v>
      </c>
      <c r="K166" s="662" t="s">
        <v>996</v>
      </c>
      <c r="L166" s="663">
        <v>59.27</v>
      </c>
      <c r="M166" s="663">
        <v>414.89</v>
      </c>
      <c r="N166" s="662">
        <v>7</v>
      </c>
      <c r="O166" s="745">
        <v>5.5</v>
      </c>
      <c r="P166" s="663">
        <v>177.81</v>
      </c>
      <c r="Q166" s="678">
        <v>0.4285714285714286</v>
      </c>
      <c r="R166" s="662">
        <v>3</v>
      </c>
      <c r="S166" s="678">
        <v>0.42857142857142855</v>
      </c>
      <c r="T166" s="745">
        <v>3</v>
      </c>
      <c r="U166" s="701">
        <v>0.54545454545454541</v>
      </c>
    </row>
    <row r="167" spans="1:21" ht="14.4" customHeight="1" x14ac:dyDescent="0.3">
      <c r="A167" s="661">
        <v>22</v>
      </c>
      <c r="B167" s="662" t="s">
        <v>518</v>
      </c>
      <c r="C167" s="662" t="s">
        <v>961</v>
      </c>
      <c r="D167" s="743" t="s">
        <v>1477</v>
      </c>
      <c r="E167" s="744" t="s">
        <v>967</v>
      </c>
      <c r="F167" s="662" t="s">
        <v>958</v>
      </c>
      <c r="G167" s="662" t="s">
        <v>980</v>
      </c>
      <c r="H167" s="662" t="s">
        <v>711</v>
      </c>
      <c r="I167" s="662" t="s">
        <v>744</v>
      </c>
      <c r="J167" s="662" t="s">
        <v>745</v>
      </c>
      <c r="K167" s="662" t="s">
        <v>929</v>
      </c>
      <c r="L167" s="663">
        <v>79.03</v>
      </c>
      <c r="M167" s="663">
        <v>2607.9899999999993</v>
      </c>
      <c r="N167" s="662">
        <v>33</v>
      </c>
      <c r="O167" s="745">
        <v>25</v>
      </c>
      <c r="P167" s="663">
        <v>711.26999999999987</v>
      </c>
      <c r="Q167" s="678">
        <v>0.27272727272727276</v>
      </c>
      <c r="R167" s="662">
        <v>9</v>
      </c>
      <c r="S167" s="678">
        <v>0.27272727272727271</v>
      </c>
      <c r="T167" s="745">
        <v>7.5</v>
      </c>
      <c r="U167" s="701">
        <v>0.3</v>
      </c>
    </row>
    <row r="168" spans="1:21" ht="14.4" customHeight="1" x14ac:dyDescent="0.3">
      <c r="A168" s="661">
        <v>22</v>
      </c>
      <c r="B168" s="662" t="s">
        <v>518</v>
      </c>
      <c r="C168" s="662" t="s">
        <v>961</v>
      </c>
      <c r="D168" s="743" t="s">
        <v>1477</v>
      </c>
      <c r="E168" s="744" t="s">
        <v>967</v>
      </c>
      <c r="F168" s="662" t="s">
        <v>958</v>
      </c>
      <c r="G168" s="662" t="s">
        <v>980</v>
      </c>
      <c r="H168" s="662" t="s">
        <v>711</v>
      </c>
      <c r="I168" s="662" t="s">
        <v>997</v>
      </c>
      <c r="J168" s="662" t="s">
        <v>998</v>
      </c>
      <c r="K168" s="662" t="s">
        <v>999</v>
      </c>
      <c r="L168" s="663">
        <v>59.27</v>
      </c>
      <c r="M168" s="663">
        <v>177.81</v>
      </c>
      <c r="N168" s="662">
        <v>3</v>
      </c>
      <c r="O168" s="745">
        <v>3</v>
      </c>
      <c r="P168" s="663">
        <v>59.27</v>
      </c>
      <c r="Q168" s="678">
        <v>0.33333333333333337</v>
      </c>
      <c r="R168" s="662">
        <v>1</v>
      </c>
      <c r="S168" s="678">
        <v>0.33333333333333331</v>
      </c>
      <c r="T168" s="745">
        <v>1</v>
      </c>
      <c r="U168" s="701">
        <v>0.33333333333333331</v>
      </c>
    </row>
    <row r="169" spans="1:21" ht="14.4" customHeight="1" x14ac:dyDescent="0.3">
      <c r="A169" s="661">
        <v>22</v>
      </c>
      <c r="B169" s="662" t="s">
        <v>518</v>
      </c>
      <c r="C169" s="662" t="s">
        <v>961</v>
      </c>
      <c r="D169" s="743" t="s">
        <v>1477</v>
      </c>
      <c r="E169" s="744" t="s">
        <v>967</v>
      </c>
      <c r="F169" s="662" t="s">
        <v>958</v>
      </c>
      <c r="G169" s="662" t="s">
        <v>980</v>
      </c>
      <c r="H169" s="662" t="s">
        <v>519</v>
      </c>
      <c r="I169" s="662" t="s">
        <v>1000</v>
      </c>
      <c r="J169" s="662" t="s">
        <v>1001</v>
      </c>
      <c r="K169" s="662" t="s">
        <v>1002</v>
      </c>
      <c r="L169" s="663">
        <v>98.78</v>
      </c>
      <c r="M169" s="663">
        <v>395.12</v>
      </c>
      <c r="N169" s="662">
        <v>4</v>
      </c>
      <c r="O169" s="745">
        <v>4</v>
      </c>
      <c r="P169" s="663">
        <v>197.56</v>
      </c>
      <c r="Q169" s="678">
        <v>0.5</v>
      </c>
      <c r="R169" s="662">
        <v>2</v>
      </c>
      <c r="S169" s="678">
        <v>0.5</v>
      </c>
      <c r="T169" s="745">
        <v>2</v>
      </c>
      <c r="U169" s="701">
        <v>0.5</v>
      </c>
    </row>
    <row r="170" spans="1:21" ht="14.4" customHeight="1" x14ac:dyDescent="0.3">
      <c r="A170" s="661">
        <v>22</v>
      </c>
      <c r="B170" s="662" t="s">
        <v>518</v>
      </c>
      <c r="C170" s="662" t="s">
        <v>961</v>
      </c>
      <c r="D170" s="743" t="s">
        <v>1477</v>
      </c>
      <c r="E170" s="744" t="s">
        <v>967</v>
      </c>
      <c r="F170" s="662" t="s">
        <v>958</v>
      </c>
      <c r="G170" s="662" t="s">
        <v>980</v>
      </c>
      <c r="H170" s="662" t="s">
        <v>711</v>
      </c>
      <c r="I170" s="662" t="s">
        <v>1273</v>
      </c>
      <c r="J170" s="662" t="s">
        <v>992</v>
      </c>
      <c r="K170" s="662" t="s">
        <v>1274</v>
      </c>
      <c r="L170" s="663">
        <v>118.54</v>
      </c>
      <c r="M170" s="663">
        <v>237.08</v>
      </c>
      <c r="N170" s="662">
        <v>2</v>
      </c>
      <c r="O170" s="745">
        <v>1</v>
      </c>
      <c r="P170" s="663"/>
      <c r="Q170" s="678">
        <v>0</v>
      </c>
      <c r="R170" s="662"/>
      <c r="S170" s="678">
        <v>0</v>
      </c>
      <c r="T170" s="745"/>
      <c r="U170" s="701">
        <v>0</v>
      </c>
    </row>
    <row r="171" spans="1:21" ht="14.4" customHeight="1" x14ac:dyDescent="0.3">
      <c r="A171" s="661">
        <v>22</v>
      </c>
      <c r="B171" s="662" t="s">
        <v>518</v>
      </c>
      <c r="C171" s="662" t="s">
        <v>961</v>
      </c>
      <c r="D171" s="743" t="s">
        <v>1477</v>
      </c>
      <c r="E171" s="744" t="s">
        <v>967</v>
      </c>
      <c r="F171" s="662" t="s">
        <v>958</v>
      </c>
      <c r="G171" s="662" t="s">
        <v>980</v>
      </c>
      <c r="H171" s="662" t="s">
        <v>711</v>
      </c>
      <c r="I171" s="662" t="s">
        <v>728</v>
      </c>
      <c r="J171" s="662" t="s">
        <v>930</v>
      </c>
      <c r="K171" s="662" t="s">
        <v>931</v>
      </c>
      <c r="L171" s="663">
        <v>46.07</v>
      </c>
      <c r="M171" s="663">
        <v>46.07</v>
      </c>
      <c r="N171" s="662">
        <v>1</v>
      </c>
      <c r="O171" s="745">
        <v>0.5</v>
      </c>
      <c r="P171" s="663">
        <v>46.07</v>
      </c>
      <c r="Q171" s="678">
        <v>1</v>
      </c>
      <c r="R171" s="662">
        <v>1</v>
      </c>
      <c r="S171" s="678">
        <v>1</v>
      </c>
      <c r="T171" s="745">
        <v>0.5</v>
      </c>
      <c r="U171" s="701">
        <v>1</v>
      </c>
    </row>
    <row r="172" spans="1:21" ht="14.4" customHeight="1" x14ac:dyDescent="0.3">
      <c r="A172" s="661">
        <v>22</v>
      </c>
      <c r="B172" s="662" t="s">
        <v>518</v>
      </c>
      <c r="C172" s="662" t="s">
        <v>961</v>
      </c>
      <c r="D172" s="743" t="s">
        <v>1477</v>
      </c>
      <c r="E172" s="744" t="s">
        <v>967</v>
      </c>
      <c r="F172" s="662" t="s">
        <v>958</v>
      </c>
      <c r="G172" s="662" t="s">
        <v>980</v>
      </c>
      <c r="H172" s="662" t="s">
        <v>711</v>
      </c>
      <c r="I172" s="662" t="s">
        <v>735</v>
      </c>
      <c r="J172" s="662" t="s">
        <v>932</v>
      </c>
      <c r="K172" s="662" t="s">
        <v>933</v>
      </c>
      <c r="L172" s="663">
        <v>118.54</v>
      </c>
      <c r="M172" s="663">
        <v>1303.94</v>
      </c>
      <c r="N172" s="662">
        <v>11</v>
      </c>
      <c r="O172" s="745">
        <v>9</v>
      </c>
      <c r="P172" s="663">
        <v>829.78</v>
      </c>
      <c r="Q172" s="678">
        <v>0.63636363636363635</v>
      </c>
      <c r="R172" s="662">
        <v>7</v>
      </c>
      <c r="S172" s="678">
        <v>0.63636363636363635</v>
      </c>
      <c r="T172" s="745">
        <v>6</v>
      </c>
      <c r="U172" s="701">
        <v>0.66666666666666663</v>
      </c>
    </row>
    <row r="173" spans="1:21" ht="14.4" customHeight="1" x14ac:dyDescent="0.3">
      <c r="A173" s="661">
        <v>22</v>
      </c>
      <c r="B173" s="662" t="s">
        <v>518</v>
      </c>
      <c r="C173" s="662" t="s">
        <v>961</v>
      </c>
      <c r="D173" s="743" t="s">
        <v>1477</v>
      </c>
      <c r="E173" s="744" t="s">
        <v>967</v>
      </c>
      <c r="F173" s="662" t="s">
        <v>958</v>
      </c>
      <c r="G173" s="662" t="s">
        <v>980</v>
      </c>
      <c r="H173" s="662" t="s">
        <v>519</v>
      </c>
      <c r="I173" s="662" t="s">
        <v>1005</v>
      </c>
      <c r="J173" s="662" t="s">
        <v>1006</v>
      </c>
      <c r="K173" s="662" t="s">
        <v>1007</v>
      </c>
      <c r="L173" s="663">
        <v>79.03</v>
      </c>
      <c r="M173" s="663">
        <v>316.12</v>
      </c>
      <c r="N173" s="662">
        <v>4</v>
      </c>
      <c r="O173" s="745">
        <v>3.5</v>
      </c>
      <c r="P173" s="663">
        <v>158.06</v>
      </c>
      <c r="Q173" s="678">
        <v>0.5</v>
      </c>
      <c r="R173" s="662">
        <v>2</v>
      </c>
      <c r="S173" s="678">
        <v>0.5</v>
      </c>
      <c r="T173" s="745">
        <v>2</v>
      </c>
      <c r="U173" s="701">
        <v>0.5714285714285714</v>
      </c>
    </row>
    <row r="174" spans="1:21" ht="14.4" customHeight="1" x14ac:dyDescent="0.3">
      <c r="A174" s="661">
        <v>22</v>
      </c>
      <c r="B174" s="662" t="s">
        <v>518</v>
      </c>
      <c r="C174" s="662" t="s">
        <v>961</v>
      </c>
      <c r="D174" s="743" t="s">
        <v>1477</v>
      </c>
      <c r="E174" s="744" t="s">
        <v>967</v>
      </c>
      <c r="F174" s="662" t="s">
        <v>958</v>
      </c>
      <c r="G174" s="662" t="s">
        <v>980</v>
      </c>
      <c r="H174" s="662" t="s">
        <v>711</v>
      </c>
      <c r="I174" s="662" t="s">
        <v>738</v>
      </c>
      <c r="J174" s="662" t="s">
        <v>739</v>
      </c>
      <c r="K174" s="662" t="s">
        <v>928</v>
      </c>
      <c r="L174" s="663">
        <v>46.07</v>
      </c>
      <c r="M174" s="663">
        <v>46.07</v>
      </c>
      <c r="N174" s="662">
        <v>1</v>
      </c>
      <c r="O174" s="745">
        <v>1</v>
      </c>
      <c r="P174" s="663"/>
      <c r="Q174" s="678">
        <v>0</v>
      </c>
      <c r="R174" s="662"/>
      <c r="S174" s="678">
        <v>0</v>
      </c>
      <c r="T174" s="745"/>
      <c r="U174" s="701">
        <v>0</v>
      </c>
    </row>
    <row r="175" spans="1:21" ht="14.4" customHeight="1" x14ac:dyDescent="0.3">
      <c r="A175" s="661">
        <v>22</v>
      </c>
      <c r="B175" s="662" t="s">
        <v>518</v>
      </c>
      <c r="C175" s="662" t="s">
        <v>961</v>
      </c>
      <c r="D175" s="743" t="s">
        <v>1477</v>
      </c>
      <c r="E175" s="744" t="s">
        <v>967</v>
      </c>
      <c r="F175" s="662" t="s">
        <v>958</v>
      </c>
      <c r="G175" s="662" t="s">
        <v>980</v>
      </c>
      <c r="H175" s="662" t="s">
        <v>519</v>
      </c>
      <c r="I175" s="662" t="s">
        <v>1155</v>
      </c>
      <c r="J175" s="662" t="s">
        <v>1156</v>
      </c>
      <c r="K175" s="662" t="s">
        <v>1007</v>
      </c>
      <c r="L175" s="663">
        <v>79.03</v>
      </c>
      <c r="M175" s="663">
        <v>316.12</v>
      </c>
      <c r="N175" s="662">
        <v>4</v>
      </c>
      <c r="O175" s="745">
        <v>2</v>
      </c>
      <c r="P175" s="663">
        <v>158.06</v>
      </c>
      <c r="Q175" s="678">
        <v>0.5</v>
      </c>
      <c r="R175" s="662">
        <v>2</v>
      </c>
      <c r="S175" s="678">
        <v>0.5</v>
      </c>
      <c r="T175" s="745">
        <v>1</v>
      </c>
      <c r="U175" s="701">
        <v>0.5</v>
      </c>
    </row>
    <row r="176" spans="1:21" ht="14.4" customHeight="1" x14ac:dyDescent="0.3">
      <c r="A176" s="661">
        <v>22</v>
      </c>
      <c r="B176" s="662" t="s">
        <v>518</v>
      </c>
      <c r="C176" s="662" t="s">
        <v>961</v>
      </c>
      <c r="D176" s="743" t="s">
        <v>1477</v>
      </c>
      <c r="E176" s="744" t="s">
        <v>967</v>
      </c>
      <c r="F176" s="662" t="s">
        <v>958</v>
      </c>
      <c r="G176" s="662" t="s">
        <v>980</v>
      </c>
      <c r="H176" s="662" t="s">
        <v>711</v>
      </c>
      <c r="I176" s="662" t="s">
        <v>1008</v>
      </c>
      <c r="J176" s="662" t="s">
        <v>932</v>
      </c>
      <c r="K176" s="662" t="s">
        <v>1009</v>
      </c>
      <c r="L176" s="663">
        <v>0</v>
      </c>
      <c r="M176" s="663">
        <v>0</v>
      </c>
      <c r="N176" s="662">
        <v>2</v>
      </c>
      <c r="O176" s="745">
        <v>1</v>
      </c>
      <c r="P176" s="663"/>
      <c r="Q176" s="678"/>
      <c r="R176" s="662"/>
      <c r="S176" s="678">
        <v>0</v>
      </c>
      <c r="T176" s="745"/>
      <c r="U176" s="701">
        <v>0</v>
      </c>
    </row>
    <row r="177" spans="1:21" ht="14.4" customHeight="1" x14ac:dyDescent="0.3">
      <c r="A177" s="661">
        <v>22</v>
      </c>
      <c r="B177" s="662" t="s">
        <v>518</v>
      </c>
      <c r="C177" s="662" t="s">
        <v>961</v>
      </c>
      <c r="D177" s="743" t="s">
        <v>1477</v>
      </c>
      <c r="E177" s="744" t="s">
        <v>967</v>
      </c>
      <c r="F177" s="662" t="s">
        <v>958</v>
      </c>
      <c r="G177" s="662" t="s">
        <v>1275</v>
      </c>
      <c r="H177" s="662" t="s">
        <v>519</v>
      </c>
      <c r="I177" s="662" t="s">
        <v>1276</v>
      </c>
      <c r="J177" s="662" t="s">
        <v>1277</v>
      </c>
      <c r="K177" s="662" t="s">
        <v>1278</v>
      </c>
      <c r="L177" s="663">
        <v>0</v>
      </c>
      <c r="M177" s="663">
        <v>0</v>
      </c>
      <c r="N177" s="662">
        <v>2</v>
      </c>
      <c r="O177" s="745">
        <v>0.5</v>
      </c>
      <c r="P177" s="663">
        <v>0</v>
      </c>
      <c r="Q177" s="678"/>
      <c r="R177" s="662">
        <v>2</v>
      </c>
      <c r="S177" s="678">
        <v>1</v>
      </c>
      <c r="T177" s="745">
        <v>0.5</v>
      </c>
      <c r="U177" s="701">
        <v>1</v>
      </c>
    </row>
    <row r="178" spans="1:21" ht="14.4" customHeight="1" x14ac:dyDescent="0.3">
      <c r="A178" s="661">
        <v>22</v>
      </c>
      <c r="B178" s="662" t="s">
        <v>518</v>
      </c>
      <c r="C178" s="662" t="s">
        <v>961</v>
      </c>
      <c r="D178" s="743" t="s">
        <v>1477</v>
      </c>
      <c r="E178" s="744" t="s">
        <v>967</v>
      </c>
      <c r="F178" s="662" t="s">
        <v>958</v>
      </c>
      <c r="G178" s="662" t="s">
        <v>1279</v>
      </c>
      <c r="H178" s="662" t="s">
        <v>519</v>
      </c>
      <c r="I178" s="662" t="s">
        <v>1280</v>
      </c>
      <c r="J178" s="662" t="s">
        <v>1281</v>
      </c>
      <c r="K178" s="662" t="s">
        <v>1282</v>
      </c>
      <c r="L178" s="663">
        <v>32.99</v>
      </c>
      <c r="M178" s="663">
        <v>32.99</v>
      </c>
      <c r="N178" s="662">
        <v>1</v>
      </c>
      <c r="O178" s="745">
        <v>1</v>
      </c>
      <c r="P178" s="663">
        <v>32.99</v>
      </c>
      <c r="Q178" s="678">
        <v>1</v>
      </c>
      <c r="R178" s="662">
        <v>1</v>
      </c>
      <c r="S178" s="678">
        <v>1</v>
      </c>
      <c r="T178" s="745">
        <v>1</v>
      </c>
      <c r="U178" s="701">
        <v>1</v>
      </c>
    </row>
    <row r="179" spans="1:21" ht="14.4" customHeight="1" x14ac:dyDescent="0.3">
      <c r="A179" s="661">
        <v>22</v>
      </c>
      <c r="B179" s="662" t="s">
        <v>518</v>
      </c>
      <c r="C179" s="662" t="s">
        <v>961</v>
      </c>
      <c r="D179" s="743" t="s">
        <v>1477</v>
      </c>
      <c r="E179" s="744" t="s">
        <v>967</v>
      </c>
      <c r="F179" s="662" t="s">
        <v>958</v>
      </c>
      <c r="G179" s="662" t="s">
        <v>1283</v>
      </c>
      <c r="H179" s="662" t="s">
        <v>711</v>
      </c>
      <c r="I179" s="662" t="s">
        <v>1284</v>
      </c>
      <c r="J179" s="662" t="s">
        <v>1285</v>
      </c>
      <c r="K179" s="662" t="s">
        <v>1286</v>
      </c>
      <c r="L179" s="663">
        <v>0</v>
      </c>
      <c r="M179" s="663">
        <v>0</v>
      </c>
      <c r="N179" s="662">
        <v>7</v>
      </c>
      <c r="O179" s="745">
        <v>2</v>
      </c>
      <c r="P179" s="663"/>
      <c r="Q179" s="678"/>
      <c r="R179" s="662"/>
      <c r="S179" s="678">
        <v>0</v>
      </c>
      <c r="T179" s="745"/>
      <c r="U179" s="701">
        <v>0</v>
      </c>
    </row>
    <row r="180" spans="1:21" ht="14.4" customHeight="1" x14ac:dyDescent="0.3">
      <c r="A180" s="661">
        <v>22</v>
      </c>
      <c r="B180" s="662" t="s">
        <v>518</v>
      </c>
      <c r="C180" s="662" t="s">
        <v>961</v>
      </c>
      <c r="D180" s="743" t="s">
        <v>1477</v>
      </c>
      <c r="E180" s="744" t="s">
        <v>967</v>
      </c>
      <c r="F180" s="662" t="s">
        <v>958</v>
      </c>
      <c r="G180" s="662" t="s">
        <v>1010</v>
      </c>
      <c r="H180" s="662" t="s">
        <v>519</v>
      </c>
      <c r="I180" s="662" t="s">
        <v>1016</v>
      </c>
      <c r="J180" s="662" t="s">
        <v>697</v>
      </c>
      <c r="K180" s="662" t="s">
        <v>1017</v>
      </c>
      <c r="L180" s="663">
        <v>185.26</v>
      </c>
      <c r="M180" s="663">
        <v>370.52</v>
      </c>
      <c r="N180" s="662">
        <v>2</v>
      </c>
      <c r="O180" s="745">
        <v>0.5</v>
      </c>
      <c r="P180" s="663">
        <v>370.52</v>
      </c>
      <c r="Q180" s="678">
        <v>1</v>
      </c>
      <c r="R180" s="662">
        <v>2</v>
      </c>
      <c r="S180" s="678">
        <v>1</v>
      </c>
      <c r="T180" s="745">
        <v>0.5</v>
      </c>
      <c r="U180" s="701">
        <v>1</v>
      </c>
    </row>
    <row r="181" spans="1:21" ht="14.4" customHeight="1" x14ac:dyDescent="0.3">
      <c r="A181" s="661">
        <v>22</v>
      </c>
      <c r="B181" s="662" t="s">
        <v>518</v>
      </c>
      <c r="C181" s="662" t="s">
        <v>961</v>
      </c>
      <c r="D181" s="743" t="s">
        <v>1477</v>
      </c>
      <c r="E181" s="744" t="s">
        <v>967</v>
      </c>
      <c r="F181" s="662" t="s">
        <v>958</v>
      </c>
      <c r="G181" s="662" t="s">
        <v>1010</v>
      </c>
      <c r="H181" s="662" t="s">
        <v>519</v>
      </c>
      <c r="I181" s="662" t="s">
        <v>705</v>
      </c>
      <c r="J181" s="662" t="s">
        <v>697</v>
      </c>
      <c r="K181" s="662" t="s">
        <v>1017</v>
      </c>
      <c r="L181" s="663">
        <v>301.2</v>
      </c>
      <c r="M181" s="663">
        <v>602.4</v>
      </c>
      <c r="N181" s="662">
        <v>2</v>
      </c>
      <c r="O181" s="745">
        <v>0.5</v>
      </c>
      <c r="P181" s="663"/>
      <c r="Q181" s="678">
        <v>0</v>
      </c>
      <c r="R181" s="662"/>
      <c r="S181" s="678">
        <v>0</v>
      </c>
      <c r="T181" s="745"/>
      <c r="U181" s="701">
        <v>0</v>
      </c>
    </row>
    <row r="182" spans="1:21" ht="14.4" customHeight="1" x14ac:dyDescent="0.3">
      <c r="A182" s="661">
        <v>22</v>
      </c>
      <c r="B182" s="662" t="s">
        <v>518</v>
      </c>
      <c r="C182" s="662" t="s">
        <v>961</v>
      </c>
      <c r="D182" s="743" t="s">
        <v>1477</v>
      </c>
      <c r="E182" s="744" t="s">
        <v>967</v>
      </c>
      <c r="F182" s="662" t="s">
        <v>958</v>
      </c>
      <c r="G182" s="662" t="s">
        <v>1287</v>
      </c>
      <c r="H182" s="662" t="s">
        <v>519</v>
      </c>
      <c r="I182" s="662" t="s">
        <v>1288</v>
      </c>
      <c r="J182" s="662" t="s">
        <v>1289</v>
      </c>
      <c r="K182" s="662" t="s">
        <v>1290</v>
      </c>
      <c r="L182" s="663">
        <v>0</v>
      </c>
      <c r="M182" s="663">
        <v>0</v>
      </c>
      <c r="N182" s="662">
        <v>1</v>
      </c>
      <c r="O182" s="745">
        <v>0.5</v>
      </c>
      <c r="P182" s="663"/>
      <c r="Q182" s="678"/>
      <c r="R182" s="662"/>
      <c r="S182" s="678">
        <v>0</v>
      </c>
      <c r="T182" s="745"/>
      <c r="U182" s="701">
        <v>0</v>
      </c>
    </row>
    <row r="183" spans="1:21" ht="14.4" customHeight="1" x14ac:dyDescent="0.3">
      <c r="A183" s="661">
        <v>22</v>
      </c>
      <c r="B183" s="662" t="s">
        <v>518</v>
      </c>
      <c r="C183" s="662" t="s">
        <v>961</v>
      </c>
      <c r="D183" s="743" t="s">
        <v>1477</v>
      </c>
      <c r="E183" s="744" t="s">
        <v>967</v>
      </c>
      <c r="F183" s="662" t="s">
        <v>958</v>
      </c>
      <c r="G183" s="662" t="s">
        <v>1291</v>
      </c>
      <c r="H183" s="662" t="s">
        <v>519</v>
      </c>
      <c r="I183" s="662" t="s">
        <v>1292</v>
      </c>
      <c r="J183" s="662" t="s">
        <v>1293</v>
      </c>
      <c r="K183" s="662" t="s">
        <v>1294</v>
      </c>
      <c r="L183" s="663">
        <v>271.94</v>
      </c>
      <c r="M183" s="663">
        <v>543.88</v>
      </c>
      <c r="N183" s="662">
        <v>2</v>
      </c>
      <c r="O183" s="745">
        <v>0.5</v>
      </c>
      <c r="P183" s="663"/>
      <c r="Q183" s="678">
        <v>0</v>
      </c>
      <c r="R183" s="662"/>
      <c r="S183" s="678">
        <v>0</v>
      </c>
      <c r="T183" s="745"/>
      <c r="U183" s="701">
        <v>0</v>
      </c>
    </row>
    <row r="184" spans="1:21" ht="14.4" customHeight="1" x14ac:dyDescent="0.3">
      <c r="A184" s="661">
        <v>22</v>
      </c>
      <c r="B184" s="662" t="s">
        <v>518</v>
      </c>
      <c r="C184" s="662" t="s">
        <v>961</v>
      </c>
      <c r="D184" s="743" t="s">
        <v>1477</v>
      </c>
      <c r="E184" s="744" t="s">
        <v>967</v>
      </c>
      <c r="F184" s="662" t="s">
        <v>958</v>
      </c>
      <c r="G184" s="662" t="s">
        <v>1212</v>
      </c>
      <c r="H184" s="662" t="s">
        <v>519</v>
      </c>
      <c r="I184" s="662" t="s">
        <v>1222</v>
      </c>
      <c r="J184" s="662" t="s">
        <v>1220</v>
      </c>
      <c r="K184" s="662" t="s">
        <v>1215</v>
      </c>
      <c r="L184" s="663">
        <v>0</v>
      </c>
      <c r="M184" s="663">
        <v>0</v>
      </c>
      <c r="N184" s="662">
        <v>1</v>
      </c>
      <c r="O184" s="745">
        <v>1</v>
      </c>
      <c r="P184" s="663">
        <v>0</v>
      </c>
      <c r="Q184" s="678"/>
      <c r="R184" s="662">
        <v>1</v>
      </c>
      <c r="S184" s="678">
        <v>1</v>
      </c>
      <c r="T184" s="745">
        <v>1</v>
      </c>
      <c r="U184" s="701">
        <v>1</v>
      </c>
    </row>
    <row r="185" spans="1:21" ht="14.4" customHeight="1" x14ac:dyDescent="0.3">
      <c r="A185" s="661">
        <v>22</v>
      </c>
      <c r="B185" s="662" t="s">
        <v>518</v>
      </c>
      <c r="C185" s="662" t="s">
        <v>961</v>
      </c>
      <c r="D185" s="743" t="s">
        <v>1477</v>
      </c>
      <c r="E185" s="744" t="s">
        <v>969</v>
      </c>
      <c r="F185" s="662" t="s">
        <v>958</v>
      </c>
      <c r="G185" s="662" t="s">
        <v>1238</v>
      </c>
      <c r="H185" s="662" t="s">
        <v>519</v>
      </c>
      <c r="I185" s="662" t="s">
        <v>1239</v>
      </c>
      <c r="J185" s="662" t="s">
        <v>1240</v>
      </c>
      <c r="K185" s="662" t="s">
        <v>1241</v>
      </c>
      <c r="L185" s="663">
        <v>80.23</v>
      </c>
      <c r="M185" s="663">
        <v>160.46</v>
      </c>
      <c r="N185" s="662">
        <v>2</v>
      </c>
      <c r="O185" s="745">
        <v>1</v>
      </c>
      <c r="P185" s="663">
        <v>160.46</v>
      </c>
      <c r="Q185" s="678">
        <v>1</v>
      </c>
      <c r="R185" s="662">
        <v>2</v>
      </c>
      <c r="S185" s="678">
        <v>1</v>
      </c>
      <c r="T185" s="745">
        <v>1</v>
      </c>
      <c r="U185" s="701">
        <v>1</v>
      </c>
    </row>
    <row r="186" spans="1:21" ht="14.4" customHeight="1" x14ac:dyDescent="0.3">
      <c r="A186" s="661">
        <v>22</v>
      </c>
      <c r="B186" s="662" t="s">
        <v>518</v>
      </c>
      <c r="C186" s="662" t="s">
        <v>961</v>
      </c>
      <c r="D186" s="743" t="s">
        <v>1477</v>
      </c>
      <c r="E186" s="744" t="s">
        <v>969</v>
      </c>
      <c r="F186" s="662" t="s">
        <v>958</v>
      </c>
      <c r="G186" s="662" t="s">
        <v>1064</v>
      </c>
      <c r="H186" s="662" t="s">
        <v>711</v>
      </c>
      <c r="I186" s="662" t="s">
        <v>1242</v>
      </c>
      <c r="J186" s="662" t="s">
        <v>1243</v>
      </c>
      <c r="K186" s="662" t="s">
        <v>1067</v>
      </c>
      <c r="L186" s="663">
        <v>70.540000000000006</v>
      </c>
      <c r="M186" s="663">
        <v>211.62</v>
      </c>
      <c r="N186" s="662">
        <v>3</v>
      </c>
      <c r="O186" s="745">
        <v>1</v>
      </c>
      <c r="P186" s="663">
        <v>211.62</v>
      </c>
      <c r="Q186" s="678">
        <v>1</v>
      </c>
      <c r="R186" s="662">
        <v>3</v>
      </c>
      <c r="S186" s="678">
        <v>1</v>
      </c>
      <c r="T186" s="745">
        <v>1</v>
      </c>
      <c r="U186" s="701">
        <v>1</v>
      </c>
    </row>
    <row r="187" spans="1:21" ht="14.4" customHeight="1" x14ac:dyDescent="0.3">
      <c r="A187" s="661">
        <v>22</v>
      </c>
      <c r="B187" s="662" t="s">
        <v>518</v>
      </c>
      <c r="C187" s="662" t="s">
        <v>961</v>
      </c>
      <c r="D187" s="743" t="s">
        <v>1477</v>
      </c>
      <c r="E187" s="744" t="s">
        <v>969</v>
      </c>
      <c r="F187" s="662" t="s">
        <v>958</v>
      </c>
      <c r="G187" s="662" t="s">
        <v>1064</v>
      </c>
      <c r="H187" s="662" t="s">
        <v>711</v>
      </c>
      <c r="I187" s="662" t="s">
        <v>1295</v>
      </c>
      <c r="J187" s="662" t="s">
        <v>1296</v>
      </c>
      <c r="K187" s="662" t="s">
        <v>1297</v>
      </c>
      <c r="L187" s="663">
        <v>70.540000000000006</v>
      </c>
      <c r="M187" s="663">
        <v>211.62</v>
      </c>
      <c r="N187" s="662">
        <v>3</v>
      </c>
      <c r="O187" s="745">
        <v>2</v>
      </c>
      <c r="P187" s="663">
        <v>211.62</v>
      </c>
      <c r="Q187" s="678">
        <v>1</v>
      </c>
      <c r="R187" s="662">
        <v>3</v>
      </c>
      <c r="S187" s="678">
        <v>1</v>
      </c>
      <c r="T187" s="745">
        <v>2</v>
      </c>
      <c r="U187" s="701">
        <v>1</v>
      </c>
    </row>
    <row r="188" spans="1:21" ht="14.4" customHeight="1" x14ac:dyDescent="0.3">
      <c r="A188" s="661">
        <v>22</v>
      </c>
      <c r="B188" s="662" t="s">
        <v>518</v>
      </c>
      <c r="C188" s="662" t="s">
        <v>961</v>
      </c>
      <c r="D188" s="743" t="s">
        <v>1477</v>
      </c>
      <c r="E188" s="744" t="s">
        <v>969</v>
      </c>
      <c r="F188" s="662" t="s">
        <v>958</v>
      </c>
      <c r="G188" s="662" t="s">
        <v>1298</v>
      </c>
      <c r="H188" s="662" t="s">
        <v>519</v>
      </c>
      <c r="I188" s="662" t="s">
        <v>1299</v>
      </c>
      <c r="J188" s="662" t="s">
        <v>1300</v>
      </c>
      <c r="K188" s="662" t="s">
        <v>1301</v>
      </c>
      <c r="L188" s="663">
        <v>42.63</v>
      </c>
      <c r="M188" s="663">
        <v>42.63</v>
      </c>
      <c r="N188" s="662">
        <v>1</v>
      </c>
      <c r="O188" s="745">
        <v>0.5</v>
      </c>
      <c r="P188" s="663">
        <v>42.63</v>
      </c>
      <c r="Q188" s="678">
        <v>1</v>
      </c>
      <c r="R188" s="662">
        <v>1</v>
      </c>
      <c r="S188" s="678">
        <v>1</v>
      </c>
      <c r="T188" s="745">
        <v>0.5</v>
      </c>
      <c r="U188" s="701">
        <v>1</v>
      </c>
    </row>
    <row r="189" spans="1:21" ht="14.4" customHeight="1" x14ac:dyDescent="0.3">
      <c r="A189" s="661">
        <v>22</v>
      </c>
      <c r="B189" s="662" t="s">
        <v>518</v>
      </c>
      <c r="C189" s="662" t="s">
        <v>961</v>
      </c>
      <c r="D189" s="743" t="s">
        <v>1477</v>
      </c>
      <c r="E189" s="744" t="s">
        <v>969</v>
      </c>
      <c r="F189" s="662" t="s">
        <v>958</v>
      </c>
      <c r="G189" s="662" t="s">
        <v>1089</v>
      </c>
      <c r="H189" s="662" t="s">
        <v>519</v>
      </c>
      <c r="I189" s="662" t="s">
        <v>1302</v>
      </c>
      <c r="J189" s="662" t="s">
        <v>1303</v>
      </c>
      <c r="K189" s="662" t="s">
        <v>1304</v>
      </c>
      <c r="L189" s="663">
        <v>0</v>
      </c>
      <c r="M189" s="663">
        <v>0</v>
      </c>
      <c r="N189" s="662">
        <v>1</v>
      </c>
      <c r="O189" s="745">
        <v>1</v>
      </c>
      <c r="P189" s="663">
        <v>0</v>
      </c>
      <c r="Q189" s="678"/>
      <c r="R189" s="662">
        <v>1</v>
      </c>
      <c r="S189" s="678">
        <v>1</v>
      </c>
      <c r="T189" s="745">
        <v>1</v>
      </c>
      <c r="U189" s="701">
        <v>1</v>
      </c>
    </row>
    <row r="190" spans="1:21" ht="14.4" customHeight="1" x14ac:dyDescent="0.3">
      <c r="A190" s="661">
        <v>22</v>
      </c>
      <c r="B190" s="662" t="s">
        <v>518</v>
      </c>
      <c r="C190" s="662" t="s">
        <v>961</v>
      </c>
      <c r="D190" s="743" t="s">
        <v>1477</v>
      </c>
      <c r="E190" s="744" t="s">
        <v>969</v>
      </c>
      <c r="F190" s="662" t="s">
        <v>958</v>
      </c>
      <c r="G190" s="662" t="s">
        <v>1089</v>
      </c>
      <c r="H190" s="662" t="s">
        <v>519</v>
      </c>
      <c r="I190" s="662" t="s">
        <v>1305</v>
      </c>
      <c r="J190" s="662" t="s">
        <v>1303</v>
      </c>
      <c r="K190" s="662" t="s">
        <v>1306</v>
      </c>
      <c r="L190" s="663">
        <v>27.67</v>
      </c>
      <c r="M190" s="663">
        <v>193.69000000000005</v>
      </c>
      <c r="N190" s="662">
        <v>7</v>
      </c>
      <c r="O190" s="745">
        <v>6</v>
      </c>
      <c r="P190" s="663">
        <v>193.69000000000005</v>
      </c>
      <c r="Q190" s="678">
        <v>1</v>
      </c>
      <c r="R190" s="662">
        <v>7</v>
      </c>
      <c r="S190" s="678">
        <v>1</v>
      </c>
      <c r="T190" s="745">
        <v>6</v>
      </c>
      <c r="U190" s="701">
        <v>1</v>
      </c>
    </row>
    <row r="191" spans="1:21" ht="14.4" customHeight="1" x14ac:dyDescent="0.3">
      <c r="A191" s="661">
        <v>22</v>
      </c>
      <c r="B191" s="662" t="s">
        <v>518</v>
      </c>
      <c r="C191" s="662" t="s">
        <v>961</v>
      </c>
      <c r="D191" s="743" t="s">
        <v>1477</v>
      </c>
      <c r="E191" s="744" t="s">
        <v>969</v>
      </c>
      <c r="F191" s="662" t="s">
        <v>958</v>
      </c>
      <c r="G191" s="662" t="s">
        <v>1089</v>
      </c>
      <c r="H191" s="662" t="s">
        <v>519</v>
      </c>
      <c r="I191" s="662" t="s">
        <v>1307</v>
      </c>
      <c r="J191" s="662" t="s">
        <v>1303</v>
      </c>
      <c r="K191" s="662" t="s">
        <v>1308</v>
      </c>
      <c r="L191" s="663">
        <v>0</v>
      </c>
      <c r="M191" s="663">
        <v>0</v>
      </c>
      <c r="N191" s="662">
        <v>1</v>
      </c>
      <c r="O191" s="745">
        <v>1</v>
      </c>
      <c r="P191" s="663">
        <v>0</v>
      </c>
      <c r="Q191" s="678"/>
      <c r="R191" s="662">
        <v>1</v>
      </c>
      <c r="S191" s="678">
        <v>1</v>
      </c>
      <c r="T191" s="745">
        <v>1</v>
      </c>
      <c r="U191" s="701">
        <v>1</v>
      </c>
    </row>
    <row r="192" spans="1:21" ht="14.4" customHeight="1" x14ac:dyDescent="0.3">
      <c r="A192" s="661">
        <v>22</v>
      </c>
      <c r="B192" s="662" t="s">
        <v>518</v>
      </c>
      <c r="C192" s="662" t="s">
        <v>961</v>
      </c>
      <c r="D192" s="743" t="s">
        <v>1477</v>
      </c>
      <c r="E192" s="744" t="s">
        <v>969</v>
      </c>
      <c r="F192" s="662" t="s">
        <v>958</v>
      </c>
      <c r="G192" s="662" t="s">
        <v>1309</v>
      </c>
      <c r="H192" s="662" t="s">
        <v>519</v>
      </c>
      <c r="I192" s="662" t="s">
        <v>1310</v>
      </c>
      <c r="J192" s="662" t="s">
        <v>1311</v>
      </c>
      <c r="K192" s="662" t="s">
        <v>1312</v>
      </c>
      <c r="L192" s="663">
        <v>0</v>
      </c>
      <c r="M192" s="663">
        <v>0</v>
      </c>
      <c r="N192" s="662">
        <v>2</v>
      </c>
      <c r="O192" s="745">
        <v>1</v>
      </c>
      <c r="P192" s="663">
        <v>0</v>
      </c>
      <c r="Q192" s="678"/>
      <c r="R192" s="662">
        <v>2</v>
      </c>
      <c r="S192" s="678">
        <v>1</v>
      </c>
      <c r="T192" s="745">
        <v>1</v>
      </c>
      <c r="U192" s="701">
        <v>1</v>
      </c>
    </row>
    <row r="193" spans="1:21" ht="14.4" customHeight="1" x14ac:dyDescent="0.3">
      <c r="A193" s="661">
        <v>22</v>
      </c>
      <c r="B193" s="662" t="s">
        <v>518</v>
      </c>
      <c r="C193" s="662" t="s">
        <v>961</v>
      </c>
      <c r="D193" s="743" t="s">
        <v>1477</v>
      </c>
      <c r="E193" s="744" t="s">
        <v>969</v>
      </c>
      <c r="F193" s="662" t="s">
        <v>958</v>
      </c>
      <c r="G193" s="662" t="s">
        <v>1313</v>
      </c>
      <c r="H193" s="662" t="s">
        <v>519</v>
      </c>
      <c r="I193" s="662" t="s">
        <v>1314</v>
      </c>
      <c r="J193" s="662" t="s">
        <v>1315</v>
      </c>
      <c r="K193" s="662" t="s">
        <v>1316</v>
      </c>
      <c r="L193" s="663">
        <v>46.57</v>
      </c>
      <c r="M193" s="663">
        <v>93.14</v>
      </c>
      <c r="N193" s="662">
        <v>2</v>
      </c>
      <c r="O193" s="745">
        <v>1.5</v>
      </c>
      <c r="P193" s="663">
        <v>93.14</v>
      </c>
      <c r="Q193" s="678">
        <v>1</v>
      </c>
      <c r="R193" s="662">
        <v>2</v>
      </c>
      <c r="S193" s="678">
        <v>1</v>
      </c>
      <c r="T193" s="745">
        <v>1.5</v>
      </c>
      <c r="U193" s="701">
        <v>1</v>
      </c>
    </row>
    <row r="194" spans="1:21" ht="14.4" customHeight="1" x14ac:dyDescent="0.3">
      <c r="A194" s="661">
        <v>22</v>
      </c>
      <c r="B194" s="662" t="s">
        <v>518</v>
      </c>
      <c r="C194" s="662" t="s">
        <v>961</v>
      </c>
      <c r="D194" s="743" t="s">
        <v>1477</v>
      </c>
      <c r="E194" s="744" t="s">
        <v>969</v>
      </c>
      <c r="F194" s="662" t="s">
        <v>958</v>
      </c>
      <c r="G194" s="662" t="s">
        <v>1147</v>
      </c>
      <c r="H194" s="662" t="s">
        <v>519</v>
      </c>
      <c r="I194" s="662" t="s">
        <v>1317</v>
      </c>
      <c r="J194" s="662" t="s">
        <v>1318</v>
      </c>
      <c r="K194" s="662" t="s">
        <v>1319</v>
      </c>
      <c r="L194" s="663">
        <v>189.43</v>
      </c>
      <c r="M194" s="663">
        <v>189.43</v>
      </c>
      <c r="N194" s="662">
        <v>1</v>
      </c>
      <c r="O194" s="745">
        <v>1</v>
      </c>
      <c r="P194" s="663">
        <v>189.43</v>
      </c>
      <c r="Q194" s="678">
        <v>1</v>
      </c>
      <c r="R194" s="662">
        <v>1</v>
      </c>
      <c r="S194" s="678">
        <v>1</v>
      </c>
      <c r="T194" s="745">
        <v>1</v>
      </c>
      <c r="U194" s="701">
        <v>1</v>
      </c>
    </row>
    <row r="195" spans="1:21" ht="14.4" customHeight="1" x14ac:dyDescent="0.3">
      <c r="A195" s="661">
        <v>22</v>
      </c>
      <c r="B195" s="662" t="s">
        <v>518</v>
      </c>
      <c r="C195" s="662" t="s">
        <v>961</v>
      </c>
      <c r="D195" s="743" t="s">
        <v>1477</v>
      </c>
      <c r="E195" s="744" t="s">
        <v>969</v>
      </c>
      <c r="F195" s="662" t="s">
        <v>958</v>
      </c>
      <c r="G195" s="662" t="s">
        <v>1320</v>
      </c>
      <c r="H195" s="662" t="s">
        <v>519</v>
      </c>
      <c r="I195" s="662" t="s">
        <v>1321</v>
      </c>
      <c r="J195" s="662" t="s">
        <v>1322</v>
      </c>
      <c r="K195" s="662" t="s">
        <v>1323</v>
      </c>
      <c r="L195" s="663">
        <v>256.67</v>
      </c>
      <c r="M195" s="663">
        <v>256.67</v>
      </c>
      <c r="N195" s="662">
        <v>1</v>
      </c>
      <c r="O195" s="745">
        <v>1</v>
      </c>
      <c r="P195" s="663">
        <v>256.67</v>
      </c>
      <c r="Q195" s="678">
        <v>1</v>
      </c>
      <c r="R195" s="662">
        <v>1</v>
      </c>
      <c r="S195" s="678">
        <v>1</v>
      </c>
      <c r="T195" s="745">
        <v>1</v>
      </c>
      <c r="U195" s="701">
        <v>1</v>
      </c>
    </row>
    <row r="196" spans="1:21" ht="14.4" customHeight="1" x14ac:dyDescent="0.3">
      <c r="A196" s="661">
        <v>22</v>
      </c>
      <c r="B196" s="662" t="s">
        <v>518</v>
      </c>
      <c r="C196" s="662" t="s">
        <v>961</v>
      </c>
      <c r="D196" s="743" t="s">
        <v>1477</v>
      </c>
      <c r="E196" s="744" t="s">
        <v>969</v>
      </c>
      <c r="F196" s="662" t="s">
        <v>958</v>
      </c>
      <c r="G196" s="662" t="s">
        <v>1050</v>
      </c>
      <c r="H196" s="662" t="s">
        <v>519</v>
      </c>
      <c r="I196" s="662" t="s">
        <v>1175</v>
      </c>
      <c r="J196" s="662" t="s">
        <v>1176</v>
      </c>
      <c r="K196" s="662" t="s">
        <v>1177</v>
      </c>
      <c r="L196" s="663">
        <v>36.54</v>
      </c>
      <c r="M196" s="663">
        <v>36.54</v>
      </c>
      <c r="N196" s="662">
        <v>1</v>
      </c>
      <c r="O196" s="745">
        <v>1</v>
      </c>
      <c r="P196" s="663"/>
      <c r="Q196" s="678">
        <v>0</v>
      </c>
      <c r="R196" s="662"/>
      <c r="S196" s="678">
        <v>0</v>
      </c>
      <c r="T196" s="745"/>
      <c r="U196" s="701">
        <v>0</v>
      </c>
    </row>
    <row r="197" spans="1:21" ht="14.4" customHeight="1" x14ac:dyDescent="0.3">
      <c r="A197" s="661">
        <v>22</v>
      </c>
      <c r="B197" s="662" t="s">
        <v>518</v>
      </c>
      <c r="C197" s="662" t="s">
        <v>961</v>
      </c>
      <c r="D197" s="743" t="s">
        <v>1477</v>
      </c>
      <c r="E197" s="744" t="s">
        <v>970</v>
      </c>
      <c r="F197" s="662" t="s">
        <v>958</v>
      </c>
      <c r="G197" s="662" t="s">
        <v>1053</v>
      </c>
      <c r="H197" s="662" t="s">
        <v>519</v>
      </c>
      <c r="I197" s="662" t="s">
        <v>1054</v>
      </c>
      <c r="J197" s="662" t="s">
        <v>1055</v>
      </c>
      <c r="K197" s="662" t="s">
        <v>1056</v>
      </c>
      <c r="L197" s="663">
        <v>35.11</v>
      </c>
      <c r="M197" s="663">
        <v>70.22</v>
      </c>
      <c r="N197" s="662">
        <v>2</v>
      </c>
      <c r="O197" s="745">
        <v>0.5</v>
      </c>
      <c r="P197" s="663">
        <v>70.22</v>
      </c>
      <c r="Q197" s="678">
        <v>1</v>
      </c>
      <c r="R197" s="662">
        <v>2</v>
      </c>
      <c r="S197" s="678">
        <v>1</v>
      </c>
      <c r="T197" s="745">
        <v>0.5</v>
      </c>
      <c r="U197" s="701">
        <v>1</v>
      </c>
    </row>
    <row r="198" spans="1:21" ht="14.4" customHeight="1" x14ac:dyDescent="0.3">
      <c r="A198" s="661">
        <v>22</v>
      </c>
      <c r="B198" s="662" t="s">
        <v>518</v>
      </c>
      <c r="C198" s="662" t="s">
        <v>961</v>
      </c>
      <c r="D198" s="743" t="s">
        <v>1477</v>
      </c>
      <c r="E198" s="744" t="s">
        <v>970</v>
      </c>
      <c r="F198" s="662" t="s">
        <v>958</v>
      </c>
      <c r="G198" s="662" t="s">
        <v>1057</v>
      </c>
      <c r="H198" s="662" t="s">
        <v>519</v>
      </c>
      <c r="I198" s="662" t="s">
        <v>1324</v>
      </c>
      <c r="J198" s="662" t="s">
        <v>1325</v>
      </c>
      <c r="K198" s="662" t="s">
        <v>1326</v>
      </c>
      <c r="L198" s="663">
        <v>4.7</v>
      </c>
      <c r="M198" s="663">
        <v>4.7</v>
      </c>
      <c r="N198" s="662">
        <v>1</v>
      </c>
      <c r="O198" s="745">
        <v>0.5</v>
      </c>
      <c r="P198" s="663">
        <v>4.7</v>
      </c>
      <c r="Q198" s="678">
        <v>1</v>
      </c>
      <c r="R198" s="662">
        <v>1</v>
      </c>
      <c r="S198" s="678">
        <v>1</v>
      </c>
      <c r="T198" s="745">
        <v>0.5</v>
      </c>
      <c r="U198" s="701">
        <v>1</v>
      </c>
    </row>
    <row r="199" spans="1:21" ht="14.4" customHeight="1" x14ac:dyDescent="0.3">
      <c r="A199" s="661">
        <v>22</v>
      </c>
      <c r="B199" s="662" t="s">
        <v>518</v>
      </c>
      <c r="C199" s="662" t="s">
        <v>961</v>
      </c>
      <c r="D199" s="743" t="s">
        <v>1477</v>
      </c>
      <c r="E199" s="744" t="s">
        <v>970</v>
      </c>
      <c r="F199" s="662" t="s">
        <v>958</v>
      </c>
      <c r="G199" s="662" t="s">
        <v>1049</v>
      </c>
      <c r="H199" s="662" t="s">
        <v>711</v>
      </c>
      <c r="I199" s="662" t="s">
        <v>1327</v>
      </c>
      <c r="J199" s="662" t="s">
        <v>1328</v>
      </c>
      <c r="K199" s="662" t="s">
        <v>1329</v>
      </c>
      <c r="L199" s="663">
        <v>111.22</v>
      </c>
      <c r="M199" s="663">
        <v>111.22</v>
      </c>
      <c r="N199" s="662">
        <v>1</v>
      </c>
      <c r="O199" s="745">
        <v>1</v>
      </c>
      <c r="P199" s="663">
        <v>111.22</v>
      </c>
      <c r="Q199" s="678">
        <v>1</v>
      </c>
      <c r="R199" s="662">
        <v>1</v>
      </c>
      <c r="S199" s="678">
        <v>1</v>
      </c>
      <c r="T199" s="745">
        <v>1</v>
      </c>
      <c r="U199" s="701">
        <v>1</v>
      </c>
    </row>
    <row r="200" spans="1:21" ht="14.4" customHeight="1" x14ac:dyDescent="0.3">
      <c r="A200" s="661">
        <v>22</v>
      </c>
      <c r="B200" s="662" t="s">
        <v>518</v>
      </c>
      <c r="C200" s="662" t="s">
        <v>961</v>
      </c>
      <c r="D200" s="743" t="s">
        <v>1477</v>
      </c>
      <c r="E200" s="744" t="s">
        <v>970</v>
      </c>
      <c r="F200" s="662" t="s">
        <v>958</v>
      </c>
      <c r="G200" s="662" t="s">
        <v>1033</v>
      </c>
      <c r="H200" s="662" t="s">
        <v>519</v>
      </c>
      <c r="I200" s="662" t="s">
        <v>1330</v>
      </c>
      <c r="J200" s="662" t="s">
        <v>1331</v>
      </c>
      <c r="K200" s="662" t="s">
        <v>1036</v>
      </c>
      <c r="L200" s="663">
        <v>35.11</v>
      </c>
      <c r="M200" s="663">
        <v>140.44</v>
      </c>
      <c r="N200" s="662">
        <v>4</v>
      </c>
      <c r="O200" s="745">
        <v>1.5</v>
      </c>
      <c r="P200" s="663">
        <v>140.44</v>
      </c>
      <c r="Q200" s="678">
        <v>1</v>
      </c>
      <c r="R200" s="662">
        <v>4</v>
      </c>
      <c r="S200" s="678">
        <v>1</v>
      </c>
      <c r="T200" s="745">
        <v>1.5</v>
      </c>
      <c r="U200" s="701">
        <v>1</v>
      </c>
    </row>
    <row r="201" spans="1:21" ht="14.4" customHeight="1" x14ac:dyDescent="0.3">
      <c r="A201" s="661">
        <v>22</v>
      </c>
      <c r="B201" s="662" t="s">
        <v>518</v>
      </c>
      <c r="C201" s="662" t="s">
        <v>961</v>
      </c>
      <c r="D201" s="743" t="s">
        <v>1477</v>
      </c>
      <c r="E201" s="744" t="s">
        <v>970</v>
      </c>
      <c r="F201" s="662" t="s">
        <v>958</v>
      </c>
      <c r="G201" s="662" t="s">
        <v>1081</v>
      </c>
      <c r="H201" s="662" t="s">
        <v>519</v>
      </c>
      <c r="I201" s="662" t="s">
        <v>1082</v>
      </c>
      <c r="J201" s="662" t="s">
        <v>1083</v>
      </c>
      <c r="K201" s="662" t="s">
        <v>1084</v>
      </c>
      <c r="L201" s="663">
        <v>160.88999999999999</v>
      </c>
      <c r="M201" s="663">
        <v>160.88999999999999</v>
      </c>
      <c r="N201" s="662">
        <v>1</v>
      </c>
      <c r="O201" s="745">
        <v>0.5</v>
      </c>
      <c r="P201" s="663">
        <v>160.88999999999999</v>
      </c>
      <c r="Q201" s="678">
        <v>1</v>
      </c>
      <c r="R201" s="662">
        <v>1</v>
      </c>
      <c r="S201" s="678">
        <v>1</v>
      </c>
      <c r="T201" s="745">
        <v>0.5</v>
      </c>
      <c r="U201" s="701">
        <v>1</v>
      </c>
    </row>
    <row r="202" spans="1:21" ht="14.4" customHeight="1" x14ac:dyDescent="0.3">
      <c r="A202" s="661">
        <v>22</v>
      </c>
      <c r="B202" s="662" t="s">
        <v>518</v>
      </c>
      <c r="C202" s="662" t="s">
        <v>961</v>
      </c>
      <c r="D202" s="743" t="s">
        <v>1477</v>
      </c>
      <c r="E202" s="744" t="s">
        <v>970</v>
      </c>
      <c r="F202" s="662" t="s">
        <v>958</v>
      </c>
      <c r="G202" s="662" t="s">
        <v>1085</v>
      </c>
      <c r="H202" s="662" t="s">
        <v>711</v>
      </c>
      <c r="I202" s="662" t="s">
        <v>1332</v>
      </c>
      <c r="J202" s="662" t="s">
        <v>1087</v>
      </c>
      <c r="K202" s="662" t="s">
        <v>1088</v>
      </c>
      <c r="L202" s="663">
        <v>170.32</v>
      </c>
      <c r="M202" s="663">
        <v>170.32</v>
      </c>
      <c r="N202" s="662">
        <v>1</v>
      </c>
      <c r="O202" s="745">
        <v>1</v>
      </c>
      <c r="P202" s="663"/>
      <c r="Q202" s="678">
        <v>0</v>
      </c>
      <c r="R202" s="662"/>
      <c r="S202" s="678">
        <v>0</v>
      </c>
      <c r="T202" s="745"/>
      <c r="U202" s="701">
        <v>0</v>
      </c>
    </row>
    <row r="203" spans="1:21" ht="14.4" customHeight="1" x14ac:dyDescent="0.3">
      <c r="A203" s="661">
        <v>22</v>
      </c>
      <c r="B203" s="662" t="s">
        <v>518</v>
      </c>
      <c r="C203" s="662" t="s">
        <v>961</v>
      </c>
      <c r="D203" s="743" t="s">
        <v>1477</v>
      </c>
      <c r="E203" s="744" t="s">
        <v>970</v>
      </c>
      <c r="F203" s="662" t="s">
        <v>958</v>
      </c>
      <c r="G203" s="662" t="s">
        <v>1333</v>
      </c>
      <c r="H203" s="662" t="s">
        <v>519</v>
      </c>
      <c r="I203" s="662" t="s">
        <v>1334</v>
      </c>
      <c r="J203" s="662" t="s">
        <v>1335</v>
      </c>
      <c r="K203" s="662" t="s">
        <v>1336</v>
      </c>
      <c r="L203" s="663">
        <v>0</v>
      </c>
      <c r="M203" s="663">
        <v>0</v>
      </c>
      <c r="N203" s="662">
        <v>1</v>
      </c>
      <c r="O203" s="745">
        <v>1</v>
      </c>
      <c r="P203" s="663">
        <v>0</v>
      </c>
      <c r="Q203" s="678"/>
      <c r="R203" s="662">
        <v>1</v>
      </c>
      <c r="S203" s="678">
        <v>1</v>
      </c>
      <c r="T203" s="745">
        <v>1</v>
      </c>
      <c r="U203" s="701">
        <v>1</v>
      </c>
    </row>
    <row r="204" spans="1:21" ht="14.4" customHeight="1" x14ac:dyDescent="0.3">
      <c r="A204" s="661">
        <v>22</v>
      </c>
      <c r="B204" s="662" t="s">
        <v>518</v>
      </c>
      <c r="C204" s="662" t="s">
        <v>961</v>
      </c>
      <c r="D204" s="743" t="s">
        <v>1477</v>
      </c>
      <c r="E204" s="744" t="s">
        <v>970</v>
      </c>
      <c r="F204" s="662" t="s">
        <v>958</v>
      </c>
      <c r="G204" s="662" t="s">
        <v>1337</v>
      </c>
      <c r="H204" s="662" t="s">
        <v>519</v>
      </c>
      <c r="I204" s="662" t="s">
        <v>872</v>
      </c>
      <c r="J204" s="662" t="s">
        <v>694</v>
      </c>
      <c r="K204" s="662" t="s">
        <v>1338</v>
      </c>
      <c r="L204" s="663">
        <v>0</v>
      </c>
      <c r="M204" s="663">
        <v>0</v>
      </c>
      <c r="N204" s="662">
        <v>1</v>
      </c>
      <c r="O204" s="745">
        <v>1</v>
      </c>
      <c r="P204" s="663">
        <v>0</v>
      </c>
      <c r="Q204" s="678"/>
      <c r="R204" s="662">
        <v>1</v>
      </c>
      <c r="S204" s="678">
        <v>1</v>
      </c>
      <c r="T204" s="745">
        <v>1</v>
      </c>
      <c r="U204" s="701">
        <v>1</v>
      </c>
    </row>
    <row r="205" spans="1:21" ht="14.4" customHeight="1" x14ac:dyDescent="0.3">
      <c r="A205" s="661">
        <v>22</v>
      </c>
      <c r="B205" s="662" t="s">
        <v>518</v>
      </c>
      <c r="C205" s="662" t="s">
        <v>961</v>
      </c>
      <c r="D205" s="743" t="s">
        <v>1477</v>
      </c>
      <c r="E205" s="744" t="s">
        <v>970</v>
      </c>
      <c r="F205" s="662" t="s">
        <v>958</v>
      </c>
      <c r="G205" s="662" t="s">
        <v>977</v>
      </c>
      <c r="H205" s="662" t="s">
        <v>519</v>
      </c>
      <c r="I205" s="662" t="s">
        <v>978</v>
      </c>
      <c r="J205" s="662" t="s">
        <v>979</v>
      </c>
      <c r="K205" s="662"/>
      <c r="L205" s="663">
        <v>0</v>
      </c>
      <c r="M205" s="663">
        <v>0</v>
      </c>
      <c r="N205" s="662">
        <v>3</v>
      </c>
      <c r="O205" s="745">
        <v>2.5</v>
      </c>
      <c r="P205" s="663">
        <v>0</v>
      </c>
      <c r="Q205" s="678"/>
      <c r="R205" s="662">
        <v>3</v>
      </c>
      <c r="S205" s="678">
        <v>1</v>
      </c>
      <c r="T205" s="745">
        <v>2.5</v>
      </c>
      <c r="U205" s="701">
        <v>1</v>
      </c>
    </row>
    <row r="206" spans="1:21" ht="14.4" customHeight="1" x14ac:dyDescent="0.3">
      <c r="A206" s="661">
        <v>22</v>
      </c>
      <c r="B206" s="662" t="s">
        <v>518</v>
      </c>
      <c r="C206" s="662" t="s">
        <v>961</v>
      </c>
      <c r="D206" s="743" t="s">
        <v>1477</v>
      </c>
      <c r="E206" s="744" t="s">
        <v>970</v>
      </c>
      <c r="F206" s="662" t="s">
        <v>958</v>
      </c>
      <c r="G206" s="662" t="s">
        <v>980</v>
      </c>
      <c r="H206" s="662" t="s">
        <v>711</v>
      </c>
      <c r="I206" s="662" t="s">
        <v>1150</v>
      </c>
      <c r="J206" s="662" t="s">
        <v>1151</v>
      </c>
      <c r="K206" s="662" t="s">
        <v>1152</v>
      </c>
      <c r="L206" s="663">
        <v>0</v>
      </c>
      <c r="M206" s="663">
        <v>0</v>
      </c>
      <c r="N206" s="662">
        <v>1</v>
      </c>
      <c r="O206" s="745">
        <v>0.5</v>
      </c>
      <c r="P206" s="663">
        <v>0</v>
      </c>
      <c r="Q206" s="678"/>
      <c r="R206" s="662">
        <v>1</v>
      </c>
      <c r="S206" s="678">
        <v>1</v>
      </c>
      <c r="T206" s="745">
        <v>0.5</v>
      </c>
      <c r="U206" s="701">
        <v>1</v>
      </c>
    </row>
    <row r="207" spans="1:21" ht="14.4" customHeight="1" x14ac:dyDescent="0.3">
      <c r="A207" s="661">
        <v>22</v>
      </c>
      <c r="B207" s="662" t="s">
        <v>518</v>
      </c>
      <c r="C207" s="662" t="s">
        <v>961</v>
      </c>
      <c r="D207" s="743" t="s">
        <v>1477</v>
      </c>
      <c r="E207" s="744" t="s">
        <v>970</v>
      </c>
      <c r="F207" s="662" t="s">
        <v>958</v>
      </c>
      <c r="G207" s="662" t="s">
        <v>980</v>
      </c>
      <c r="H207" s="662" t="s">
        <v>711</v>
      </c>
      <c r="I207" s="662" t="s">
        <v>981</v>
      </c>
      <c r="J207" s="662" t="s">
        <v>732</v>
      </c>
      <c r="K207" s="662" t="s">
        <v>982</v>
      </c>
      <c r="L207" s="663">
        <v>0</v>
      </c>
      <c r="M207" s="663">
        <v>0</v>
      </c>
      <c r="N207" s="662">
        <v>1</v>
      </c>
      <c r="O207" s="745">
        <v>1</v>
      </c>
      <c r="P207" s="663"/>
      <c r="Q207" s="678"/>
      <c r="R207" s="662"/>
      <c r="S207" s="678">
        <v>0</v>
      </c>
      <c r="T207" s="745"/>
      <c r="U207" s="701">
        <v>0</v>
      </c>
    </row>
    <row r="208" spans="1:21" ht="14.4" customHeight="1" x14ac:dyDescent="0.3">
      <c r="A208" s="661">
        <v>22</v>
      </c>
      <c r="B208" s="662" t="s">
        <v>518</v>
      </c>
      <c r="C208" s="662" t="s">
        <v>961</v>
      </c>
      <c r="D208" s="743" t="s">
        <v>1477</v>
      </c>
      <c r="E208" s="744" t="s">
        <v>970</v>
      </c>
      <c r="F208" s="662" t="s">
        <v>958</v>
      </c>
      <c r="G208" s="662" t="s">
        <v>980</v>
      </c>
      <c r="H208" s="662" t="s">
        <v>711</v>
      </c>
      <c r="I208" s="662" t="s">
        <v>731</v>
      </c>
      <c r="J208" s="662" t="s">
        <v>732</v>
      </c>
      <c r="K208" s="662" t="s">
        <v>926</v>
      </c>
      <c r="L208" s="663">
        <v>88.51</v>
      </c>
      <c r="M208" s="663">
        <v>88.51</v>
      </c>
      <c r="N208" s="662">
        <v>1</v>
      </c>
      <c r="O208" s="745">
        <v>1</v>
      </c>
      <c r="P208" s="663"/>
      <c r="Q208" s="678">
        <v>0</v>
      </c>
      <c r="R208" s="662"/>
      <c r="S208" s="678">
        <v>0</v>
      </c>
      <c r="T208" s="745"/>
      <c r="U208" s="701">
        <v>0</v>
      </c>
    </row>
    <row r="209" spans="1:21" ht="14.4" customHeight="1" x14ac:dyDescent="0.3">
      <c r="A209" s="661">
        <v>22</v>
      </c>
      <c r="B209" s="662" t="s">
        <v>518</v>
      </c>
      <c r="C209" s="662" t="s">
        <v>961</v>
      </c>
      <c r="D209" s="743" t="s">
        <v>1477</v>
      </c>
      <c r="E209" s="744" t="s">
        <v>970</v>
      </c>
      <c r="F209" s="662" t="s">
        <v>958</v>
      </c>
      <c r="G209" s="662" t="s">
        <v>980</v>
      </c>
      <c r="H209" s="662" t="s">
        <v>519</v>
      </c>
      <c r="I209" s="662" t="s">
        <v>983</v>
      </c>
      <c r="J209" s="662" t="s">
        <v>984</v>
      </c>
      <c r="K209" s="662" t="s">
        <v>985</v>
      </c>
      <c r="L209" s="663">
        <v>0</v>
      </c>
      <c r="M209" s="663">
        <v>0</v>
      </c>
      <c r="N209" s="662">
        <v>3</v>
      </c>
      <c r="O209" s="745">
        <v>3</v>
      </c>
      <c r="P209" s="663">
        <v>0</v>
      </c>
      <c r="Q209" s="678"/>
      <c r="R209" s="662">
        <v>1</v>
      </c>
      <c r="S209" s="678">
        <v>0.33333333333333331</v>
      </c>
      <c r="T209" s="745">
        <v>1</v>
      </c>
      <c r="U209" s="701">
        <v>0.33333333333333331</v>
      </c>
    </row>
    <row r="210" spans="1:21" ht="14.4" customHeight="1" x14ac:dyDescent="0.3">
      <c r="A210" s="661">
        <v>22</v>
      </c>
      <c r="B210" s="662" t="s">
        <v>518</v>
      </c>
      <c r="C210" s="662" t="s">
        <v>961</v>
      </c>
      <c r="D210" s="743" t="s">
        <v>1477</v>
      </c>
      <c r="E210" s="744" t="s">
        <v>970</v>
      </c>
      <c r="F210" s="662" t="s">
        <v>958</v>
      </c>
      <c r="G210" s="662" t="s">
        <v>980</v>
      </c>
      <c r="H210" s="662" t="s">
        <v>711</v>
      </c>
      <c r="I210" s="662" t="s">
        <v>986</v>
      </c>
      <c r="J210" s="662" t="s">
        <v>987</v>
      </c>
      <c r="K210" s="662" t="s">
        <v>988</v>
      </c>
      <c r="L210" s="663">
        <v>0</v>
      </c>
      <c r="M210" s="663">
        <v>0</v>
      </c>
      <c r="N210" s="662">
        <v>4</v>
      </c>
      <c r="O210" s="745">
        <v>3.5</v>
      </c>
      <c r="P210" s="663">
        <v>0</v>
      </c>
      <c r="Q210" s="678"/>
      <c r="R210" s="662">
        <v>1</v>
      </c>
      <c r="S210" s="678">
        <v>0.25</v>
      </c>
      <c r="T210" s="745">
        <v>1</v>
      </c>
      <c r="U210" s="701">
        <v>0.2857142857142857</v>
      </c>
    </row>
    <row r="211" spans="1:21" ht="14.4" customHeight="1" x14ac:dyDescent="0.3">
      <c r="A211" s="661">
        <v>22</v>
      </c>
      <c r="B211" s="662" t="s">
        <v>518</v>
      </c>
      <c r="C211" s="662" t="s">
        <v>961</v>
      </c>
      <c r="D211" s="743" t="s">
        <v>1477</v>
      </c>
      <c r="E211" s="744" t="s">
        <v>970</v>
      </c>
      <c r="F211" s="662" t="s">
        <v>958</v>
      </c>
      <c r="G211" s="662" t="s">
        <v>980</v>
      </c>
      <c r="H211" s="662" t="s">
        <v>711</v>
      </c>
      <c r="I211" s="662" t="s">
        <v>741</v>
      </c>
      <c r="J211" s="662" t="s">
        <v>742</v>
      </c>
      <c r="K211" s="662" t="s">
        <v>927</v>
      </c>
      <c r="L211" s="663">
        <v>98.78</v>
      </c>
      <c r="M211" s="663">
        <v>1185.3599999999999</v>
      </c>
      <c r="N211" s="662">
        <v>12</v>
      </c>
      <c r="O211" s="745">
        <v>11.5</v>
      </c>
      <c r="P211" s="663">
        <v>493.9</v>
      </c>
      <c r="Q211" s="678">
        <v>0.41666666666666669</v>
      </c>
      <c r="R211" s="662">
        <v>5</v>
      </c>
      <c r="S211" s="678">
        <v>0.41666666666666669</v>
      </c>
      <c r="T211" s="745">
        <v>5</v>
      </c>
      <c r="U211" s="701">
        <v>0.43478260869565216</v>
      </c>
    </row>
    <row r="212" spans="1:21" ht="14.4" customHeight="1" x14ac:dyDescent="0.3">
      <c r="A212" s="661">
        <v>22</v>
      </c>
      <c r="B212" s="662" t="s">
        <v>518</v>
      </c>
      <c r="C212" s="662" t="s">
        <v>961</v>
      </c>
      <c r="D212" s="743" t="s">
        <v>1477</v>
      </c>
      <c r="E212" s="744" t="s">
        <v>970</v>
      </c>
      <c r="F212" s="662" t="s">
        <v>958</v>
      </c>
      <c r="G212" s="662" t="s">
        <v>980</v>
      </c>
      <c r="H212" s="662" t="s">
        <v>711</v>
      </c>
      <c r="I212" s="662" t="s">
        <v>991</v>
      </c>
      <c r="J212" s="662" t="s">
        <v>992</v>
      </c>
      <c r="K212" s="662" t="s">
        <v>993</v>
      </c>
      <c r="L212" s="663">
        <v>118.54</v>
      </c>
      <c r="M212" s="663">
        <v>4267.4399999999996</v>
      </c>
      <c r="N212" s="662">
        <v>36</v>
      </c>
      <c r="O212" s="745">
        <v>32</v>
      </c>
      <c r="P212" s="663">
        <v>1541.0199999999998</v>
      </c>
      <c r="Q212" s="678">
        <v>0.3611111111111111</v>
      </c>
      <c r="R212" s="662">
        <v>13</v>
      </c>
      <c r="S212" s="678">
        <v>0.3611111111111111</v>
      </c>
      <c r="T212" s="745">
        <v>12</v>
      </c>
      <c r="U212" s="701">
        <v>0.375</v>
      </c>
    </row>
    <row r="213" spans="1:21" ht="14.4" customHeight="1" x14ac:dyDescent="0.3">
      <c r="A213" s="661">
        <v>22</v>
      </c>
      <c r="B213" s="662" t="s">
        <v>518</v>
      </c>
      <c r="C213" s="662" t="s">
        <v>961</v>
      </c>
      <c r="D213" s="743" t="s">
        <v>1477</v>
      </c>
      <c r="E213" s="744" t="s">
        <v>970</v>
      </c>
      <c r="F213" s="662" t="s">
        <v>958</v>
      </c>
      <c r="G213" s="662" t="s">
        <v>980</v>
      </c>
      <c r="H213" s="662" t="s">
        <v>711</v>
      </c>
      <c r="I213" s="662" t="s">
        <v>994</v>
      </c>
      <c r="J213" s="662" t="s">
        <v>995</v>
      </c>
      <c r="K213" s="662" t="s">
        <v>996</v>
      </c>
      <c r="L213" s="663">
        <v>59.27</v>
      </c>
      <c r="M213" s="663">
        <v>118.54</v>
      </c>
      <c r="N213" s="662">
        <v>2</v>
      </c>
      <c r="O213" s="745">
        <v>1</v>
      </c>
      <c r="P213" s="663">
        <v>59.27</v>
      </c>
      <c r="Q213" s="678">
        <v>0.5</v>
      </c>
      <c r="R213" s="662">
        <v>1</v>
      </c>
      <c r="S213" s="678">
        <v>0.5</v>
      </c>
      <c r="T213" s="745">
        <v>0.5</v>
      </c>
      <c r="U213" s="701">
        <v>0.5</v>
      </c>
    </row>
    <row r="214" spans="1:21" ht="14.4" customHeight="1" x14ac:dyDescent="0.3">
      <c r="A214" s="661">
        <v>22</v>
      </c>
      <c r="B214" s="662" t="s">
        <v>518</v>
      </c>
      <c r="C214" s="662" t="s">
        <v>961</v>
      </c>
      <c r="D214" s="743" t="s">
        <v>1477</v>
      </c>
      <c r="E214" s="744" t="s">
        <v>970</v>
      </c>
      <c r="F214" s="662" t="s">
        <v>958</v>
      </c>
      <c r="G214" s="662" t="s">
        <v>980</v>
      </c>
      <c r="H214" s="662" t="s">
        <v>711</v>
      </c>
      <c r="I214" s="662" t="s">
        <v>744</v>
      </c>
      <c r="J214" s="662" t="s">
        <v>745</v>
      </c>
      <c r="K214" s="662" t="s">
        <v>929</v>
      </c>
      <c r="L214" s="663">
        <v>79.03</v>
      </c>
      <c r="M214" s="663">
        <v>3951.4999999999991</v>
      </c>
      <c r="N214" s="662">
        <v>50</v>
      </c>
      <c r="O214" s="745">
        <v>35</v>
      </c>
      <c r="P214" s="663">
        <v>1580.5999999999997</v>
      </c>
      <c r="Q214" s="678">
        <v>0.4</v>
      </c>
      <c r="R214" s="662">
        <v>20</v>
      </c>
      <c r="S214" s="678">
        <v>0.4</v>
      </c>
      <c r="T214" s="745">
        <v>13.5</v>
      </c>
      <c r="U214" s="701">
        <v>0.38571428571428573</v>
      </c>
    </row>
    <row r="215" spans="1:21" ht="14.4" customHeight="1" x14ac:dyDescent="0.3">
      <c r="A215" s="661">
        <v>22</v>
      </c>
      <c r="B215" s="662" t="s">
        <v>518</v>
      </c>
      <c r="C215" s="662" t="s">
        <v>961</v>
      </c>
      <c r="D215" s="743" t="s">
        <v>1477</v>
      </c>
      <c r="E215" s="744" t="s">
        <v>970</v>
      </c>
      <c r="F215" s="662" t="s">
        <v>958</v>
      </c>
      <c r="G215" s="662" t="s">
        <v>980</v>
      </c>
      <c r="H215" s="662" t="s">
        <v>711</v>
      </c>
      <c r="I215" s="662" t="s">
        <v>997</v>
      </c>
      <c r="J215" s="662" t="s">
        <v>998</v>
      </c>
      <c r="K215" s="662" t="s">
        <v>999</v>
      </c>
      <c r="L215" s="663">
        <v>59.27</v>
      </c>
      <c r="M215" s="663">
        <v>59.27</v>
      </c>
      <c r="N215" s="662">
        <v>1</v>
      </c>
      <c r="O215" s="745">
        <v>1</v>
      </c>
      <c r="P215" s="663"/>
      <c r="Q215" s="678">
        <v>0</v>
      </c>
      <c r="R215" s="662"/>
      <c r="S215" s="678">
        <v>0</v>
      </c>
      <c r="T215" s="745"/>
      <c r="U215" s="701">
        <v>0</v>
      </c>
    </row>
    <row r="216" spans="1:21" ht="14.4" customHeight="1" x14ac:dyDescent="0.3">
      <c r="A216" s="661">
        <v>22</v>
      </c>
      <c r="B216" s="662" t="s">
        <v>518</v>
      </c>
      <c r="C216" s="662" t="s">
        <v>961</v>
      </c>
      <c r="D216" s="743" t="s">
        <v>1477</v>
      </c>
      <c r="E216" s="744" t="s">
        <v>970</v>
      </c>
      <c r="F216" s="662" t="s">
        <v>958</v>
      </c>
      <c r="G216" s="662" t="s">
        <v>980</v>
      </c>
      <c r="H216" s="662" t="s">
        <v>519</v>
      </c>
      <c r="I216" s="662" t="s">
        <v>1339</v>
      </c>
      <c r="J216" s="662" t="s">
        <v>1001</v>
      </c>
      <c r="K216" s="662" t="s">
        <v>1340</v>
      </c>
      <c r="L216" s="663">
        <v>0</v>
      </c>
      <c r="M216" s="663">
        <v>0</v>
      </c>
      <c r="N216" s="662">
        <v>1</v>
      </c>
      <c r="O216" s="745">
        <v>1</v>
      </c>
      <c r="P216" s="663">
        <v>0</v>
      </c>
      <c r="Q216" s="678"/>
      <c r="R216" s="662">
        <v>1</v>
      </c>
      <c r="S216" s="678">
        <v>1</v>
      </c>
      <c r="T216" s="745">
        <v>1</v>
      </c>
      <c r="U216" s="701">
        <v>1</v>
      </c>
    </row>
    <row r="217" spans="1:21" ht="14.4" customHeight="1" x14ac:dyDescent="0.3">
      <c r="A217" s="661">
        <v>22</v>
      </c>
      <c r="B217" s="662" t="s">
        <v>518</v>
      </c>
      <c r="C217" s="662" t="s">
        <v>961</v>
      </c>
      <c r="D217" s="743" t="s">
        <v>1477</v>
      </c>
      <c r="E217" s="744" t="s">
        <v>970</v>
      </c>
      <c r="F217" s="662" t="s">
        <v>958</v>
      </c>
      <c r="G217" s="662" t="s">
        <v>980</v>
      </c>
      <c r="H217" s="662" t="s">
        <v>519</v>
      </c>
      <c r="I217" s="662" t="s">
        <v>1000</v>
      </c>
      <c r="J217" s="662" t="s">
        <v>1001</v>
      </c>
      <c r="K217" s="662" t="s">
        <v>1002</v>
      </c>
      <c r="L217" s="663">
        <v>98.78</v>
      </c>
      <c r="M217" s="663">
        <v>296.34000000000003</v>
      </c>
      <c r="N217" s="662">
        <v>3</v>
      </c>
      <c r="O217" s="745">
        <v>2.5</v>
      </c>
      <c r="P217" s="663">
        <v>98.78</v>
      </c>
      <c r="Q217" s="678">
        <v>0.33333333333333331</v>
      </c>
      <c r="R217" s="662">
        <v>1</v>
      </c>
      <c r="S217" s="678">
        <v>0.33333333333333331</v>
      </c>
      <c r="T217" s="745">
        <v>1</v>
      </c>
      <c r="U217" s="701">
        <v>0.4</v>
      </c>
    </row>
    <row r="218" spans="1:21" ht="14.4" customHeight="1" x14ac:dyDescent="0.3">
      <c r="A218" s="661">
        <v>22</v>
      </c>
      <c r="B218" s="662" t="s">
        <v>518</v>
      </c>
      <c r="C218" s="662" t="s">
        <v>961</v>
      </c>
      <c r="D218" s="743" t="s">
        <v>1477</v>
      </c>
      <c r="E218" s="744" t="s">
        <v>970</v>
      </c>
      <c r="F218" s="662" t="s">
        <v>958</v>
      </c>
      <c r="G218" s="662" t="s">
        <v>980</v>
      </c>
      <c r="H218" s="662" t="s">
        <v>711</v>
      </c>
      <c r="I218" s="662" t="s">
        <v>728</v>
      </c>
      <c r="J218" s="662" t="s">
        <v>930</v>
      </c>
      <c r="K218" s="662" t="s">
        <v>931</v>
      </c>
      <c r="L218" s="663">
        <v>46.07</v>
      </c>
      <c r="M218" s="663">
        <v>46.07</v>
      </c>
      <c r="N218" s="662">
        <v>1</v>
      </c>
      <c r="O218" s="745">
        <v>0.5</v>
      </c>
      <c r="P218" s="663">
        <v>46.07</v>
      </c>
      <c r="Q218" s="678">
        <v>1</v>
      </c>
      <c r="R218" s="662">
        <v>1</v>
      </c>
      <c r="S218" s="678">
        <v>1</v>
      </c>
      <c r="T218" s="745">
        <v>0.5</v>
      </c>
      <c r="U218" s="701">
        <v>1</v>
      </c>
    </row>
    <row r="219" spans="1:21" ht="14.4" customHeight="1" x14ac:dyDescent="0.3">
      <c r="A219" s="661">
        <v>22</v>
      </c>
      <c r="B219" s="662" t="s">
        <v>518</v>
      </c>
      <c r="C219" s="662" t="s">
        <v>961</v>
      </c>
      <c r="D219" s="743" t="s">
        <v>1477</v>
      </c>
      <c r="E219" s="744" t="s">
        <v>970</v>
      </c>
      <c r="F219" s="662" t="s">
        <v>958</v>
      </c>
      <c r="G219" s="662" t="s">
        <v>980</v>
      </c>
      <c r="H219" s="662" t="s">
        <v>711</v>
      </c>
      <c r="I219" s="662" t="s">
        <v>735</v>
      </c>
      <c r="J219" s="662" t="s">
        <v>932</v>
      </c>
      <c r="K219" s="662" t="s">
        <v>933</v>
      </c>
      <c r="L219" s="663">
        <v>118.54</v>
      </c>
      <c r="M219" s="663">
        <v>474.16</v>
      </c>
      <c r="N219" s="662">
        <v>4</v>
      </c>
      <c r="O219" s="745">
        <v>3.5</v>
      </c>
      <c r="P219" s="663">
        <v>237.08</v>
      </c>
      <c r="Q219" s="678">
        <v>0.5</v>
      </c>
      <c r="R219" s="662">
        <v>2</v>
      </c>
      <c r="S219" s="678">
        <v>0.5</v>
      </c>
      <c r="T219" s="745">
        <v>2</v>
      </c>
      <c r="U219" s="701">
        <v>0.5714285714285714</v>
      </c>
    </row>
    <row r="220" spans="1:21" ht="14.4" customHeight="1" x14ac:dyDescent="0.3">
      <c r="A220" s="661">
        <v>22</v>
      </c>
      <c r="B220" s="662" t="s">
        <v>518</v>
      </c>
      <c r="C220" s="662" t="s">
        <v>961</v>
      </c>
      <c r="D220" s="743" t="s">
        <v>1477</v>
      </c>
      <c r="E220" s="744" t="s">
        <v>970</v>
      </c>
      <c r="F220" s="662" t="s">
        <v>958</v>
      </c>
      <c r="G220" s="662" t="s">
        <v>980</v>
      </c>
      <c r="H220" s="662" t="s">
        <v>519</v>
      </c>
      <c r="I220" s="662" t="s">
        <v>1005</v>
      </c>
      <c r="J220" s="662" t="s">
        <v>1006</v>
      </c>
      <c r="K220" s="662" t="s">
        <v>1007</v>
      </c>
      <c r="L220" s="663">
        <v>79.03</v>
      </c>
      <c r="M220" s="663">
        <v>790.3</v>
      </c>
      <c r="N220" s="662">
        <v>10</v>
      </c>
      <c r="O220" s="745">
        <v>7</v>
      </c>
      <c r="P220" s="663">
        <v>395.15</v>
      </c>
      <c r="Q220" s="678">
        <v>0.5</v>
      </c>
      <c r="R220" s="662">
        <v>5</v>
      </c>
      <c r="S220" s="678">
        <v>0.5</v>
      </c>
      <c r="T220" s="745">
        <v>3.5</v>
      </c>
      <c r="U220" s="701">
        <v>0.5</v>
      </c>
    </row>
    <row r="221" spans="1:21" ht="14.4" customHeight="1" x14ac:dyDescent="0.3">
      <c r="A221" s="661">
        <v>22</v>
      </c>
      <c r="B221" s="662" t="s">
        <v>518</v>
      </c>
      <c r="C221" s="662" t="s">
        <v>961</v>
      </c>
      <c r="D221" s="743" t="s">
        <v>1477</v>
      </c>
      <c r="E221" s="744" t="s">
        <v>970</v>
      </c>
      <c r="F221" s="662" t="s">
        <v>958</v>
      </c>
      <c r="G221" s="662" t="s">
        <v>980</v>
      </c>
      <c r="H221" s="662" t="s">
        <v>711</v>
      </c>
      <c r="I221" s="662" t="s">
        <v>738</v>
      </c>
      <c r="J221" s="662" t="s">
        <v>739</v>
      </c>
      <c r="K221" s="662" t="s">
        <v>928</v>
      </c>
      <c r="L221" s="663">
        <v>46.07</v>
      </c>
      <c r="M221" s="663">
        <v>138.21</v>
      </c>
      <c r="N221" s="662">
        <v>3</v>
      </c>
      <c r="O221" s="745">
        <v>2</v>
      </c>
      <c r="P221" s="663">
        <v>46.07</v>
      </c>
      <c r="Q221" s="678">
        <v>0.33333333333333331</v>
      </c>
      <c r="R221" s="662">
        <v>1</v>
      </c>
      <c r="S221" s="678">
        <v>0.33333333333333331</v>
      </c>
      <c r="T221" s="745">
        <v>0.5</v>
      </c>
      <c r="U221" s="701">
        <v>0.25</v>
      </c>
    </row>
    <row r="222" spans="1:21" ht="14.4" customHeight="1" x14ac:dyDescent="0.3">
      <c r="A222" s="661">
        <v>22</v>
      </c>
      <c r="B222" s="662" t="s">
        <v>518</v>
      </c>
      <c r="C222" s="662" t="s">
        <v>961</v>
      </c>
      <c r="D222" s="743" t="s">
        <v>1477</v>
      </c>
      <c r="E222" s="744" t="s">
        <v>970</v>
      </c>
      <c r="F222" s="662" t="s">
        <v>958</v>
      </c>
      <c r="G222" s="662" t="s">
        <v>980</v>
      </c>
      <c r="H222" s="662" t="s">
        <v>519</v>
      </c>
      <c r="I222" s="662" t="s">
        <v>1155</v>
      </c>
      <c r="J222" s="662" t="s">
        <v>1156</v>
      </c>
      <c r="K222" s="662" t="s">
        <v>1007</v>
      </c>
      <c r="L222" s="663">
        <v>79.03</v>
      </c>
      <c r="M222" s="663">
        <v>474.18</v>
      </c>
      <c r="N222" s="662">
        <v>6</v>
      </c>
      <c r="O222" s="745">
        <v>3</v>
      </c>
      <c r="P222" s="663">
        <v>316.12</v>
      </c>
      <c r="Q222" s="678">
        <v>0.66666666666666663</v>
      </c>
      <c r="R222" s="662">
        <v>4</v>
      </c>
      <c r="S222" s="678">
        <v>0.66666666666666663</v>
      </c>
      <c r="T222" s="745">
        <v>2</v>
      </c>
      <c r="U222" s="701">
        <v>0.66666666666666663</v>
      </c>
    </row>
    <row r="223" spans="1:21" ht="14.4" customHeight="1" x14ac:dyDescent="0.3">
      <c r="A223" s="661">
        <v>22</v>
      </c>
      <c r="B223" s="662" t="s">
        <v>518</v>
      </c>
      <c r="C223" s="662" t="s">
        <v>961</v>
      </c>
      <c r="D223" s="743" t="s">
        <v>1477</v>
      </c>
      <c r="E223" s="744" t="s">
        <v>970</v>
      </c>
      <c r="F223" s="662" t="s">
        <v>958</v>
      </c>
      <c r="G223" s="662" t="s">
        <v>980</v>
      </c>
      <c r="H223" s="662" t="s">
        <v>519</v>
      </c>
      <c r="I223" s="662" t="s">
        <v>1341</v>
      </c>
      <c r="J223" s="662" t="s">
        <v>742</v>
      </c>
      <c r="K223" s="662" t="s">
        <v>1342</v>
      </c>
      <c r="L223" s="663">
        <v>0</v>
      </c>
      <c r="M223" s="663">
        <v>0</v>
      </c>
      <c r="N223" s="662">
        <v>1</v>
      </c>
      <c r="O223" s="745">
        <v>1</v>
      </c>
      <c r="P223" s="663"/>
      <c r="Q223" s="678"/>
      <c r="R223" s="662"/>
      <c r="S223" s="678">
        <v>0</v>
      </c>
      <c r="T223" s="745"/>
      <c r="U223" s="701">
        <v>0</v>
      </c>
    </row>
    <row r="224" spans="1:21" ht="14.4" customHeight="1" x14ac:dyDescent="0.3">
      <c r="A224" s="661">
        <v>22</v>
      </c>
      <c r="B224" s="662" t="s">
        <v>518</v>
      </c>
      <c r="C224" s="662" t="s">
        <v>961</v>
      </c>
      <c r="D224" s="743" t="s">
        <v>1477</v>
      </c>
      <c r="E224" s="744" t="s">
        <v>970</v>
      </c>
      <c r="F224" s="662" t="s">
        <v>958</v>
      </c>
      <c r="G224" s="662" t="s">
        <v>1343</v>
      </c>
      <c r="H224" s="662" t="s">
        <v>519</v>
      </c>
      <c r="I224" s="662" t="s">
        <v>1344</v>
      </c>
      <c r="J224" s="662" t="s">
        <v>1345</v>
      </c>
      <c r="K224" s="662" t="s">
        <v>1346</v>
      </c>
      <c r="L224" s="663">
        <v>195.77</v>
      </c>
      <c r="M224" s="663">
        <v>391.54</v>
      </c>
      <c r="N224" s="662">
        <v>2</v>
      </c>
      <c r="O224" s="745">
        <v>1.5</v>
      </c>
      <c r="P224" s="663">
        <v>391.54</v>
      </c>
      <c r="Q224" s="678">
        <v>1</v>
      </c>
      <c r="R224" s="662">
        <v>2</v>
      </c>
      <c r="S224" s="678">
        <v>1</v>
      </c>
      <c r="T224" s="745">
        <v>1.5</v>
      </c>
      <c r="U224" s="701">
        <v>1</v>
      </c>
    </row>
    <row r="225" spans="1:21" ht="14.4" customHeight="1" x14ac:dyDescent="0.3">
      <c r="A225" s="661">
        <v>22</v>
      </c>
      <c r="B225" s="662" t="s">
        <v>518</v>
      </c>
      <c r="C225" s="662" t="s">
        <v>961</v>
      </c>
      <c r="D225" s="743" t="s">
        <v>1477</v>
      </c>
      <c r="E225" s="744" t="s">
        <v>970</v>
      </c>
      <c r="F225" s="662" t="s">
        <v>958</v>
      </c>
      <c r="G225" s="662" t="s">
        <v>1161</v>
      </c>
      <c r="H225" s="662" t="s">
        <v>519</v>
      </c>
      <c r="I225" s="662" t="s">
        <v>586</v>
      </c>
      <c r="J225" s="662" t="s">
        <v>1162</v>
      </c>
      <c r="K225" s="662" t="s">
        <v>1163</v>
      </c>
      <c r="L225" s="663">
        <v>38.56</v>
      </c>
      <c r="M225" s="663">
        <v>38.56</v>
      </c>
      <c r="N225" s="662">
        <v>1</v>
      </c>
      <c r="O225" s="745">
        <v>1</v>
      </c>
      <c r="P225" s="663">
        <v>38.56</v>
      </c>
      <c r="Q225" s="678">
        <v>1</v>
      </c>
      <c r="R225" s="662">
        <v>1</v>
      </c>
      <c r="S225" s="678">
        <v>1</v>
      </c>
      <c r="T225" s="745">
        <v>1</v>
      </c>
      <c r="U225" s="701">
        <v>1</v>
      </c>
    </row>
    <row r="226" spans="1:21" ht="14.4" customHeight="1" x14ac:dyDescent="0.3">
      <c r="A226" s="661">
        <v>22</v>
      </c>
      <c r="B226" s="662" t="s">
        <v>518</v>
      </c>
      <c r="C226" s="662" t="s">
        <v>961</v>
      </c>
      <c r="D226" s="743" t="s">
        <v>1477</v>
      </c>
      <c r="E226" s="744" t="s">
        <v>970</v>
      </c>
      <c r="F226" s="662" t="s">
        <v>958</v>
      </c>
      <c r="G226" s="662" t="s">
        <v>1050</v>
      </c>
      <c r="H226" s="662" t="s">
        <v>711</v>
      </c>
      <c r="I226" s="662" t="s">
        <v>1347</v>
      </c>
      <c r="J226" s="662" t="s">
        <v>722</v>
      </c>
      <c r="K226" s="662" t="s">
        <v>1348</v>
      </c>
      <c r="L226" s="663">
        <v>0</v>
      </c>
      <c r="M226" s="663">
        <v>0</v>
      </c>
      <c r="N226" s="662">
        <v>1</v>
      </c>
      <c r="O226" s="745">
        <v>1</v>
      </c>
      <c r="P226" s="663"/>
      <c r="Q226" s="678"/>
      <c r="R226" s="662"/>
      <c r="S226" s="678">
        <v>0</v>
      </c>
      <c r="T226" s="745"/>
      <c r="U226" s="701">
        <v>0</v>
      </c>
    </row>
    <row r="227" spans="1:21" ht="14.4" customHeight="1" x14ac:dyDescent="0.3">
      <c r="A227" s="661">
        <v>22</v>
      </c>
      <c r="B227" s="662" t="s">
        <v>518</v>
      </c>
      <c r="C227" s="662" t="s">
        <v>961</v>
      </c>
      <c r="D227" s="743" t="s">
        <v>1477</v>
      </c>
      <c r="E227" s="744" t="s">
        <v>970</v>
      </c>
      <c r="F227" s="662" t="s">
        <v>958</v>
      </c>
      <c r="G227" s="662" t="s">
        <v>1050</v>
      </c>
      <c r="H227" s="662" t="s">
        <v>519</v>
      </c>
      <c r="I227" s="662" t="s">
        <v>1175</v>
      </c>
      <c r="J227" s="662" t="s">
        <v>1176</v>
      </c>
      <c r="K227" s="662" t="s">
        <v>1177</v>
      </c>
      <c r="L227" s="663">
        <v>36.54</v>
      </c>
      <c r="M227" s="663">
        <v>36.54</v>
      </c>
      <c r="N227" s="662">
        <v>1</v>
      </c>
      <c r="O227" s="745">
        <v>1</v>
      </c>
      <c r="P227" s="663">
        <v>36.54</v>
      </c>
      <c r="Q227" s="678">
        <v>1</v>
      </c>
      <c r="R227" s="662">
        <v>1</v>
      </c>
      <c r="S227" s="678">
        <v>1</v>
      </c>
      <c r="T227" s="745">
        <v>1</v>
      </c>
      <c r="U227" s="701">
        <v>1</v>
      </c>
    </row>
    <row r="228" spans="1:21" ht="14.4" customHeight="1" x14ac:dyDescent="0.3">
      <c r="A228" s="661">
        <v>22</v>
      </c>
      <c r="B228" s="662" t="s">
        <v>518</v>
      </c>
      <c r="C228" s="662" t="s">
        <v>961</v>
      </c>
      <c r="D228" s="743" t="s">
        <v>1477</v>
      </c>
      <c r="E228" s="744" t="s">
        <v>970</v>
      </c>
      <c r="F228" s="662" t="s">
        <v>958</v>
      </c>
      <c r="G228" s="662" t="s">
        <v>1178</v>
      </c>
      <c r="H228" s="662" t="s">
        <v>519</v>
      </c>
      <c r="I228" s="662" t="s">
        <v>1179</v>
      </c>
      <c r="J228" s="662" t="s">
        <v>1180</v>
      </c>
      <c r="K228" s="662" t="s">
        <v>1181</v>
      </c>
      <c r="L228" s="663">
        <v>0</v>
      </c>
      <c r="M228" s="663">
        <v>0</v>
      </c>
      <c r="N228" s="662">
        <v>2</v>
      </c>
      <c r="O228" s="745">
        <v>1.5</v>
      </c>
      <c r="P228" s="663">
        <v>0</v>
      </c>
      <c r="Q228" s="678"/>
      <c r="R228" s="662">
        <v>2</v>
      </c>
      <c r="S228" s="678">
        <v>1</v>
      </c>
      <c r="T228" s="745">
        <v>1.5</v>
      </c>
      <c r="U228" s="701">
        <v>1</v>
      </c>
    </row>
    <row r="229" spans="1:21" ht="14.4" customHeight="1" x14ac:dyDescent="0.3">
      <c r="A229" s="661">
        <v>22</v>
      </c>
      <c r="B229" s="662" t="s">
        <v>518</v>
      </c>
      <c r="C229" s="662" t="s">
        <v>961</v>
      </c>
      <c r="D229" s="743" t="s">
        <v>1477</v>
      </c>
      <c r="E229" s="744" t="s">
        <v>970</v>
      </c>
      <c r="F229" s="662" t="s">
        <v>958</v>
      </c>
      <c r="G229" s="662" t="s">
        <v>1010</v>
      </c>
      <c r="H229" s="662" t="s">
        <v>519</v>
      </c>
      <c r="I229" s="662" t="s">
        <v>1016</v>
      </c>
      <c r="J229" s="662" t="s">
        <v>697</v>
      </c>
      <c r="K229" s="662" t="s">
        <v>1017</v>
      </c>
      <c r="L229" s="663">
        <v>185.26</v>
      </c>
      <c r="M229" s="663">
        <v>370.52</v>
      </c>
      <c r="N229" s="662">
        <v>2</v>
      </c>
      <c r="O229" s="745">
        <v>0.5</v>
      </c>
      <c r="P229" s="663">
        <v>370.52</v>
      </c>
      <c r="Q229" s="678">
        <v>1</v>
      </c>
      <c r="R229" s="662">
        <v>2</v>
      </c>
      <c r="S229" s="678">
        <v>1</v>
      </c>
      <c r="T229" s="745">
        <v>0.5</v>
      </c>
      <c r="U229" s="701">
        <v>1</v>
      </c>
    </row>
    <row r="230" spans="1:21" ht="14.4" customHeight="1" x14ac:dyDescent="0.3">
      <c r="A230" s="661">
        <v>22</v>
      </c>
      <c r="B230" s="662" t="s">
        <v>518</v>
      </c>
      <c r="C230" s="662" t="s">
        <v>961</v>
      </c>
      <c r="D230" s="743" t="s">
        <v>1477</v>
      </c>
      <c r="E230" s="744" t="s">
        <v>970</v>
      </c>
      <c r="F230" s="662" t="s">
        <v>958</v>
      </c>
      <c r="G230" s="662" t="s">
        <v>1193</v>
      </c>
      <c r="H230" s="662" t="s">
        <v>711</v>
      </c>
      <c r="I230" s="662" t="s">
        <v>1194</v>
      </c>
      <c r="J230" s="662" t="s">
        <v>1195</v>
      </c>
      <c r="K230" s="662" t="s">
        <v>1196</v>
      </c>
      <c r="L230" s="663">
        <v>262.23</v>
      </c>
      <c r="M230" s="663">
        <v>262.23</v>
      </c>
      <c r="N230" s="662">
        <v>1</v>
      </c>
      <c r="O230" s="745">
        <v>0.5</v>
      </c>
      <c r="P230" s="663">
        <v>262.23</v>
      </c>
      <c r="Q230" s="678">
        <v>1</v>
      </c>
      <c r="R230" s="662">
        <v>1</v>
      </c>
      <c r="S230" s="678">
        <v>1</v>
      </c>
      <c r="T230" s="745">
        <v>0.5</v>
      </c>
      <c r="U230" s="701">
        <v>1</v>
      </c>
    </row>
    <row r="231" spans="1:21" ht="14.4" customHeight="1" x14ac:dyDescent="0.3">
      <c r="A231" s="661">
        <v>22</v>
      </c>
      <c r="B231" s="662" t="s">
        <v>518</v>
      </c>
      <c r="C231" s="662" t="s">
        <v>961</v>
      </c>
      <c r="D231" s="743" t="s">
        <v>1477</v>
      </c>
      <c r="E231" s="744" t="s">
        <v>970</v>
      </c>
      <c r="F231" s="662" t="s">
        <v>958</v>
      </c>
      <c r="G231" s="662" t="s">
        <v>1349</v>
      </c>
      <c r="H231" s="662" t="s">
        <v>519</v>
      </c>
      <c r="I231" s="662" t="s">
        <v>682</v>
      </c>
      <c r="J231" s="662" t="s">
        <v>683</v>
      </c>
      <c r="K231" s="662" t="s">
        <v>684</v>
      </c>
      <c r="L231" s="663">
        <v>108.44</v>
      </c>
      <c r="M231" s="663">
        <v>108.44</v>
      </c>
      <c r="N231" s="662">
        <v>1</v>
      </c>
      <c r="O231" s="745">
        <v>0.5</v>
      </c>
      <c r="P231" s="663">
        <v>108.44</v>
      </c>
      <c r="Q231" s="678">
        <v>1</v>
      </c>
      <c r="R231" s="662">
        <v>1</v>
      </c>
      <c r="S231" s="678">
        <v>1</v>
      </c>
      <c r="T231" s="745">
        <v>0.5</v>
      </c>
      <c r="U231" s="701">
        <v>1</v>
      </c>
    </row>
    <row r="232" spans="1:21" ht="14.4" customHeight="1" x14ac:dyDescent="0.3">
      <c r="A232" s="661">
        <v>22</v>
      </c>
      <c r="B232" s="662" t="s">
        <v>518</v>
      </c>
      <c r="C232" s="662" t="s">
        <v>961</v>
      </c>
      <c r="D232" s="743" t="s">
        <v>1477</v>
      </c>
      <c r="E232" s="744" t="s">
        <v>970</v>
      </c>
      <c r="F232" s="662" t="s">
        <v>958</v>
      </c>
      <c r="G232" s="662" t="s">
        <v>1350</v>
      </c>
      <c r="H232" s="662" t="s">
        <v>519</v>
      </c>
      <c r="I232" s="662" t="s">
        <v>1351</v>
      </c>
      <c r="J232" s="662" t="s">
        <v>1352</v>
      </c>
      <c r="K232" s="662" t="s">
        <v>1353</v>
      </c>
      <c r="L232" s="663">
        <v>0</v>
      </c>
      <c r="M232" s="663">
        <v>0</v>
      </c>
      <c r="N232" s="662">
        <v>1</v>
      </c>
      <c r="O232" s="745">
        <v>1</v>
      </c>
      <c r="P232" s="663"/>
      <c r="Q232" s="678"/>
      <c r="R232" s="662"/>
      <c r="S232" s="678">
        <v>0</v>
      </c>
      <c r="T232" s="745"/>
      <c r="U232" s="701">
        <v>0</v>
      </c>
    </row>
    <row r="233" spans="1:21" ht="14.4" customHeight="1" x14ac:dyDescent="0.3">
      <c r="A233" s="661">
        <v>22</v>
      </c>
      <c r="B233" s="662" t="s">
        <v>518</v>
      </c>
      <c r="C233" s="662" t="s">
        <v>961</v>
      </c>
      <c r="D233" s="743" t="s">
        <v>1477</v>
      </c>
      <c r="E233" s="744" t="s">
        <v>970</v>
      </c>
      <c r="F233" s="662" t="s">
        <v>958</v>
      </c>
      <c r="G233" s="662" t="s">
        <v>1354</v>
      </c>
      <c r="H233" s="662" t="s">
        <v>711</v>
      </c>
      <c r="I233" s="662" t="s">
        <v>1355</v>
      </c>
      <c r="J233" s="662" t="s">
        <v>1356</v>
      </c>
      <c r="K233" s="662" t="s">
        <v>1357</v>
      </c>
      <c r="L233" s="663">
        <v>0</v>
      </c>
      <c r="M233" s="663">
        <v>0</v>
      </c>
      <c r="N233" s="662">
        <v>1</v>
      </c>
      <c r="O233" s="745">
        <v>1</v>
      </c>
      <c r="P233" s="663"/>
      <c r="Q233" s="678"/>
      <c r="R233" s="662"/>
      <c r="S233" s="678">
        <v>0</v>
      </c>
      <c r="T233" s="745"/>
      <c r="U233" s="701">
        <v>0</v>
      </c>
    </row>
    <row r="234" spans="1:21" ht="14.4" customHeight="1" x14ac:dyDescent="0.3">
      <c r="A234" s="661">
        <v>22</v>
      </c>
      <c r="B234" s="662" t="s">
        <v>518</v>
      </c>
      <c r="C234" s="662" t="s">
        <v>961</v>
      </c>
      <c r="D234" s="743" t="s">
        <v>1477</v>
      </c>
      <c r="E234" s="744" t="s">
        <v>970</v>
      </c>
      <c r="F234" s="662" t="s">
        <v>958</v>
      </c>
      <c r="G234" s="662" t="s">
        <v>1358</v>
      </c>
      <c r="H234" s="662" t="s">
        <v>519</v>
      </c>
      <c r="I234" s="662" t="s">
        <v>1359</v>
      </c>
      <c r="J234" s="662" t="s">
        <v>1360</v>
      </c>
      <c r="K234" s="662" t="s">
        <v>1361</v>
      </c>
      <c r="L234" s="663">
        <v>0</v>
      </c>
      <c r="M234" s="663">
        <v>0</v>
      </c>
      <c r="N234" s="662">
        <v>1</v>
      </c>
      <c r="O234" s="745">
        <v>1</v>
      </c>
      <c r="P234" s="663">
        <v>0</v>
      </c>
      <c r="Q234" s="678"/>
      <c r="R234" s="662">
        <v>1</v>
      </c>
      <c r="S234" s="678">
        <v>1</v>
      </c>
      <c r="T234" s="745">
        <v>1</v>
      </c>
      <c r="U234" s="701">
        <v>1</v>
      </c>
    </row>
    <row r="235" spans="1:21" ht="14.4" customHeight="1" x14ac:dyDescent="0.3">
      <c r="A235" s="661">
        <v>22</v>
      </c>
      <c r="B235" s="662" t="s">
        <v>518</v>
      </c>
      <c r="C235" s="662" t="s">
        <v>961</v>
      </c>
      <c r="D235" s="743" t="s">
        <v>1477</v>
      </c>
      <c r="E235" s="744" t="s">
        <v>970</v>
      </c>
      <c r="F235" s="662" t="s">
        <v>958</v>
      </c>
      <c r="G235" s="662" t="s">
        <v>1045</v>
      </c>
      <c r="H235" s="662" t="s">
        <v>519</v>
      </c>
      <c r="I235" s="662" t="s">
        <v>1362</v>
      </c>
      <c r="J235" s="662" t="s">
        <v>1363</v>
      </c>
      <c r="K235" s="662" t="s">
        <v>1364</v>
      </c>
      <c r="L235" s="663">
        <v>22.44</v>
      </c>
      <c r="M235" s="663">
        <v>22.44</v>
      </c>
      <c r="N235" s="662">
        <v>1</v>
      </c>
      <c r="O235" s="745">
        <v>1</v>
      </c>
      <c r="P235" s="663">
        <v>22.44</v>
      </c>
      <c r="Q235" s="678">
        <v>1</v>
      </c>
      <c r="R235" s="662">
        <v>1</v>
      </c>
      <c r="S235" s="678">
        <v>1</v>
      </c>
      <c r="T235" s="745">
        <v>1</v>
      </c>
      <c r="U235" s="701">
        <v>1</v>
      </c>
    </row>
    <row r="236" spans="1:21" ht="14.4" customHeight="1" x14ac:dyDescent="0.3">
      <c r="A236" s="661">
        <v>22</v>
      </c>
      <c r="B236" s="662" t="s">
        <v>518</v>
      </c>
      <c r="C236" s="662" t="s">
        <v>961</v>
      </c>
      <c r="D236" s="743" t="s">
        <v>1477</v>
      </c>
      <c r="E236" s="744" t="s">
        <v>970</v>
      </c>
      <c r="F236" s="662" t="s">
        <v>958</v>
      </c>
      <c r="G236" s="662" t="s">
        <v>1365</v>
      </c>
      <c r="H236" s="662" t="s">
        <v>519</v>
      </c>
      <c r="I236" s="662" t="s">
        <v>1366</v>
      </c>
      <c r="J236" s="662" t="s">
        <v>1367</v>
      </c>
      <c r="K236" s="662" t="s">
        <v>1368</v>
      </c>
      <c r="L236" s="663">
        <v>87.89</v>
      </c>
      <c r="M236" s="663">
        <v>175.78</v>
      </c>
      <c r="N236" s="662">
        <v>2</v>
      </c>
      <c r="O236" s="745">
        <v>0.5</v>
      </c>
      <c r="P236" s="663">
        <v>175.78</v>
      </c>
      <c r="Q236" s="678">
        <v>1</v>
      </c>
      <c r="R236" s="662">
        <v>2</v>
      </c>
      <c r="S236" s="678">
        <v>1</v>
      </c>
      <c r="T236" s="745">
        <v>0.5</v>
      </c>
      <c r="U236" s="701">
        <v>1</v>
      </c>
    </row>
    <row r="237" spans="1:21" ht="14.4" customHeight="1" x14ac:dyDescent="0.3">
      <c r="A237" s="661">
        <v>22</v>
      </c>
      <c r="B237" s="662" t="s">
        <v>518</v>
      </c>
      <c r="C237" s="662" t="s">
        <v>961</v>
      </c>
      <c r="D237" s="743" t="s">
        <v>1477</v>
      </c>
      <c r="E237" s="744" t="s">
        <v>970</v>
      </c>
      <c r="F237" s="662" t="s">
        <v>958</v>
      </c>
      <c r="G237" s="662" t="s">
        <v>1291</v>
      </c>
      <c r="H237" s="662" t="s">
        <v>519</v>
      </c>
      <c r="I237" s="662" t="s">
        <v>1369</v>
      </c>
      <c r="J237" s="662" t="s">
        <v>1370</v>
      </c>
      <c r="K237" s="662" t="s">
        <v>1371</v>
      </c>
      <c r="L237" s="663">
        <v>0</v>
      </c>
      <c r="M237" s="663">
        <v>0</v>
      </c>
      <c r="N237" s="662">
        <v>1</v>
      </c>
      <c r="O237" s="745">
        <v>1</v>
      </c>
      <c r="P237" s="663"/>
      <c r="Q237" s="678"/>
      <c r="R237" s="662"/>
      <c r="S237" s="678">
        <v>0</v>
      </c>
      <c r="T237" s="745"/>
      <c r="U237" s="701">
        <v>0</v>
      </c>
    </row>
    <row r="238" spans="1:21" ht="14.4" customHeight="1" x14ac:dyDescent="0.3">
      <c r="A238" s="661">
        <v>22</v>
      </c>
      <c r="B238" s="662" t="s">
        <v>518</v>
      </c>
      <c r="C238" s="662" t="s">
        <v>961</v>
      </c>
      <c r="D238" s="743" t="s">
        <v>1477</v>
      </c>
      <c r="E238" s="744" t="s">
        <v>970</v>
      </c>
      <c r="F238" s="662" t="s">
        <v>958</v>
      </c>
      <c r="G238" s="662" t="s">
        <v>1212</v>
      </c>
      <c r="H238" s="662" t="s">
        <v>519</v>
      </c>
      <c r="I238" s="662" t="s">
        <v>1222</v>
      </c>
      <c r="J238" s="662" t="s">
        <v>1220</v>
      </c>
      <c r="K238" s="662" t="s">
        <v>1215</v>
      </c>
      <c r="L238" s="663">
        <v>0</v>
      </c>
      <c r="M238" s="663">
        <v>0</v>
      </c>
      <c r="N238" s="662">
        <v>2</v>
      </c>
      <c r="O238" s="745">
        <v>2</v>
      </c>
      <c r="P238" s="663"/>
      <c r="Q238" s="678"/>
      <c r="R238" s="662"/>
      <c r="S238" s="678">
        <v>0</v>
      </c>
      <c r="T238" s="745"/>
      <c r="U238" s="701">
        <v>0</v>
      </c>
    </row>
    <row r="239" spans="1:21" ht="14.4" customHeight="1" x14ac:dyDescent="0.3">
      <c r="A239" s="661">
        <v>22</v>
      </c>
      <c r="B239" s="662" t="s">
        <v>518</v>
      </c>
      <c r="C239" s="662" t="s">
        <v>961</v>
      </c>
      <c r="D239" s="743" t="s">
        <v>1477</v>
      </c>
      <c r="E239" s="744" t="s">
        <v>970</v>
      </c>
      <c r="F239" s="662" t="s">
        <v>958</v>
      </c>
      <c r="G239" s="662" t="s">
        <v>1212</v>
      </c>
      <c r="H239" s="662" t="s">
        <v>519</v>
      </c>
      <c r="I239" s="662" t="s">
        <v>1223</v>
      </c>
      <c r="J239" s="662" t="s">
        <v>686</v>
      </c>
      <c r="K239" s="662" t="s">
        <v>940</v>
      </c>
      <c r="L239" s="663">
        <v>0</v>
      </c>
      <c r="M239" s="663">
        <v>0</v>
      </c>
      <c r="N239" s="662">
        <v>1</v>
      </c>
      <c r="O239" s="745">
        <v>1</v>
      </c>
      <c r="P239" s="663"/>
      <c r="Q239" s="678"/>
      <c r="R239" s="662"/>
      <c r="S239" s="678">
        <v>0</v>
      </c>
      <c r="T239" s="745"/>
      <c r="U239" s="701">
        <v>0</v>
      </c>
    </row>
    <row r="240" spans="1:21" ht="14.4" customHeight="1" x14ac:dyDescent="0.3">
      <c r="A240" s="661">
        <v>22</v>
      </c>
      <c r="B240" s="662" t="s">
        <v>518</v>
      </c>
      <c r="C240" s="662" t="s">
        <v>961</v>
      </c>
      <c r="D240" s="743" t="s">
        <v>1477</v>
      </c>
      <c r="E240" s="744" t="s">
        <v>970</v>
      </c>
      <c r="F240" s="662" t="s">
        <v>958</v>
      </c>
      <c r="G240" s="662" t="s">
        <v>1212</v>
      </c>
      <c r="H240" s="662" t="s">
        <v>519</v>
      </c>
      <c r="I240" s="662" t="s">
        <v>688</v>
      </c>
      <c r="J240" s="662" t="s">
        <v>686</v>
      </c>
      <c r="K240" s="662" t="s">
        <v>1028</v>
      </c>
      <c r="L240" s="663">
        <v>0</v>
      </c>
      <c r="M240" s="663">
        <v>0</v>
      </c>
      <c r="N240" s="662">
        <v>1</v>
      </c>
      <c r="O240" s="745">
        <v>1</v>
      </c>
      <c r="P240" s="663">
        <v>0</v>
      </c>
      <c r="Q240" s="678"/>
      <c r="R240" s="662">
        <v>1</v>
      </c>
      <c r="S240" s="678">
        <v>1</v>
      </c>
      <c r="T240" s="745">
        <v>1</v>
      </c>
      <c r="U240" s="701">
        <v>1</v>
      </c>
    </row>
    <row r="241" spans="1:21" ht="14.4" customHeight="1" x14ac:dyDescent="0.3">
      <c r="A241" s="661">
        <v>22</v>
      </c>
      <c r="B241" s="662" t="s">
        <v>518</v>
      </c>
      <c r="C241" s="662" t="s">
        <v>961</v>
      </c>
      <c r="D241" s="743" t="s">
        <v>1477</v>
      </c>
      <c r="E241" s="744" t="s">
        <v>970</v>
      </c>
      <c r="F241" s="662" t="s">
        <v>958</v>
      </c>
      <c r="G241" s="662" t="s">
        <v>1372</v>
      </c>
      <c r="H241" s="662" t="s">
        <v>519</v>
      </c>
      <c r="I241" s="662" t="s">
        <v>1373</v>
      </c>
      <c r="J241" s="662" t="s">
        <v>1374</v>
      </c>
      <c r="K241" s="662" t="s">
        <v>1375</v>
      </c>
      <c r="L241" s="663">
        <v>0</v>
      </c>
      <c r="M241" s="663">
        <v>0</v>
      </c>
      <c r="N241" s="662">
        <v>3</v>
      </c>
      <c r="O241" s="745">
        <v>3</v>
      </c>
      <c r="P241" s="663">
        <v>0</v>
      </c>
      <c r="Q241" s="678"/>
      <c r="R241" s="662">
        <v>3</v>
      </c>
      <c r="S241" s="678">
        <v>1</v>
      </c>
      <c r="T241" s="745">
        <v>3</v>
      </c>
      <c r="U241" s="701">
        <v>1</v>
      </c>
    </row>
    <row r="242" spans="1:21" ht="14.4" customHeight="1" x14ac:dyDescent="0.3">
      <c r="A242" s="661">
        <v>22</v>
      </c>
      <c r="B242" s="662" t="s">
        <v>518</v>
      </c>
      <c r="C242" s="662" t="s">
        <v>961</v>
      </c>
      <c r="D242" s="743" t="s">
        <v>1477</v>
      </c>
      <c r="E242" s="744" t="s">
        <v>970</v>
      </c>
      <c r="F242" s="662" t="s">
        <v>958</v>
      </c>
      <c r="G242" s="662" t="s">
        <v>1226</v>
      </c>
      <c r="H242" s="662" t="s">
        <v>711</v>
      </c>
      <c r="I242" s="662" t="s">
        <v>1227</v>
      </c>
      <c r="J242" s="662" t="s">
        <v>1228</v>
      </c>
      <c r="K242" s="662" t="s">
        <v>1229</v>
      </c>
      <c r="L242" s="663">
        <v>133.94</v>
      </c>
      <c r="M242" s="663">
        <v>267.88</v>
      </c>
      <c r="N242" s="662">
        <v>2</v>
      </c>
      <c r="O242" s="745">
        <v>0.5</v>
      </c>
      <c r="P242" s="663">
        <v>267.88</v>
      </c>
      <c r="Q242" s="678">
        <v>1</v>
      </c>
      <c r="R242" s="662">
        <v>2</v>
      </c>
      <c r="S242" s="678">
        <v>1</v>
      </c>
      <c r="T242" s="745">
        <v>0.5</v>
      </c>
      <c r="U242" s="701">
        <v>1</v>
      </c>
    </row>
    <row r="243" spans="1:21" ht="14.4" customHeight="1" x14ac:dyDescent="0.3">
      <c r="A243" s="661">
        <v>22</v>
      </c>
      <c r="B243" s="662" t="s">
        <v>518</v>
      </c>
      <c r="C243" s="662" t="s">
        <v>961</v>
      </c>
      <c r="D243" s="743" t="s">
        <v>1477</v>
      </c>
      <c r="E243" s="744" t="s">
        <v>971</v>
      </c>
      <c r="F243" s="662" t="s">
        <v>958</v>
      </c>
      <c r="G243" s="662" t="s">
        <v>1049</v>
      </c>
      <c r="H243" s="662" t="s">
        <v>711</v>
      </c>
      <c r="I243" s="662" t="s">
        <v>749</v>
      </c>
      <c r="J243" s="662" t="s">
        <v>935</v>
      </c>
      <c r="K243" s="662" t="s">
        <v>936</v>
      </c>
      <c r="L243" s="663">
        <v>154.36000000000001</v>
      </c>
      <c r="M243" s="663">
        <v>154.36000000000001</v>
      </c>
      <c r="N243" s="662">
        <v>1</v>
      </c>
      <c r="O243" s="745">
        <v>1</v>
      </c>
      <c r="P243" s="663">
        <v>154.36000000000001</v>
      </c>
      <c r="Q243" s="678">
        <v>1</v>
      </c>
      <c r="R243" s="662">
        <v>1</v>
      </c>
      <c r="S243" s="678">
        <v>1</v>
      </c>
      <c r="T243" s="745">
        <v>1</v>
      </c>
      <c r="U243" s="701">
        <v>1</v>
      </c>
    </row>
    <row r="244" spans="1:21" ht="14.4" customHeight="1" x14ac:dyDescent="0.3">
      <c r="A244" s="661">
        <v>22</v>
      </c>
      <c r="B244" s="662" t="s">
        <v>518</v>
      </c>
      <c r="C244" s="662" t="s">
        <v>961</v>
      </c>
      <c r="D244" s="743" t="s">
        <v>1477</v>
      </c>
      <c r="E244" s="744" t="s">
        <v>971</v>
      </c>
      <c r="F244" s="662" t="s">
        <v>958</v>
      </c>
      <c r="G244" s="662" t="s">
        <v>1089</v>
      </c>
      <c r="H244" s="662" t="s">
        <v>711</v>
      </c>
      <c r="I244" s="662" t="s">
        <v>1376</v>
      </c>
      <c r="J244" s="662" t="s">
        <v>1377</v>
      </c>
      <c r="K244" s="662" t="s">
        <v>1073</v>
      </c>
      <c r="L244" s="663">
        <v>207.45</v>
      </c>
      <c r="M244" s="663">
        <v>207.45</v>
      </c>
      <c r="N244" s="662">
        <v>1</v>
      </c>
      <c r="O244" s="745">
        <v>1</v>
      </c>
      <c r="P244" s="663">
        <v>207.45</v>
      </c>
      <c r="Q244" s="678">
        <v>1</v>
      </c>
      <c r="R244" s="662">
        <v>1</v>
      </c>
      <c r="S244" s="678">
        <v>1</v>
      </c>
      <c r="T244" s="745">
        <v>1</v>
      </c>
      <c r="U244" s="701">
        <v>1</v>
      </c>
    </row>
    <row r="245" spans="1:21" ht="14.4" customHeight="1" x14ac:dyDescent="0.3">
      <c r="A245" s="661">
        <v>22</v>
      </c>
      <c r="B245" s="662" t="s">
        <v>518</v>
      </c>
      <c r="C245" s="662" t="s">
        <v>961</v>
      </c>
      <c r="D245" s="743" t="s">
        <v>1477</v>
      </c>
      <c r="E245" s="744" t="s">
        <v>971</v>
      </c>
      <c r="F245" s="662" t="s">
        <v>958</v>
      </c>
      <c r="G245" s="662" t="s">
        <v>1378</v>
      </c>
      <c r="H245" s="662" t="s">
        <v>519</v>
      </c>
      <c r="I245" s="662" t="s">
        <v>1379</v>
      </c>
      <c r="J245" s="662" t="s">
        <v>1380</v>
      </c>
      <c r="K245" s="662" t="s">
        <v>1381</v>
      </c>
      <c r="L245" s="663">
        <v>90.95</v>
      </c>
      <c r="M245" s="663">
        <v>90.95</v>
      </c>
      <c r="N245" s="662">
        <v>1</v>
      </c>
      <c r="O245" s="745">
        <v>1</v>
      </c>
      <c r="P245" s="663">
        <v>90.95</v>
      </c>
      <c r="Q245" s="678">
        <v>1</v>
      </c>
      <c r="R245" s="662">
        <v>1</v>
      </c>
      <c r="S245" s="678">
        <v>1</v>
      </c>
      <c r="T245" s="745">
        <v>1</v>
      </c>
      <c r="U245" s="701">
        <v>1</v>
      </c>
    </row>
    <row r="246" spans="1:21" ht="14.4" customHeight="1" x14ac:dyDescent="0.3">
      <c r="A246" s="661">
        <v>22</v>
      </c>
      <c r="B246" s="662" t="s">
        <v>518</v>
      </c>
      <c r="C246" s="662" t="s">
        <v>961</v>
      </c>
      <c r="D246" s="743" t="s">
        <v>1477</v>
      </c>
      <c r="E246" s="744" t="s">
        <v>971</v>
      </c>
      <c r="F246" s="662" t="s">
        <v>958</v>
      </c>
      <c r="G246" s="662" t="s">
        <v>1382</v>
      </c>
      <c r="H246" s="662" t="s">
        <v>519</v>
      </c>
      <c r="I246" s="662" t="s">
        <v>1383</v>
      </c>
      <c r="J246" s="662" t="s">
        <v>1384</v>
      </c>
      <c r="K246" s="662" t="s">
        <v>1385</v>
      </c>
      <c r="L246" s="663">
        <v>227.8</v>
      </c>
      <c r="M246" s="663">
        <v>227.8</v>
      </c>
      <c r="N246" s="662">
        <v>1</v>
      </c>
      <c r="O246" s="745">
        <v>1</v>
      </c>
      <c r="P246" s="663">
        <v>227.8</v>
      </c>
      <c r="Q246" s="678">
        <v>1</v>
      </c>
      <c r="R246" s="662">
        <v>1</v>
      </c>
      <c r="S246" s="678">
        <v>1</v>
      </c>
      <c r="T246" s="745">
        <v>1</v>
      </c>
      <c r="U246" s="701">
        <v>1</v>
      </c>
    </row>
    <row r="247" spans="1:21" ht="14.4" customHeight="1" x14ac:dyDescent="0.3">
      <c r="A247" s="661">
        <v>22</v>
      </c>
      <c r="B247" s="662" t="s">
        <v>518</v>
      </c>
      <c r="C247" s="662" t="s">
        <v>961</v>
      </c>
      <c r="D247" s="743" t="s">
        <v>1477</v>
      </c>
      <c r="E247" s="744" t="s">
        <v>971</v>
      </c>
      <c r="F247" s="662" t="s">
        <v>958</v>
      </c>
      <c r="G247" s="662" t="s">
        <v>1382</v>
      </c>
      <c r="H247" s="662" t="s">
        <v>519</v>
      </c>
      <c r="I247" s="662" t="s">
        <v>1386</v>
      </c>
      <c r="J247" s="662" t="s">
        <v>1384</v>
      </c>
      <c r="K247" s="662" t="s">
        <v>1387</v>
      </c>
      <c r="L247" s="663">
        <v>0</v>
      </c>
      <c r="M247" s="663">
        <v>0</v>
      </c>
      <c r="N247" s="662">
        <v>1</v>
      </c>
      <c r="O247" s="745">
        <v>1</v>
      </c>
      <c r="P247" s="663">
        <v>0</v>
      </c>
      <c r="Q247" s="678"/>
      <c r="R247" s="662">
        <v>1</v>
      </c>
      <c r="S247" s="678">
        <v>1</v>
      </c>
      <c r="T247" s="745">
        <v>1</v>
      </c>
      <c r="U247" s="701">
        <v>1</v>
      </c>
    </row>
    <row r="248" spans="1:21" ht="14.4" customHeight="1" x14ac:dyDescent="0.3">
      <c r="A248" s="661">
        <v>22</v>
      </c>
      <c r="B248" s="662" t="s">
        <v>518</v>
      </c>
      <c r="C248" s="662" t="s">
        <v>961</v>
      </c>
      <c r="D248" s="743" t="s">
        <v>1477</v>
      </c>
      <c r="E248" s="744" t="s">
        <v>972</v>
      </c>
      <c r="F248" s="662" t="s">
        <v>958</v>
      </c>
      <c r="G248" s="662" t="s">
        <v>977</v>
      </c>
      <c r="H248" s="662" t="s">
        <v>519</v>
      </c>
      <c r="I248" s="662" t="s">
        <v>978</v>
      </c>
      <c r="J248" s="662" t="s">
        <v>979</v>
      </c>
      <c r="K248" s="662"/>
      <c r="L248" s="663">
        <v>0</v>
      </c>
      <c r="M248" s="663">
        <v>0</v>
      </c>
      <c r="N248" s="662">
        <v>1</v>
      </c>
      <c r="O248" s="745">
        <v>1</v>
      </c>
      <c r="P248" s="663">
        <v>0</v>
      </c>
      <c r="Q248" s="678"/>
      <c r="R248" s="662">
        <v>1</v>
      </c>
      <c r="S248" s="678">
        <v>1</v>
      </c>
      <c r="T248" s="745">
        <v>1</v>
      </c>
      <c r="U248" s="701">
        <v>1</v>
      </c>
    </row>
    <row r="249" spans="1:21" ht="14.4" customHeight="1" x14ac:dyDescent="0.3">
      <c r="A249" s="661">
        <v>22</v>
      </c>
      <c r="B249" s="662" t="s">
        <v>518</v>
      </c>
      <c r="C249" s="662" t="s">
        <v>961</v>
      </c>
      <c r="D249" s="743" t="s">
        <v>1477</v>
      </c>
      <c r="E249" s="744" t="s">
        <v>972</v>
      </c>
      <c r="F249" s="662" t="s">
        <v>958</v>
      </c>
      <c r="G249" s="662" t="s">
        <v>980</v>
      </c>
      <c r="H249" s="662" t="s">
        <v>711</v>
      </c>
      <c r="I249" s="662" t="s">
        <v>981</v>
      </c>
      <c r="J249" s="662" t="s">
        <v>732</v>
      </c>
      <c r="K249" s="662" t="s">
        <v>982</v>
      </c>
      <c r="L249" s="663">
        <v>0</v>
      </c>
      <c r="M249" s="663">
        <v>0</v>
      </c>
      <c r="N249" s="662">
        <v>1</v>
      </c>
      <c r="O249" s="745">
        <v>1</v>
      </c>
      <c r="P249" s="663"/>
      <c r="Q249" s="678"/>
      <c r="R249" s="662"/>
      <c r="S249" s="678">
        <v>0</v>
      </c>
      <c r="T249" s="745"/>
      <c r="U249" s="701">
        <v>0</v>
      </c>
    </row>
    <row r="250" spans="1:21" ht="14.4" customHeight="1" x14ac:dyDescent="0.3">
      <c r="A250" s="661">
        <v>22</v>
      </c>
      <c r="B250" s="662" t="s">
        <v>518</v>
      </c>
      <c r="C250" s="662" t="s">
        <v>961</v>
      </c>
      <c r="D250" s="743" t="s">
        <v>1477</v>
      </c>
      <c r="E250" s="744" t="s">
        <v>972</v>
      </c>
      <c r="F250" s="662" t="s">
        <v>958</v>
      </c>
      <c r="G250" s="662" t="s">
        <v>980</v>
      </c>
      <c r="H250" s="662" t="s">
        <v>711</v>
      </c>
      <c r="I250" s="662" t="s">
        <v>741</v>
      </c>
      <c r="J250" s="662" t="s">
        <v>742</v>
      </c>
      <c r="K250" s="662" t="s">
        <v>927</v>
      </c>
      <c r="L250" s="663">
        <v>98.78</v>
      </c>
      <c r="M250" s="663">
        <v>197.56</v>
      </c>
      <c r="N250" s="662">
        <v>2</v>
      </c>
      <c r="O250" s="745">
        <v>1</v>
      </c>
      <c r="P250" s="663">
        <v>197.56</v>
      </c>
      <c r="Q250" s="678">
        <v>1</v>
      </c>
      <c r="R250" s="662">
        <v>2</v>
      </c>
      <c r="S250" s="678">
        <v>1</v>
      </c>
      <c r="T250" s="745">
        <v>1</v>
      </c>
      <c r="U250" s="701">
        <v>1</v>
      </c>
    </row>
    <row r="251" spans="1:21" ht="14.4" customHeight="1" x14ac:dyDescent="0.3">
      <c r="A251" s="661">
        <v>22</v>
      </c>
      <c r="B251" s="662" t="s">
        <v>518</v>
      </c>
      <c r="C251" s="662" t="s">
        <v>961</v>
      </c>
      <c r="D251" s="743" t="s">
        <v>1477</v>
      </c>
      <c r="E251" s="744" t="s">
        <v>972</v>
      </c>
      <c r="F251" s="662" t="s">
        <v>958</v>
      </c>
      <c r="G251" s="662" t="s">
        <v>980</v>
      </c>
      <c r="H251" s="662" t="s">
        <v>711</v>
      </c>
      <c r="I251" s="662" t="s">
        <v>991</v>
      </c>
      <c r="J251" s="662" t="s">
        <v>992</v>
      </c>
      <c r="K251" s="662" t="s">
        <v>993</v>
      </c>
      <c r="L251" s="663">
        <v>118.54</v>
      </c>
      <c r="M251" s="663">
        <v>355.62</v>
      </c>
      <c r="N251" s="662">
        <v>3</v>
      </c>
      <c r="O251" s="745">
        <v>2.5</v>
      </c>
      <c r="P251" s="663">
        <v>355.62</v>
      </c>
      <c r="Q251" s="678">
        <v>1</v>
      </c>
      <c r="R251" s="662">
        <v>3</v>
      </c>
      <c r="S251" s="678">
        <v>1</v>
      </c>
      <c r="T251" s="745">
        <v>2.5</v>
      </c>
      <c r="U251" s="701">
        <v>1</v>
      </c>
    </row>
    <row r="252" spans="1:21" ht="14.4" customHeight="1" x14ac:dyDescent="0.3">
      <c r="A252" s="661">
        <v>22</v>
      </c>
      <c r="B252" s="662" t="s">
        <v>518</v>
      </c>
      <c r="C252" s="662" t="s">
        <v>961</v>
      </c>
      <c r="D252" s="743" t="s">
        <v>1477</v>
      </c>
      <c r="E252" s="744" t="s">
        <v>972</v>
      </c>
      <c r="F252" s="662" t="s">
        <v>958</v>
      </c>
      <c r="G252" s="662" t="s">
        <v>980</v>
      </c>
      <c r="H252" s="662" t="s">
        <v>711</v>
      </c>
      <c r="I252" s="662" t="s">
        <v>994</v>
      </c>
      <c r="J252" s="662" t="s">
        <v>995</v>
      </c>
      <c r="K252" s="662" t="s">
        <v>996</v>
      </c>
      <c r="L252" s="663">
        <v>59.27</v>
      </c>
      <c r="M252" s="663">
        <v>237.08</v>
      </c>
      <c r="N252" s="662">
        <v>4</v>
      </c>
      <c r="O252" s="745">
        <v>3</v>
      </c>
      <c r="P252" s="663">
        <v>118.54</v>
      </c>
      <c r="Q252" s="678">
        <v>0.5</v>
      </c>
      <c r="R252" s="662">
        <v>2</v>
      </c>
      <c r="S252" s="678">
        <v>0.5</v>
      </c>
      <c r="T252" s="745">
        <v>1.5</v>
      </c>
      <c r="U252" s="701">
        <v>0.5</v>
      </c>
    </row>
    <row r="253" spans="1:21" ht="14.4" customHeight="1" x14ac:dyDescent="0.3">
      <c r="A253" s="661">
        <v>22</v>
      </c>
      <c r="B253" s="662" t="s">
        <v>518</v>
      </c>
      <c r="C253" s="662" t="s">
        <v>961</v>
      </c>
      <c r="D253" s="743" t="s">
        <v>1477</v>
      </c>
      <c r="E253" s="744" t="s">
        <v>972</v>
      </c>
      <c r="F253" s="662" t="s">
        <v>958</v>
      </c>
      <c r="G253" s="662" t="s">
        <v>980</v>
      </c>
      <c r="H253" s="662" t="s">
        <v>711</v>
      </c>
      <c r="I253" s="662" t="s">
        <v>744</v>
      </c>
      <c r="J253" s="662" t="s">
        <v>745</v>
      </c>
      <c r="K253" s="662" t="s">
        <v>929</v>
      </c>
      <c r="L253" s="663">
        <v>79.03</v>
      </c>
      <c r="M253" s="663">
        <v>237.09</v>
      </c>
      <c r="N253" s="662">
        <v>3</v>
      </c>
      <c r="O253" s="745">
        <v>3</v>
      </c>
      <c r="P253" s="663">
        <v>158.06</v>
      </c>
      <c r="Q253" s="678">
        <v>0.66666666666666663</v>
      </c>
      <c r="R253" s="662">
        <v>2</v>
      </c>
      <c r="S253" s="678">
        <v>0.66666666666666663</v>
      </c>
      <c r="T253" s="745">
        <v>2</v>
      </c>
      <c r="U253" s="701">
        <v>0.66666666666666663</v>
      </c>
    </row>
    <row r="254" spans="1:21" ht="14.4" customHeight="1" x14ac:dyDescent="0.3">
      <c r="A254" s="661">
        <v>22</v>
      </c>
      <c r="B254" s="662" t="s">
        <v>518</v>
      </c>
      <c r="C254" s="662" t="s">
        <v>961</v>
      </c>
      <c r="D254" s="743" t="s">
        <v>1477</v>
      </c>
      <c r="E254" s="744" t="s">
        <v>972</v>
      </c>
      <c r="F254" s="662" t="s">
        <v>958</v>
      </c>
      <c r="G254" s="662" t="s">
        <v>980</v>
      </c>
      <c r="H254" s="662" t="s">
        <v>711</v>
      </c>
      <c r="I254" s="662" t="s">
        <v>997</v>
      </c>
      <c r="J254" s="662" t="s">
        <v>998</v>
      </c>
      <c r="K254" s="662" t="s">
        <v>999</v>
      </c>
      <c r="L254" s="663">
        <v>59.27</v>
      </c>
      <c r="M254" s="663">
        <v>59.27</v>
      </c>
      <c r="N254" s="662">
        <v>1</v>
      </c>
      <c r="O254" s="745">
        <v>1</v>
      </c>
      <c r="P254" s="663">
        <v>59.27</v>
      </c>
      <c r="Q254" s="678">
        <v>1</v>
      </c>
      <c r="R254" s="662">
        <v>1</v>
      </c>
      <c r="S254" s="678">
        <v>1</v>
      </c>
      <c r="T254" s="745">
        <v>1</v>
      </c>
      <c r="U254" s="701">
        <v>1</v>
      </c>
    </row>
    <row r="255" spans="1:21" ht="14.4" customHeight="1" x14ac:dyDescent="0.3">
      <c r="A255" s="661">
        <v>22</v>
      </c>
      <c r="B255" s="662" t="s">
        <v>518</v>
      </c>
      <c r="C255" s="662" t="s">
        <v>961</v>
      </c>
      <c r="D255" s="743" t="s">
        <v>1477</v>
      </c>
      <c r="E255" s="744" t="s">
        <v>972</v>
      </c>
      <c r="F255" s="662" t="s">
        <v>958</v>
      </c>
      <c r="G255" s="662" t="s">
        <v>980</v>
      </c>
      <c r="H255" s="662" t="s">
        <v>519</v>
      </c>
      <c r="I255" s="662" t="s">
        <v>1005</v>
      </c>
      <c r="J255" s="662" t="s">
        <v>1006</v>
      </c>
      <c r="K255" s="662" t="s">
        <v>1007</v>
      </c>
      <c r="L255" s="663">
        <v>79.03</v>
      </c>
      <c r="M255" s="663">
        <v>79.03</v>
      </c>
      <c r="N255" s="662">
        <v>1</v>
      </c>
      <c r="O255" s="745">
        <v>1</v>
      </c>
      <c r="P255" s="663">
        <v>79.03</v>
      </c>
      <c r="Q255" s="678">
        <v>1</v>
      </c>
      <c r="R255" s="662">
        <v>1</v>
      </c>
      <c r="S255" s="678">
        <v>1</v>
      </c>
      <c r="T255" s="745">
        <v>1</v>
      </c>
      <c r="U255" s="701">
        <v>1</v>
      </c>
    </row>
    <row r="256" spans="1:21" ht="14.4" customHeight="1" x14ac:dyDescent="0.3">
      <c r="A256" s="661">
        <v>22</v>
      </c>
      <c r="B256" s="662" t="s">
        <v>518</v>
      </c>
      <c r="C256" s="662" t="s">
        <v>961</v>
      </c>
      <c r="D256" s="743" t="s">
        <v>1477</v>
      </c>
      <c r="E256" s="744" t="s">
        <v>972</v>
      </c>
      <c r="F256" s="662" t="s">
        <v>958</v>
      </c>
      <c r="G256" s="662" t="s">
        <v>980</v>
      </c>
      <c r="H256" s="662" t="s">
        <v>711</v>
      </c>
      <c r="I256" s="662" t="s">
        <v>738</v>
      </c>
      <c r="J256" s="662" t="s">
        <v>739</v>
      </c>
      <c r="K256" s="662" t="s">
        <v>928</v>
      </c>
      <c r="L256" s="663">
        <v>46.07</v>
      </c>
      <c r="M256" s="663">
        <v>322.49</v>
      </c>
      <c r="N256" s="662">
        <v>7</v>
      </c>
      <c r="O256" s="745">
        <v>5.5</v>
      </c>
      <c r="P256" s="663">
        <v>276.42</v>
      </c>
      <c r="Q256" s="678">
        <v>0.85714285714285721</v>
      </c>
      <c r="R256" s="662">
        <v>6</v>
      </c>
      <c r="S256" s="678">
        <v>0.8571428571428571</v>
      </c>
      <c r="T256" s="745">
        <v>5</v>
      </c>
      <c r="U256" s="701">
        <v>0.90909090909090906</v>
      </c>
    </row>
    <row r="257" spans="1:21" ht="14.4" customHeight="1" x14ac:dyDescent="0.3">
      <c r="A257" s="661">
        <v>22</v>
      </c>
      <c r="B257" s="662" t="s">
        <v>518</v>
      </c>
      <c r="C257" s="662" t="s">
        <v>961</v>
      </c>
      <c r="D257" s="743" t="s">
        <v>1477</v>
      </c>
      <c r="E257" s="744" t="s">
        <v>972</v>
      </c>
      <c r="F257" s="662" t="s">
        <v>958</v>
      </c>
      <c r="G257" s="662" t="s">
        <v>980</v>
      </c>
      <c r="H257" s="662" t="s">
        <v>519</v>
      </c>
      <c r="I257" s="662" t="s">
        <v>1155</v>
      </c>
      <c r="J257" s="662" t="s">
        <v>1156</v>
      </c>
      <c r="K257" s="662" t="s">
        <v>1007</v>
      </c>
      <c r="L257" s="663">
        <v>79.03</v>
      </c>
      <c r="M257" s="663">
        <v>158.06</v>
      </c>
      <c r="N257" s="662">
        <v>2</v>
      </c>
      <c r="O257" s="745">
        <v>2</v>
      </c>
      <c r="P257" s="663">
        <v>79.03</v>
      </c>
      <c r="Q257" s="678">
        <v>0.5</v>
      </c>
      <c r="R257" s="662">
        <v>1</v>
      </c>
      <c r="S257" s="678">
        <v>0.5</v>
      </c>
      <c r="T257" s="745">
        <v>1</v>
      </c>
      <c r="U257" s="701">
        <v>0.5</v>
      </c>
    </row>
    <row r="258" spans="1:21" ht="14.4" customHeight="1" x14ac:dyDescent="0.3">
      <c r="A258" s="661">
        <v>22</v>
      </c>
      <c r="B258" s="662" t="s">
        <v>518</v>
      </c>
      <c r="C258" s="662" t="s">
        <v>961</v>
      </c>
      <c r="D258" s="743" t="s">
        <v>1477</v>
      </c>
      <c r="E258" s="744" t="s">
        <v>973</v>
      </c>
      <c r="F258" s="662" t="s">
        <v>958</v>
      </c>
      <c r="G258" s="662" t="s">
        <v>1053</v>
      </c>
      <c r="H258" s="662" t="s">
        <v>519</v>
      </c>
      <c r="I258" s="662" t="s">
        <v>1054</v>
      </c>
      <c r="J258" s="662" t="s">
        <v>1055</v>
      </c>
      <c r="K258" s="662" t="s">
        <v>1056</v>
      </c>
      <c r="L258" s="663">
        <v>35.11</v>
      </c>
      <c r="M258" s="663">
        <v>35.11</v>
      </c>
      <c r="N258" s="662">
        <v>1</v>
      </c>
      <c r="O258" s="745">
        <v>0.5</v>
      </c>
      <c r="P258" s="663">
        <v>35.11</v>
      </c>
      <c r="Q258" s="678">
        <v>1</v>
      </c>
      <c r="R258" s="662">
        <v>1</v>
      </c>
      <c r="S258" s="678">
        <v>1</v>
      </c>
      <c r="T258" s="745">
        <v>0.5</v>
      </c>
      <c r="U258" s="701">
        <v>1</v>
      </c>
    </row>
    <row r="259" spans="1:21" ht="14.4" customHeight="1" x14ac:dyDescent="0.3">
      <c r="A259" s="661">
        <v>22</v>
      </c>
      <c r="B259" s="662" t="s">
        <v>518</v>
      </c>
      <c r="C259" s="662" t="s">
        <v>961</v>
      </c>
      <c r="D259" s="743" t="s">
        <v>1477</v>
      </c>
      <c r="E259" s="744" t="s">
        <v>973</v>
      </c>
      <c r="F259" s="662" t="s">
        <v>958</v>
      </c>
      <c r="G259" s="662" t="s">
        <v>1234</v>
      </c>
      <c r="H259" s="662" t="s">
        <v>519</v>
      </c>
      <c r="I259" s="662" t="s">
        <v>1388</v>
      </c>
      <c r="J259" s="662" t="s">
        <v>1236</v>
      </c>
      <c r="K259" s="662" t="s">
        <v>1389</v>
      </c>
      <c r="L259" s="663">
        <v>254.83</v>
      </c>
      <c r="M259" s="663">
        <v>254.83</v>
      </c>
      <c r="N259" s="662">
        <v>1</v>
      </c>
      <c r="O259" s="745">
        <v>1</v>
      </c>
      <c r="P259" s="663">
        <v>254.83</v>
      </c>
      <c r="Q259" s="678">
        <v>1</v>
      </c>
      <c r="R259" s="662">
        <v>1</v>
      </c>
      <c r="S259" s="678">
        <v>1</v>
      </c>
      <c r="T259" s="745">
        <v>1</v>
      </c>
      <c r="U259" s="701">
        <v>1</v>
      </c>
    </row>
    <row r="260" spans="1:21" ht="14.4" customHeight="1" x14ac:dyDescent="0.3">
      <c r="A260" s="661">
        <v>22</v>
      </c>
      <c r="B260" s="662" t="s">
        <v>518</v>
      </c>
      <c r="C260" s="662" t="s">
        <v>961</v>
      </c>
      <c r="D260" s="743" t="s">
        <v>1477</v>
      </c>
      <c r="E260" s="744" t="s">
        <v>973</v>
      </c>
      <c r="F260" s="662" t="s">
        <v>958</v>
      </c>
      <c r="G260" s="662" t="s">
        <v>1089</v>
      </c>
      <c r="H260" s="662" t="s">
        <v>711</v>
      </c>
      <c r="I260" s="662" t="s">
        <v>1390</v>
      </c>
      <c r="J260" s="662" t="s">
        <v>1377</v>
      </c>
      <c r="K260" s="662" t="s">
        <v>1036</v>
      </c>
      <c r="L260" s="663">
        <v>69.16</v>
      </c>
      <c r="M260" s="663">
        <v>69.16</v>
      </c>
      <c r="N260" s="662">
        <v>1</v>
      </c>
      <c r="O260" s="745">
        <v>1</v>
      </c>
      <c r="P260" s="663"/>
      <c r="Q260" s="678">
        <v>0</v>
      </c>
      <c r="R260" s="662"/>
      <c r="S260" s="678">
        <v>0</v>
      </c>
      <c r="T260" s="745"/>
      <c r="U260" s="701">
        <v>0</v>
      </c>
    </row>
    <row r="261" spans="1:21" ht="14.4" customHeight="1" x14ac:dyDescent="0.3">
      <c r="A261" s="661">
        <v>22</v>
      </c>
      <c r="B261" s="662" t="s">
        <v>518</v>
      </c>
      <c r="C261" s="662" t="s">
        <v>961</v>
      </c>
      <c r="D261" s="743" t="s">
        <v>1477</v>
      </c>
      <c r="E261" s="744" t="s">
        <v>973</v>
      </c>
      <c r="F261" s="662" t="s">
        <v>958</v>
      </c>
      <c r="G261" s="662" t="s">
        <v>1391</v>
      </c>
      <c r="H261" s="662" t="s">
        <v>519</v>
      </c>
      <c r="I261" s="662" t="s">
        <v>1392</v>
      </c>
      <c r="J261" s="662" t="s">
        <v>1393</v>
      </c>
      <c r="K261" s="662" t="s">
        <v>1394</v>
      </c>
      <c r="L261" s="663">
        <v>54.81</v>
      </c>
      <c r="M261" s="663">
        <v>54.81</v>
      </c>
      <c r="N261" s="662">
        <v>1</v>
      </c>
      <c r="O261" s="745">
        <v>1</v>
      </c>
      <c r="P261" s="663"/>
      <c r="Q261" s="678">
        <v>0</v>
      </c>
      <c r="R261" s="662"/>
      <c r="S261" s="678">
        <v>0</v>
      </c>
      <c r="T261" s="745"/>
      <c r="U261" s="701">
        <v>0</v>
      </c>
    </row>
    <row r="262" spans="1:21" ht="14.4" customHeight="1" x14ac:dyDescent="0.3">
      <c r="A262" s="661">
        <v>22</v>
      </c>
      <c r="B262" s="662" t="s">
        <v>518</v>
      </c>
      <c r="C262" s="662" t="s">
        <v>961</v>
      </c>
      <c r="D262" s="743" t="s">
        <v>1477</v>
      </c>
      <c r="E262" s="744" t="s">
        <v>973</v>
      </c>
      <c r="F262" s="662" t="s">
        <v>958</v>
      </c>
      <c r="G262" s="662" t="s">
        <v>1252</v>
      </c>
      <c r="H262" s="662" t="s">
        <v>519</v>
      </c>
      <c r="I262" s="662" t="s">
        <v>1253</v>
      </c>
      <c r="J262" s="662" t="s">
        <v>1254</v>
      </c>
      <c r="K262" s="662" t="s">
        <v>1255</v>
      </c>
      <c r="L262" s="663">
        <v>0</v>
      </c>
      <c r="M262" s="663">
        <v>0</v>
      </c>
      <c r="N262" s="662">
        <v>1</v>
      </c>
      <c r="O262" s="745">
        <v>1</v>
      </c>
      <c r="P262" s="663">
        <v>0</v>
      </c>
      <c r="Q262" s="678"/>
      <c r="R262" s="662">
        <v>1</v>
      </c>
      <c r="S262" s="678">
        <v>1</v>
      </c>
      <c r="T262" s="745">
        <v>1</v>
      </c>
      <c r="U262" s="701">
        <v>1</v>
      </c>
    </row>
    <row r="263" spans="1:21" ht="14.4" customHeight="1" x14ac:dyDescent="0.3">
      <c r="A263" s="661">
        <v>22</v>
      </c>
      <c r="B263" s="662" t="s">
        <v>518</v>
      </c>
      <c r="C263" s="662" t="s">
        <v>961</v>
      </c>
      <c r="D263" s="743" t="s">
        <v>1477</v>
      </c>
      <c r="E263" s="744" t="s">
        <v>973</v>
      </c>
      <c r="F263" s="662" t="s">
        <v>958</v>
      </c>
      <c r="G263" s="662" t="s">
        <v>1395</v>
      </c>
      <c r="H263" s="662" t="s">
        <v>519</v>
      </c>
      <c r="I263" s="662" t="s">
        <v>1396</v>
      </c>
      <c r="J263" s="662" t="s">
        <v>1397</v>
      </c>
      <c r="K263" s="662" t="s">
        <v>1398</v>
      </c>
      <c r="L263" s="663">
        <v>0</v>
      </c>
      <c r="M263" s="663">
        <v>0</v>
      </c>
      <c r="N263" s="662">
        <v>1</v>
      </c>
      <c r="O263" s="745">
        <v>0.5</v>
      </c>
      <c r="P263" s="663">
        <v>0</v>
      </c>
      <c r="Q263" s="678"/>
      <c r="R263" s="662">
        <v>1</v>
      </c>
      <c r="S263" s="678">
        <v>1</v>
      </c>
      <c r="T263" s="745">
        <v>0.5</v>
      </c>
      <c r="U263" s="701">
        <v>1</v>
      </c>
    </row>
    <row r="264" spans="1:21" ht="14.4" customHeight="1" x14ac:dyDescent="0.3">
      <c r="A264" s="661">
        <v>22</v>
      </c>
      <c r="B264" s="662" t="s">
        <v>518</v>
      </c>
      <c r="C264" s="662" t="s">
        <v>961</v>
      </c>
      <c r="D264" s="743" t="s">
        <v>1477</v>
      </c>
      <c r="E264" s="744" t="s">
        <v>973</v>
      </c>
      <c r="F264" s="662" t="s">
        <v>958</v>
      </c>
      <c r="G264" s="662" t="s">
        <v>1109</v>
      </c>
      <c r="H264" s="662" t="s">
        <v>519</v>
      </c>
      <c r="I264" s="662" t="s">
        <v>1110</v>
      </c>
      <c r="J264" s="662" t="s">
        <v>1111</v>
      </c>
      <c r="K264" s="662" t="s">
        <v>1112</v>
      </c>
      <c r="L264" s="663">
        <v>107.27</v>
      </c>
      <c r="M264" s="663">
        <v>321.81</v>
      </c>
      <c r="N264" s="662">
        <v>3</v>
      </c>
      <c r="O264" s="745">
        <v>2</v>
      </c>
      <c r="P264" s="663">
        <v>321.81</v>
      </c>
      <c r="Q264" s="678">
        <v>1</v>
      </c>
      <c r="R264" s="662">
        <v>3</v>
      </c>
      <c r="S264" s="678">
        <v>1</v>
      </c>
      <c r="T264" s="745">
        <v>2</v>
      </c>
      <c r="U264" s="701">
        <v>1</v>
      </c>
    </row>
    <row r="265" spans="1:21" ht="14.4" customHeight="1" x14ac:dyDescent="0.3">
      <c r="A265" s="661">
        <v>22</v>
      </c>
      <c r="B265" s="662" t="s">
        <v>518</v>
      </c>
      <c r="C265" s="662" t="s">
        <v>961</v>
      </c>
      <c r="D265" s="743" t="s">
        <v>1477</v>
      </c>
      <c r="E265" s="744" t="s">
        <v>973</v>
      </c>
      <c r="F265" s="662" t="s">
        <v>958</v>
      </c>
      <c r="G265" s="662" t="s">
        <v>1399</v>
      </c>
      <c r="H265" s="662" t="s">
        <v>519</v>
      </c>
      <c r="I265" s="662" t="s">
        <v>1400</v>
      </c>
      <c r="J265" s="662" t="s">
        <v>1401</v>
      </c>
      <c r="K265" s="662" t="s">
        <v>1402</v>
      </c>
      <c r="L265" s="663">
        <v>38.47</v>
      </c>
      <c r="M265" s="663">
        <v>38.47</v>
      </c>
      <c r="N265" s="662">
        <v>1</v>
      </c>
      <c r="O265" s="745">
        <v>0.5</v>
      </c>
      <c r="P265" s="663"/>
      <c r="Q265" s="678">
        <v>0</v>
      </c>
      <c r="R265" s="662"/>
      <c r="S265" s="678">
        <v>0</v>
      </c>
      <c r="T265" s="745"/>
      <c r="U265" s="701">
        <v>0</v>
      </c>
    </row>
    <row r="266" spans="1:21" ht="14.4" customHeight="1" x14ac:dyDescent="0.3">
      <c r="A266" s="661">
        <v>22</v>
      </c>
      <c r="B266" s="662" t="s">
        <v>518</v>
      </c>
      <c r="C266" s="662" t="s">
        <v>961</v>
      </c>
      <c r="D266" s="743" t="s">
        <v>1477</v>
      </c>
      <c r="E266" s="744" t="s">
        <v>973</v>
      </c>
      <c r="F266" s="662" t="s">
        <v>958</v>
      </c>
      <c r="G266" s="662" t="s">
        <v>977</v>
      </c>
      <c r="H266" s="662" t="s">
        <v>519</v>
      </c>
      <c r="I266" s="662" t="s">
        <v>1403</v>
      </c>
      <c r="J266" s="662" t="s">
        <v>979</v>
      </c>
      <c r="K266" s="662"/>
      <c r="L266" s="663">
        <v>0</v>
      </c>
      <c r="M266" s="663">
        <v>0</v>
      </c>
      <c r="N266" s="662">
        <v>1</v>
      </c>
      <c r="O266" s="745">
        <v>0.5</v>
      </c>
      <c r="P266" s="663"/>
      <c r="Q266" s="678"/>
      <c r="R266" s="662"/>
      <c r="S266" s="678">
        <v>0</v>
      </c>
      <c r="T266" s="745"/>
      <c r="U266" s="701">
        <v>0</v>
      </c>
    </row>
    <row r="267" spans="1:21" ht="14.4" customHeight="1" x14ac:dyDescent="0.3">
      <c r="A267" s="661">
        <v>22</v>
      </c>
      <c r="B267" s="662" t="s">
        <v>518</v>
      </c>
      <c r="C267" s="662" t="s">
        <v>961</v>
      </c>
      <c r="D267" s="743" t="s">
        <v>1477</v>
      </c>
      <c r="E267" s="744" t="s">
        <v>973</v>
      </c>
      <c r="F267" s="662" t="s">
        <v>958</v>
      </c>
      <c r="G267" s="662" t="s">
        <v>977</v>
      </c>
      <c r="H267" s="662" t="s">
        <v>519</v>
      </c>
      <c r="I267" s="662" t="s">
        <v>978</v>
      </c>
      <c r="J267" s="662" t="s">
        <v>979</v>
      </c>
      <c r="K267" s="662"/>
      <c r="L267" s="663">
        <v>0</v>
      </c>
      <c r="M267" s="663">
        <v>0</v>
      </c>
      <c r="N267" s="662">
        <v>18</v>
      </c>
      <c r="O267" s="745">
        <v>13.5</v>
      </c>
      <c r="P267" s="663">
        <v>0</v>
      </c>
      <c r="Q267" s="678"/>
      <c r="R267" s="662">
        <v>17</v>
      </c>
      <c r="S267" s="678">
        <v>0.94444444444444442</v>
      </c>
      <c r="T267" s="745">
        <v>12.5</v>
      </c>
      <c r="U267" s="701">
        <v>0.92592592592592593</v>
      </c>
    </row>
    <row r="268" spans="1:21" ht="14.4" customHeight="1" x14ac:dyDescent="0.3">
      <c r="A268" s="661">
        <v>22</v>
      </c>
      <c r="B268" s="662" t="s">
        <v>518</v>
      </c>
      <c r="C268" s="662" t="s">
        <v>961</v>
      </c>
      <c r="D268" s="743" t="s">
        <v>1477</v>
      </c>
      <c r="E268" s="744" t="s">
        <v>973</v>
      </c>
      <c r="F268" s="662" t="s">
        <v>958</v>
      </c>
      <c r="G268" s="662" t="s">
        <v>1117</v>
      </c>
      <c r="H268" s="662" t="s">
        <v>519</v>
      </c>
      <c r="I268" s="662" t="s">
        <v>1118</v>
      </c>
      <c r="J268" s="662" t="s">
        <v>1119</v>
      </c>
      <c r="K268" s="662" t="s">
        <v>1120</v>
      </c>
      <c r="L268" s="663">
        <v>48.09</v>
      </c>
      <c r="M268" s="663">
        <v>48.09</v>
      </c>
      <c r="N268" s="662">
        <v>1</v>
      </c>
      <c r="O268" s="745">
        <v>0.5</v>
      </c>
      <c r="P268" s="663"/>
      <c r="Q268" s="678">
        <v>0</v>
      </c>
      <c r="R268" s="662"/>
      <c r="S268" s="678">
        <v>0</v>
      </c>
      <c r="T268" s="745"/>
      <c r="U268" s="701">
        <v>0</v>
      </c>
    </row>
    <row r="269" spans="1:21" ht="14.4" customHeight="1" x14ac:dyDescent="0.3">
      <c r="A269" s="661">
        <v>22</v>
      </c>
      <c r="B269" s="662" t="s">
        <v>518</v>
      </c>
      <c r="C269" s="662" t="s">
        <v>961</v>
      </c>
      <c r="D269" s="743" t="s">
        <v>1477</v>
      </c>
      <c r="E269" s="744" t="s">
        <v>973</v>
      </c>
      <c r="F269" s="662" t="s">
        <v>958</v>
      </c>
      <c r="G269" s="662" t="s">
        <v>1404</v>
      </c>
      <c r="H269" s="662" t="s">
        <v>519</v>
      </c>
      <c r="I269" s="662" t="s">
        <v>1405</v>
      </c>
      <c r="J269" s="662" t="s">
        <v>1406</v>
      </c>
      <c r="K269" s="662" t="s">
        <v>1007</v>
      </c>
      <c r="L269" s="663">
        <v>70.84</v>
      </c>
      <c r="M269" s="663">
        <v>70.84</v>
      </c>
      <c r="N269" s="662">
        <v>1</v>
      </c>
      <c r="O269" s="745">
        <v>1</v>
      </c>
      <c r="P269" s="663"/>
      <c r="Q269" s="678">
        <v>0</v>
      </c>
      <c r="R269" s="662"/>
      <c r="S269" s="678">
        <v>0</v>
      </c>
      <c r="T269" s="745"/>
      <c r="U269" s="701">
        <v>0</v>
      </c>
    </row>
    <row r="270" spans="1:21" ht="14.4" customHeight="1" x14ac:dyDescent="0.3">
      <c r="A270" s="661">
        <v>22</v>
      </c>
      <c r="B270" s="662" t="s">
        <v>518</v>
      </c>
      <c r="C270" s="662" t="s">
        <v>961</v>
      </c>
      <c r="D270" s="743" t="s">
        <v>1477</v>
      </c>
      <c r="E270" s="744" t="s">
        <v>973</v>
      </c>
      <c r="F270" s="662" t="s">
        <v>958</v>
      </c>
      <c r="G270" s="662" t="s">
        <v>980</v>
      </c>
      <c r="H270" s="662" t="s">
        <v>711</v>
      </c>
      <c r="I270" s="662" t="s">
        <v>1150</v>
      </c>
      <c r="J270" s="662" t="s">
        <v>1151</v>
      </c>
      <c r="K270" s="662" t="s">
        <v>1152</v>
      </c>
      <c r="L270" s="663">
        <v>0</v>
      </c>
      <c r="M270" s="663">
        <v>0</v>
      </c>
      <c r="N270" s="662">
        <v>10</v>
      </c>
      <c r="O270" s="745">
        <v>9.5</v>
      </c>
      <c r="P270" s="663">
        <v>0</v>
      </c>
      <c r="Q270" s="678"/>
      <c r="R270" s="662">
        <v>5</v>
      </c>
      <c r="S270" s="678">
        <v>0.5</v>
      </c>
      <c r="T270" s="745">
        <v>4.5</v>
      </c>
      <c r="U270" s="701">
        <v>0.47368421052631576</v>
      </c>
    </row>
    <row r="271" spans="1:21" ht="14.4" customHeight="1" x14ac:dyDescent="0.3">
      <c r="A271" s="661">
        <v>22</v>
      </c>
      <c r="B271" s="662" t="s">
        <v>518</v>
      </c>
      <c r="C271" s="662" t="s">
        <v>961</v>
      </c>
      <c r="D271" s="743" t="s">
        <v>1477</v>
      </c>
      <c r="E271" s="744" t="s">
        <v>973</v>
      </c>
      <c r="F271" s="662" t="s">
        <v>958</v>
      </c>
      <c r="G271" s="662" t="s">
        <v>980</v>
      </c>
      <c r="H271" s="662" t="s">
        <v>711</v>
      </c>
      <c r="I271" s="662" t="s">
        <v>1269</v>
      </c>
      <c r="J271" s="662" t="s">
        <v>1151</v>
      </c>
      <c r="K271" s="662" t="s">
        <v>1270</v>
      </c>
      <c r="L271" s="663">
        <v>69.55</v>
      </c>
      <c r="M271" s="663">
        <v>69.55</v>
      </c>
      <c r="N271" s="662">
        <v>1</v>
      </c>
      <c r="O271" s="745">
        <v>1</v>
      </c>
      <c r="P271" s="663"/>
      <c r="Q271" s="678">
        <v>0</v>
      </c>
      <c r="R271" s="662"/>
      <c r="S271" s="678">
        <v>0</v>
      </c>
      <c r="T271" s="745"/>
      <c r="U271" s="701">
        <v>0</v>
      </c>
    </row>
    <row r="272" spans="1:21" ht="14.4" customHeight="1" x14ac:dyDescent="0.3">
      <c r="A272" s="661">
        <v>22</v>
      </c>
      <c r="B272" s="662" t="s">
        <v>518</v>
      </c>
      <c r="C272" s="662" t="s">
        <v>961</v>
      </c>
      <c r="D272" s="743" t="s">
        <v>1477</v>
      </c>
      <c r="E272" s="744" t="s">
        <v>973</v>
      </c>
      <c r="F272" s="662" t="s">
        <v>958</v>
      </c>
      <c r="G272" s="662" t="s">
        <v>980</v>
      </c>
      <c r="H272" s="662" t="s">
        <v>711</v>
      </c>
      <c r="I272" s="662" t="s">
        <v>981</v>
      </c>
      <c r="J272" s="662" t="s">
        <v>732</v>
      </c>
      <c r="K272" s="662" t="s">
        <v>982</v>
      </c>
      <c r="L272" s="663">
        <v>0</v>
      </c>
      <c r="M272" s="663">
        <v>0</v>
      </c>
      <c r="N272" s="662">
        <v>6</v>
      </c>
      <c r="O272" s="745">
        <v>6</v>
      </c>
      <c r="P272" s="663">
        <v>0</v>
      </c>
      <c r="Q272" s="678"/>
      <c r="R272" s="662">
        <v>4</v>
      </c>
      <c r="S272" s="678">
        <v>0.66666666666666663</v>
      </c>
      <c r="T272" s="745">
        <v>4</v>
      </c>
      <c r="U272" s="701">
        <v>0.66666666666666663</v>
      </c>
    </row>
    <row r="273" spans="1:21" ht="14.4" customHeight="1" x14ac:dyDescent="0.3">
      <c r="A273" s="661">
        <v>22</v>
      </c>
      <c r="B273" s="662" t="s">
        <v>518</v>
      </c>
      <c r="C273" s="662" t="s">
        <v>961</v>
      </c>
      <c r="D273" s="743" t="s">
        <v>1477</v>
      </c>
      <c r="E273" s="744" t="s">
        <v>973</v>
      </c>
      <c r="F273" s="662" t="s">
        <v>958</v>
      </c>
      <c r="G273" s="662" t="s">
        <v>980</v>
      </c>
      <c r="H273" s="662" t="s">
        <v>711</v>
      </c>
      <c r="I273" s="662" t="s">
        <v>731</v>
      </c>
      <c r="J273" s="662" t="s">
        <v>732</v>
      </c>
      <c r="K273" s="662" t="s">
        <v>926</v>
      </c>
      <c r="L273" s="663">
        <v>88.51</v>
      </c>
      <c r="M273" s="663">
        <v>177.02</v>
      </c>
      <c r="N273" s="662">
        <v>2</v>
      </c>
      <c r="O273" s="745">
        <v>1.5</v>
      </c>
      <c r="P273" s="663"/>
      <c r="Q273" s="678">
        <v>0</v>
      </c>
      <c r="R273" s="662"/>
      <c r="S273" s="678">
        <v>0</v>
      </c>
      <c r="T273" s="745"/>
      <c r="U273" s="701">
        <v>0</v>
      </c>
    </row>
    <row r="274" spans="1:21" ht="14.4" customHeight="1" x14ac:dyDescent="0.3">
      <c r="A274" s="661">
        <v>22</v>
      </c>
      <c r="B274" s="662" t="s">
        <v>518</v>
      </c>
      <c r="C274" s="662" t="s">
        <v>961</v>
      </c>
      <c r="D274" s="743" t="s">
        <v>1477</v>
      </c>
      <c r="E274" s="744" t="s">
        <v>973</v>
      </c>
      <c r="F274" s="662" t="s">
        <v>958</v>
      </c>
      <c r="G274" s="662" t="s">
        <v>980</v>
      </c>
      <c r="H274" s="662" t="s">
        <v>519</v>
      </c>
      <c r="I274" s="662" t="s">
        <v>983</v>
      </c>
      <c r="J274" s="662" t="s">
        <v>984</v>
      </c>
      <c r="K274" s="662" t="s">
        <v>985</v>
      </c>
      <c r="L274" s="663">
        <v>0</v>
      </c>
      <c r="M274" s="663">
        <v>0</v>
      </c>
      <c r="N274" s="662">
        <v>8</v>
      </c>
      <c r="O274" s="745">
        <v>7</v>
      </c>
      <c r="P274" s="663">
        <v>0</v>
      </c>
      <c r="Q274" s="678"/>
      <c r="R274" s="662">
        <v>4</v>
      </c>
      <c r="S274" s="678">
        <v>0.5</v>
      </c>
      <c r="T274" s="745">
        <v>3.5</v>
      </c>
      <c r="U274" s="701">
        <v>0.5</v>
      </c>
    </row>
    <row r="275" spans="1:21" ht="14.4" customHeight="1" x14ac:dyDescent="0.3">
      <c r="A275" s="661">
        <v>22</v>
      </c>
      <c r="B275" s="662" t="s">
        <v>518</v>
      </c>
      <c r="C275" s="662" t="s">
        <v>961</v>
      </c>
      <c r="D275" s="743" t="s">
        <v>1477</v>
      </c>
      <c r="E275" s="744" t="s">
        <v>973</v>
      </c>
      <c r="F275" s="662" t="s">
        <v>958</v>
      </c>
      <c r="G275" s="662" t="s">
        <v>980</v>
      </c>
      <c r="H275" s="662" t="s">
        <v>711</v>
      </c>
      <c r="I275" s="662" t="s">
        <v>986</v>
      </c>
      <c r="J275" s="662" t="s">
        <v>987</v>
      </c>
      <c r="K275" s="662" t="s">
        <v>988</v>
      </c>
      <c r="L275" s="663">
        <v>0</v>
      </c>
      <c r="M275" s="663">
        <v>0</v>
      </c>
      <c r="N275" s="662">
        <v>9</v>
      </c>
      <c r="O275" s="745">
        <v>9</v>
      </c>
      <c r="P275" s="663">
        <v>0</v>
      </c>
      <c r="Q275" s="678"/>
      <c r="R275" s="662">
        <v>5</v>
      </c>
      <c r="S275" s="678">
        <v>0.55555555555555558</v>
      </c>
      <c r="T275" s="745">
        <v>5</v>
      </c>
      <c r="U275" s="701">
        <v>0.55555555555555558</v>
      </c>
    </row>
    <row r="276" spans="1:21" ht="14.4" customHeight="1" x14ac:dyDescent="0.3">
      <c r="A276" s="661">
        <v>22</v>
      </c>
      <c r="B276" s="662" t="s">
        <v>518</v>
      </c>
      <c r="C276" s="662" t="s">
        <v>961</v>
      </c>
      <c r="D276" s="743" t="s">
        <v>1477</v>
      </c>
      <c r="E276" s="744" t="s">
        <v>973</v>
      </c>
      <c r="F276" s="662" t="s">
        <v>958</v>
      </c>
      <c r="G276" s="662" t="s">
        <v>980</v>
      </c>
      <c r="H276" s="662" t="s">
        <v>711</v>
      </c>
      <c r="I276" s="662" t="s">
        <v>989</v>
      </c>
      <c r="J276" s="662" t="s">
        <v>987</v>
      </c>
      <c r="K276" s="662" t="s">
        <v>990</v>
      </c>
      <c r="L276" s="663">
        <v>108.26</v>
      </c>
      <c r="M276" s="663">
        <v>108.26</v>
      </c>
      <c r="N276" s="662">
        <v>1</v>
      </c>
      <c r="O276" s="745">
        <v>1</v>
      </c>
      <c r="P276" s="663"/>
      <c r="Q276" s="678">
        <v>0</v>
      </c>
      <c r="R276" s="662"/>
      <c r="S276" s="678">
        <v>0</v>
      </c>
      <c r="T276" s="745"/>
      <c r="U276" s="701">
        <v>0</v>
      </c>
    </row>
    <row r="277" spans="1:21" ht="14.4" customHeight="1" x14ac:dyDescent="0.3">
      <c r="A277" s="661">
        <v>22</v>
      </c>
      <c r="B277" s="662" t="s">
        <v>518</v>
      </c>
      <c r="C277" s="662" t="s">
        <v>961</v>
      </c>
      <c r="D277" s="743" t="s">
        <v>1477</v>
      </c>
      <c r="E277" s="744" t="s">
        <v>973</v>
      </c>
      <c r="F277" s="662" t="s">
        <v>958</v>
      </c>
      <c r="G277" s="662" t="s">
        <v>980</v>
      </c>
      <c r="H277" s="662" t="s">
        <v>711</v>
      </c>
      <c r="I277" s="662" t="s">
        <v>741</v>
      </c>
      <c r="J277" s="662" t="s">
        <v>742</v>
      </c>
      <c r="K277" s="662" t="s">
        <v>927</v>
      </c>
      <c r="L277" s="663">
        <v>98.78</v>
      </c>
      <c r="M277" s="663">
        <v>4445.1000000000004</v>
      </c>
      <c r="N277" s="662">
        <v>45</v>
      </c>
      <c r="O277" s="745">
        <v>42</v>
      </c>
      <c r="P277" s="663">
        <v>2370.7200000000003</v>
      </c>
      <c r="Q277" s="678">
        <v>0.53333333333333333</v>
      </c>
      <c r="R277" s="662">
        <v>24</v>
      </c>
      <c r="S277" s="678">
        <v>0.53333333333333333</v>
      </c>
      <c r="T277" s="745">
        <v>21</v>
      </c>
      <c r="U277" s="701">
        <v>0.5</v>
      </c>
    </row>
    <row r="278" spans="1:21" ht="14.4" customHeight="1" x14ac:dyDescent="0.3">
      <c r="A278" s="661">
        <v>22</v>
      </c>
      <c r="B278" s="662" t="s">
        <v>518</v>
      </c>
      <c r="C278" s="662" t="s">
        <v>961</v>
      </c>
      <c r="D278" s="743" t="s">
        <v>1477</v>
      </c>
      <c r="E278" s="744" t="s">
        <v>973</v>
      </c>
      <c r="F278" s="662" t="s">
        <v>958</v>
      </c>
      <c r="G278" s="662" t="s">
        <v>980</v>
      </c>
      <c r="H278" s="662" t="s">
        <v>711</v>
      </c>
      <c r="I278" s="662" t="s">
        <v>991</v>
      </c>
      <c r="J278" s="662" t="s">
        <v>992</v>
      </c>
      <c r="K278" s="662" t="s">
        <v>993</v>
      </c>
      <c r="L278" s="663">
        <v>118.54</v>
      </c>
      <c r="M278" s="663">
        <v>6401.1599999999989</v>
      </c>
      <c r="N278" s="662">
        <v>54</v>
      </c>
      <c r="O278" s="745">
        <v>48</v>
      </c>
      <c r="P278" s="663">
        <v>3437.6599999999994</v>
      </c>
      <c r="Q278" s="678">
        <v>0.53703703703703698</v>
      </c>
      <c r="R278" s="662">
        <v>29</v>
      </c>
      <c r="S278" s="678">
        <v>0.53703703703703709</v>
      </c>
      <c r="T278" s="745">
        <v>24.5</v>
      </c>
      <c r="U278" s="701">
        <v>0.51041666666666663</v>
      </c>
    </row>
    <row r="279" spans="1:21" ht="14.4" customHeight="1" x14ac:dyDescent="0.3">
      <c r="A279" s="661">
        <v>22</v>
      </c>
      <c r="B279" s="662" t="s">
        <v>518</v>
      </c>
      <c r="C279" s="662" t="s">
        <v>961</v>
      </c>
      <c r="D279" s="743" t="s">
        <v>1477</v>
      </c>
      <c r="E279" s="744" t="s">
        <v>973</v>
      </c>
      <c r="F279" s="662" t="s">
        <v>958</v>
      </c>
      <c r="G279" s="662" t="s">
        <v>980</v>
      </c>
      <c r="H279" s="662" t="s">
        <v>711</v>
      </c>
      <c r="I279" s="662" t="s">
        <v>994</v>
      </c>
      <c r="J279" s="662" t="s">
        <v>995</v>
      </c>
      <c r="K279" s="662" t="s">
        <v>996</v>
      </c>
      <c r="L279" s="663">
        <v>59.27</v>
      </c>
      <c r="M279" s="663">
        <v>651.97</v>
      </c>
      <c r="N279" s="662">
        <v>11</v>
      </c>
      <c r="O279" s="745">
        <v>10</v>
      </c>
      <c r="P279" s="663">
        <v>414.89</v>
      </c>
      <c r="Q279" s="678">
        <v>0.63636363636363635</v>
      </c>
      <c r="R279" s="662">
        <v>7</v>
      </c>
      <c r="S279" s="678">
        <v>0.63636363636363635</v>
      </c>
      <c r="T279" s="745">
        <v>6.5</v>
      </c>
      <c r="U279" s="701">
        <v>0.65</v>
      </c>
    </row>
    <row r="280" spans="1:21" ht="14.4" customHeight="1" x14ac:dyDescent="0.3">
      <c r="A280" s="661">
        <v>22</v>
      </c>
      <c r="B280" s="662" t="s">
        <v>518</v>
      </c>
      <c r="C280" s="662" t="s">
        <v>961</v>
      </c>
      <c r="D280" s="743" t="s">
        <v>1477</v>
      </c>
      <c r="E280" s="744" t="s">
        <v>973</v>
      </c>
      <c r="F280" s="662" t="s">
        <v>958</v>
      </c>
      <c r="G280" s="662" t="s">
        <v>980</v>
      </c>
      <c r="H280" s="662" t="s">
        <v>711</v>
      </c>
      <c r="I280" s="662" t="s">
        <v>744</v>
      </c>
      <c r="J280" s="662" t="s">
        <v>745</v>
      </c>
      <c r="K280" s="662" t="s">
        <v>929</v>
      </c>
      <c r="L280" s="663">
        <v>79.03</v>
      </c>
      <c r="M280" s="663">
        <v>6164.340000000002</v>
      </c>
      <c r="N280" s="662">
        <v>78</v>
      </c>
      <c r="O280" s="745">
        <v>63</v>
      </c>
      <c r="P280" s="663">
        <v>3240.2300000000009</v>
      </c>
      <c r="Q280" s="678">
        <v>0.52564102564102566</v>
      </c>
      <c r="R280" s="662">
        <v>41</v>
      </c>
      <c r="S280" s="678">
        <v>0.52564102564102566</v>
      </c>
      <c r="T280" s="745">
        <v>31.5</v>
      </c>
      <c r="U280" s="701">
        <v>0.5</v>
      </c>
    </row>
    <row r="281" spans="1:21" ht="14.4" customHeight="1" x14ac:dyDescent="0.3">
      <c r="A281" s="661">
        <v>22</v>
      </c>
      <c r="B281" s="662" t="s">
        <v>518</v>
      </c>
      <c r="C281" s="662" t="s">
        <v>961</v>
      </c>
      <c r="D281" s="743" t="s">
        <v>1477</v>
      </c>
      <c r="E281" s="744" t="s">
        <v>973</v>
      </c>
      <c r="F281" s="662" t="s">
        <v>958</v>
      </c>
      <c r="G281" s="662" t="s">
        <v>980</v>
      </c>
      <c r="H281" s="662" t="s">
        <v>711</v>
      </c>
      <c r="I281" s="662" t="s">
        <v>1407</v>
      </c>
      <c r="J281" s="662" t="s">
        <v>995</v>
      </c>
      <c r="K281" s="662" t="s">
        <v>1408</v>
      </c>
      <c r="L281" s="663">
        <v>62.24</v>
      </c>
      <c r="M281" s="663">
        <v>62.24</v>
      </c>
      <c r="N281" s="662">
        <v>1</v>
      </c>
      <c r="O281" s="745">
        <v>1</v>
      </c>
      <c r="P281" s="663">
        <v>62.24</v>
      </c>
      <c r="Q281" s="678">
        <v>1</v>
      </c>
      <c r="R281" s="662">
        <v>1</v>
      </c>
      <c r="S281" s="678">
        <v>1</v>
      </c>
      <c r="T281" s="745">
        <v>1</v>
      </c>
      <c r="U281" s="701">
        <v>1</v>
      </c>
    </row>
    <row r="282" spans="1:21" ht="14.4" customHeight="1" x14ac:dyDescent="0.3">
      <c r="A282" s="661">
        <v>22</v>
      </c>
      <c r="B282" s="662" t="s">
        <v>518</v>
      </c>
      <c r="C282" s="662" t="s">
        <v>961</v>
      </c>
      <c r="D282" s="743" t="s">
        <v>1477</v>
      </c>
      <c r="E282" s="744" t="s">
        <v>973</v>
      </c>
      <c r="F282" s="662" t="s">
        <v>958</v>
      </c>
      <c r="G282" s="662" t="s">
        <v>980</v>
      </c>
      <c r="H282" s="662" t="s">
        <v>711</v>
      </c>
      <c r="I282" s="662" t="s">
        <v>1409</v>
      </c>
      <c r="J282" s="662" t="s">
        <v>742</v>
      </c>
      <c r="K282" s="662" t="s">
        <v>743</v>
      </c>
      <c r="L282" s="663">
        <v>103.74</v>
      </c>
      <c r="M282" s="663">
        <v>311.21999999999997</v>
      </c>
      <c r="N282" s="662">
        <v>3</v>
      </c>
      <c r="O282" s="745">
        <v>3</v>
      </c>
      <c r="P282" s="663">
        <v>103.74</v>
      </c>
      <c r="Q282" s="678">
        <v>0.33333333333333337</v>
      </c>
      <c r="R282" s="662">
        <v>1</v>
      </c>
      <c r="S282" s="678">
        <v>0.33333333333333331</v>
      </c>
      <c r="T282" s="745">
        <v>1</v>
      </c>
      <c r="U282" s="701">
        <v>0.33333333333333331</v>
      </c>
    </row>
    <row r="283" spans="1:21" ht="14.4" customHeight="1" x14ac:dyDescent="0.3">
      <c r="A283" s="661">
        <v>22</v>
      </c>
      <c r="B283" s="662" t="s">
        <v>518</v>
      </c>
      <c r="C283" s="662" t="s">
        <v>961</v>
      </c>
      <c r="D283" s="743" t="s">
        <v>1477</v>
      </c>
      <c r="E283" s="744" t="s">
        <v>973</v>
      </c>
      <c r="F283" s="662" t="s">
        <v>958</v>
      </c>
      <c r="G283" s="662" t="s">
        <v>980</v>
      </c>
      <c r="H283" s="662" t="s">
        <v>711</v>
      </c>
      <c r="I283" s="662" t="s">
        <v>997</v>
      </c>
      <c r="J283" s="662" t="s">
        <v>998</v>
      </c>
      <c r="K283" s="662" t="s">
        <v>999</v>
      </c>
      <c r="L283" s="663">
        <v>59.27</v>
      </c>
      <c r="M283" s="663">
        <v>533.42999999999995</v>
      </c>
      <c r="N283" s="662">
        <v>9</v>
      </c>
      <c r="O283" s="745">
        <v>9</v>
      </c>
      <c r="P283" s="663">
        <v>118.54</v>
      </c>
      <c r="Q283" s="678">
        <v>0.22222222222222227</v>
      </c>
      <c r="R283" s="662">
        <v>2</v>
      </c>
      <c r="S283" s="678">
        <v>0.22222222222222221</v>
      </c>
      <c r="T283" s="745">
        <v>2</v>
      </c>
      <c r="U283" s="701">
        <v>0.22222222222222221</v>
      </c>
    </row>
    <row r="284" spans="1:21" ht="14.4" customHeight="1" x14ac:dyDescent="0.3">
      <c r="A284" s="661">
        <v>22</v>
      </c>
      <c r="B284" s="662" t="s">
        <v>518</v>
      </c>
      <c r="C284" s="662" t="s">
        <v>961</v>
      </c>
      <c r="D284" s="743" t="s">
        <v>1477</v>
      </c>
      <c r="E284" s="744" t="s">
        <v>973</v>
      </c>
      <c r="F284" s="662" t="s">
        <v>958</v>
      </c>
      <c r="G284" s="662" t="s">
        <v>980</v>
      </c>
      <c r="H284" s="662" t="s">
        <v>519</v>
      </c>
      <c r="I284" s="662" t="s">
        <v>1000</v>
      </c>
      <c r="J284" s="662" t="s">
        <v>1001</v>
      </c>
      <c r="K284" s="662" t="s">
        <v>1002</v>
      </c>
      <c r="L284" s="663">
        <v>98.78</v>
      </c>
      <c r="M284" s="663">
        <v>790.24</v>
      </c>
      <c r="N284" s="662">
        <v>8</v>
      </c>
      <c r="O284" s="745">
        <v>8</v>
      </c>
      <c r="P284" s="663">
        <v>296.34000000000003</v>
      </c>
      <c r="Q284" s="678">
        <v>0.37500000000000006</v>
      </c>
      <c r="R284" s="662">
        <v>3</v>
      </c>
      <c r="S284" s="678">
        <v>0.375</v>
      </c>
      <c r="T284" s="745">
        <v>3</v>
      </c>
      <c r="U284" s="701">
        <v>0.375</v>
      </c>
    </row>
    <row r="285" spans="1:21" ht="14.4" customHeight="1" x14ac:dyDescent="0.3">
      <c r="A285" s="661">
        <v>22</v>
      </c>
      <c r="B285" s="662" t="s">
        <v>518</v>
      </c>
      <c r="C285" s="662" t="s">
        <v>961</v>
      </c>
      <c r="D285" s="743" t="s">
        <v>1477</v>
      </c>
      <c r="E285" s="744" t="s">
        <v>973</v>
      </c>
      <c r="F285" s="662" t="s">
        <v>958</v>
      </c>
      <c r="G285" s="662" t="s">
        <v>980</v>
      </c>
      <c r="H285" s="662" t="s">
        <v>711</v>
      </c>
      <c r="I285" s="662" t="s">
        <v>1273</v>
      </c>
      <c r="J285" s="662" t="s">
        <v>992</v>
      </c>
      <c r="K285" s="662" t="s">
        <v>1274</v>
      </c>
      <c r="L285" s="663">
        <v>118.54</v>
      </c>
      <c r="M285" s="663">
        <v>1066.8599999999999</v>
      </c>
      <c r="N285" s="662">
        <v>9</v>
      </c>
      <c r="O285" s="745">
        <v>6</v>
      </c>
      <c r="P285" s="663"/>
      <c r="Q285" s="678">
        <v>0</v>
      </c>
      <c r="R285" s="662"/>
      <c r="S285" s="678">
        <v>0</v>
      </c>
      <c r="T285" s="745"/>
      <c r="U285" s="701">
        <v>0</v>
      </c>
    </row>
    <row r="286" spans="1:21" ht="14.4" customHeight="1" x14ac:dyDescent="0.3">
      <c r="A286" s="661">
        <v>22</v>
      </c>
      <c r="B286" s="662" t="s">
        <v>518</v>
      </c>
      <c r="C286" s="662" t="s">
        <v>961</v>
      </c>
      <c r="D286" s="743" t="s">
        <v>1477</v>
      </c>
      <c r="E286" s="744" t="s">
        <v>973</v>
      </c>
      <c r="F286" s="662" t="s">
        <v>958</v>
      </c>
      <c r="G286" s="662" t="s">
        <v>980</v>
      </c>
      <c r="H286" s="662" t="s">
        <v>711</v>
      </c>
      <c r="I286" s="662" t="s">
        <v>1153</v>
      </c>
      <c r="J286" s="662" t="s">
        <v>739</v>
      </c>
      <c r="K286" s="662" t="s">
        <v>1154</v>
      </c>
      <c r="L286" s="663">
        <v>46.07</v>
      </c>
      <c r="M286" s="663">
        <v>46.07</v>
      </c>
      <c r="N286" s="662">
        <v>1</v>
      </c>
      <c r="O286" s="745">
        <v>1</v>
      </c>
      <c r="P286" s="663"/>
      <c r="Q286" s="678">
        <v>0</v>
      </c>
      <c r="R286" s="662"/>
      <c r="S286" s="678">
        <v>0</v>
      </c>
      <c r="T286" s="745"/>
      <c r="U286" s="701">
        <v>0</v>
      </c>
    </row>
    <row r="287" spans="1:21" ht="14.4" customHeight="1" x14ac:dyDescent="0.3">
      <c r="A287" s="661">
        <v>22</v>
      </c>
      <c r="B287" s="662" t="s">
        <v>518</v>
      </c>
      <c r="C287" s="662" t="s">
        <v>961</v>
      </c>
      <c r="D287" s="743" t="s">
        <v>1477</v>
      </c>
      <c r="E287" s="744" t="s">
        <v>973</v>
      </c>
      <c r="F287" s="662" t="s">
        <v>958</v>
      </c>
      <c r="G287" s="662" t="s">
        <v>980</v>
      </c>
      <c r="H287" s="662" t="s">
        <v>711</v>
      </c>
      <c r="I287" s="662" t="s">
        <v>1003</v>
      </c>
      <c r="J287" s="662" t="s">
        <v>745</v>
      </c>
      <c r="K287" s="662" t="s">
        <v>1004</v>
      </c>
      <c r="L287" s="663">
        <v>79.03</v>
      </c>
      <c r="M287" s="663">
        <v>474.18</v>
      </c>
      <c r="N287" s="662">
        <v>6</v>
      </c>
      <c r="O287" s="745">
        <v>5</v>
      </c>
      <c r="P287" s="663">
        <v>158.06</v>
      </c>
      <c r="Q287" s="678">
        <v>0.33333333333333331</v>
      </c>
      <c r="R287" s="662">
        <v>2</v>
      </c>
      <c r="S287" s="678">
        <v>0.33333333333333331</v>
      </c>
      <c r="T287" s="745">
        <v>2</v>
      </c>
      <c r="U287" s="701">
        <v>0.4</v>
      </c>
    </row>
    <row r="288" spans="1:21" ht="14.4" customHeight="1" x14ac:dyDescent="0.3">
      <c r="A288" s="661">
        <v>22</v>
      </c>
      <c r="B288" s="662" t="s">
        <v>518</v>
      </c>
      <c r="C288" s="662" t="s">
        <v>961</v>
      </c>
      <c r="D288" s="743" t="s">
        <v>1477</v>
      </c>
      <c r="E288" s="744" t="s">
        <v>973</v>
      </c>
      <c r="F288" s="662" t="s">
        <v>958</v>
      </c>
      <c r="G288" s="662" t="s">
        <v>980</v>
      </c>
      <c r="H288" s="662" t="s">
        <v>711</v>
      </c>
      <c r="I288" s="662" t="s">
        <v>728</v>
      </c>
      <c r="J288" s="662" t="s">
        <v>930</v>
      </c>
      <c r="K288" s="662" t="s">
        <v>931</v>
      </c>
      <c r="L288" s="663">
        <v>46.07</v>
      </c>
      <c r="M288" s="663">
        <v>138.21</v>
      </c>
      <c r="N288" s="662">
        <v>3</v>
      </c>
      <c r="O288" s="745">
        <v>2</v>
      </c>
      <c r="P288" s="663">
        <v>46.07</v>
      </c>
      <c r="Q288" s="678">
        <v>0.33333333333333331</v>
      </c>
      <c r="R288" s="662">
        <v>1</v>
      </c>
      <c r="S288" s="678">
        <v>0.33333333333333331</v>
      </c>
      <c r="T288" s="745">
        <v>0.5</v>
      </c>
      <c r="U288" s="701">
        <v>0.25</v>
      </c>
    </row>
    <row r="289" spans="1:21" ht="14.4" customHeight="1" x14ac:dyDescent="0.3">
      <c r="A289" s="661">
        <v>22</v>
      </c>
      <c r="B289" s="662" t="s">
        <v>518</v>
      </c>
      <c r="C289" s="662" t="s">
        <v>961</v>
      </c>
      <c r="D289" s="743" t="s">
        <v>1477</v>
      </c>
      <c r="E289" s="744" t="s">
        <v>973</v>
      </c>
      <c r="F289" s="662" t="s">
        <v>958</v>
      </c>
      <c r="G289" s="662" t="s">
        <v>980</v>
      </c>
      <c r="H289" s="662" t="s">
        <v>711</v>
      </c>
      <c r="I289" s="662" t="s">
        <v>735</v>
      </c>
      <c r="J289" s="662" t="s">
        <v>932</v>
      </c>
      <c r="K289" s="662" t="s">
        <v>933</v>
      </c>
      <c r="L289" s="663">
        <v>118.54</v>
      </c>
      <c r="M289" s="663">
        <v>2963.4999999999995</v>
      </c>
      <c r="N289" s="662">
        <v>25</v>
      </c>
      <c r="O289" s="745">
        <v>23.5</v>
      </c>
      <c r="P289" s="663">
        <v>1659.5599999999997</v>
      </c>
      <c r="Q289" s="678">
        <v>0.55999999999999994</v>
      </c>
      <c r="R289" s="662">
        <v>14</v>
      </c>
      <c r="S289" s="678">
        <v>0.56000000000000005</v>
      </c>
      <c r="T289" s="745">
        <v>13</v>
      </c>
      <c r="U289" s="701">
        <v>0.55319148936170215</v>
      </c>
    </row>
    <row r="290" spans="1:21" ht="14.4" customHeight="1" x14ac:dyDescent="0.3">
      <c r="A290" s="661">
        <v>22</v>
      </c>
      <c r="B290" s="662" t="s">
        <v>518</v>
      </c>
      <c r="C290" s="662" t="s">
        <v>961</v>
      </c>
      <c r="D290" s="743" t="s">
        <v>1477</v>
      </c>
      <c r="E290" s="744" t="s">
        <v>973</v>
      </c>
      <c r="F290" s="662" t="s">
        <v>958</v>
      </c>
      <c r="G290" s="662" t="s">
        <v>980</v>
      </c>
      <c r="H290" s="662" t="s">
        <v>519</v>
      </c>
      <c r="I290" s="662" t="s">
        <v>1005</v>
      </c>
      <c r="J290" s="662" t="s">
        <v>1006</v>
      </c>
      <c r="K290" s="662" t="s">
        <v>1007</v>
      </c>
      <c r="L290" s="663">
        <v>79.03</v>
      </c>
      <c r="M290" s="663">
        <v>2766.0499999999993</v>
      </c>
      <c r="N290" s="662">
        <v>35</v>
      </c>
      <c r="O290" s="745">
        <v>31.5</v>
      </c>
      <c r="P290" s="663">
        <v>1185.4499999999998</v>
      </c>
      <c r="Q290" s="678">
        <v>0.4285714285714286</v>
      </c>
      <c r="R290" s="662">
        <v>15</v>
      </c>
      <c r="S290" s="678">
        <v>0.42857142857142855</v>
      </c>
      <c r="T290" s="745">
        <v>13.5</v>
      </c>
      <c r="U290" s="701">
        <v>0.42857142857142855</v>
      </c>
    </row>
    <row r="291" spans="1:21" ht="14.4" customHeight="1" x14ac:dyDescent="0.3">
      <c r="A291" s="661">
        <v>22</v>
      </c>
      <c r="B291" s="662" t="s">
        <v>518</v>
      </c>
      <c r="C291" s="662" t="s">
        <v>961</v>
      </c>
      <c r="D291" s="743" t="s">
        <v>1477</v>
      </c>
      <c r="E291" s="744" t="s">
        <v>973</v>
      </c>
      <c r="F291" s="662" t="s">
        <v>958</v>
      </c>
      <c r="G291" s="662" t="s">
        <v>980</v>
      </c>
      <c r="H291" s="662" t="s">
        <v>711</v>
      </c>
      <c r="I291" s="662" t="s">
        <v>738</v>
      </c>
      <c r="J291" s="662" t="s">
        <v>739</v>
      </c>
      <c r="K291" s="662" t="s">
        <v>928</v>
      </c>
      <c r="L291" s="663">
        <v>46.07</v>
      </c>
      <c r="M291" s="663">
        <v>46.07</v>
      </c>
      <c r="N291" s="662">
        <v>1</v>
      </c>
      <c r="O291" s="745">
        <v>1</v>
      </c>
      <c r="P291" s="663">
        <v>46.07</v>
      </c>
      <c r="Q291" s="678">
        <v>1</v>
      </c>
      <c r="R291" s="662">
        <v>1</v>
      </c>
      <c r="S291" s="678">
        <v>1</v>
      </c>
      <c r="T291" s="745">
        <v>1</v>
      </c>
      <c r="U291" s="701">
        <v>1</v>
      </c>
    </row>
    <row r="292" spans="1:21" ht="14.4" customHeight="1" x14ac:dyDescent="0.3">
      <c r="A292" s="661">
        <v>22</v>
      </c>
      <c r="B292" s="662" t="s">
        <v>518</v>
      </c>
      <c r="C292" s="662" t="s">
        <v>961</v>
      </c>
      <c r="D292" s="743" t="s">
        <v>1477</v>
      </c>
      <c r="E292" s="744" t="s">
        <v>973</v>
      </c>
      <c r="F292" s="662" t="s">
        <v>958</v>
      </c>
      <c r="G292" s="662" t="s">
        <v>980</v>
      </c>
      <c r="H292" s="662" t="s">
        <v>519</v>
      </c>
      <c r="I292" s="662" t="s">
        <v>1155</v>
      </c>
      <c r="J292" s="662" t="s">
        <v>1156</v>
      </c>
      <c r="K292" s="662" t="s">
        <v>1007</v>
      </c>
      <c r="L292" s="663">
        <v>79.03</v>
      </c>
      <c r="M292" s="663">
        <v>1185.4499999999998</v>
      </c>
      <c r="N292" s="662">
        <v>15</v>
      </c>
      <c r="O292" s="745">
        <v>11</v>
      </c>
      <c r="P292" s="663">
        <v>948.3599999999999</v>
      </c>
      <c r="Q292" s="678">
        <v>0.8</v>
      </c>
      <c r="R292" s="662">
        <v>12</v>
      </c>
      <c r="S292" s="678">
        <v>0.8</v>
      </c>
      <c r="T292" s="745">
        <v>9</v>
      </c>
      <c r="U292" s="701">
        <v>0.81818181818181823</v>
      </c>
    </row>
    <row r="293" spans="1:21" ht="14.4" customHeight="1" x14ac:dyDescent="0.3">
      <c r="A293" s="661">
        <v>22</v>
      </c>
      <c r="B293" s="662" t="s">
        <v>518</v>
      </c>
      <c r="C293" s="662" t="s">
        <v>961</v>
      </c>
      <c r="D293" s="743" t="s">
        <v>1477</v>
      </c>
      <c r="E293" s="744" t="s">
        <v>973</v>
      </c>
      <c r="F293" s="662" t="s">
        <v>958</v>
      </c>
      <c r="G293" s="662" t="s">
        <v>1182</v>
      </c>
      <c r="H293" s="662" t="s">
        <v>711</v>
      </c>
      <c r="I293" s="662" t="s">
        <v>1410</v>
      </c>
      <c r="J293" s="662" t="s">
        <v>1184</v>
      </c>
      <c r="K293" s="662" t="s">
        <v>1411</v>
      </c>
      <c r="L293" s="663">
        <v>28.81</v>
      </c>
      <c r="M293" s="663">
        <v>86.429999999999993</v>
      </c>
      <c r="N293" s="662">
        <v>3</v>
      </c>
      <c r="O293" s="745">
        <v>1</v>
      </c>
      <c r="P293" s="663">
        <v>86.429999999999993</v>
      </c>
      <c r="Q293" s="678">
        <v>1</v>
      </c>
      <c r="R293" s="662">
        <v>3</v>
      </c>
      <c r="S293" s="678">
        <v>1</v>
      </c>
      <c r="T293" s="745">
        <v>1</v>
      </c>
      <c r="U293" s="701">
        <v>1</v>
      </c>
    </row>
    <row r="294" spans="1:21" ht="14.4" customHeight="1" x14ac:dyDescent="0.3">
      <c r="A294" s="661">
        <v>22</v>
      </c>
      <c r="B294" s="662" t="s">
        <v>518</v>
      </c>
      <c r="C294" s="662" t="s">
        <v>961</v>
      </c>
      <c r="D294" s="743" t="s">
        <v>1477</v>
      </c>
      <c r="E294" s="744" t="s">
        <v>973</v>
      </c>
      <c r="F294" s="662" t="s">
        <v>958</v>
      </c>
      <c r="G294" s="662" t="s">
        <v>1186</v>
      </c>
      <c r="H294" s="662" t="s">
        <v>519</v>
      </c>
      <c r="I294" s="662" t="s">
        <v>574</v>
      </c>
      <c r="J294" s="662" t="s">
        <v>575</v>
      </c>
      <c r="K294" s="662" t="s">
        <v>1412</v>
      </c>
      <c r="L294" s="663">
        <v>0</v>
      </c>
      <c r="M294" s="663">
        <v>0</v>
      </c>
      <c r="N294" s="662">
        <v>1</v>
      </c>
      <c r="O294" s="745">
        <v>0.5</v>
      </c>
      <c r="P294" s="663">
        <v>0</v>
      </c>
      <c r="Q294" s="678"/>
      <c r="R294" s="662">
        <v>1</v>
      </c>
      <c r="S294" s="678">
        <v>1</v>
      </c>
      <c r="T294" s="745">
        <v>0.5</v>
      </c>
      <c r="U294" s="701">
        <v>1</v>
      </c>
    </row>
    <row r="295" spans="1:21" ht="14.4" customHeight="1" x14ac:dyDescent="0.3">
      <c r="A295" s="661">
        <v>22</v>
      </c>
      <c r="B295" s="662" t="s">
        <v>518</v>
      </c>
      <c r="C295" s="662" t="s">
        <v>961</v>
      </c>
      <c r="D295" s="743" t="s">
        <v>1477</v>
      </c>
      <c r="E295" s="744" t="s">
        <v>973</v>
      </c>
      <c r="F295" s="662" t="s">
        <v>958</v>
      </c>
      <c r="G295" s="662" t="s">
        <v>1349</v>
      </c>
      <c r="H295" s="662" t="s">
        <v>519</v>
      </c>
      <c r="I295" s="662" t="s">
        <v>1413</v>
      </c>
      <c r="J295" s="662" t="s">
        <v>683</v>
      </c>
      <c r="K295" s="662" t="s">
        <v>1414</v>
      </c>
      <c r="L295" s="663">
        <v>54.23</v>
      </c>
      <c r="M295" s="663">
        <v>54.23</v>
      </c>
      <c r="N295" s="662">
        <v>1</v>
      </c>
      <c r="O295" s="745">
        <v>1</v>
      </c>
      <c r="P295" s="663">
        <v>54.23</v>
      </c>
      <c r="Q295" s="678">
        <v>1</v>
      </c>
      <c r="R295" s="662">
        <v>1</v>
      </c>
      <c r="S295" s="678">
        <v>1</v>
      </c>
      <c r="T295" s="745">
        <v>1</v>
      </c>
      <c r="U295" s="701">
        <v>1</v>
      </c>
    </row>
    <row r="296" spans="1:21" ht="14.4" customHeight="1" x14ac:dyDescent="0.3">
      <c r="A296" s="661">
        <v>22</v>
      </c>
      <c r="B296" s="662" t="s">
        <v>518</v>
      </c>
      <c r="C296" s="662" t="s">
        <v>961</v>
      </c>
      <c r="D296" s="743" t="s">
        <v>1477</v>
      </c>
      <c r="E296" s="744" t="s">
        <v>973</v>
      </c>
      <c r="F296" s="662" t="s">
        <v>958</v>
      </c>
      <c r="G296" s="662" t="s">
        <v>1415</v>
      </c>
      <c r="H296" s="662" t="s">
        <v>519</v>
      </c>
      <c r="I296" s="662" t="s">
        <v>1416</v>
      </c>
      <c r="J296" s="662" t="s">
        <v>1417</v>
      </c>
      <c r="K296" s="662" t="s">
        <v>1418</v>
      </c>
      <c r="L296" s="663">
        <v>0</v>
      </c>
      <c r="M296" s="663">
        <v>0</v>
      </c>
      <c r="N296" s="662">
        <v>1</v>
      </c>
      <c r="O296" s="745">
        <v>1</v>
      </c>
      <c r="P296" s="663">
        <v>0</v>
      </c>
      <c r="Q296" s="678"/>
      <c r="R296" s="662">
        <v>1</v>
      </c>
      <c r="S296" s="678">
        <v>1</v>
      </c>
      <c r="T296" s="745">
        <v>1</v>
      </c>
      <c r="U296" s="701">
        <v>1</v>
      </c>
    </row>
    <row r="297" spans="1:21" ht="14.4" customHeight="1" x14ac:dyDescent="0.3">
      <c r="A297" s="661">
        <v>22</v>
      </c>
      <c r="B297" s="662" t="s">
        <v>518</v>
      </c>
      <c r="C297" s="662" t="s">
        <v>961</v>
      </c>
      <c r="D297" s="743" t="s">
        <v>1477</v>
      </c>
      <c r="E297" s="744" t="s">
        <v>973</v>
      </c>
      <c r="F297" s="662" t="s">
        <v>958</v>
      </c>
      <c r="G297" s="662" t="s">
        <v>1419</v>
      </c>
      <c r="H297" s="662" t="s">
        <v>519</v>
      </c>
      <c r="I297" s="662" t="s">
        <v>1420</v>
      </c>
      <c r="J297" s="662" t="s">
        <v>1421</v>
      </c>
      <c r="K297" s="662" t="s">
        <v>1422</v>
      </c>
      <c r="L297" s="663">
        <v>96.81</v>
      </c>
      <c r="M297" s="663">
        <v>193.62</v>
      </c>
      <c r="N297" s="662">
        <v>2</v>
      </c>
      <c r="O297" s="745">
        <v>1</v>
      </c>
      <c r="P297" s="663">
        <v>193.62</v>
      </c>
      <c r="Q297" s="678">
        <v>1</v>
      </c>
      <c r="R297" s="662">
        <v>2</v>
      </c>
      <c r="S297" s="678">
        <v>1</v>
      </c>
      <c r="T297" s="745">
        <v>1</v>
      </c>
      <c r="U297" s="701">
        <v>1</v>
      </c>
    </row>
    <row r="298" spans="1:21" ht="14.4" customHeight="1" x14ac:dyDescent="0.3">
      <c r="A298" s="661">
        <v>22</v>
      </c>
      <c r="B298" s="662" t="s">
        <v>518</v>
      </c>
      <c r="C298" s="662" t="s">
        <v>961</v>
      </c>
      <c r="D298" s="743" t="s">
        <v>1477</v>
      </c>
      <c r="E298" s="744" t="s">
        <v>973</v>
      </c>
      <c r="F298" s="662" t="s">
        <v>958</v>
      </c>
      <c r="G298" s="662" t="s">
        <v>1423</v>
      </c>
      <c r="H298" s="662" t="s">
        <v>519</v>
      </c>
      <c r="I298" s="662" t="s">
        <v>1424</v>
      </c>
      <c r="J298" s="662" t="s">
        <v>1425</v>
      </c>
      <c r="K298" s="662" t="s">
        <v>1426</v>
      </c>
      <c r="L298" s="663">
        <v>0</v>
      </c>
      <c r="M298" s="663">
        <v>0</v>
      </c>
      <c r="N298" s="662">
        <v>1</v>
      </c>
      <c r="O298" s="745">
        <v>0.5</v>
      </c>
      <c r="P298" s="663">
        <v>0</v>
      </c>
      <c r="Q298" s="678"/>
      <c r="R298" s="662">
        <v>1</v>
      </c>
      <c r="S298" s="678">
        <v>1</v>
      </c>
      <c r="T298" s="745">
        <v>0.5</v>
      </c>
      <c r="U298" s="701">
        <v>1</v>
      </c>
    </row>
    <row r="299" spans="1:21" ht="14.4" customHeight="1" x14ac:dyDescent="0.3">
      <c r="A299" s="661">
        <v>22</v>
      </c>
      <c r="B299" s="662" t="s">
        <v>518</v>
      </c>
      <c r="C299" s="662" t="s">
        <v>961</v>
      </c>
      <c r="D299" s="743" t="s">
        <v>1477</v>
      </c>
      <c r="E299" s="744" t="s">
        <v>973</v>
      </c>
      <c r="F299" s="662" t="s">
        <v>958</v>
      </c>
      <c r="G299" s="662" t="s">
        <v>1212</v>
      </c>
      <c r="H299" s="662" t="s">
        <v>519</v>
      </c>
      <c r="I299" s="662" t="s">
        <v>1222</v>
      </c>
      <c r="J299" s="662" t="s">
        <v>1220</v>
      </c>
      <c r="K299" s="662" t="s">
        <v>1215</v>
      </c>
      <c r="L299" s="663">
        <v>0</v>
      </c>
      <c r="M299" s="663">
        <v>0</v>
      </c>
      <c r="N299" s="662">
        <v>2</v>
      </c>
      <c r="O299" s="745">
        <v>2</v>
      </c>
      <c r="P299" s="663">
        <v>0</v>
      </c>
      <c r="Q299" s="678"/>
      <c r="R299" s="662">
        <v>2</v>
      </c>
      <c r="S299" s="678">
        <v>1</v>
      </c>
      <c r="T299" s="745">
        <v>2</v>
      </c>
      <c r="U299" s="701">
        <v>1</v>
      </c>
    </row>
    <row r="300" spans="1:21" ht="14.4" customHeight="1" x14ac:dyDescent="0.3">
      <c r="A300" s="661">
        <v>22</v>
      </c>
      <c r="B300" s="662" t="s">
        <v>518</v>
      </c>
      <c r="C300" s="662" t="s">
        <v>961</v>
      </c>
      <c r="D300" s="743" t="s">
        <v>1477</v>
      </c>
      <c r="E300" s="744" t="s">
        <v>973</v>
      </c>
      <c r="F300" s="662" t="s">
        <v>958</v>
      </c>
      <c r="G300" s="662" t="s">
        <v>1230</v>
      </c>
      <c r="H300" s="662" t="s">
        <v>519</v>
      </c>
      <c r="I300" s="662" t="s">
        <v>1231</v>
      </c>
      <c r="J300" s="662" t="s">
        <v>1232</v>
      </c>
      <c r="K300" s="662" t="s">
        <v>1233</v>
      </c>
      <c r="L300" s="663">
        <v>0</v>
      </c>
      <c r="M300" s="663">
        <v>0</v>
      </c>
      <c r="N300" s="662">
        <v>23</v>
      </c>
      <c r="O300" s="745">
        <v>12</v>
      </c>
      <c r="P300" s="663">
        <v>0</v>
      </c>
      <c r="Q300" s="678"/>
      <c r="R300" s="662">
        <v>22</v>
      </c>
      <c r="S300" s="678">
        <v>0.95652173913043481</v>
      </c>
      <c r="T300" s="745">
        <v>11</v>
      </c>
      <c r="U300" s="701">
        <v>0.91666666666666663</v>
      </c>
    </row>
    <row r="301" spans="1:21" ht="14.4" customHeight="1" x14ac:dyDescent="0.3">
      <c r="A301" s="661">
        <v>22</v>
      </c>
      <c r="B301" s="662" t="s">
        <v>518</v>
      </c>
      <c r="C301" s="662" t="s">
        <v>961</v>
      </c>
      <c r="D301" s="743" t="s">
        <v>1477</v>
      </c>
      <c r="E301" s="744" t="s">
        <v>974</v>
      </c>
      <c r="F301" s="662" t="s">
        <v>958</v>
      </c>
      <c r="G301" s="662" t="s">
        <v>1427</v>
      </c>
      <c r="H301" s="662" t="s">
        <v>519</v>
      </c>
      <c r="I301" s="662" t="s">
        <v>1428</v>
      </c>
      <c r="J301" s="662" t="s">
        <v>1429</v>
      </c>
      <c r="K301" s="662" t="s">
        <v>1430</v>
      </c>
      <c r="L301" s="663">
        <v>72.55</v>
      </c>
      <c r="M301" s="663">
        <v>217.64999999999998</v>
      </c>
      <c r="N301" s="662">
        <v>3</v>
      </c>
      <c r="O301" s="745">
        <v>2</v>
      </c>
      <c r="P301" s="663">
        <v>217.64999999999998</v>
      </c>
      <c r="Q301" s="678">
        <v>1</v>
      </c>
      <c r="R301" s="662">
        <v>3</v>
      </c>
      <c r="S301" s="678">
        <v>1</v>
      </c>
      <c r="T301" s="745">
        <v>2</v>
      </c>
      <c r="U301" s="701">
        <v>1</v>
      </c>
    </row>
    <row r="302" spans="1:21" ht="14.4" customHeight="1" x14ac:dyDescent="0.3">
      <c r="A302" s="661">
        <v>22</v>
      </c>
      <c r="B302" s="662" t="s">
        <v>518</v>
      </c>
      <c r="C302" s="662" t="s">
        <v>961</v>
      </c>
      <c r="D302" s="743" t="s">
        <v>1477</v>
      </c>
      <c r="E302" s="744" t="s">
        <v>974</v>
      </c>
      <c r="F302" s="662" t="s">
        <v>958</v>
      </c>
      <c r="G302" s="662" t="s">
        <v>1061</v>
      </c>
      <c r="H302" s="662" t="s">
        <v>711</v>
      </c>
      <c r="I302" s="662" t="s">
        <v>1062</v>
      </c>
      <c r="J302" s="662" t="s">
        <v>1063</v>
      </c>
      <c r="K302" s="662" t="s">
        <v>1028</v>
      </c>
      <c r="L302" s="663">
        <v>196.21</v>
      </c>
      <c r="M302" s="663">
        <v>196.21</v>
      </c>
      <c r="N302" s="662">
        <v>1</v>
      </c>
      <c r="O302" s="745">
        <v>1</v>
      </c>
      <c r="P302" s="663">
        <v>196.21</v>
      </c>
      <c r="Q302" s="678">
        <v>1</v>
      </c>
      <c r="R302" s="662">
        <v>1</v>
      </c>
      <c r="S302" s="678">
        <v>1</v>
      </c>
      <c r="T302" s="745">
        <v>1</v>
      </c>
      <c r="U302" s="701">
        <v>1</v>
      </c>
    </row>
    <row r="303" spans="1:21" ht="14.4" customHeight="1" x14ac:dyDescent="0.3">
      <c r="A303" s="661">
        <v>22</v>
      </c>
      <c r="B303" s="662" t="s">
        <v>518</v>
      </c>
      <c r="C303" s="662" t="s">
        <v>961</v>
      </c>
      <c r="D303" s="743" t="s">
        <v>1477</v>
      </c>
      <c r="E303" s="744" t="s">
        <v>974</v>
      </c>
      <c r="F303" s="662" t="s">
        <v>958</v>
      </c>
      <c r="G303" s="662" t="s">
        <v>1061</v>
      </c>
      <c r="H303" s="662" t="s">
        <v>711</v>
      </c>
      <c r="I303" s="662" t="s">
        <v>1431</v>
      </c>
      <c r="J303" s="662" t="s">
        <v>1432</v>
      </c>
      <c r="K303" s="662" t="s">
        <v>1433</v>
      </c>
      <c r="L303" s="663">
        <v>603.73</v>
      </c>
      <c r="M303" s="663">
        <v>1811.19</v>
      </c>
      <c r="N303" s="662">
        <v>3</v>
      </c>
      <c r="O303" s="745">
        <v>2</v>
      </c>
      <c r="P303" s="663">
        <v>1811.19</v>
      </c>
      <c r="Q303" s="678">
        <v>1</v>
      </c>
      <c r="R303" s="662">
        <v>3</v>
      </c>
      <c r="S303" s="678">
        <v>1</v>
      </c>
      <c r="T303" s="745">
        <v>2</v>
      </c>
      <c r="U303" s="701">
        <v>1</v>
      </c>
    </row>
    <row r="304" spans="1:21" ht="14.4" customHeight="1" x14ac:dyDescent="0.3">
      <c r="A304" s="661">
        <v>22</v>
      </c>
      <c r="B304" s="662" t="s">
        <v>518</v>
      </c>
      <c r="C304" s="662" t="s">
        <v>961</v>
      </c>
      <c r="D304" s="743" t="s">
        <v>1477</v>
      </c>
      <c r="E304" s="744" t="s">
        <v>974</v>
      </c>
      <c r="F304" s="662" t="s">
        <v>958</v>
      </c>
      <c r="G304" s="662" t="s">
        <v>1333</v>
      </c>
      <c r="H304" s="662" t="s">
        <v>519</v>
      </c>
      <c r="I304" s="662" t="s">
        <v>1434</v>
      </c>
      <c r="J304" s="662" t="s">
        <v>1335</v>
      </c>
      <c r="K304" s="662" t="s">
        <v>1435</v>
      </c>
      <c r="L304" s="663">
        <v>37.61</v>
      </c>
      <c r="M304" s="663">
        <v>75.22</v>
      </c>
      <c r="N304" s="662">
        <v>2</v>
      </c>
      <c r="O304" s="745">
        <v>0.5</v>
      </c>
      <c r="P304" s="663">
        <v>75.22</v>
      </c>
      <c r="Q304" s="678">
        <v>1</v>
      </c>
      <c r="R304" s="662">
        <v>2</v>
      </c>
      <c r="S304" s="678">
        <v>1</v>
      </c>
      <c r="T304" s="745">
        <v>0.5</v>
      </c>
      <c r="U304" s="701">
        <v>1</v>
      </c>
    </row>
    <row r="305" spans="1:21" ht="14.4" customHeight="1" x14ac:dyDescent="0.3">
      <c r="A305" s="661">
        <v>22</v>
      </c>
      <c r="B305" s="662" t="s">
        <v>518</v>
      </c>
      <c r="C305" s="662" t="s">
        <v>961</v>
      </c>
      <c r="D305" s="743" t="s">
        <v>1477</v>
      </c>
      <c r="E305" s="744" t="s">
        <v>974</v>
      </c>
      <c r="F305" s="662" t="s">
        <v>958</v>
      </c>
      <c r="G305" s="662" t="s">
        <v>980</v>
      </c>
      <c r="H305" s="662" t="s">
        <v>711</v>
      </c>
      <c r="I305" s="662" t="s">
        <v>991</v>
      </c>
      <c r="J305" s="662" t="s">
        <v>992</v>
      </c>
      <c r="K305" s="662" t="s">
        <v>993</v>
      </c>
      <c r="L305" s="663">
        <v>118.54</v>
      </c>
      <c r="M305" s="663">
        <v>237.08</v>
      </c>
      <c r="N305" s="662">
        <v>2</v>
      </c>
      <c r="O305" s="745">
        <v>0.5</v>
      </c>
      <c r="P305" s="663">
        <v>237.08</v>
      </c>
      <c r="Q305" s="678">
        <v>1</v>
      </c>
      <c r="R305" s="662">
        <v>2</v>
      </c>
      <c r="S305" s="678">
        <v>1</v>
      </c>
      <c r="T305" s="745">
        <v>0.5</v>
      </c>
      <c r="U305" s="701">
        <v>1</v>
      </c>
    </row>
    <row r="306" spans="1:21" ht="14.4" customHeight="1" x14ac:dyDescent="0.3">
      <c r="A306" s="661">
        <v>22</v>
      </c>
      <c r="B306" s="662" t="s">
        <v>518</v>
      </c>
      <c r="C306" s="662" t="s">
        <v>961</v>
      </c>
      <c r="D306" s="743" t="s">
        <v>1477</v>
      </c>
      <c r="E306" s="744" t="s">
        <v>968</v>
      </c>
      <c r="F306" s="662" t="s">
        <v>958</v>
      </c>
      <c r="G306" s="662" t="s">
        <v>1234</v>
      </c>
      <c r="H306" s="662" t="s">
        <v>519</v>
      </c>
      <c r="I306" s="662" t="s">
        <v>1388</v>
      </c>
      <c r="J306" s="662" t="s">
        <v>1236</v>
      </c>
      <c r="K306" s="662" t="s">
        <v>1389</v>
      </c>
      <c r="L306" s="663">
        <v>254.83</v>
      </c>
      <c r="M306" s="663">
        <v>1528.98</v>
      </c>
      <c r="N306" s="662">
        <v>6</v>
      </c>
      <c r="O306" s="745">
        <v>2.5</v>
      </c>
      <c r="P306" s="663">
        <v>1528.98</v>
      </c>
      <c r="Q306" s="678">
        <v>1</v>
      </c>
      <c r="R306" s="662">
        <v>6</v>
      </c>
      <c r="S306" s="678">
        <v>1</v>
      </c>
      <c r="T306" s="745">
        <v>2.5</v>
      </c>
      <c r="U306" s="701">
        <v>1</v>
      </c>
    </row>
    <row r="307" spans="1:21" ht="14.4" customHeight="1" x14ac:dyDescent="0.3">
      <c r="A307" s="661">
        <v>22</v>
      </c>
      <c r="B307" s="662" t="s">
        <v>518</v>
      </c>
      <c r="C307" s="662" t="s">
        <v>961</v>
      </c>
      <c r="D307" s="743" t="s">
        <v>1477</v>
      </c>
      <c r="E307" s="744" t="s">
        <v>968</v>
      </c>
      <c r="F307" s="662" t="s">
        <v>958</v>
      </c>
      <c r="G307" s="662" t="s">
        <v>1109</v>
      </c>
      <c r="H307" s="662" t="s">
        <v>519</v>
      </c>
      <c r="I307" s="662" t="s">
        <v>1110</v>
      </c>
      <c r="J307" s="662" t="s">
        <v>1111</v>
      </c>
      <c r="K307" s="662" t="s">
        <v>1112</v>
      </c>
      <c r="L307" s="663">
        <v>107.27</v>
      </c>
      <c r="M307" s="663">
        <v>107.27</v>
      </c>
      <c r="N307" s="662">
        <v>1</v>
      </c>
      <c r="O307" s="745">
        <v>1</v>
      </c>
      <c r="P307" s="663">
        <v>107.27</v>
      </c>
      <c r="Q307" s="678">
        <v>1</v>
      </c>
      <c r="R307" s="662">
        <v>1</v>
      </c>
      <c r="S307" s="678">
        <v>1</v>
      </c>
      <c r="T307" s="745">
        <v>1</v>
      </c>
      <c r="U307" s="701">
        <v>1</v>
      </c>
    </row>
    <row r="308" spans="1:21" ht="14.4" customHeight="1" x14ac:dyDescent="0.3">
      <c r="A308" s="661">
        <v>22</v>
      </c>
      <c r="B308" s="662" t="s">
        <v>518</v>
      </c>
      <c r="C308" s="662" t="s">
        <v>961</v>
      </c>
      <c r="D308" s="743" t="s">
        <v>1477</v>
      </c>
      <c r="E308" s="744" t="s">
        <v>968</v>
      </c>
      <c r="F308" s="662" t="s">
        <v>958</v>
      </c>
      <c r="G308" s="662" t="s">
        <v>1436</v>
      </c>
      <c r="H308" s="662" t="s">
        <v>519</v>
      </c>
      <c r="I308" s="662" t="s">
        <v>1437</v>
      </c>
      <c r="J308" s="662" t="s">
        <v>1438</v>
      </c>
      <c r="K308" s="662" t="s">
        <v>1439</v>
      </c>
      <c r="L308" s="663">
        <v>34.6</v>
      </c>
      <c r="M308" s="663">
        <v>34.6</v>
      </c>
      <c r="N308" s="662">
        <v>1</v>
      </c>
      <c r="O308" s="745">
        <v>1</v>
      </c>
      <c r="P308" s="663">
        <v>34.6</v>
      </c>
      <c r="Q308" s="678">
        <v>1</v>
      </c>
      <c r="R308" s="662">
        <v>1</v>
      </c>
      <c r="S308" s="678">
        <v>1</v>
      </c>
      <c r="T308" s="745">
        <v>1</v>
      </c>
      <c r="U308" s="701">
        <v>1</v>
      </c>
    </row>
    <row r="309" spans="1:21" ht="14.4" customHeight="1" x14ac:dyDescent="0.3">
      <c r="A309" s="661">
        <v>22</v>
      </c>
      <c r="B309" s="662" t="s">
        <v>518</v>
      </c>
      <c r="C309" s="662" t="s">
        <v>961</v>
      </c>
      <c r="D309" s="743" t="s">
        <v>1477</v>
      </c>
      <c r="E309" s="744" t="s">
        <v>968</v>
      </c>
      <c r="F309" s="662" t="s">
        <v>958</v>
      </c>
      <c r="G309" s="662" t="s">
        <v>1436</v>
      </c>
      <c r="H309" s="662" t="s">
        <v>519</v>
      </c>
      <c r="I309" s="662" t="s">
        <v>1440</v>
      </c>
      <c r="J309" s="662" t="s">
        <v>1438</v>
      </c>
      <c r="K309" s="662" t="s">
        <v>1441</v>
      </c>
      <c r="L309" s="663">
        <v>34.6</v>
      </c>
      <c r="M309" s="663">
        <v>34.6</v>
      </c>
      <c r="N309" s="662">
        <v>1</v>
      </c>
      <c r="O309" s="745">
        <v>1</v>
      </c>
      <c r="P309" s="663">
        <v>34.6</v>
      </c>
      <c r="Q309" s="678">
        <v>1</v>
      </c>
      <c r="R309" s="662">
        <v>1</v>
      </c>
      <c r="S309" s="678">
        <v>1</v>
      </c>
      <c r="T309" s="745">
        <v>1</v>
      </c>
      <c r="U309" s="701">
        <v>1</v>
      </c>
    </row>
    <row r="310" spans="1:21" ht="14.4" customHeight="1" x14ac:dyDescent="0.3">
      <c r="A310" s="661">
        <v>22</v>
      </c>
      <c r="B310" s="662" t="s">
        <v>518</v>
      </c>
      <c r="C310" s="662" t="s">
        <v>961</v>
      </c>
      <c r="D310" s="743" t="s">
        <v>1477</v>
      </c>
      <c r="E310" s="744" t="s">
        <v>968</v>
      </c>
      <c r="F310" s="662" t="s">
        <v>958</v>
      </c>
      <c r="G310" s="662" t="s">
        <v>977</v>
      </c>
      <c r="H310" s="662" t="s">
        <v>519</v>
      </c>
      <c r="I310" s="662" t="s">
        <v>978</v>
      </c>
      <c r="J310" s="662" t="s">
        <v>979</v>
      </c>
      <c r="K310" s="662"/>
      <c r="L310" s="663">
        <v>0</v>
      </c>
      <c r="M310" s="663">
        <v>0</v>
      </c>
      <c r="N310" s="662">
        <v>12</v>
      </c>
      <c r="O310" s="745">
        <v>11</v>
      </c>
      <c r="P310" s="663">
        <v>0</v>
      </c>
      <c r="Q310" s="678"/>
      <c r="R310" s="662">
        <v>12</v>
      </c>
      <c r="S310" s="678">
        <v>1</v>
      </c>
      <c r="T310" s="745">
        <v>11</v>
      </c>
      <c r="U310" s="701">
        <v>1</v>
      </c>
    </row>
    <row r="311" spans="1:21" ht="14.4" customHeight="1" x14ac:dyDescent="0.3">
      <c r="A311" s="661">
        <v>22</v>
      </c>
      <c r="B311" s="662" t="s">
        <v>518</v>
      </c>
      <c r="C311" s="662" t="s">
        <v>961</v>
      </c>
      <c r="D311" s="743" t="s">
        <v>1477</v>
      </c>
      <c r="E311" s="744" t="s">
        <v>968</v>
      </c>
      <c r="F311" s="662" t="s">
        <v>958</v>
      </c>
      <c r="G311" s="662" t="s">
        <v>1117</v>
      </c>
      <c r="H311" s="662" t="s">
        <v>519</v>
      </c>
      <c r="I311" s="662" t="s">
        <v>1118</v>
      </c>
      <c r="J311" s="662" t="s">
        <v>1119</v>
      </c>
      <c r="K311" s="662" t="s">
        <v>1120</v>
      </c>
      <c r="L311" s="663">
        <v>48.09</v>
      </c>
      <c r="M311" s="663">
        <v>48.09</v>
      </c>
      <c r="N311" s="662">
        <v>1</v>
      </c>
      <c r="O311" s="745">
        <v>1</v>
      </c>
      <c r="P311" s="663">
        <v>48.09</v>
      </c>
      <c r="Q311" s="678">
        <v>1</v>
      </c>
      <c r="R311" s="662">
        <v>1</v>
      </c>
      <c r="S311" s="678">
        <v>1</v>
      </c>
      <c r="T311" s="745">
        <v>1</v>
      </c>
      <c r="U311" s="701">
        <v>1</v>
      </c>
    </row>
    <row r="312" spans="1:21" ht="14.4" customHeight="1" x14ac:dyDescent="0.3">
      <c r="A312" s="661">
        <v>22</v>
      </c>
      <c r="B312" s="662" t="s">
        <v>518</v>
      </c>
      <c r="C312" s="662" t="s">
        <v>961</v>
      </c>
      <c r="D312" s="743" t="s">
        <v>1477</v>
      </c>
      <c r="E312" s="744" t="s">
        <v>968</v>
      </c>
      <c r="F312" s="662" t="s">
        <v>958</v>
      </c>
      <c r="G312" s="662" t="s">
        <v>980</v>
      </c>
      <c r="H312" s="662" t="s">
        <v>711</v>
      </c>
      <c r="I312" s="662" t="s">
        <v>1150</v>
      </c>
      <c r="J312" s="662" t="s">
        <v>1151</v>
      </c>
      <c r="K312" s="662" t="s">
        <v>1152</v>
      </c>
      <c r="L312" s="663">
        <v>0</v>
      </c>
      <c r="M312" s="663">
        <v>0</v>
      </c>
      <c r="N312" s="662">
        <v>3</v>
      </c>
      <c r="O312" s="745">
        <v>3</v>
      </c>
      <c r="P312" s="663">
        <v>0</v>
      </c>
      <c r="Q312" s="678"/>
      <c r="R312" s="662">
        <v>2</v>
      </c>
      <c r="S312" s="678">
        <v>0.66666666666666663</v>
      </c>
      <c r="T312" s="745">
        <v>2</v>
      </c>
      <c r="U312" s="701">
        <v>0.66666666666666663</v>
      </c>
    </row>
    <row r="313" spans="1:21" ht="14.4" customHeight="1" x14ac:dyDescent="0.3">
      <c r="A313" s="661">
        <v>22</v>
      </c>
      <c r="B313" s="662" t="s">
        <v>518</v>
      </c>
      <c r="C313" s="662" t="s">
        <v>961</v>
      </c>
      <c r="D313" s="743" t="s">
        <v>1477</v>
      </c>
      <c r="E313" s="744" t="s">
        <v>968</v>
      </c>
      <c r="F313" s="662" t="s">
        <v>958</v>
      </c>
      <c r="G313" s="662" t="s">
        <v>980</v>
      </c>
      <c r="H313" s="662" t="s">
        <v>711</v>
      </c>
      <c r="I313" s="662" t="s">
        <v>981</v>
      </c>
      <c r="J313" s="662" t="s">
        <v>732</v>
      </c>
      <c r="K313" s="662" t="s">
        <v>982</v>
      </c>
      <c r="L313" s="663">
        <v>0</v>
      </c>
      <c r="M313" s="663">
        <v>0</v>
      </c>
      <c r="N313" s="662">
        <v>5</v>
      </c>
      <c r="O313" s="745">
        <v>4.5</v>
      </c>
      <c r="P313" s="663">
        <v>0</v>
      </c>
      <c r="Q313" s="678"/>
      <c r="R313" s="662">
        <v>2</v>
      </c>
      <c r="S313" s="678">
        <v>0.4</v>
      </c>
      <c r="T313" s="745">
        <v>2</v>
      </c>
      <c r="U313" s="701">
        <v>0.44444444444444442</v>
      </c>
    </row>
    <row r="314" spans="1:21" ht="14.4" customHeight="1" x14ac:dyDescent="0.3">
      <c r="A314" s="661">
        <v>22</v>
      </c>
      <c r="B314" s="662" t="s">
        <v>518</v>
      </c>
      <c r="C314" s="662" t="s">
        <v>961</v>
      </c>
      <c r="D314" s="743" t="s">
        <v>1477</v>
      </c>
      <c r="E314" s="744" t="s">
        <v>968</v>
      </c>
      <c r="F314" s="662" t="s">
        <v>958</v>
      </c>
      <c r="G314" s="662" t="s">
        <v>980</v>
      </c>
      <c r="H314" s="662" t="s">
        <v>519</v>
      </c>
      <c r="I314" s="662" t="s">
        <v>983</v>
      </c>
      <c r="J314" s="662" t="s">
        <v>984</v>
      </c>
      <c r="K314" s="662" t="s">
        <v>985</v>
      </c>
      <c r="L314" s="663">
        <v>0</v>
      </c>
      <c r="M314" s="663">
        <v>0</v>
      </c>
      <c r="N314" s="662">
        <v>4</v>
      </c>
      <c r="O314" s="745">
        <v>4</v>
      </c>
      <c r="P314" s="663">
        <v>0</v>
      </c>
      <c r="Q314" s="678"/>
      <c r="R314" s="662">
        <v>4</v>
      </c>
      <c r="S314" s="678">
        <v>1</v>
      </c>
      <c r="T314" s="745">
        <v>4</v>
      </c>
      <c r="U314" s="701">
        <v>1</v>
      </c>
    </row>
    <row r="315" spans="1:21" ht="14.4" customHeight="1" x14ac:dyDescent="0.3">
      <c r="A315" s="661">
        <v>22</v>
      </c>
      <c r="B315" s="662" t="s">
        <v>518</v>
      </c>
      <c r="C315" s="662" t="s">
        <v>961</v>
      </c>
      <c r="D315" s="743" t="s">
        <v>1477</v>
      </c>
      <c r="E315" s="744" t="s">
        <v>968</v>
      </c>
      <c r="F315" s="662" t="s">
        <v>958</v>
      </c>
      <c r="G315" s="662" t="s">
        <v>980</v>
      </c>
      <c r="H315" s="662" t="s">
        <v>519</v>
      </c>
      <c r="I315" s="662" t="s">
        <v>1271</v>
      </c>
      <c r="J315" s="662" t="s">
        <v>984</v>
      </c>
      <c r="K315" s="662" t="s">
        <v>1272</v>
      </c>
      <c r="L315" s="663">
        <v>158.05000000000001</v>
      </c>
      <c r="M315" s="663">
        <v>158.05000000000001</v>
      </c>
      <c r="N315" s="662">
        <v>1</v>
      </c>
      <c r="O315" s="745">
        <v>1</v>
      </c>
      <c r="P315" s="663"/>
      <c r="Q315" s="678">
        <v>0</v>
      </c>
      <c r="R315" s="662"/>
      <c r="S315" s="678">
        <v>0</v>
      </c>
      <c r="T315" s="745"/>
      <c r="U315" s="701">
        <v>0</v>
      </c>
    </row>
    <row r="316" spans="1:21" ht="14.4" customHeight="1" x14ac:dyDescent="0.3">
      <c r="A316" s="661">
        <v>22</v>
      </c>
      <c r="B316" s="662" t="s">
        <v>518</v>
      </c>
      <c r="C316" s="662" t="s">
        <v>961</v>
      </c>
      <c r="D316" s="743" t="s">
        <v>1477</v>
      </c>
      <c r="E316" s="744" t="s">
        <v>968</v>
      </c>
      <c r="F316" s="662" t="s">
        <v>958</v>
      </c>
      <c r="G316" s="662" t="s">
        <v>980</v>
      </c>
      <c r="H316" s="662" t="s">
        <v>711</v>
      </c>
      <c r="I316" s="662" t="s">
        <v>986</v>
      </c>
      <c r="J316" s="662" t="s">
        <v>987</v>
      </c>
      <c r="K316" s="662" t="s">
        <v>988</v>
      </c>
      <c r="L316" s="663">
        <v>0</v>
      </c>
      <c r="M316" s="663">
        <v>0</v>
      </c>
      <c r="N316" s="662">
        <v>6</v>
      </c>
      <c r="O316" s="745">
        <v>6</v>
      </c>
      <c r="P316" s="663">
        <v>0</v>
      </c>
      <c r="Q316" s="678"/>
      <c r="R316" s="662">
        <v>4</v>
      </c>
      <c r="S316" s="678">
        <v>0.66666666666666663</v>
      </c>
      <c r="T316" s="745">
        <v>4</v>
      </c>
      <c r="U316" s="701">
        <v>0.66666666666666663</v>
      </c>
    </row>
    <row r="317" spans="1:21" ht="14.4" customHeight="1" x14ac:dyDescent="0.3">
      <c r="A317" s="661">
        <v>22</v>
      </c>
      <c r="B317" s="662" t="s">
        <v>518</v>
      </c>
      <c r="C317" s="662" t="s">
        <v>961</v>
      </c>
      <c r="D317" s="743" t="s">
        <v>1477</v>
      </c>
      <c r="E317" s="744" t="s">
        <v>968</v>
      </c>
      <c r="F317" s="662" t="s">
        <v>958</v>
      </c>
      <c r="G317" s="662" t="s">
        <v>980</v>
      </c>
      <c r="H317" s="662" t="s">
        <v>711</v>
      </c>
      <c r="I317" s="662" t="s">
        <v>741</v>
      </c>
      <c r="J317" s="662" t="s">
        <v>742</v>
      </c>
      <c r="K317" s="662" t="s">
        <v>927</v>
      </c>
      <c r="L317" s="663">
        <v>98.78</v>
      </c>
      <c r="M317" s="663">
        <v>4445.1000000000022</v>
      </c>
      <c r="N317" s="662">
        <v>45</v>
      </c>
      <c r="O317" s="745">
        <v>44</v>
      </c>
      <c r="P317" s="663">
        <v>1086.58</v>
      </c>
      <c r="Q317" s="678">
        <v>0.2444444444444443</v>
      </c>
      <c r="R317" s="662">
        <v>11</v>
      </c>
      <c r="S317" s="678">
        <v>0.24444444444444444</v>
      </c>
      <c r="T317" s="745">
        <v>10.5</v>
      </c>
      <c r="U317" s="701">
        <v>0.23863636363636365</v>
      </c>
    </row>
    <row r="318" spans="1:21" ht="14.4" customHeight="1" x14ac:dyDescent="0.3">
      <c r="A318" s="661">
        <v>22</v>
      </c>
      <c r="B318" s="662" t="s">
        <v>518</v>
      </c>
      <c r="C318" s="662" t="s">
        <v>961</v>
      </c>
      <c r="D318" s="743" t="s">
        <v>1477</v>
      </c>
      <c r="E318" s="744" t="s">
        <v>968</v>
      </c>
      <c r="F318" s="662" t="s">
        <v>958</v>
      </c>
      <c r="G318" s="662" t="s">
        <v>980</v>
      </c>
      <c r="H318" s="662" t="s">
        <v>711</v>
      </c>
      <c r="I318" s="662" t="s">
        <v>991</v>
      </c>
      <c r="J318" s="662" t="s">
        <v>992</v>
      </c>
      <c r="K318" s="662" t="s">
        <v>993</v>
      </c>
      <c r="L318" s="663">
        <v>118.54</v>
      </c>
      <c r="M318" s="663">
        <v>9957.3599999999988</v>
      </c>
      <c r="N318" s="662">
        <v>84</v>
      </c>
      <c r="O318" s="745">
        <v>79.5</v>
      </c>
      <c r="P318" s="663">
        <v>4030.3599999999992</v>
      </c>
      <c r="Q318" s="678">
        <v>0.40476190476190471</v>
      </c>
      <c r="R318" s="662">
        <v>34</v>
      </c>
      <c r="S318" s="678">
        <v>0.40476190476190477</v>
      </c>
      <c r="T318" s="745">
        <v>32</v>
      </c>
      <c r="U318" s="701">
        <v>0.40251572327044027</v>
      </c>
    </row>
    <row r="319" spans="1:21" ht="14.4" customHeight="1" x14ac:dyDescent="0.3">
      <c r="A319" s="661">
        <v>22</v>
      </c>
      <c r="B319" s="662" t="s">
        <v>518</v>
      </c>
      <c r="C319" s="662" t="s">
        <v>961</v>
      </c>
      <c r="D319" s="743" t="s">
        <v>1477</v>
      </c>
      <c r="E319" s="744" t="s">
        <v>968</v>
      </c>
      <c r="F319" s="662" t="s">
        <v>958</v>
      </c>
      <c r="G319" s="662" t="s">
        <v>980</v>
      </c>
      <c r="H319" s="662" t="s">
        <v>711</v>
      </c>
      <c r="I319" s="662" t="s">
        <v>994</v>
      </c>
      <c r="J319" s="662" t="s">
        <v>995</v>
      </c>
      <c r="K319" s="662" t="s">
        <v>996</v>
      </c>
      <c r="L319" s="663">
        <v>59.27</v>
      </c>
      <c r="M319" s="663">
        <v>296.35000000000002</v>
      </c>
      <c r="N319" s="662">
        <v>5</v>
      </c>
      <c r="O319" s="745">
        <v>4.5</v>
      </c>
      <c r="P319" s="663">
        <v>177.81</v>
      </c>
      <c r="Q319" s="678">
        <v>0.6</v>
      </c>
      <c r="R319" s="662">
        <v>3</v>
      </c>
      <c r="S319" s="678">
        <v>0.6</v>
      </c>
      <c r="T319" s="745">
        <v>3</v>
      </c>
      <c r="U319" s="701">
        <v>0.66666666666666663</v>
      </c>
    </row>
    <row r="320" spans="1:21" ht="14.4" customHeight="1" x14ac:dyDescent="0.3">
      <c r="A320" s="661">
        <v>22</v>
      </c>
      <c r="B320" s="662" t="s">
        <v>518</v>
      </c>
      <c r="C320" s="662" t="s">
        <v>961</v>
      </c>
      <c r="D320" s="743" t="s">
        <v>1477</v>
      </c>
      <c r="E320" s="744" t="s">
        <v>968</v>
      </c>
      <c r="F320" s="662" t="s">
        <v>958</v>
      </c>
      <c r="G320" s="662" t="s">
        <v>980</v>
      </c>
      <c r="H320" s="662" t="s">
        <v>711</v>
      </c>
      <c r="I320" s="662" t="s">
        <v>744</v>
      </c>
      <c r="J320" s="662" t="s">
        <v>745</v>
      </c>
      <c r="K320" s="662" t="s">
        <v>929</v>
      </c>
      <c r="L320" s="663">
        <v>79.03</v>
      </c>
      <c r="M320" s="663">
        <v>6006.2800000000043</v>
      </c>
      <c r="N320" s="662">
        <v>76</v>
      </c>
      <c r="O320" s="745">
        <v>71</v>
      </c>
      <c r="P320" s="663">
        <v>2212.84</v>
      </c>
      <c r="Q320" s="678">
        <v>0.3684210526315787</v>
      </c>
      <c r="R320" s="662">
        <v>28</v>
      </c>
      <c r="S320" s="678">
        <v>0.36842105263157893</v>
      </c>
      <c r="T320" s="745">
        <v>25.5</v>
      </c>
      <c r="U320" s="701">
        <v>0.35915492957746481</v>
      </c>
    </row>
    <row r="321" spans="1:21" ht="14.4" customHeight="1" x14ac:dyDescent="0.3">
      <c r="A321" s="661">
        <v>22</v>
      </c>
      <c r="B321" s="662" t="s">
        <v>518</v>
      </c>
      <c r="C321" s="662" t="s">
        <v>961</v>
      </c>
      <c r="D321" s="743" t="s">
        <v>1477</v>
      </c>
      <c r="E321" s="744" t="s">
        <v>968</v>
      </c>
      <c r="F321" s="662" t="s">
        <v>958</v>
      </c>
      <c r="G321" s="662" t="s">
        <v>980</v>
      </c>
      <c r="H321" s="662" t="s">
        <v>711</v>
      </c>
      <c r="I321" s="662" t="s">
        <v>997</v>
      </c>
      <c r="J321" s="662" t="s">
        <v>998</v>
      </c>
      <c r="K321" s="662" t="s">
        <v>999</v>
      </c>
      <c r="L321" s="663">
        <v>59.27</v>
      </c>
      <c r="M321" s="663">
        <v>237.08</v>
      </c>
      <c r="N321" s="662">
        <v>4</v>
      </c>
      <c r="O321" s="745">
        <v>3.5</v>
      </c>
      <c r="P321" s="663">
        <v>59.27</v>
      </c>
      <c r="Q321" s="678">
        <v>0.25</v>
      </c>
      <c r="R321" s="662">
        <v>1</v>
      </c>
      <c r="S321" s="678">
        <v>0.25</v>
      </c>
      <c r="T321" s="745">
        <v>0.5</v>
      </c>
      <c r="U321" s="701">
        <v>0.14285714285714285</v>
      </c>
    </row>
    <row r="322" spans="1:21" ht="14.4" customHeight="1" x14ac:dyDescent="0.3">
      <c r="A322" s="661">
        <v>22</v>
      </c>
      <c r="B322" s="662" t="s">
        <v>518</v>
      </c>
      <c r="C322" s="662" t="s">
        <v>961</v>
      </c>
      <c r="D322" s="743" t="s">
        <v>1477</v>
      </c>
      <c r="E322" s="744" t="s">
        <v>968</v>
      </c>
      <c r="F322" s="662" t="s">
        <v>958</v>
      </c>
      <c r="G322" s="662" t="s">
        <v>980</v>
      </c>
      <c r="H322" s="662" t="s">
        <v>519</v>
      </c>
      <c r="I322" s="662" t="s">
        <v>1000</v>
      </c>
      <c r="J322" s="662" t="s">
        <v>1001</v>
      </c>
      <c r="K322" s="662" t="s">
        <v>1002</v>
      </c>
      <c r="L322" s="663">
        <v>98.78</v>
      </c>
      <c r="M322" s="663">
        <v>691.46</v>
      </c>
      <c r="N322" s="662">
        <v>7</v>
      </c>
      <c r="O322" s="745">
        <v>7</v>
      </c>
      <c r="P322" s="663">
        <v>296.34000000000003</v>
      </c>
      <c r="Q322" s="678">
        <v>0.4285714285714286</v>
      </c>
      <c r="R322" s="662">
        <v>3</v>
      </c>
      <c r="S322" s="678">
        <v>0.42857142857142855</v>
      </c>
      <c r="T322" s="745">
        <v>3</v>
      </c>
      <c r="U322" s="701">
        <v>0.42857142857142855</v>
      </c>
    </row>
    <row r="323" spans="1:21" ht="14.4" customHeight="1" x14ac:dyDescent="0.3">
      <c r="A323" s="661">
        <v>22</v>
      </c>
      <c r="B323" s="662" t="s">
        <v>518</v>
      </c>
      <c r="C323" s="662" t="s">
        <v>961</v>
      </c>
      <c r="D323" s="743" t="s">
        <v>1477</v>
      </c>
      <c r="E323" s="744" t="s">
        <v>968</v>
      </c>
      <c r="F323" s="662" t="s">
        <v>958</v>
      </c>
      <c r="G323" s="662" t="s">
        <v>980</v>
      </c>
      <c r="H323" s="662" t="s">
        <v>711</v>
      </c>
      <c r="I323" s="662" t="s">
        <v>1003</v>
      </c>
      <c r="J323" s="662" t="s">
        <v>745</v>
      </c>
      <c r="K323" s="662" t="s">
        <v>1004</v>
      </c>
      <c r="L323" s="663">
        <v>79.03</v>
      </c>
      <c r="M323" s="663">
        <v>158.06</v>
      </c>
      <c r="N323" s="662">
        <v>2</v>
      </c>
      <c r="O323" s="745">
        <v>2</v>
      </c>
      <c r="P323" s="663">
        <v>158.06</v>
      </c>
      <c r="Q323" s="678">
        <v>1</v>
      </c>
      <c r="R323" s="662">
        <v>2</v>
      </c>
      <c r="S323" s="678">
        <v>1</v>
      </c>
      <c r="T323" s="745">
        <v>2</v>
      </c>
      <c r="U323" s="701">
        <v>1</v>
      </c>
    </row>
    <row r="324" spans="1:21" ht="14.4" customHeight="1" x14ac:dyDescent="0.3">
      <c r="A324" s="661">
        <v>22</v>
      </c>
      <c r="B324" s="662" t="s">
        <v>518</v>
      </c>
      <c r="C324" s="662" t="s">
        <v>961</v>
      </c>
      <c r="D324" s="743" t="s">
        <v>1477</v>
      </c>
      <c r="E324" s="744" t="s">
        <v>968</v>
      </c>
      <c r="F324" s="662" t="s">
        <v>958</v>
      </c>
      <c r="G324" s="662" t="s">
        <v>980</v>
      </c>
      <c r="H324" s="662" t="s">
        <v>711</v>
      </c>
      <c r="I324" s="662" t="s">
        <v>728</v>
      </c>
      <c r="J324" s="662" t="s">
        <v>930</v>
      </c>
      <c r="K324" s="662" t="s">
        <v>931</v>
      </c>
      <c r="L324" s="663">
        <v>46.07</v>
      </c>
      <c r="M324" s="663">
        <v>46.07</v>
      </c>
      <c r="N324" s="662">
        <v>1</v>
      </c>
      <c r="O324" s="745">
        <v>0.5</v>
      </c>
      <c r="P324" s="663">
        <v>46.07</v>
      </c>
      <c r="Q324" s="678">
        <v>1</v>
      </c>
      <c r="R324" s="662">
        <v>1</v>
      </c>
      <c r="S324" s="678">
        <v>1</v>
      </c>
      <c r="T324" s="745">
        <v>0.5</v>
      </c>
      <c r="U324" s="701">
        <v>1</v>
      </c>
    </row>
    <row r="325" spans="1:21" ht="14.4" customHeight="1" x14ac:dyDescent="0.3">
      <c r="A325" s="661">
        <v>22</v>
      </c>
      <c r="B325" s="662" t="s">
        <v>518</v>
      </c>
      <c r="C325" s="662" t="s">
        <v>961</v>
      </c>
      <c r="D325" s="743" t="s">
        <v>1477</v>
      </c>
      <c r="E325" s="744" t="s">
        <v>968</v>
      </c>
      <c r="F325" s="662" t="s">
        <v>958</v>
      </c>
      <c r="G325" s="662" t="s">
        <v>980</v>
      </c>
      <c r="H325" s="662" t="s">
        <v>711</v>
      </c>
      <c r="I325" s="662" t="s">
        <v>735</v>
      </c>
      <c r="J325" s="662" t="s">
        <v>932</v>
      </c>
      <c r="K325" s="662" t="s">
        <v>933</v>
      </c>
      <c r="L325" s="663">
        <v>118.54</v>
      </c>
      <c r="M325" s="663">
        <v>1303.94</v>
      </c>
      <c r="N325" s="662">
        <v>11</v>
      </c>
      <c r="O325" s="745">
        <v>10.5</v>
      </c>
      <c r="P325" s="663">
        <v>711.24</v>
      </c>
      <c r="Q325" s="678">
        <v>0.54545454545454541</v>
      </c>
      <c r="R325" s="662">
        <v>6</v>
      </c>
      <c r="S325" s="678">
        <v>0.54545454545454541</v>
      </c>
      <c r="T325" s="745">
        <v>5.5</v>
      </c>
      <c r="U325" s="701">
        <v>0.52380952380952384</v>
      </c>
    </row>
    <row r="326" spans="1:21" ht="14.4" customHeight="1" x14ac:dyDescent="0.3">
      <c r="A326" s="661">
        <v>22</v>
      </c>
      <c r="B326" s="662" t="s">
        <v>518</v>
      </c>
      <c r="C326" s="662" t="s">
        <v>961</v>
      </c>
      <c r="D326" s="743" t="s">
        <v>1477</v>
      </c>
      <c r="E326" s="744" t="s">
        <v>968</v>
      </c>
      <c r="F326" s="662" t="s">
        <v>958</v>
      </c>
      <c r="G326" s="662" t="s">
        <v>980</v>
      </c>
      <c r="H326" s="662" t="s">
        <v>519</v>
      </c>
      <c r="I326" s="662" t="s">
        <v>1005</v>
      </c>
      <c r="J326" s="662" t="s">
        <v>1006</v>
      </c>
      <c r="K326" s="662" t="s">
        <v>1007</v>
      </c>
      <c r="L326" s="663">
        <v>79.03</v>
      </c>
      <c r="M326" s="663">
        <v>711.27</v>
      </c>
      <c r="N326" s="662">
        <v>9</v>
      </c>
      <c r="O326" s="745">
        <v>8</v>
      </c>
      <c r="P326" s="663">
        <v>158.06</v>
      </c>
      <c r="Q326" s="678">
        <v>0.22222222222222224</v>
      </c>
      <c r="R326" s="662">
        <v>2</v>
      </c>
      <c r="S326" s="678">
        <v>0.22222222222222221</v>
      </c>
      <c r="T326" s="745">
        <v>1.5</v>
      </c>
      <c r="U326" s="701">
        <v>0.1875</v>
      </c>
    </row>
    <row r="327" spans="1:21" ht="14.4" customHeight="1" x14ac:dyDescent="0.3">
      <c r="A327" s="661">
        <v>22</v>
      </c>
      <c r="B327" s="662" t="s">
        <v>518</v>
      </c>
      <c r="C327" s="662" t="s">
        <v>961</v>
      </c>
      <c r="D327" s="743" t="s">
        <v>1477</v>
      </c>
      <c r="E327" s="744" t="s">
        <v>968</v>
      </c>
      <c r="F327" s="662" t="s">
        <v>958</v>
      </c>
      <c r="G327" s="662" t="s">
        <v>980</v>
      </c>
      <c r="H327" s="662" t="s">
        <v>711</v>
      </c>
      <c r="I327" s="662" t="s">
        <v>738</v>
      </c>
      <c r="J327" s="662" t="s">
        <v>739</v>
      </c>
      <c r="K327" s="662" t="s">
        <v>928</v>
      </c>
      <c r="L327" s="663">
        <v>46.07</v>
      </c>
      <c r="M327" s="663">
        <v>138.21</v>
      </c>
      <c r="N327" s="662">
        <v>3</v>
      </c>
      <c r="O327" s="745">
        <v>2.5</v>
      </c>
      <c r="P327" s="663">
        <v>92.14</v>
      </c>
      <c r="Q327" s="678">
        <v>0.66666666666666663</v>
      </c>
      <c r="R327" s="662">
        <v>2</v>
      </c>
      <c r="S327" s="678">
        <v>0.66666666666666663</v>
      </c>
      <c r="T327" s="745">
        <v>1.5</v>
      </c>
      <c r="U327" s="701">
        <v>0.6</v>
      </c>
    </row>
    <row r="328" spans="1:21" ht="14.4" customHeight="1" x14ac:dyDescent="0.3">
      <c r="A328" s="661">
        <v>22</v>
      </c>
      <c r="B328" s="662" t="s">
        <v>518</v>
      </c>
      <c r="C328" s="662" t="s">
        <v>961</v>
      </c>
      <c r="D328" s="743" t="s">
        <v>1477</v>
      </c>
      <c r="E328" s="744" t="s">
        <v>968</v>
      </c>
      <c r="F328" s="662" t="s">
        <v>958</v>
      </c>
      <c r="G328" s="662" t="s">
        <v>980</v>
      </c>
      <c r="H328" s="662" t="s">
        <v>519</v>
      </c>
      <c r="I328" s="662" t="s">
        <v>1155</v>
      </c>
      <c r="J328" s="662" t="s">
        <v>1156</v>
      </c>
      <c r="K328" s="662" t="s">
        <v>1007</v>
      </c>
      <c r="L328" s="663">
        <v>79.03</v>
      </c>
      <c r="M328" s="663">
        <v>790.3</v>
      </c>
      <c r="N328" s="662">
        <v>10</v>
      </c>
      <c r="O328" s="745">
        <v>10</v>
      </c>
      <c r="P328" s="663">
        <v>474.17999999999995</v>
      </c>
      <c r="Q328" s="678">
        <v>0.6</v>
      </c>
      <c r="R328" s="662">
        <v>6</v>
      </c>
      <c r="S328" s="678">
        <v>0.6</v>
      </c>
      <c r="T328" s="745">
        <v>6</v>
      </c>
      <c r="U328" s="701">
        <v>0.6</v>
      </c>
    </row>
    <row r="329" spans="1:21" ht="14.4" customHeight="1" x14ac:dyDescent="0.3">
      <c r="A329" s="661">
        <v>22</v>
      </c>
      <c r="B329" s="662" t="s">
        <v>518</v>
      </c>
      <c r="C329" s="662" t="s">
        <v>961</v>
      </c>
      <c r="D329" s="743" t="s">
        <v>1477</v>
      </c>
      <c r="E329" s="744" t="s">
        <v>968</v>
      </c>
      <c r="F329" s="662" t="s">
        <v>958</v>
      </c>
      <c r="G329" s="662" t="s">
        <v>1442</v>
      </c>
      <c r="H329" s="662" t="s">
        <v>519</v>
      </c>
      <c r="I329" s="662" t="s">
        <v>1443</v>
      </c>
      <c r="J329" s="662" t="s">
        <v>1444</v>
      </c>
      <c r="K329" s="662" t="s">
        <v>1445</v>
      </c>
      <c r="L329" s="663">
        <v>0</v>
      </c>
      <c r="M329" s="663">
        <v>0</v>
      </c>
      <c r="N329" s="662">
        <v>1</v>
      </c>
      <c r="O329" s="745">
        <v>1</v>
      </c>
      <c r="P329" s="663">
        <v>0</v>
      </c>
      <c r="Q329" s="678"/>
      <c r="R329" s="662">
        <v>1</v>
      </c>
      <c r="S329" s="678">
        <v>1</v>
      </c>
      <c r="T329" s="745">
        <v>1</v>
      </c>
      <c r="U329" s="701">
        <v>1</v>
      </c>
    </row>
    <row r="330" spans="1:21" ht="14.4" customHeight="1" x14ac:dyDescent="0.3">
      <c r="A330" s="661">
        <v>22</v>
      </c>
      <c r="B330" s="662" t="s">
        <v>518</v>
      </c>
      <c r="C330" s="662" t="s">
        <v>961</v>
      </c>
      <c r="D330" s="743" t="s">
        <v>1477</v>
      </c>
      <c r="E330" s="744" t="s">
        <v>968</v>
      </c>
      <c r="F330" s="662" t="s">
        <v>958</v>
      </c>
      <c r="G330" s="662" t="s">
        <v>1446</v>
      </c>
      <c r="H330" s="662" t="s">
        <v>519</v>
      </c>
      <c r="I330" s="662" t="s">
        <v>1447</v>
      </c>
      <c r="J330" s="662" t="s">
        <v>1448</v>
      </c>
      <c r="K330" s="662" t="s">
        <v>1449</v>
      </c>
      <c r="L330" s="663">
        <v>83.68</v>
      </c>
      <c r="M330" s="663">
        <v>167.36</v>
      </c>
      <c r="N330" s="662">
        <v>2</v>
      </c>
      <c r="O330" s="745">
        <v>1</v>
      </c>
      <c r="P330" s="663"/>
      <c r="Q330" s="678">
        <v>0</v>
      </c>
      <c r="R330" s="662"/>
      <c r="S330" s="678">
        <v>0</v>
      </c>
      <c r="T330" s="745"/>
      <c r="U330" s="701">
        <v>0</v>
      </c>
    </row>
    <row r="331" spans="1:21" ht="14.4" customHeight="1" x14ac:dyDescent="0.3">
      <c r="A331" s="661">
        <v>22</v>
      </c>
      <c r="B331" s="662" t="s">
        <v>518</v>
      </c>
      <c r="C331" s="662" t="s">
        <v>961</v>
      </c>
      <c r="D331" s="743" t="s">
        <v>1477</v>
      </c>
      <c r="E331" s="744" t="s">
        <v>968</v>
      </c>
      <c r="F331" s="662" t="s">
        <v>958</v>
      </c>
      <c r="G331" s="662" t="s">
        <v>1446</v>
      </c>
      <c r="H331" s="662" t="s">
        <v>519</v>
      </c>
      <c r="I331" s="662" t="s">
        <v>1450</v>
      </c>
      <c r="J331" s="662" t="s">
        <v>1448</v>
      </c>
      <c r="K331" s="662" t="s">
        <v>1451</v>
      </c>
      <c r="L331" s="663">
        <v>0</v>
      </c>
      <c r="M331" s="663">
        <v>0</v>
      </c>
      <c r="N331" s="662">
        <v>1</v>
      </c>
      <c r="O331" s="745">
        <v>1</v>
      </c>
      <c r="P331" s="663">
        <v>0</v>
      </c>
      <c r="Q331" s="678"/>
      <c r="R331" s="662">
        <v>1</v>
      </c>
      <c r="S331" s="678">
        <v>1</v>
      </c>
      <c r="T331" s="745">
        <v>1</v>
      </c>
      <c r="U331" s="701">
        <v>1</v>
      </c>
    </row>
    <row r="332" spans="1:21" ht="14.4" customHeight="1" x14ac:dyDescent="0.3">
      <c r="A332" s="661">
        <v>22</v>
      </c>
      <c r="B332" s="662" t="s">
        <v>518</v>
      </c>
      <c r="C332" s="662" t="s">
        <v>961</v>
      </c>
      <c r="D332" s="743" t="s">
        <v>1477</v>
      </c>
      <c r="E332" s="744" t="s">
        <v>968</v>
      </c>
      <c r="F332" s="662" t="s">
        <v>958</v>
      </c>
      <c r="G332" s="662" t="s">
        <v>1212</v>
      </c>
      <c r="H332" s="662" t="s">
        <v>519</v>
      </c>
      <c r="I332" s="662" t="s">
        <v>1452</v>
      </c>
      <c r="J332" s="662" t="s">
        <v>1214</v>
      </c>
      <c r="K332" s="662" t="s">
        <v>1453</v>
      </c>
      <c r="L332" s="663">
        <v>0</v>
      </c>
      <c r="M332" s="663">
        <v>0</v>
      </c>
      <c r="N332" s="662">
        <v>1</v>
      </c>
      <c r="O332" s="745">
        <v>1</v>
      </c>
      <c r="P332" s="663"/>
      <c r="Q332" s="678"/>
      <c r="R332" s="662"/>
      <c r="S332" s="678">
        <v>0</v>
      </c>
      <c r="T332" s="745"/>
      <c r="U332" s="701">
        <v>0</v>
      </c>
    </row>
    <row r="333" spans="1:21" ht="14.4" customHeight="1" x14ac:dyDescent="0.3">
      <c r="A333" s="661">
        <v>22</v>
      </c>
      <c r="B333" s="662" t="s">
        <v>518</v>
      </c>
      <c r="C333" s="662" t="s">
        <v>961</v>
      </c>
      <c r="D333" s="743" t="s">
        <v>1477</v>
      </c>
      <c r="E333" s="744" t="s">
        <v>975</v>
      </c>
      <c r="F333" s="662" t="s">
        <v>958</v>
      </c>
      <c r="G333" s="662" t="s">
        <v>1061</v>
      </c>
      <c r="H333" s="662" t="s">
        <v>711</v>
      </c>
      <c r="I333" s="662" t="s">
        <v>1454</v>
      </c>
      <c r="J333" s="662" t="s">
        <v>1455</v>
      </c>
      <c r="K333" s="662" t="s">
        <v>1456</v>
      </c>
      <c r="L333" s="663">
        <v>392.42</v>
      </c>
      <c r="M333" s="663">
        <v>392.42</v>
      </c>
      <c r="N333" s="662">
        <v>1</v>
      </c>
      <c r="O333" s="745">
        <v>0.5</v>
      </c>
      <c r="P333" s="663"/>
      <c r="Q333" s="678">
        <v>0</v>
      </c>
      <c r="R333" s="662"/>
      <c r="S333" s="678">
        <v>0</v>
      </c>
      <c r="T333" s="745"/>
      <c r="U333" s="701">
        <v>0</v>
      </c>
    </row>
    <row r="334" spans="1:21" ht="14.4" customHeight="1" x14ac:dyDescent="0.3">
      <c r="A334" s="661">
        <v>22</v>
      </c>
      <c r="B334" s="662" t="s">
        <v>518</v>
      </c>
      <c r="C334" s="662" t="s">
        <v>961</v>
      </c>
      <c r="D334" s="743" t="s">
        <v>1477</v>
      </c>
      <c r="E334" s="744" t="s">
        <v>975</v>
      </c>
      <c r="F334" s="662" t="s">
        <v>958</v>
      </c>
      <c r="G334" s="662" t="s">
        <v>1068</v>
      </c>
      <c r="H334" s="662" t="s">
        <v>519</v>
      </c>
      <c r="I334" s="662" t="s">
        <v>1457</v>
      </c>
      <c r="J334" s="662" t="s">
        <v>1070</v>
      </c>
      <c r="K334" s="662" t="s">
        <v>1458</v>
      </c>
      <c r="L334" s="663">
        <v>0</v>
      </c>
      <c r="M334" s="663">
        <v>0</v>
      </c>
      <c r="N334" s="662">
        <v>3</v>
      </c>
      <c r="O334" s="745">
        <v>1</v>
      </c>
      <c r="P334" s="663">
        <v>0</v>
      </c>
      <c r="Q334" s="678"/>
      <c r="R334" s="662">
        <v>3</v>
      </c>
      <c r="S334" s="678">
        <v>1</v>
      </c>
      <c r="T334" s="745">
        <v>1</v>
      </c>
      <c r="U334" s="701">
        <v>1</v>
      </c>
    </row>
    <row r="335" spans="1:21" ht="14.4" customHeight="1" x14ac:dyDescent="0.3">
      <c r="A335" s="661">
        <v>22</v>
      </c>
      <c r="B335" s="662" t="s">
        <v>518</v>
      </c>
      <c r="C335" s="662" t="s">
        <v>961</v>
      </c>
      <c r="D335" s="743" t="s">
        <v>1477</v>
      </c>
      <c r="E335" s="744" t="s">
        <v>975</v>
      </c>
      <c r="F335" s="662" t="s">
        <v>958</v>
      </c>
      <c r="G335" s="662" t="s">
        <v>1095</v>
      </c>
      <c r="H335" s="662" t="s">
        <v>519</v>
      </c>
      <c r="I335" s="662" t="s">
        <v>1101</v>
      </c>
      <c r="J335" s="662" t="s">
        <v>1097</v>
      </c>
      <c r="K335" s="662" t="s">
        <v>1100</v>
      </c>
      <c r="L335" s="663">
        <v>0</v>
      </c>
      <c r="M335" s="663">
        <v>0</v>
      </c>
      <c r="N335" s="662">
        <v>1</v>
      </c>
      <c r="O335" s="745">
        <v>1</v>
      </c>
      <c r="P335" s="663">
        <v>0</v>
      </c>
      <c r="Q335" s="678"/>
      <c r="R335" s="662">
        <v>1</v>
      </c>
      <c r="S335" s="678">
        <v>1</v>
      </c>
      <c r="T335" s="745">
        <v>1</v>
      </c>
      <c r="U335" s="701">
        <v>1</v>
      </c>
    </row>
    <row r="336" spans="1:21" ht="14.4" customHeight="1" x14ac:dyDescent="0.3">
      <c r="A336" s="661">
        <v>22</v>
      </c>
      <c r="B336" s="662" t="s">
        <v>518</v>
      </c>
      <c r="C336" s="662" t="s">
        <v>961</v>
      </c>
      <c r="D336" s="743" t="s">
        <v>1477</v>
      </c>
      <c r="E336" s="744" t="s">
        <v>975</v>
      </c>
      <c r="F336" s="662" t="s">
        <v>958</v>
      </c>
      <c r="G336" s="662" t="s">
        <v>1109</v>
      </c>
      <c r="H336" s="662" t="s">
        <v>519</v>
      </c>
      <c r="I336" s="662" t="s">
        <v>1110</v>
      </c>
      <c r="J336" s="662" t="s">
        <v>1111</v>
      </c>
      <c r="K336" s="662" t="s">
        <v>1112</v>
      </c>
      <c r="L336" s="663">
        <v>107.27</v>
      </c>
      <c r="M336" s="663">
        <v>1609.05</v>
      </c>
      <c r="N336" s="662">
        <v>15</v>
      </c>
      <c r="O336" s="745">
        <v>4</v>
      </c>
      <c r="P336" s="663">
        <v>965.43</v>
      </c>
      <c r="Q336" s="678">
        <v>0.6</v>
      </c>
      <c r="R336" s="662">
        <v>9</v>
      </c>
      <c r="S336" s="678">
        <v>0.6</v>
      </c>
      <c r="T336" s="745">
        <v>2.5</v>
      </c>
      <c r="U336" s="701">
        <v>0.625</v>
      </c>
    </row>
    <row r="337" spans="1:21" ht="14.4" customHeight="1" x14ac:dyDescent="0.3">
      <c r="A337" s="661">
        <v>22</v>
      </c>
      <c r="B337" s="662" t="s">
        <v>518</v>
      </c>
      <c r="C337" s="662" t="s">
        <v>961</v>
      </c>
      <c r="D337" s="743" t="s">
        <v>1477</v>
      </c>
      <c r="E337" s="744" t="s">
        <v>975</v>
      </c>
      <c r="F337" s="662" t="s">
        <v>958</v>
      </c>
      <c r="G337" s="662" t="s">
        <v>977</v>
      </c>
      <c r="H337" s="662" t="s">
        <v>519</v>
      </c>
      <c r="I337" s="662" t="s">
        <v>978</v>
      </c>
      <c r="J337" s="662" t="s">
        <v>979</v>
      </c>
      <c r="K337" s="662"/>
      <c r="L337" s="663">
        <v>0</v>
      </c>
      <c r="M337" s="663">
        <v>0</v>
      </c>
      <c r="N337" s="662">
        <v>5</v>
      </c>
      <c r="O337" s="745">
        <v>3.5</v>
      </c>
      <c r="P337" s="663">
        <v>0</v>
      </c>
      <c r="Q337" s="678"/>
      <c r="R337" s="662">
        <v>5</v>
      </c>
      <c r="S337" s="678">
        <v>1</v>
      </c>
      <c r="T337" s="745">
        <v>3.5</v>
      </c>
      <c r="U337" s="701">
        <v>1</v>
      </c>
    </row>
    <row r="338" spans="1:21" ht="14.4" customHeight="1" x14ac:dyDescent="0.3">
      <c r="A338" s="661">
        <v>22</v>
      </c>
      <c r="B338" s="662" t="s">
        <v>518</v>
      </c>
      <c r="C338" s="662" t="s">
        <v>961</v>
      </c>
      <c r="D338" s="743" t="s">
        <v>1477</v>
      </c>
      <c r="E338" s="744" t="s">
        <v>975</v>
      </c>
      <c r="F338" s="662" t="s">
        <v>958</v>
      </c>
      <c r="G338" s="662" t="s">
        <v>1130</v>
      </c>
      <c r="H338" s="662" t="s">
        <v>519</v>
      </c>
      <c r="I338" s="662" t="s">
        <v>1260</v>
      </c>
      <c r="J338" s="662" t="s">
        <v>1132</v>
      </c>
      <c r="K338" s="662" t="s">
        <v>1261</v>
      </c>
      <c r="L338" s="663">
        <v>1322.72</v>
      </c>
      <c r="M338" s="663">
        <v>1322.72</v>
      </c>
      <c r="N338" s="662">
        <v>1</v>
      </c>
      <c r="O338" s="745">
        <v>1</v>
      </c>
      <c r="P338" s="663">
        <v>1322.72</v>
      </c>
      <c r="Q338" s="678">
        <v>1</v>
      </c>
      <c r="R338" s="662">
        <v>1</v>
      </c>
      <c r="S338" s="678">
        <v>1</v>
      </c>
      <c r="T338" s="745">
        <v>1</v>
      </c>
      <c r="U338" s="701">
        <v>1</v>
      </c>
    </row>
    <row r="339" spans="1:21" ht="14.4" customHeight="1" x14ac:dyDescent="0.3">
      <c r="A339" s="661">
        <v>22</v>
      </c>
      <c r="B339" s="662" t="s">
        <v>518</v>
      </c>
      <c r="C339" s="662" t="s">
        <v>961</v>
      </c>
      <c r="D339" s="743" t="s">
        <v>1477</v>
      </c>
      <c r="E339" s="744" t="s">
        <v>975</v>
      </c>
      <c r="F339" s="662" t="s">
        <v>958</v>
      </c>
      <c r="G339" s="662" t="s">
        <v>1262</v>
      </c>
      <c r="H339" s="662" t="s">
        <v>519</v>
      </c>
      <c r="I339" s="662" t="s">
        <v>1263</v>
      </c>
      <c r="J339" s="662" t="s">
        <v>1264</v>
      </c>
      <c r="K339" s="662" t="s">
        <v>1265</v>
      </c>
      <c r="L339" s="663">
        <v>0</v>
      </c>
      <c r="M339" s="663">
        <v>0</v>
      </c>
      <c r="N339" s="662">
        <v>2</v>
      </c>
      <c r="O339" s="745">
        <v>0.5</v>
      </c>
      <c r="P339" s="663">
        <v>0</v>
      </c>
      <c r="Q339" s="678"/>
      <c r="R339" s="662">
        <v>2</v>
      </c>
      <c r="S339" s="678">
        <v>1</v>
      </c>
      <c r="T339" s="745">
        <v>0.5</v>
      </c>
      <c r="U339" s="701">
        <v>1</v>
      </c>
    </row>
    <row r="340" spans="1:21" ht="14.4" customHeight="1" x14ac:dyDescent="0.3">
      <c r="A340" s="661">
        <v>22</v>
      </c>
      <c r="B340" s="662" t="s">
        <v>518</v>
      </c>
      <c r="C340" s="662" t="s">
        <v>961</v>
      </c>
      <c r="D340" s="743" t="s">
        <v>1477</v>
      </c>
      <c r="E340" s="744" t="s">
        <v>975</v>
      </c>
      <c r="F340" s="662" t="s">
        <v>958</v>
      </c>
      <c r="G340" s="662" t="s">
        <v>1138</v>
      </c>
      <c r="H340" s="662" t="s">
        <v>519</v>
      </c>
      <c r="I340" s="662" t="s">
        <v>1459</v>
      </c>
      <c r="J340" s="662" t="s">
        <v>1460</v>
      </c>
      <c r="K340" s="662" t="s">
        <v>1461</v>
      </c>
      <c r="L340" s="663">
        <v>10.55</v>
      </c>
      <c r="M340" s="663">
        <v>10.55</v>
      </c>
      <c r="N340" s="662">
        <v>1</v>
      </c>
      <c r="O340" s="745">
        <v>1</v>
      </c>
      <c r="P340" s="663"/>
      <c r="Q340" s="678">
        <v>0</v>
      </c>
      <c r="R340" s="662"/>
      <c r="S340" s="678">
        <v>0</v>
      </c>
      <c r="T340" s="745"/>
      <c r="U340" s="701">
        <v>0</v>
      </c>
    </row>
    <row r="341" spans="1:21" ht="14.4" customHeight="1" x14ac:dyDescent="0.3">
      <c r="A341" s="661">
        <v>22</v>
      </c>
      <c r="B341" s="662" t="s">
        <v>518</v>
      </c>
      <c r="C341" s="662" t="s">
        <v>961</v>
      </c>
      <c r="D341" s="743" t="s">
        <v>1477</v>
      </c>
      <c r="E341" s="744" t="s">
        <v>975</v>
      </c>
      <c r="F341" s="662" t="s">
        <v>958</v>
      </c>
      <c r="G341" s="662" t="s">
        <v>980</v>
      </c>
      <c r="H341" s="662" t="s">
        <v>711</v>
      </c>
      <c r="I341" s="662" t="s">
        <v>1269</v>
      </c>
      <c r="J341" s="662" t="s">
        <v>1151</v>
      </c>
      <c r="K341" s="662" t="s">
        <v>1270</v>
      </c>
      <c r="L341" s="663">
        <v>69.55</v>
      </c>
      <c r="M341" s="663">
        <v>278.2</v>
      </c>
      <c r="N341" s="662">
        <v>4</v>
      </c>
      <c r="O341" s="745">
        <v>4</v>
      </c>
      <c r="P341" s="663"/>
      <c r="Q341" s="678">
        <v>0</v>
      </c>
      <c r="R341" s="662"/>
      <c r="S341" s="678">
        <v>0</v>
      </c>
      <c r="T341" s="745"/>
      <c r="U341" s="701">
        <v>0</v>
      </c>
    </row>
    <row r="342" spans="1:21" ht="14.4" customHeight="1" x14ac:dyDescent="0.3">
      <c r="A342" s="661">
        <v>22</v>
      </c>
      <c r="B342" s="662" t="s">
        <v>518</v>
      </c>
      <c r="C342" s="662" t="s">
        <v>961</v>
      </c>
      <c r="D342" s="743" t="s">
        <v>1477</v>
      </c>
      <c r="E342" s="744" t="s">
        <v>975</v>
      </c>
      <c r="F342" s="662" t="s">
        <v>958</v>
      </c>
      <c r="G342" s="662" t="s">
        <v>980</v>
      </c>
      <c r="H342" s="662" t="s">
        <v>711</v>
      </c>
      <c r="I342" s="662" t="s">
        <v>981</v>
      </c>
      <c r="J342" s="662" t="s">
        <v>732</v>
      </c>
      <c r="K342" s="662" t="s">
        <v>982</v>
      </c>
      <c r="L342" s="663">
        <v>0</v>
      </c>
      <c r="M342" s="663">
        <v>0</v>
      </c>
      <c r="N342" s="662">
        <v>3</v>
      </c>
      <c r="O342" s="745">
        <v>2</v>
      </c>
      <c r="P342" s="663">
        <v>0</v>
      </c>
      <c r="Q342" s="678"/>
      <c r="R342" s="662">
        <v>1</v>
      </c>
      <c r="S342" s="678">
        <v>0.33333333333333331</v>
      </c>
      <c r="T342" s="745">
        <v>0.5</v>
      </c>
      <c r="U342" s="701">
        <v>0.25</v>
      </c>
    </row>
    <row r="343" spans="1:21" ht="14.4" customHeight="1" x14ac:dyDescent="0.3">
      <c r="A343" s="661">
        <v>22</v>
      </c>
      <c r="B343" s="662" t="s">
        <v>518</v>
      </c>
      <c r="C343" s="662" t="s">
        <v>961</v>
      </c>
      <c r="D343" s="743" t="s">
        <v>1477</v>
      </c>
      <c r="E343" s="744" t="s">
        <v>975</v>
      </c>
      <c r="F343" s="662" t="s">
        <v>958</v>
      </c>
      <c r="G343" s="662" t="s">
        <v>980</v>
      </c>
      <c r="H343" s="662" t="s">
        <v>711</v>
      </c>
      <c r="I343" s="662" t="s">
        <v>731</v>
      </c>
      <c r="J343" s="662" t="s">
        <v>732</v>
      </c>
      <c r="K343" s="662" t="s">
        <v>926</v>
      </c>
      <c r="L343" s="663">
        <v>88.51</v>
      </c>
      <c r="M343" s="663">
        <v>265.53000000000003</v>
      </c>
      <c r="N343" s="662">
        <v>3</v>
      </c>
      <c r="O343" s="745">
        <v>2</v>
      </c>
      <c r="P343" s="663">
        <v>177.02</v>
      </c>
      <c r="Q343" s="678">
        <v>0.66666666666666663</v>
      </c>
      <c r="R343" s="662">
        <v>2</v>
      </c>
      <c r="S343" s="678">
        <v>0.66666666666666663</v>
      </c>
      <c r="T343" s="745">
        <v>1</v>
      </c>
      <c r="U343" s="701">
        <v>0.5</v>
      </c>
    </row>
    <row r="344" spans="1:21" ht="14.4" customHeight="1" x14ac:dyDescent="0.3">
      <c r="A344" s="661">
        <v>22</v>
      </c>
      <c r="B344" s="662" t="s">
        <v>518</v>
      </c>
      <c r="C344" s="662" t="s">
        <v>961</v>
      </c>
      <c r="D344" s="743" t="s">
        <v>1477</v>
      </c>
      <c r="E344" s="744" t="s">
        <v>975</v>
      </c>
      <c r="F344" s="662" t="s">
        <v>958</v>
      </c>
      <c r="G344" s="662" t="s">
        <v>980</v>
      </c>
      <c r="H344" s="662" t="s">
        <v>519</v>
      </c>
      <c r="I344" s="662" t="s">
        <v>983</v>
      </c>
      <c r="J344" s="662" t="s">
        <v>984</v>
      </c>
      <c r="K344" s="662" t="s">
        <v>985</v>
      </c>
      <c r="L344" s="663">
        <v>0</v>
      </c>
      <c r="M344" s="663">
        <v>0</v>
      </c>
      <c r="N344" s="662">
        <v>2</v>
      </c>
      <c r="O344" s="745">
        <v>1.5</v>
      </c>
      <c r="P344" s="663">
        <v>0</v>
      </c>
      <c r="Q344" s="678"/>
      <c r="R344" s="662">
        <v>1</v>
      </c>
      <c r="S344" s="678">
        <v>0.5</v>
      </c>
      <c r="T344" s="745">
        <v>1</v>
      </c>
      <c r="U344" s="701">
        <v>0.66666666666666663</v>
      </c>
    </row>
    <row r="345" spans="1:21" ht="14.4" customHeight="1" x14ac:dyDescent="0.3">
      <c r="A345" s="661">
        <v>22</v>
      </c>
      <c r="B345" s="662" t="s">
        <v>518</v>
      </c>
      <c r="C345" s="662" t="s">
        <v>961</v>
      </c>
      <c r="D345" s="743" t="s">
        <v>1477</v>
      </c>
      <c r="E345" s="744" t="s">
        <v>975</v>
      </c>
      <c r="F345" s="662" t="s">
        <v>958</v>
      </c>
      <c r="G345" s="662" t="s">
        <v>980</v>
      </c>
      <c r="H345" s="662" t="s">
        <v>519</v>
      </c>
      <c r="I345" s="662" t="s">
        <v>1271</v>
      </c>
      <c r="J345" s="662" t="s">
        <v>984</v>
      </c>
      <c r="K345" s="662" t="s">
        <v>1272</v>
      </c>
      <c r="L345" s="663">
        <v>158.05000000000001</v>
      </c>
      <c r="M345" s="663">
        <v>316.10000000000002</v>
      </c>
      <c r="N345" s="662">
        <v>2</v>
      </c>
      <c r="O345" s="745">
        <v>1.5</v>
      </c>
      <c r="P345" s="663"/>
      <c r="Q345" s="678">
        <v>0</v>
      </c>
      <c r="R345" s="662"/>
      <c r="S345" s="678">
        <v>0</v>
      </c>
      <c r="T345" s="745"/>
      <c r="U345" s="701">
        <v>0</v>
      </c>
    </row>
    <row r="346" spans="1:21" ht="14.4" customHeight="1" x14ac:dyDescent="0.3">
      <c r="A346" s="661">
        <v>22</v>
      </c>
      <c r="B346" s="662" t="s">
        <v>518</v>
      </c>
      <c r="C346" s="662" t="s">
        <v>961</v>
      </c>
      <c r="D346" s="743" t="s">
        <v>1477</v>
      </c>
      <c r="E346" s="744" t="s">
        <v>975</v>
      </c>
      <c r="F346" s="662" t="s">
        <v>958</v>
      </c>
      <c r="G346" s="662" t="s">
        <v>980</v>
      </c>
      <c r="H346" s="662" t="s">
        <v>711</v>
      </c>
      <c r="I346" s="662" t="s">
        <v>986</v>
      </c>
      <c r="J346" s="662" t="s">
        <v>987</v>
      </c>
      <c r="K346" s="662" t="s">
        <v>988</v>
      </c>
      <c r="L346" s="663">
        <v>0</v>
      </c>
      <c r="M346" s="663">
        <v>0</v>
      </c>
      <c r="N346" s="662">
        <v>5</v>
      </c>
      <c r="O346" s="745">
        <v>3.5</v>
      </c>
      <c r="P346" s="663">
        <v>0</v>
      </c>
      <c r="Q346" s="678"/>
      <c r="R346" s="662">
        <v>1</v>
      </c>
      <c r="S346" s="678">
        <v>0.2</v>
      </c>
      <c r="T346" s="745">
        <v>1</v>
      </c>
      <c r="U346" s="701">
        <v>0.2857142857142857</v>
      </c>
    </row>
    <row r="347" spans="1:21" ht="14.4" customHeight="1" x14ac:dyDescent="0.3">
      <c r="A347" s="661">
        <v>22</v>
      </c>
      <c r="B347" s="662" t="s">
        <v>518</v>
      </c>
      <c r="C347" s="662" t="s">
        <v>961</v>
      </c>
      <c r="D347" s="743" t="s">
        <v>1477</v>
      </c>
      <c r="E347" s="744" t="s">
        <v>975</v>
      </c>
      <c r="F347" s="662" t="s">
        <v>958</v>
      </c>
      <c r="G347" s="662" t="s">
        <v>980</v>
      </c>
      <c r="H347" s="662" t="s">
        <v>711</v>
      </c>
      <c r="I347" s="662" t="s">
        <v>741</v>
      </c>
      <c r="J347" s="662" t="s">
        <v>742</v>
      </c>
      <c r="K347" s="662" t="s">
        <v>927</v>
      </c>
      <c r="L347" s="663">
        <v>98.78</v>
      </c>
      <c r="M347" s="663">
        <v>1284.1399999999999</v>
      </c>
      <c r="N347" s="662">
        <v>13</v>
      </c>
      <c r="O347" s="745">
        <v>11.5</v>
      </c>
      <c r="P347" s="663">
        <v>493.9</v>
      </c>
      <c r="Q347" s="678">
        <v>0.38461538461538464</v>
      </c>
      <c r="R347" s="662">
        <v>5</v>
      </c>
      <c r="S347" s="678">
        <v>0.38461538461538464</v>
      </c>
      <c r="T347" s="745">
        <v>4</v>
      </c>
      <c r="U347" s="701">
        <v>0.34782608695652173</v>
      </c>
    </row>
    <row r="348" spans="1:21" ht="14.4" customHeight="1" x14ac:dyDescent="0.3">
      <c r="A348" s="661">
        <v>22</v>
      </c>
      <c r="B348" s="662" t="s">
        <v>518</v>
      </c>
      <c r="C348" s="662" t="s">
        <v>961</v>
      </c>
      <c r="D348" s="743" t="s">
        <v>1477</v>
      </c>
      <c r="E348" s="744" t="s">
        <v>975</v>
      </c>
      <c r="F348" s="662" t="s">
        <v>958</v>
      </c>
      <c r="G348" s="662" t="s">
        <v>980</v>
      </c>
      <c r="H348" s="662" t="s">
        <v>711</v>
      </c>
      <c r="I348" s="662" t="s">
        <v>991</v>
      </c>
      <c r="J348" s="662" t="s">
        <v>992</v>
      </c>
      <c r="K348" s="662" t="s">
        <v>993</v>
      </c>
      <c r="L348" s="663">
        <v>118.54</v>
      </c>
      <c r="M348" s="663">
        <v>2726.4199999999996</v>
      </c>
      <c r="N348" s="662">
        <v>23</v>
      </c>
      <c r="O348" s="745">
        <v>17.5</v>
      </c>
      <c r="P348" s="663">
        <v>1185.3999999999999</v>
      </c>
      <c r="Q348" s="678">
        <v>0.43478260869565216</v>
      </c>
      <c r="R348" s="662">
        <v>10</v>
      </c>
      <c r="S348" s="678">
        <v>0.43478260869565216</v>
      </c>
      <c r="T348" s="745">
        <v>7</v>
      </c>
      <c r="U348" s="701">
        <v>0.4</v>
      </c>
    </row>
    <row r="349" spans="1:21" ht="14.4" customHeight="1" x14ac:dyDescent="0.3">
      <c r="A349" s="661">
        <v>22</v>
      </c>
      <c r="B349" s="662" t="s">
        <v>518</v>
      </c>
      <c r="C349" s="662" t="s">
        <v>961</v>
      </c>
      <c r="D349" s="743" t="s">
        <v>1477</v>
      </c>
      <c r="E349" s="744" t="s">
        <v>975</v>
      </c>
      <c r="F349" s="662" t="s">
        <v>958</v>
      </c>
      <c r="G349" s="662" t="s">
        <v>980</v>
      </c>
      <c r="H349" s="662" t="s">
        <v>711</v>
      </c>
      <c r="I349" s="662" t="s">
        <v>994</v>
      </c>
      <c r="J349" s="662" t="s">
        <v>995</v>
      </c>
      <c r="K349" s="662" t="s">
        <v>996</v>
      </c>
      <c r="L349" s="663">
        <v>59.27</v>
      </c>
      <c r="M349" s="663">
        <v>237.08</v>
      </c>
      <c r="N349" s="662">
        <v>4</v>
      </c>
      <c r="O349" s="745">
        <v>3</v>
      </c>
      <c r="P349" s="663">
        <v>118.54</v>
      </c>
      <c r="Q349" s="678">
        <v>0.5</v>
      </c>
      <c r="R349" s="662">
        <v>2</v>
      </c>
      <c r="S349" s="678">
        <v>0.5</v>
      </c>
      <c r="T349" s="745">
        <v>1</v>
      </c>
      <c r="U349" s="701">
        <v>0.33333333333333331</v>
      </c>
    </row>
    <row r="350" spans="1:21" ht="14.4" customHeight="1" x14ac:dyDescent="0.3">
      <c r="A350" s="661">
        <v>22</v>
      </c>
      <c r="B350" s="662" t="s">
        <v>518</v>
      </c>
      <c r="C350" s="662" t="s">
        <v>961</v>
      </c>
      <c r="D350" s="743" t="s">
        <v>1477</v>
      </c>
      <c r="E350" s="744" t="s">
        <v>975</v>
      </c>
      <c r="F350" s="662" t="s">
        <v>958</v>
      </c>
      <c r="G350" s="662" t="s">
        <v>980</v>
      </c>
      <c r="H350" s="662" t="s">
        <v>711</v>
      </c>
      <c r="I350" s="662" t="s">
        <v>744</v>
      </c>
      <c r="J350" s="662" t="s">
        <v>745</v>
      </c>
      <c r="K350" s="662" t="s">
        <v>929</v>
      </c>
      <c r="L350" s="663">
        <v>79.03</v>
      </c>
      <c r="M350" s="663">
        <v>1580.6</v>
      </c>
      <c r="N350" s="662">
        <v>20</v>
      </c>
      <c r="O350" s="745">
        <v>14</v>
      </c>
      <c r="P350" s="663">
        <v>632.24</v>
      </c>
      <c r="Q350" s="678">
        <v>0.4</v>
      </c>
      <c r="R350" s="662">
        <v>8</v>
      </c>
      <c r="S350" s="678">
        <v>0.4</v>
      </c>
      <c r="T350" s="745">
        <v>4.5</v>
      </c>
      <c r="U350" s="701">
        <v>0.32142857142857145</v>
      </c>
    </row>
    <row r="351" spans="1:21" ht="14.4" customHeight="1" x14ac:dyDescent="0.3">
      <c r="A351" s="661">
        <v>22</v>
      </c>
      <c r="B351" s="662" t="s">
        <v>518</v>
      </c>
      <c r="C351" s="662" t="s">
        <v>961</v>
      </c>
      <c r="D351" s="743" t="s">
        <v>1477</v>
      </c>
      <c r="E351" s="744" t="s">
        <v>975</v>
      </c>
      <c r="F351" s="662" t="s">
        <v>958</v>
      </c>
      <c r="G351" s="662" t="s">
        <v>980</v>
      </c>
      <c r="H351" s="662" t="s">
        <v>711</v>
      </c>
      <c r="I351" s="662" t="s">
        <v>1407</v>
      </c>
      <c r="J351" s="662" t="s">
        <v>995</v>
      </c>
      <c r="K351" s="662" t="s">
        <v>1408</v>
      </c>
      <c r="L351" s="663">
        <v>62.24</v>
      </c>
      <c r="M351" s="663">
        <v>124.48</v>
      </c>
      <c r="N351" s="662">
        <v>2</v>
      </c>
      <c r="O351" s="745">
        <v>1.5</v>
      </c>
      <c r="P351" s="663"/>
      <c r="Q351" s="678">
        <v>0</v>
      </c>
      <c r="R351" s="662"/>
      <c r="S351" s="678">
        <v>0</v>
      </c>
      <c r="T351" s="745"/>
      <c r="U351" s="701">
        <v>0</v>
      </c>
    </row>
    <row r="352" spans="1:21" ht="14.4" customHeight="1" x14ac:dyDescent="0.3">
      <c r="A352" s="661">
        <v>22</v>
      </c>
      <c r="B352" s="662" t="s">
        <v>518</v>
      </c>
      <c r="C352" s="662" t="s">
        <v>961</v>
      </c>
      <c r="D352" s="743" t="s">
        <v>1477</v>
      </c>
      <c r="E352" s="744" t="s">
        <v>975</v>
      </c>
      <c r="F352" s="662" t="s">
        <v>958</v>
      </c>
      <c r="G352" s="662" t="s">
        <v>980</v>
      </c>
      <c r="H352" s="662" t="s">
        <v>711</v>
      </c>
      <c r="I352" s="662" t="s">
        <v>1409</v>
      </c>
      <c r="J352" s="662" t="s">
        <v>742</v>
      </c>
      <c r="K352" s="662" t="s">
        <v>743</v>
      </c>
      <c r="L352" s="663">
        <v>103.74</v>
      </c>
      <c r="M352" s="663">
        <v>207.48</v>
      </c>
      <c r="N352" s="662">
        <v>2</v>
      </c>
      <c r="O352" s="745">
        <v>2</v>
      </c>
      <c r="P352" s="663">
        <v>103.74</v>
      </c>
      <c r="Q352" s="678">
        <v>0.5</v>
      </c>
      <c r="R352" s="662">
        <v>1</v>
      </c>
      <c r="S352" s="678">
        <v>0.5</v>
      </c>
      <c r="T352" s="745">
        <v>1</v>
      </c>
      <c r="U352" s="701">
        <v>0.5</v>
      </c>
    </row>
    <row r="353" spans="1:21" ht="14.4" customHeight="1" x14ac:dyDescent="0.3">
      <c r="A353" s="661">
        <v>22</v>
      </c>
      <c r="B353" s="662" t="s">
        <v>518</v>
      </c>
      <c r="C353" s="662" t="s">
        <v>961</v>
      </c>
      <c r="D353" s="743" t="s">
        <v>1477</v>
      </c>
      <c r="E353" s="744" t="s">
        <v>975</v>
      </c>
      <c r="F353" s="662" t="s">
        <v>958</v>
      </c>
      <c r="G353" s="662" t="s">
        <v>980</v>
      </c>
      <c r="H353" s="662" t="s">
        <v>711</v>
      </c>
      <c r="I353" s="662" t="s">
        <v>1273</v>
      </c>
      <c r="J353" s="662" t="s">
        <v>992</v>
      </c>
      <c r="K353" s="662" t="s">
        <v>1274</v>
      </c>
      <c r="L353" s="663">
        <v>118.54</v>
      </c>
      <c r="M353" s="663">
        <v>1778.1</v>
      </c>
      <c r="N353" s="662">
        <v>15</v>
      </c>
      <c r="O353" s="745">
        <v>12</v>
      </c>
      <c r="P353" s="663">
        <v>829.78</v>
      </c>
      <c r="Q353" s="678">
        <v>0.46666666666666667</v>
      </c>
      <c r="R353" s="662">
        <v>7</v>
      </c>
      <c r="S353" s="678">
        <v>0.46666666666666667</v>
      </c>
      <c r="T353" s="745">
        <v>5</v>
      </c>
      <c r="U353" s="701">
        <v>0.41666666666666669</v>
      </c>
    </row>
    <row r="354" spans="1:21" ht="14.4" customHeight="1" x14ac:dyDescent="0.3">
      <c r="A354" s="661">
        <v>22</v>
      </c>
      <c r="B354" s="662" t="s">
        <v>518</v>
      </c>
      <c r="C354" s="662" t="s">
        <v>961</v>
      </c>
      <c r="D354" s="743" t="s">
        <v>1477</v>
      </c>
      <c r="E354" s="744" t="s">
        <v>975</v>
      </c>
      <c r="F354" s="662" t="s">
        <v>958</v>
      </c>
      <c r="G354" s="662" t="s">
        <v>980</v>
      </c>
      <c r="H354" s="662" t="s">
        <v>711</v>
      </c>
      <c r="I354" s="662" t="s">
        <v>1153</v>
      </c>
      <c r="J354" s="662" t="s">
        <v>739</v>
      </c>
      <c r="K354" s="662" t="s">
        <v>1154</v>
      </c>
      <c r="L354" s="663">
        <v>46.07</v>
      </c>
      <c r="M354" s="663">
        <v>46.07</v>
      </c>
      <c r="N354" s="662">
        <v>1</v>
      </c>
      <c r="O354" s="745">
        <v>0.5</v>
      </c>
      <c r="P354" s="663"/>
      <c r="Q354" s="678">
        <v>0</v>
      </c>
      <c r="R354" s="662"/>
      <c r="S354" s="678">
        <v>0</v>
      </c>
      <c r="T354" s="745"/>
      <c r="U354" s="701">
        <v>0</v>
      </c>
    </row>
    <row r="355" spans="1:21" ht="14.4" customHeight="1" x14ac:dyDescent="0.3">
      <c r="A355" s="661">
        <v>22</v>
      </c>
      <c r="B355" s="662" t="s">
        <v>518</v>
      </c>
      <c r="C355" s="662" t="s">
        <v>961</v>
      </c>
      <c r="D355" s="743" t="s">
        <v>1477</v>
      </c>
      <c r="E355" s="744" t="s">
        <v>975</v>
      </c>
      <c r="F355" s="662" t="s">
        <v>958</v>
      </c>
      <c r="G355" s="662" t="s">
        <v>980</v>
      </c>
      <c r="H355" s="662" t="s">
        <v>711</v>
      </c>
      <c r="I355" s="662" t="s">
        <v>1003</v>
      </c>
      <c r="J355" s="662" t="s">
        <v>745</v>
      </c>
      <c r="K355" s="662" t="s">
        <v>1004</v>
      </c>
      <c r="L355" s="663">
        <v>79.03</v>
      </c>
      <c r="M355" s="663">
        <v>2291.87</v>
      </c>
      <c r="N355" s="662">
        <v>29</v>
      </c>
      <c r="O355" s="745">
        <v>19</v>
      </c>
      <c r="P355" s="663">
        <v>1106.4199999999998</v>
      </c>
      <c r="Q355" s="678">
        <v>0.48275862068965514</v>
      </c>
      <c r="R355" s="662">
        <v>14</v>
      </c>
      <c r="S355" s="678">
        <v>0.48275862068965519</v>
      </c>
      <c r="T355" s="745">
        <v>11</v>
      </c>
      <c r="U355" s="701">
        <v>0.57894736842105265</v>
      </c>
    </row>
    <row r="356" spans="1:21" ht="14.4" customHeight="1" x14ac:dyDescent="0.3">
      <c r="A356" s="661">
        <v>22</v>
      </c>
      <c r="B356" s="662" t="s">
        <v>518</v>
      </c>
      <c r="C356" s="662" t="s">
        <v>961</v>
      </c>
      <c r="D356" s="743" t="s">
        <v>1477</v>
      </c>
      <c r="E356" s="744" t="s">
        <v>975</v>
      </c>
      <c r="F356" s="662" t="s">
        <v>958</v>
      </c>
      <c r="G356" s="662" t="s">
        <v>980</v>
      </c>
      <c r="H356" s="662" t="s">
        <v>711</v>
      </c>
      <c r="I356" s="662" t="s">
        <v>728</v>
      </c>
      <c r="J356" s="662" t="s">
        <v>930</v>
      </c>
      <c r="K356" s="662" t="s">
        <v>931</v>
      </c>
      <c r="L356" s="663">
        <v>46.07</v>
      </c>
      <c r="M356" s="663">
        <v>138.21</v>
      </c>
      <c r="N356" s="662">
        <v>3</v>
      </c>
      <c r="O356" s="745">
        <v>1.5</v>
      </c>
      <c r="P356" s="663">
        <v>92.14</v>
      </c>
      <c r="Q356" s="678">
        <v>0.66666666666666663</v>
      </c>
      <c r="R356" s="662">
        <v>2</v>
      </c>
      <c r="S356" s="678">
        <v>0.66666666666666663</v>
      </c>
      <c r="T356" s="745">
        <v>1</v>
      </c>
      <c r="U356" s="701">
        <v>0.66666666666666663</v>
      </c>
    </row>
    <row r="357" spans="1:21" ht="14.4" customHeight="1" x14ac:dyDescent="0.3">
      <c r="A357" s="661">
        <v>22</v>
      </c>
      <c r="B357" s="662" t="s">
        <v>518</v>
      </c>
      <c r="C357" s="662" t="s">
        <v>961</v>
      </c>
      <c r="D357" s="743" t="s">
        <v>1477</v>
      </c>
      <c r="E357" s="744" t="s">
        <v>975</v>
      </c>
      <c r="F357" s="662" t="s">
        <v>958</v>
      </c>
      <c r="G357" s="662" t="s">
        <v>980</v>
      </c>
      <c r="H357" s="662" t="s">
        <v>711</v>
      </c>
      <c r="I357" s="662" t="s">
        <v>735</v>
      </c>
      <c r="J357" s="662" t="s">
        <v>932</v>
      </c>
      <c r="K357" s="662" t="s">
        <v>933</v>
      </c>
      <c r="L357" s="663">
        <v>118.54</v>
      </c>
      <c r="M357" s="663">
        <v>592.70000000000005</v>
      </c>
      <c r="N357" s="662">
        <v>5</v>
      </c>
      <c r="O357" s="745">
        <v>3.5</v>
      </c>
      <c r="P357" s="663">
        <v>237.08</v>
      </c>
      <c r="Q357" s="678">
        <v>0.39999999999999997</v>
      </c>
      <c r="R357" s="662">
        <v>2</v>
      </c>
      <c r="S357" s="678">
        <v>0.4</v>
      </c>
      <c r="T357" s="745">
        <v>1.5</v>
      </c>
      <c r="U357" s="701">
        <v>0.42857142857142855</v>
      </c>
    </row>
    <row r="358" spans="1:21" ht="14.4" customHeight="1" x14ac:dyDescent="0.3">
      <c r="A358" s="661">
        <v>22</v>
      </c>
      <c r="B358" s="662" t="s">
        <v>518</v>
      </c>
      <c r="C358" s="662" t="s">
        <v>961</v>
      </c>
      <c r="D358" s="743" t="s">
        <v>1477</v>
      </c>
      <c r="E358" s="744" t="s">
        <v>975</v>
      </c>
      <c r="F358" s="662" t="s">
        <v>958</v>
      </c>
      <c r="G358" s="662" t="s">
        <v>980</v>
      </c>
      <c r="H358" s="662" t="s">
        <v>519</v>
      </c>
      <c r="I358" s="662" t="s">
        <v>1005</v>
      </c>
      <c r="J358" s="662" t="s">
        <v>1006</v>
      </c>
      <c r="K358" s="662" t="s">
        <v>1007</v>
      </c>
      <c r="L358" s="663">
        <v>79.03</v>
      </c>
      <c r="M358" s="663">
        <v>711.27</v>
      </c>
      <c r="N358" s="662">
        <v>9</v>
      </c>
      <c r="O358" s="745">
        <v>8</v>
      </c>
      <c r="P358" s="663">
        <v>316.12</v>
      </c>
      <c r="Q358" s="678">
        <v>0.44444444444444448</v>
      </c>
      <c r="R358" s="662">
        <v>4</v>
      </c>
      <c r="S358" s="678">
        <v>0.44444444444444442</v>
      </c>
      <c r="T358" s="745">
        <v>4</v>
      </c>
      <c r="U358" s="701">
        <v>0.5</v>
      </c>
    </row>
    <row r="359" spans="1:21" ht="14.4" customHeight="1" x14ac:dyDescent="0.3">
      <c r="A359" s="661">
        <v>22</v>
      </c>
      <c r="B359" s="662" t="s">
        <v>518</v>
      </c>
      <c r="C359" s="662" t="s">
        <v>961</v>
      </c>
      <c r="D359" s="743" t="s">
        <v>1477</v>
      </c>
      <c r="E359" s="744" t="s">
        <v>975</v>
      </c>
      <c r="F359" s="662" t="s">
        <v>958</v>
      </c>
      <c r="G359" s="662" t="s">
        <v>980</v>
      </c>
      <c r="H359" s="662" t="s">
        <v>711</v>
      </c>
      <c r="I359" s="662" t="s">
        <v>738</v>
      </c>
      <c r="J359" s="662" t="s">
        <v>739</v>
      </c>
      <c r="K359" s="662" t="s">
        <v>928</v>
      </c>
      <c r="L359" s="663">
        <v>46.07</v>
      </c>
      <c r="M359" s="663">
        <v>184.28</v>
      </c>
      <c r="N359" s="662">
        <v>4</v>
      </c>
      <c r="O359" s="745">
        <v>3</v>
      </c>
      <c r="P359" s="663">
        <v>46.07</v>
      </c>
      <c r="Q359" s="678">
        <v>0.25</v>
      </c>
      <c r="R359" s="662">
        <v>1</v>
      </c>
      <c r="S359" s="678">
        <v>0.25</v>
      </c>
      <c r="T359" s="745">
        <v>0.5</v>
      </c>
      <c r="U359" s="701">
        <v>0.16666666666666666</v>
      </c>
    </row>
    <row r="360" spans="1:21" ht="14.4" customHeight="1" x14ac:dyDescent="0.3">
      <c r="A360" s="661">
        <v>22</v>
      </c>
      <c r="B360" s="662" t="s">
        <v>518</v>
      </c>
      <c r="C360" s="662" t="s">
        <v>961</v>
      </c>
      <c r="D360" s="743" t="s">
        <v>1477</v>
      </c>
      <c r="E360" s="744" t="s">
        <v>975</v>
      </c>
      <c r="F360" s="662" t="s">
        <v>958</v>
      </c>
      <c r="G360" s="662" t="s">
        <v>980</v>
      </c>
      <c r="H360" s="662" t="s">
        <v>519</v>
      </c>
      <c r="I360" s="662" t="s">
        <v>1155</v>
      </c>
      <c r="J360" s="662" t="s">
        <v>1156</v>
      </c>
      <c r="K360" s="662" t="s">
        <v>1007</v>
      </c>
      <c r="L360" s="663">
        <v>79.03</v>
      </c>
      <c r="M360" s="663">
        <v>474.18</v>
      </c>
      <c r="N360" s="662">
        <v>6</v>
      </c>
      <c r="O360" s="745">
        <v>3.5</v>
      </c>
      <c r="P360" s="663">
        <v>158.06</v>
      </c>
      <c r="Q360" s="678">
        <v>0.33333333333333331</v>
      </c>
      <c r="R360" s="662">
        <v>2</v>
      </c>
      <c r="S360" s="678">
        <v>0.33333333333333331</v>
      </c>
      <c r="T360" s="745">
        <v>1.5</v>
      </c>
      <c r="U360" s="701">
        <v>0.42857142857142855</v>
      </c>
    </row>
    <row r="361" spans="1:21" ht="14.4" customHeight="1" x14ac:dyDescent="0.3">
      <c r="A361" s="661">
        <v>22</v>
      </c>
      <c r="B361" s="662" t="s">
        <v>518</v>
      </c>
      <c r="C361" s="662" t="s">
        <v>961</v>
      </c>
      <c r="D361" s="743" t="s">
        <v>1477</v>
      </c>
      <c r="E361" s="744" t="s">
        <v>975</v>
      </c>
      <c r="F361" s="662" t="s">
        <v>958</v>
      </c>
      <c r="G361" s="662" t="s">
        <v>980</v>
      </c>
      <c r="H361" s="662" t="s">
        <v>519</v>
      </c>
      <c r="I361" s="662" t="s">
        <v>1462</v>
      </c>
      <c r="J361" s="662" t="s">
        <v>995</v>
      </c>
      <c r="K361" s="662" t="s">
        <v>1463</v>
      </c>
      <c r="L361" s="663">
        <v>0</v>
      </c>
      <c r="M361" s="663">
        <v>0</v>
      </c>
      <c r="N361" s="662">
        <v>1</v>
      </c>
      <c r="O361" s="745">
        <v>1</v>
      </c>
      <c r="P361" s="663">
        <v>0</v>
      </c>
      <c r="Q361" s="678"/>
      <c r="R361" s="662">
        <v>1</v>
      </c>
      <c r="S361" s="678">
        <v>1</v>
      </c>
      <c r="T361" s="745">
        <v>1</v>
      </c>
      <c r="U361" s="701">
        <v>1</v>
      </c>
    </row>
    <row r="362" spans="1:21" ht="14.4" customHeight="1" x14ac:dyDescent="0.3">
      <c r="A362" s="661">
        <v>22</v>
      </c>
      <c r="B362" s="662" t="s">
        <v>518</v>
      </c>
      <c r="C362" s="662" t="s">
        <v>961</v>
      </c>
      <c r="D362" s="743" t="s">
        <v>1477</v>
      </c>
      <c r="E362" s="744" t="s">
        <v>975</v>
      </c>
      <c r="F362" s="662" t="s">
        <v>958</v>
      </c>
      <c r="G362" s="662" t="s">
        <v>980</v>
      </c>
      <c r="H362" s="662" t="s">
        <v>519</v>
      </c>
      <c r="I362" s="662" t="s">
        <v>1464</v>
      </c>
      <c r="J362" s="662" t="s">
        <v>1465</v>
      </c>
      <c r="K362" s="662" t="s">
        <v>1466</v>
      </c>
      <c r="L362" s="663">
        <v>79.03</v>
      </c>
      <c r="M362" s="663">
        <v>79.03</v>
      </c>
      <c r="N362" s="662">
        <v>1</v>
      </c>
      <c r="O362" s="745">
        <v>1</v>
      </c>
      <c r="P362" s="663">
        <v>79.03</v>
      </c>
      <c r="Q362" s="678">
        <v>1</v>
      </c>
      <c r="R362" s="662">
        <v>1</v>
      </c>
      <c r="S362" s="678">
        <v>1</v>
      </c>
      <c r="T362" s="745">
        <v>1</v>
      </c>
      <c r="U362" s="701">
        <v>1</v>
      </c>
    </row>
    <row r="363" spans="1:21" ht="14.4" customHeight="1" x14ac:dyDescent="0.3">
      <c r="A363" s="661">
        <v>22</v>
      </c>
      <c r="B363" s="662" t="s">
        <v>518</v>
      </c>
      <c r="C363" s="662" t="s">
        <v>961</v>
      </c>
      <c r="D363" s="743" t="s">
        <v>1477</v>
      </c>
      <c r="E363" s="744" t="s">
        <v>975</v>
      </c>
      <c r="F363" s="662" t="s">
        <v>958</v>
      </c>
      <c r="G363" s="662" t="s">
        <v>1467</v>
      </c>
      <c r="H363" s="662" t="s">
        <v>711</v>
      </c>
      <c r="I363" s="662" t="s">
        <v>1468</v>
      </c>
      <c r="J363" s="662" t="s">
        <v>1469</v>
      </c>
      <c r="K363" s="662" t="s">
        <v>1470</v>
      </c>
      <c r="L363" s="663">
        <v>105.46</v>
      </c>
      <c r="M363" s="663">
        <v>316.38</v>
      </c>
      <c r="N363" s="662">
        <v>3</v>
      </c>
      <c r="O363" s="745">
        <v>0.5</v>
      </c>
      <c r="P363" s="663"/>
      <c r="Q363" s="678">
        <v>0</v>
      </c>
      <c r="R363" s="662"/>
      <c r="S363" s="678">
        <v>0</v>
      </c>
      <c r="T363" s="745"/>
      <c r="U363" s="701">
        <v>0</v>
      </c>
    </row>
    <row r="364" spans="1:21" ht="14.4" customHeight="1" x14ac:dyDescent="0.3">
      <c r="A364" s="661">
        <v>22</v>
      </c>
      <c r="B364" s="662" t="s">
        <v>518</v>
      </c>
      <c r="C364" s="662" t="s">
        <v>961</v>
      </c>
      <c r="D364" s="743" t="s">
        <v>1477</v>
      </c>
      <c r="E364" s="744" t="s">
        <v>975</v>
      </c>
      <c r="F364" s="662" t="s">
        <v>958</v>
      </c>
      <c r="G364" s="662" t="s">
        <v>1010</v>
      </c>
      <c r="H364" s="662" t="s">
        <v>519</v>
      </c>
      <c r="I364" s="662" t="s">
        <v>1471</v>
      </c>
      <c r="J364" s="662" t="s">
        <v>1020</v>
      </c>
      <c r="K364" s="662" t="s">
        <v>1013</v>
      </c>
      <c r="L364" s="663">
        <v>0</v>
      </c>
      <c r="M364" s="663">
        <v>0</v>
      </c>
      <c r="N364" s="662">
        <v>1</v>
      </c>
      <c r="O364" s="745">
        <v>1</v>
      </c>
      <c r="P364" s="663">
        <v>0</v>
      </c>
      <c r="Q364" s="678"/>
      <c r="R364" s="662">
        <v>1</v>
      </c>
      <c r="S364" s="678">
        <v>1</v>
      </c>
      <c r="T364" s="745">
        <v>1</v>
      </c>
      <c r="U364" s="701">
        <v>1</v>
      </c>
    </row>
    <row r="365" spans="1:21" ht="14.4" customHeight="1" x14ac:dyDescent="0.3">
      <c r="A365" s="661">
        <v>22</v>
      </c>
      <c r="B365" s="662" t="s">
        <v>518</v>
      </c>
      <c r="C365" s="662" t="s">
        <v>961</v>
      </c>
      <c r="D365" s="743" t="s">
        <v>1477</v>
      </c>
      <c r="E365" s="744" t="s">
        <v>975</v>
      </c>
      <c r="F365" s="662" t="s">
        <v>958</v>
      </c>
      <c r="G365" s="662" t="s">
        <v>1022</v>
      </c>
      <c r="H365" s="662" t="s">
        <v>519</v>
      </c>
      <c r="I365" s="662" t="s">
        <v>649</v>
      </c>
      <c r="J365" s="662" t="s">
        <v>1023</v>
      </c>
      <c r="K365" s="662" t="s">
        <v>1024</v>
      </c>
      <c r="L365" s="663">
        <v>99.11</v>
      </c>
      <c r="M365" s="663">
        <v>198.22</v>
      </c>
      <c r="N365" s="662">
        <v>2</v>
      </c>
      <c r="O365" s="745">
        <v>1</v>
      </c>
      <c r="P365" s="663"/>
      <c r="Q365" s="678">
        <v>0</v>
      </c>
      <c r="R365" s="662"/>
      <c r="S365" s="678">
        <v>0</v>
      </c>
      <c r="T365" s="745"/>
      <c r="U365" s="701">
        <v>0</v>
      </c>
    </row>
    <row r="366" spans="1:21" ht="14.4" customHeight="1" x14ac:dyDescent="0.3">
      <c r="A366" s="661">
        <v>22</v>
      </c>
      <c r="B366" s="662" t="s">
        <v>518</v>
      </c>
      <c r="C366" s="662" t="s">
        <v>961</v>
      </c>
      <c r="D366" s="743" t="s">
        <v>1477</v>
      </c>
      <c r="E366" s="744" t="s">
        <v>975</v>
      </c>
      <c r="F366" s="662" t="s">
        <v>958</v>
      </c>
      <c r="G366" s="662" t="s">
        <v>1025</v>
      </c>
      <c r="H366" s="662" t="s">
        <v>519</v>
      </c>
      <c r="I366" s="662" t="s">
        <v>1472</v>
      </c>
      <c r="J366" s="662" t="s">
        <v>1027</v>
      </c>
      <c r="K366" s="662" t="s">
        <v>1473</v>
      </c>
      <c r="L366" s="663">
        <v>171.07</v>
      </c>
      <c r="M366" s="663">
        <v>171.07</v>
      </c>
      <c r="N366" s="662">
        <v>1</v>
      </c>
      <c r="O366" s="745">
        <v>1</v>
      </c>
      <c r="P366" s="663"/>
      <c r="Q366" s="678">
        <v>0</v>
      </c>
      <c r="R366" s="662"/>
      <c r="S366" s="678">
        <v>0</v>
      </c>
      <c r="T366" s="745"/>
      <c r="U366" s="701">
        <v>0</v>
      </c>
    </row>
    <row r="367" spans="1:21" ht="14.4" customHeight="1" x14ac:dyDescent="0.3">
      <c r="A367" s="661">
        <v>22</v>
      </c>
      <c r="B367" s="662" t="s">
        <v>518</v>
      </c>
      <c r="C367" s="662" t="s">
        <v>961</v>
      </c>
      <c r="D367" s="743" t="s">
        <v>1477</v>
      </c>
      <c r="E367" s="744" t="s">
        <v>975</v>
      </c>
      <c r="F367" s="662" t="s">
        <v>958</v>
      </c>
      <c r="G367" s="662" t="s">
        <v>1291</v>
      </c>
      <c r="H367" s="662" t="s">
        <v>519</v>
      </c>
      <c r="I367" s="662" t="s">
        <v>1474</v>
      </c>
      <c r="J367" s="662" t="s">
        <v>1293</v>
      </c>
      <c r="K367" s="662" t="s">
        <v>1475</v>
      </c>
      <c r="L367" s="663">
        <v>0</v>
      </c>
      <c r="M367" s="663">
        <v>0</v>
      </c>
      <c r="N367" s="662">
        <v>1</v>
      </c>
      <c r="O367" s="745">
        <v>1</v>
      </c>
      <c r="P367" s="663"/>
      <c r="Q367" s="678"/>
      <c r="R367" s="662"/>
      <c r="S367" s="678">
        <v>0</v>
      </c>
      <c r="T367" s="745"/>
      <c r="U367" s="701">
        <v>0</v>
      </c>
    </row>
    <row r="368" spans="1:21" ht="14.4" customHeight="1" x14ac:dyDescent="0.3">
      <c r="A368" s="661">
        <v>22</v>
      </c>
      <c r="B368" s="662" t="s">
        <v>518</v>
      </c>
      <c r="C368" s="662" t="s">
        <v>961</v>
      </c>
      <c r="D368" s="743" t="s">
        <v>1477</v>
      </c>
      <c r="E368" s="744" t="s">
        <v>976</v>
      </c>
      <c r="F368" s="662" t="s">
        <v>958</v>
      </c>
      <c r="G368" s="662" t="s">
        <v>977</v>
      </c>
      <c r="H368" s="662" t="s">
        <v>519</v>
      </c>
      <c r="I368" s="662" t="s">
        <v>978</v>
      </c>
      <c r="J368" s="662" t="s">
        <v>979</v>
      </c>
      <c r="K368" s="662"/>
      <c r="L368" s="663">
        <v>0</v>
      </c>
      <c r="M368" s="663">
        <v>0</v>
      </c>
      <c r="N368" s="662">
        <v>5</v>
      </c>
      <c r="O368" s="745">
        <v>2.5</v>
      </c>
      <c r="P368" s="663">
        <v>0</v>
      </c>
      <c r="Q368" s="678"/>
      <c r="R368" s="662">
        <v>5</v>
      </c>
      <c r="S368" s="678">
        <v>1</v>
      </c>
      <c r="T368" s="745">
        <v>2.5</v>
      </c>
      <c r="U368" s="701">
        <v>1</v>
      </c>
    </row>
    <row r="369" spans="1:21" ht="14.4" customHeight="1" x14ac:dyDescent="0.3">
      <c r="A369" s="661">
        <v>22</v>
      </c>
      <c r="B369" s="662" t="s">
        <v>518</v>
      </c>
      <c r="C369" s="662" t="s">
        <v>961</v>
      </c>
      <c r="D369" s="743" t="s">
        <v>1477</v>
      </c>
      <c r="E369" s="744" t="s">
        <v>976</v>
      </c>
      <c r="F369" s="662" t="s">
        <v>958</v>
      </c>
      <c r="G369" s="662" t="s">
        <v>980</v>
      </c>
      <c r="H369" s="662" t="s">
        <v>519</v>
      </c>
      <c r="I369" s="662" t="s">
        <v>983</v>
      </c>
      <c r="J369" s="662" t="s">
        <v>984</v>
      </c>
      <c r="K369" s="662" t="s">
        <v>985</v>
      </c>
      <c r="L369" s="663">
        <v>0</v>
      </c>
      <c r="M369" s="663">
        <v>0</v>
      </c>
      <c r="N369" s="662">
        <v>1</v>
      </c>
      <c r="O369" s="745">
        <v>1</v>
      </c>
      <c r="P369" s="663">
        <v>0</v>
      </c>
      <c r="Q369" s="678"/>
      <c r="R369" s="662">
        <v>1</v>
      </c>
      <c r="S369" s="678">
        <v>1</v>
      </c>
      <c r="T369" s="745">
        <v>1</v>
      </c>
      <c r="U369" s="701">
        <v>1</v>
      </c>
    </row>
    <row r="370" spans="1:21" ht="14.4" customHeight="1" x14ac:dyDescent="0.3">
      <c r="A370" s="661">
        <v>22</v>
      </c>
      <c r="B370" s="662" t="s">
        <v>518</v>
      </c>
      <c r="C370" s="662" t="s">
        <v>961</v>
      </c>
      <c r="D370" s="743" t="s">
        <v>1477</v>
      </c>
      <c r="E370" s="744" t="s">
        <v>976</v>
      </c>
      <c r="F370" s="662" t="s">
        <v>958</v>
      </c>
      <c r="G370" s="662" t="s">
        <v>980</v>
      </c>
      <c r="H370" s="662" t="s">
        <v>711</v>
      </c>
      <c r="I370" s="662" t="s">
        <v>989</v>
      </c>
      <c r="J370" s="662" t="s">
        <v>987</v>
      </c>
      <c r="K370" s="662" t="s">
        <v>990</v>
      </c>
      <c r="L370" s="663">
        <v>108.26</v>
      </c>
      <c r="M370" s="663">
        <v>108.26</v>
      </c>
      <c r="N370" s="662">
        <v>1</v>
      </c>
      <c r="O370" s="745">
        <v>1</v>
      </c>
      <c r="P370" s="663">
        <v>108.26</v>
      </c>
      <c r="Q370" s="678">
        <v>1</v>
      </c>
      <c r="R370" s="662">
        <v>1</v>
      </c>
      <c r="S370" s="678">
        <v>1</v>
      </c>
      <c r="T370" s="745">
        <v>1</v>
      </c>
      <c r="U370" s="701">
        <v>1</v>
      </c>
    </row>
    <row r="371" spans="1:21" ht="14.4" customHeight="1" x14ac:dyDescent="0.3">
      <c r="A371" s="661">
        <v>22</v>
      </c>
      <c r="B371" s="662" t="s">
        <v>518</v>
      </c>
      <c r="C371" s="662" t="s">
        <v>961</v>
      </c>
      <c r="D371" s="743" t="s">
        <v>1477</v>
      </c>
      <c r="E371" s="744" t="s">
        <v>976</v>
      </c>
      <c r="F371" s="662" t="s">
        <v>958</v>
      </c>
      <c r="G371" s="662" t="s">
        <v>980</v>
      </c>
      <c r="H371" s="662" t="s">
        <v>711</v>
      </c>
      <c r="I371" s="662" t="s">
        <v>741</v>
      </c>
      <c r="J371" s="662" t="s">
        <v>742</v>
      </c>
      <c r="K371" s="662" t="s">
        <v>927</v>
      </c>
      <c r="L371" s="663">
        <v>98.78</v>
      </c>
      <c r="M371" s="663">
        <v>98.78</v>
      </c>
      <c r="N371" s="662">
        <v>1</v>
      </c>
      <c r="O371" s="745">
        <v>1</v>
      </c>
      <c r="P371" s="663">
        <v>98.78</v>
      </c>
      <c r="Q371" s="678">
        <v>1</v>
      </c>
      <c r="R371" s="662">
        <v>1</v>
      </c>
      <c r="S371" s="678">
        <v>1</v>
      </c>
      <c r="T371" s="745">
        <v>1</v>
      </c>
      <c r="U371" s="701">
        <v>1</v>
      </c>
    </row>
    <row r="372" spans="1:21" ht="14.4" customHeight="1" x14ac:dyDescent="0.3">
      <c r="A372" s="661">
        <v>22</v>
      </c>
      <c r="B372" s="662" t="s">
        <v>518</v>
      </c>
      <c r="C372" s="662" t="s">
        <v>961</v>
      </c>
      <c r="D372" s="743" t="s">
        <v>1477</v>
      </c>
      <c r="E372" s="744" t="s">
        <v>976</v>
      </c>
      <c r="F372" s="662" t="s">
        <v>958</v>
      </c>
      <c r="G372" s="662" t="s">
        <v>980</v>
      </c>
      <c r="H372" s="662" t="s">
        <v>711</v>
      </c>
      <c r="I372" s="662" t="s">
        <v>991</v>
      </c>
      <c r="J372" s="662" t="s">
        <v>992</v>
      </c>
      <c r="K372" s="662" t="s">
        <v>993</v>
      </c>
      <c r="L372" s="663">
        <v>118.54</v>
      </c>
      <c r="M372" s="663">
        <v>474.16</v>
      </c>
      <c r="N372" s="662">
        <v>4</v>
      </c>
      <c r="O372" s="745">
        <v>3</v>
      </c>
      <c r="P372" s="663">
        <v>355.62</v>
      </c>
      <c r="Q372" s="678">
        <v>0.75</v>
      </c>
      <c r="R372" s="662">
        <v>3</v>
      </c>
      <c r="S372" s="678">
        <v>0.75</v>
      </c>
      <c r="T372" s="745">
        <v>2.5</v>
      </c>
      <c r="U372" s="701">
        <v>0.83333333333333337</v>
      </c>
    </row>
    <row r="373" spans="1:21" ht="14.4" customHeight="1" x14ac:dyDescent="0.3">
      <c r="A373" s="661">
        <v>22</v>
      </c>
      <c r="B373" s="662" t="s">
        <v>518</v>
      </c>
      <c r="C373" s="662" t="s">
        <v>961</v>
      </c>
      <c r="D373" s="743" t="s">
        <v>1477</v>
      </c>
      <c r="E373" s="744" t="s">
        <v>976</v>
      </c>
      <c r="F373" s="662" t="s">
        <v>958</v>
      </c>
      <c r="G373" s="662" t="s">
        <v>980</v>
      </c>
      <c r="H373" s="662" t="s">
        <v>711</v>
      </c>
      <c r="I373" s="662" t="s">
        <v>994</v>
      </c>
      <c r="J373" s="662" t="s">
        <v>995</v>
      </c>
      <c r="K373" s="662" t="s">
        <v>996</v>
      </c>
      <c r="L373" s="663">
        <v>59.27</v>
      </c>
      <c r="M373" s="663">
        <v>59.27</v>
      </c>
      <c r="N373" s="662">
        <v>1</v>
      </c>
      <c r="O373" s="745">
        <v>1</v>
      </c>
      <c r="P373" s="663"/>
      <c r="Q373" s="678">
        <v>0</v>
      </c>
      <c r="R373" s="662"/>
      <c r="S373" s="678">
        <v>0</v>
      </c>
      <c r="T373" s="745"/>
      <c r="U373" s="701">
        <v>0</v>
      </c>
    </row>
    <row r="374" spans="1:21" ht="14.4" customHeight="1" x14ac:dyDescent="0.3">
      <c r="A374" s="661">
        <v>22</v>
      </c>
      <c r="B374" s="662" t="s">
        <v>518</v>
      </c>
      <c r="C374" s="662" t="s">
        <v>961</v>
      </c>
      <c r="D374" s="743" t="s">
        <v>1477</v>
      </c>
      <c r="E374" s="744" t="s">
        <v>976</v>
      </c>
      <c r="F374" s="662" t="s">
        <v>958</v>
      </c>
      <c r="G374" s="662" t="s">
        <v>980</v>
      </c>
      <c r="H374" s="662" t="s">
        <v>711</v>
      </c>
      <c r="I374" s="662" t="s">
        <v>744</v>
      </c>
      <c r="J374" s="662" t="s">
        <v>745</v>
      </c>
      <c r="K374" s="662" t="s">
        <v>929</v>
      </c>
      <c r="L374" s="663">
        <v>79.03</v>
      </c>
      <c r="M374" s="663">
        <v>632.24</v>
      </c>
      <c r="N374" s="662">
        <v>8</v>
      </c>
      <c r="O374" s="745">
        <v>6.5</v>
      </c>
      <c r="P374" s="663">
        <v>316.12</v>
      </c>
      <c r="Q374" s="678">
        <v>0.5</v>
      </c>
      <c r="R374" s="662">
        <v>4</v>
      </c>
      <c r="S374" s="678">
        <v>0.5</v>
      </c>
      <c r="T374" s="745">
        <v>3</v>
      </c>
      <c r="U374" s="701">
        <v>0.46153846153846156</v>
      </c>
    </row>
    <row r="375" spans="1:21" ht="14.4" customHeight="1" x14ac:dyDescent="0.3">
      <c r="A375" s="661">
        <v>22</v>
      </c>
      <c r="B375" s="662" t="s">
        <v>518</v>
      </c>
      <c r="C375" s="662" t="s">
        <v>961</v>
      </c>
      <c r="D375" s="743" t="s">
        <v>1477</v>
      </c>
      <c r="E375" s="744" t="s">
        <v>976</v>
      </c>
      <c r="F375" s="662" t="s">
        <v>958</v>
      </c>
      <c r="G375" s="662" t="s">
        <v>980</v>
      </c>
      <c r="H375" s="662" t="s">
        <v>711</v>
      </c>
      <c r="I375" s="662" t="s">
        <v>735</v>
      </c>
      <c r="J375" s="662" t="s">
        <v>932</v>
      </c>
      <c r="K375" s="662" t="s">
        <v>933</v>
      </c>
      <c r="L375" s="663">
        <v>118.54</v>
      </c>
      <c r="M375" s="663">
        <v>118.54</v>
      </c>
      <c r="N375" s="662">
        <v>1</v>
      </c>
      <c r="O375" s="745">
        <v>0.5</v>
      </c>
      <c r="P375" s="663">
        <v>118.54</v>
      </c>
      <c r="Q375" s="678">
        <v>1</v>
      </c>
      <c r="R375" s="662">
        <v>1</v>
      </c>
      <c r="S375" s="678">
        <v>1</v>
      </c>
      <c r="T375" s="745">
        <v>0.5</v>
      </c>
      <c r="U375" s="701">
        <v>1</v>
      </c>
    </row>
    <row r="376" spans="1:21" ht="14.4" customHeight="1" x14ac:dyDescent="0.3">
      <c r="A376" s="661">
        <v>22</v>
      </c>
      <c r="B376" s="662" t="s">
        <v>518</v>
      </c>
      <c r="C376" s="662" t="s">
        <v>961</v>
      </c>
      <c r="D376" s="743" t="s">
        <v>1477</v>
      </c>
      <c r="E376" s="744" t="s">
        <v>976</v>
      </c>
      <c r="F376" s="662" t="s">
        <v>958</v>
      </c>
      <c r="G376" s="662" t="s">
        <v>980</v>
      </c>
      <c r="H376" s="662" t="s">
        <v>519</v>
      </c>
      <c r="I376" s="662" t="s">
        <v>1005</v>
      </c>
      <c r="J376" s="662" t="s">
        <v>1006</v>
      </c>
      <c r="K376" s="662" t="s">
        <v>1007</v>
      </c>
      <c r="L376" s="663">
        <v>79.03</v>
      </c>
      <c r="M376" s="663">
        <v>158.06</v>
      </c>
      <c r="N376" s="662">
        <v>2</v>
      </c>
      <c r="O376" s="745">
        <v>1.5</v>
      </c>
      <c r="P376" s="663">
        <v>158.06</v>
      </c>
      <c r="Q376" s="678">
        <v>1</v>
      </c>
      <c r="R376" s="662">
        <v>2</v>
      </c>
      <c r="S376" s="678">
        <v>1</v>
      </c>
      <c r="T376" s="745">
        <v>1.5</v>
      </c>
      <c r="U376" s="701">
        <v>1</v>
      </c>
    </row>
    <row r="377" spans="1:21" ht="14.4" customHeight="1" x14ac:dyDescent="0.3">
      <c r="A377" s="661">
        <v>22</v>
      </c>
      <c r="B377" s="662" t="s">
        <v>518</v>
      </c>
      <c r="C377" s="662" t="s">
        <v>961</v>
      </c>
      <c r="D377" s="743" t="s">
        <v>1477</v>
      </c>
      <c r="E377" s="744" t="s">
        <v>976</v>
      </c>
      <c r="F377" s="662" t="s">
        <v>958</v>
      </c>
      <c r="G377" s="662" t="s">
        <v>980</v>
      </c>
      <c r="H377" s="662" t="s">
        <v>519</v>
      </c>
      <c r="I377" s="662" t="s">
        <v>1155</v>
      </c>
      <c r="J377" s="662" t="s">
        <v>1156</v>
      </c>
      <c r="K377" s="662" t="s">
        <v>1007</v>
      </c>
      <c r="L377" s="663">
        <v>79.03</v>
      </c>
      <c r="M377" s="663">
        <v>158.06</v>
      </c>
      <c r="N377" s="662">
        <v>2</v>
      </c>
      <c r="O377" s="745">
        <v>2</v>
      </c>
      <c r="P377" s="663">
        <v>79.03</v>
      </c>
      <c r="Q377" s="678">
        <v>0.5</v>
      </c>
      <c r="R377" s="662">
        <v>1</v>
      </c>
      <c r="S377" s="678">
        <v>0.5</v>
      </c>
      <c r="T377" s="745">
        <v>1</v>
      </c>
      <c r="U377" s="701">
        <v>0.5</v>
      </c>
    </row>
    <row r="378" spans="1:21" ht="14.4" customHeight="1" thickBot="1" x14ac:dyDescent="0.35">
      <c r="A378" s="667">
        <v>22</v>
      </c>
      <c r="B378" s="668" t="s">
        <v>518</v>
      </c>
      <c r="C378" s="668" t="s">
        <v>961</v>
      </c>
      <c r="D378" s="746" t="s">
        <v>1477</v>
      </c>
      <c r="E378" s="747" t="s">
        <v>976</v>
      </c>
      <c r="F378" s="668" t="s">
        <v>958</v>
      </c>
      <c r="G378" s="668" t="s">
        <v>1230</v>
      </c>
      <c r="H378" s="668" t="s">
        <v>519</v>
      </c>
      <c r="I378" s="668" t="s">
        <v>1231</v>
      </c>
      <c r="J378" s="668" t="s">
        <v>1232</v>
      </c>
      <c r="K378" s="668" t="s">
        <v>1233</v>
      </c>
      <c r="L378" s="669">
        <v>0</v>
      </c>
      <c r="M378" s="669">
        <v>0</v>
      </c>
      <c r="N378" s="668">
        <v>2</v>
      </c>
      <c r="O378" s="748">
        <v>1</v>
      </c>
      <c r="P378" s="669">
        <v>0</v>
      </c>
      <c r="Q378" s="679"/>
      <c r="R378" s="668">
        <v>2</v>
      </c>
      <c r="S378" s="679">
        <v>1</v>
      </c>
      <c r="T378" s="748">
        <v>1</v>
      </c>
      <c r="U378" s="70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1479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9" t="s">
        <v>212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1" t="s">
        <v>973</v>
      </c>
      <c r="B5" s="229">
        <v>4741.7400000000007</v>
      </c>
      <c r="C5" s="742">
        <v>0.14635415573528632</v>
      </c>
      <c r="D5" s="229">
        <v>27657.340000000004</v>
      </c>
      <c r="E5" s="742">
        <v>0.85364584426471368</v>
      </c>
      <c r="F5" s="750">
        <v>32399.080000000005</v>
      </c>
    </row>
    <row r="6" spans="1:6" ht="14.4" customHeight="1" x14ac:dyDescent="0.3">
      <c r="A6" s="688" t="s">
        <v>967</v>
      </c>
      <c r="B6" s="665">
        <v>3318.1600000000008</v>
      </c>
      <c r="C6" s="678">
        <v>0.17163583095047946</v>
      </c>
      <c r="D6" s="665">
        <v>16014.399999999998</v>
      </c>
      <c r="E6" s="678">
        <v>0.82836416904952059</v>
      </c>
      <c r="F6" s="666">
        <v>19332.559999999998</v>
      </c>
    </row>
    <row r="7" spans="1:6" ht="14.4" customHeight="1" x14ac:dyDescent="0.3">
      <c r="A7" s="688" t="s">
        <v>966</v>
      </c>
      <c r="B7" s="665">
        <v>3300.6400000000003</v>
      </c>
      <c r="C7" s="678">
        <v>0.11538202046480152</v>
      </c>
      <c r="D7" s="665">
        <v>25305.55</v>
      </c>
      <c r="E7" s="678">
        <v>0.8846179795351985</v>
      </c>
      <c r="F7" s="666">
        <v>28606.19</v>
      </c>
    </row>
    <row r="8" spans="1:6" ht="14.4" customHeight="1" x14ac:dyDescent="0.3">
      <c r="A8" s="688" t="s">
        <v>975</v>
      </c>
      <c r="B8" s="665">
        <v>2903.3</v>
      </c>
      <c r="C8" s="678">
        <v>0.18917383298386817</v>
      </c>
      <c r="D8" s="665">
        <v>12443.96</v>
      </c>
      <c r="E8" s="678">
        <v>0.81082616701613186</v>
      </c>
      <c r="F8" s="666">
        <v>15347.259999999998</v>
      </c>
    </row>
    <row r="9" spans="1:6" ht="14.4" customHeight="1" x14ac:dyDescent="0.3">
      <c r="A9" s="688" t="s">
        <v>968</v>
      </c>
      <c r="B9" s="665">
        <v>2351.08</v>
      </c>
      <c r="C9" s="678">
        <v>9.427122323476024E-2</v>
      </c>
      <c r="D9" s="665">
        <v>22588.45</v>
      </c>
      <c r="E9" s="678">
        <v>0.90572877676523988</v>
      </c>
      <c r="F9" s="666">
        <v>24939.53</v>
      </c>
    </row>
    <row r="10" spans="1:6" ht="14.4" customHeight="1" x14ac:dyDescent="0.3">
      <c r="A10" s="688" t="s">
        <v>970</v>
      </c>
      <c r="B10" s="665">
        <v>1742.5</v>
      </c>
      <c r="C10" s="678">
        <v>0.12855091944339114</v>
      </c>
      <c r="D10" s="665">
        <v>11812.439999999999</v>
      </c>
      <c r="E10" s="678">
        <v>0.87144908055660886</v>
      </c>
      <c r="F10" s="666">
        <v>13554.939999999999</v>
      </c>
    </row>
    <row r="11" spans="1:6" ht="14.4" customHeight="1" x14ac:dyDescent="0.3">
      <c r="A11" s="688" t="s">
        <v>976</v>
      </c>
      <c r="B11" s="665">
        <v>316.12</v>
      </c>
      <c r="C11" s="678">
        <v>0.1516912431560915</v>
      </c>
      <c r="D11" s="665">
        <v>1767.85</v>
      </c>
      <c r="E11" s="678">
        <v>0.8483087568439085</v>
      </c>
      <c r="F11" s="666">
        <v>2083.9699999999998</v>
      </c>
    </row>
    <row r="12" spans="1:6" ht="14.4" customHeight="1" x14ac:dyDescent="0.3">
      <c r="A12" s="688" t="s">
        <v>972</v>
      </c>
      <c r="B12" s="665">
        <v>237.09</v>
      </c>
      <c r="C12" s="678">
        <v>0.14402259749726645</v>
      </c>
      <c r="D12" s="665">
        <v>1409.11</v>
      </c>
      <c r="E12" s="678">
        <v>0.85597740250273358</v>
      </c>
      <c r="F12" s="666">
        <v>1646.1999999999998</v>
      </c>
    </row>
    <row r="13" spans="1:6" ht="14.4" customHeight="1" x14ac:dyDescent="0.3">
      <c r="A13" s="688" t="s">
        <v>969</v>
      </c>
      <c r="B13" s="665">
        <v>225.97</v>
      </c>
      <c r="C13" s="678">
        <v>0.34806919178694101</v>
      </c>
      <c r="D13" s="665">
        <v>423.24</v>
      </c>
      <c r="E13" s="678">
        <v>0.65193080821305893</v>
      </c>
      <c r="F13" s="666">
        <v>649.21</v>
      </c>
    </row>
    <row r="14" spans="1:6" ht="14.4" customHeight="1" x14ac:dyDescent="0.3">
      <c r="A14" s="688" t="s">
        <v>974</v>
      </c>
      <c r="B14" s="665"/>
      <c r="C14" s="678">
        <v>0</v>
      </c>
      <c r="D14" s="665">
        <v>2244.48</v>
      </c>
      <c r="E14" s="678">
        <v>1</v>
      </c>
      <c r="F14" s="666">
        <v>2244.48</v>
      </c>
    </row>
    <row r="15" spans="1:6" ht="14.4" customHeight="1" thickBot="1" x14ac:dyDescent="0.35">
      <c r="A15" s="689" t="s">
        <v>971</v>
      </c>
      <c r="B15" s="680"/>
      <c r="C15" s="681">
        <v>0</v>
      </c>
      <c r="D15" s="680">
        <v>361.81</v>
      </c>
      <c r="E15" s="681">
        <v>1</v>
      </c>
      <c r="F15" s="682">
        <v>361.81</v>
      </c>
    </row>
    <row r="16" spans="1:6" ht="14.4" customHeight="1" thickBot="1" x14ac:dyDescent="0.35">
      <c r="A16" s="683" t="s">
        <v>3</v>
      </c>
      <c r="B16" s="684">
        <v>19136.600000000002</v>
      </c>
      <c r="C16" s="685">
        <v>0.13556171020300115</v>
      </c>
      <c r="D16" s="684">
        <v>122028.62999999998</v>
      </c>
      <c r="E16" s="685">
        <v>0.86443828979699877</v>
      </c>
      <c r="F16" s="686">
        <v>141165.22999999998</v>
      </c>
    </row>
    <row r="17" spans="1:6" ht="14.4" customHeight="1" thickBot="1" x14ac:dyDescent="0.35"/>
    <row r="18" spans="1:6" ht="14.4" customHeight="1" x14ac:dyDescent="0.3">
      <c r="A18" s="751" t="s">
        <v>918</v>
      </c>
      <c r="B18" s="229">
        <v>15726.670000000007</v>
      </c>
      <c r="C18" s="742">
        <v>0.12166293129570925</v>
      </c>
      <c r="D18" s="229">
        <v>113537.59999999996</v>
      </c>
      <c r="E18" s="742">
        <v>0.87833706870429074</v>
      </c>
      <c r="F18" s="750">
        <v>129264.26999999997</v>
      </c>
    </row>
    <row r="19" spans="1:6" ht="14.4" customHeight="1" x14ac:dyDescent="0.3">
      <c r="A19" s="688" t="s">
        <v>1480</v>
      </c>
      <c r="B19" s="665">
        <v>2645.44</v>
      </c>
      <c r="C19" s="678">
        <v>0.93402205267078819</v>
      </c>
      <c r="D19" s="665">
        <v>186.87</v>
      </c>
      <c r="E19" s="678">
        <v>6.5977947329211847E-2</v>
      </c>
      <c r="F19" s="666">
        <v>2832.31</v>
      </c>
    </row>
    <row r="20" spans="1:6" ht="14.4" customHeight="1" x14ac:dyDescent="0.3">
      <c r="A20" s="688" t="s">
        <v>1481</v>
      </c>
      <c r="B20" s="665">
        <v>189.43</v>
      </c>
      <c r="C20" s="678">
        <v>1</v>
      </c>
      <c r="D20" s="665">
        <v>0</v>
      </c>
      <c r="E20" s="678">
        <v>0</v>
      </c>
      <c r="F20" s="666">
        <v>189.43</v>
      </c>
    </row>
    <row r="21" spans="1:6" ht="14.4" customHeight="1" x14ac:dyDescent="0.3">
      <c r="A21" s="688" t="s">
        <v>1482</v>
      </c>
      <c r="B21" s="665">
        <v>140.44</v>
      </c>
      <c r="C21" s="678">
        <v>0.50001780183002809</v>
      </c>
      <c r="D21" s="665">
        <v>140.43</v>
      </c>
      <c r="E21" s="678">
        <v>0.49998219816997191</v>
      </c>
      <c r="F21" s="666">
        <v>280.87</v>
      </c>
    </row>
    <row r="22" spans="1:6" ht="14.4" customHeight="1" x14ac:dyDescent="0.3">
      <c r="A22" s="688" t="s">
        <v>1483</v>
      </c>
      <c r="B22" s="665">
        <v>138.31</v>
      </c>
      <c r="C22" s="678">
        <v>0.40001735307727904</v>
      </c>
      <c r="D22" s="665">
        <v>207.45</v>
      </c>
      <c r="E22" s="678">
        <v>0.59998264692272096</v>
      </c>
      <c r="F22" s="666">
        <v>345.76</v>
      </c>
    </row>
    <row r="23" spans="1:6" ht="14.4" customHeight="1" x14ac:dyDescent="0.3">
      <c r="A23" s="688" t="s">
        <v>921</v>
      </c>
      <c r="B23" s="665">
        <v>109.62</v>
      </c>
      <c r="C23" s="678">
        <v>0.75</v>
      </c>
      <c r="D23" s="665">
        <v>36.54</v>
      </c>
      <c r="E23" s="678">
        <v>0.25</v>
      </c>
      <c r="F23" s="666">
        <v>146.16</v>
      </c>
    </row>
    <row r="24" spans="1:6" ht="14.4" customHeight="1" x14ac:dyDescent="0.3">
      <c r="A24" s="688" t="s">
        <v>1484</v>
      </c>
      <c r="B24" s="665">
        <v>83.25</v>
      </c>
      <c r="C24" s="678">
        <v>1</v>
      </c>
      <c r="D24" s="665"/>
      <c r="E24" s="678">
        <v>0</v>
      </c>
      <c r="F24" s="666">
        <v>83.25</v>
      </c>
    </row>
    <row r="25" spans="1:6" ht="14.4" customHeight="1" x14ac:dyDescent="0.3">
      <c r="A25" s="688" t="s">
        <v>1485</v>
      </c>
      <c r="B25" s="665">
        <v>70.540000000000006</v>
      </c>
      <c r="C25" s="678">
        <v>0.11111111111111112</v>
      </c>
      <c r="D25" s="665">
        <v>564.32000000000005</v>
      </c>
      <c r="E25" s="678">
        <v>0.88888888888888895</v>
      </c>
      <c r="F25" s="666">
        <v>634.86</v>
      </c>
    </row>
    <row r="26" spans="1:6" ht="14.4" customHeight="1" x14ac:dyDescent="0.3">
      <c r="A26" s="688" t="s">
        <v>1486</v>
      </c>
      <c r="B26" s="665">
        <v>32.900000000000006</v>
      </c>
      <c r="C26" s="678">
        <v>1</v>
      </c>
      <c r="D26" s="665"/>
      <c r="E26" s="678">
        <v>0</v>
      </c>
      <c r="F26" s="666">
        <v>32.900000000000006</v>
      </c>
    </row>
    <row r="27" spans="1:6" ht="14.4" customHeight="1" x14ac:dyDescent="0.3">
      <c r="A27" s="688" t="s">
        <v>916</v>
      </c>
      <c r="B27" s="665">
        <v>0</v>
      </c>
      <c r="C27" s="678">
        <v>0</v>
      </c>
      <c r="D27" s="665">
        <v>138.31</v>
      </c>
      <c r="E27" s="678">
        <v>1</v>
      </c>
      <c r="F27" s="666">
        <v>138.31</v>
      </c>
    </row>
    <row r="28" spans="1:6" ht="14.4" customHeight="1" x14ac:dyDescent="0.3">
      <c r="A28" s="688" t="s">
        <v>1487</v>
      </c>
      <c r="B28" s="665"/>
      <c r="C28" s="678">
        <v>0</v>
      </c>
      <c r="D28" s="665">
        <v>230.55</v>
      </c>
      <c r="E28" s="678">
        <v>1</v>
      </c>
      <c r="F28" s="666">
        <v>230.55</v>
      </c>
    </row>
    <row r="29" spans="1:6" ht="14.4" customHeight="1" x14ac:dyDescent="0.3">
      <c r="A29" s="688" t="s">
        <v>1488</v>
      </c>
      <c r="B29" s="665"/>
      <c r="C29" s="678">
        <v>0</v>
      </c>
      <c r="D29" s="665">
        <v>816.28</v>
      </c>
      <c r="E29" s="678">
        <v>1</v>
      </c>
      <c r="F29" s="666">
        <v>816.28</v>
      </c>
    </row>
    <row r="30" spans="1:6" ht="14.4" customHeight="1" x14ac:dyDescent="0.3">
      <c r="A30" s="688" t="s">
        <v>1489</v>
      </c>
      <c r="B30" s="665"/>
      <c r="C30" s="678">
        <v>0</v>
      </c>
      <c r="D30" s="665">
        <v>434.32</v>
      </c>
      <c r="E30" s="678">
        <v>1</v>
      </c>
      <c r="F30" s="666">
        <v>434.32</v>
      </c>
    </row>
    <row r="31" spans="1:6" ht="14.4" customHeight="1" x14ac:dyDescent="0.3">
      <c r="A31" s="688" t="s">
        <v>1490</v>
      </c>
      <c r="B31" s="665"/>
      <c r="C31" s="678">
        <v>0</v>
      </c>
      <c r="D31" s="665">
        <v>164.94</v>
      </c>
      <c r="E31" s="678">
        <v>1</v>
      </c>
      <c r="F31" s="666">
        <v>164.94</v>
      </c>
    </row>
    <row r="32" spans="1:6" ht="14.4" customHeight="1" x14ac:dyDescent="0.3">
      <c r="A32" s="688" t="s">
        <v>1491</v>
      </c>
      <c r="B32" s="665"/>
      <c r="C32" s="678"/>
      <c r="D32" s="665">
        <v>0</v>
      </c>
      <c r="E32" s="678"/>
      <c r="F32" s="666">
        <v>0</v>
      </c>
    </row>
    <row r="33" spans="1:6" ht="14.4" customHeight="1" x14ac:dyDescent="0.3">
      <c r="A33" s="688" t="s">
        <v>1492</v>
      </c>
      <c r="B33" s="665"/>
      <c r="C33" s="678">
        <v>0</v>
      </c>
      <c r="D33" s="665">
        <v>2988.4500000000003</v>
      </c>
      <c r="E33" s="678">
        <v>1</v>
      </c>
      <c r="F33" s="666">
        <v>2988.4500000000003</v>
      </c>
    </row>
    <row r="34" spans="1:6" ht="14.4" customHeight="1" x14ac:dyDescent="0.3">
      <c r="A34" s="688" t="s">
        <v>1493</v>
      </c>
      <c r="B34" s="665">
        <v>0</v>
      </c>
      <c r="C34" s="678"/>
      <c r="D34" s="665"/>
      <c r="E34" s="678"/>
      <c r="F34" s="666">
        <v>0</v>
      </c>
    </row>
    <row r="35" spans="1:6" ht="14.4" customHeight="1" x14ac:dyDescent="0.3">
      <c r="A35" s="688" t="s">
        <v>1494</v>
      </c>
      <c r="B35" s="665"/>
      <c r="C35" s="678">
        <v>0</v>
      </c>
      <c r="D35" s="665">
        <v>621.88</v>
      </c>
      <c r="E35" s="678">
        <v>1</v>
      </c>
      <c r="F35" s="666">
        <v>621.88</v>
      </c>
    </row>
    <row r="36" spans="1:6" ht="14.4" customHeight="1" x14ac:dyDescent="0.3">
      <c r="A36" s="688" t="s">
        <v>915</v>
      </c>
      <c r="B36" s="665"/>
      <c r="C36" s="678"/>
      <c r="D36" s="665">
        <v>0</v>
      </c>
      <c r="E36" s="678"/>
      <c r="F36" s="666">
        <v>0</v>
      </c>
    </row>
    <row r="37" spans="1:6" ht="14.4" customHeight="1" x14ac:dyDescent="0.3">
      <c r="A37" s="688" t="s">
        <v>1495</v>
      </c>
      <c r="B37" s="665"/>
      <c r="C37" s="678">
        <v>0</v>
      </c>
      <c r="D37" s="665">
        <v>669.7</v>
      </c>
      <c r="E37" s="678">
        <v>1</v>
      </c>
      <c r="F37" s="666">
        <v>669.7</v>
      </c>
    </row>
    <row r="38" spans="1:6" ht="14.4" customHeight="1" x14ac:dyDescent="0.3">
      <c r="A38" s="688" t="s">
        <v>1496</v>
      </c>
      <c r="B38" s="665"/>
      <c r="C38" s="678">
        <v>0</v>
      </c>
      <c r="D38" s="665">
        <v>132</v>
      </c>
      <c r="E38" s="678">
        <v>1</v>
      </c>
      <c r="F38" s="666">
        <v>132</v>
      </c>
    </row>
    <row r="39" spans="1:6" ht="14.4" customHeight="1" x14ac:dyDescent="0.3">
      <c r="A39" s="688" t="s">
        <v>1497</v>
      </c>
      <c r="B39" s="665"/>
      <c r="C39" s="678">
        <v>0</v>
      </c>
      <c r="D39" s="665">
        <v>189.36</v>
      </c>
      <c r="E39" s="678">
        <v>1</v>
      </c>
      <c r="F39" s="666">
        <v>189.36</v>
      </c>
    </row>
    <row r="40" spans="1:6" ht="14.4" customHeight="1" x14ac:dyDescent="0.3">
      <c r="A40" s="688" t="s">
        <v>1498</v>
      </c>
      <c r="B40" s="665"/>
      <c r="C40" s="678">
        <v>0</v>
      </c>
      <c r="D40" s="665">
        <v>316.38</v>
      </c>
      <c r="E40" s="678">
        <v>1</v>
      </c>
      <c r="F40" s="666">
        <v>316.38</v>
      </c>
    </row>
    <row r="41" spans="1:6" ht="14.4" customHeight="1" x14ac:dyDescent="0.3">
      <c r="A41" s="688" t="s">
        <v>1499</v>
      </c>
      <c r="B41" s="665"/>
      <c r="C41" s="678">
        <v>0</v>
      </c>
      <c r="D41" s="665">
        <v>233.31</v>
      </c>
      <c r="E41" s="678">
        <v>1</v>
      </c>
      <c r="F41" s="666">
        <v>233.31</v>
      </c>
    </row>
    <row r="42" spans="1:6" ht="14.4" customHeight="1" x14ac:dyDescent="0.3">
      <c r="A42" s="688" t="s">
        <v>1500</v>
      </c>
      <c r="B42" s="665">
        <v>0</v>
      </c>
      <c r="C42" s="678"/>
      <c r="D42" s="665"/>
      <c r="E42" s="678"/>
      <c r="F42" s="666">
        <v>0</v>
      </c>
    </row>
    <row r="43" spans="1:6" ht="14.4" customHeight="1" x14ac:dyDescent="0.3">
      <c r="A43" s="688" t="s">
        <v>1501</v>
      </c>
      <c r="B43" s="665">
        <v>0</v>
      </c>
      <c r="C43" s="678"/>
      <c r="D43" s="665"/>
      <c r="E43" s="678"/>
      <c r="F43" s="666">
        <v>0</v>
      </c>
    </row>
    <row r="44" spans="1:6" ht="14.4" customHeight="1" x14ac:dyDescent="0.3">
      <c r="A44" s="688" t="s">
        <v>1502</v>
      </c>
      <c r="B44" s="665">
        <v>0</v>
      </c>
      <c r="C44" s="678"/>
      <c r="D44" s="665"/>
      <c r="E44" s="678"/>
      <c r="F44" s="666">
        <v>0</v>
      </c>
    </row>
    <row r="45" spans="1:6" ht="14.4" customHeight="1" thickBot="1" x14ac:dyDescent="0.35">
      <c r="A45" s="689" t="s">
        <v>920</v>
      </c>
      <c r="B45" s="680"/>
      <c r="C45" s="681">
        <v>0</v>
      </c>
      <c r="D45" s="680">
        <v>419.94000000000005</v>
      </c>
      <c r="E45" s="681">
        <v>1</v>
      </c>
      <c r="F45" s="682">
        <v>419.94000000000005</v>
      </c>
    </row>
    <row r="46" spans="1:6" ht="14.4" customHeight="1" thickBot="1" x14ac:dyDescent="0.35">
      <c r="A46" s="683" t="s">
        <v>3</v>
      </c>
      <c r="B46" s="684">
        <v>19136.600000000009</v>
      </c>
      <c r="C46" s="685">
        <v>0.1355617102030012</v>
      </c>
      <c r="D46" s="684">
        <v>122028.62999999996</v>
      </c>
      <c r="E46" s="685">
        <v>0.86443828979699877</v>
      </c>
      <c r="F46" s="686">
        <v>141165.22999999998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{D8EEBE3E-1873-4623-9ECC-49917BAB65E2}</x14:id>
        </ext>
      </extLst>
    </cfRule>
  </conditionalFormatting>
  <conditionalFormatting sqref="F18:F4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{7F71F360-7619-4340-B7DB-E90D7CEA1851}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EEBE3E-1873-4623-9ECC-49917BAB65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7F71F360-7619-4340-B7DB-E90D7CEA18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1526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247</v>
      </c>
      <c r="G3" s="47">
        <f>SUBTOTAL(9,G6:G1048576)</f>
        <v>19136.600000000002</v>
      </c>
      <c r="H3" s="48">
        <f>IF(M3=0,0,G3/M3)</f>
        <v>0.13556171020300115</v>
      </c>
      <c r="I3" s="47">
        <f>SUBTOTAL(9,I6:I1048576)</f>
        <v>1360</v>
      </c>
      <c r="J3" s="47">
        <f>SUBTOTAL(9,J6:J1048576)</f>
        <v>122028.63000000005</v>
      </c>
      <c r="K3" s="48">
        <f>IF(M3=0,0,J3/M3)</f>
        <v>0.86443828979699933</v>
      </c>
      <c r="L3" s="47">
        <f>SUBTOTAL(9,L6:L1048576)</f>
        <v>1607</v>
      </c>
      <c r="M3" s="49">
        <f>SUBTOTAL(9,M6:M1048576)</f>
        <v>141165.22999999998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9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736" t="s">
        <v>966</v>
      </c>
      <c r="B6" s="737" t="s">
        <v>1503</v>
      </c>
      <c r="C6" s="737" t="s">
        <v>1198</v>
      </c>
      <c r="D6" s="737" t="s">
        <v>1199</v>
      </c>
      <c r="E6" s="737" t="s">
        <v>1200</v>
      </c>
      <c r="F6" s="229">
        <v>1</v>
      </c>
      <c r="G6" s="229">
        <v>83.25</v>
      </c>
      <c r="H6" s="742">
        <v>1</v>
      </c>
      <c r="I6" s="229"/>
      <c r="J6" s="229"/>
      <c r="K6" s="742">
        <v>0</v>
      </c>
      <c r="L6" s="229">
        <v>1</v>
      </c>
      <c r="M6" s="750">
        <v>83.25</v>
      </c>
    </row>
    <row r="7" spans="1:13" ht="14.4" customHeight="1" x14ac:dyDescent="0.3">
      <c r="A7" s="661" t="s">
        <v>966</v>
      </c>
      <c r="B7" s="662" t="s">
        <v>1504</v>
      </c>
      <c r="C7" s="662" t="s">
        <v>1183</v>
      </c>
      <c r="D7" s="662" t="s">
        <v>1184</v>
      </c>
      <c r="E7" s="662" t="s">
        <v>1185</v>
      </c>
      <c r="F7" s="665"/>
      <c r="G7" s="665"/>
      <c r="H7" s="678">
        <v>0</v>
      </c>
      <c r="I7" s="665">
        <v>1</v>
      </c>
      <c r="J7" s="665">
        <v>102.93</v>
      </c>
      <c r="K7" s="678">
        <v>1</v>
      </c>
      <c r="L7" s="665">
        <v>1</v>
      </c>
      <c r="M7" s="666">
        <v>102.93</v>
      </c>
    </row>
    <row r="8" spans="1:13" ht="14.4" customHeight="1" x14ac:dyDescent="0.3">
      <c r="A8" s="661" t="s">
        <v>966</v>
      </c>
      <c r="B8" s="662" t="s">
        <v>1505</v>
      </c>
      <c r="C8" s="662" t="s">
        <v>1142</v>
      </c>
      <c r="D8" s="662" t="s">
        <v>1143</v>
      </c>
      <c r="E8" s="662" t="s">
        <v>1144</v>
      </c>
      <c r="F8" s="665"/>
      <c r="G8" s="665"/>
      <c r="H8" s="678">
        <v>0</v>
      </c>
      <c r="I8" s="665">
        <v>2</v>
      </c>
      <c r="J8" s="665">
        <v>115.28</v>
      </c>
      <c r="K8" s="678">
        <v>1</v>
      </c>
      <c r="L8" s="665">
        <v>2</v>
      </c>
      <c r="M8" s="666">
        <v>115.28</v>
      </c>
    </row>
    <row r="9" spans="1:13" ht="14.4" customHeight="1" x14ac:dyDescent="0.3">
      <c r="A9" s="661" t="s">
        <v>966</v>
      </c>
      <c r="B9" s="662" t="s">
        <v>1505</v>
      </c>
      <c r="C9" s="662" t="s">
        <v>1145</v>
      </c>
      <c r="D9" s="662" t="s">
        <v>1143</v>
      </c>
      <c r="E9" s="662" t="s">
        <v>1146</v>
      </c>
      <c r="F9" s="665"/>
      <c r="G9" s="665"/>
      <c r="H9" s="678">
        <v>0</v>
      </c>
      <c r="I9" s="665">
        <v>1</v>
      </c>
      <c r="J9" s="665">
        <v>115.27</v>
      </c>
      <c r="K9" s="678">
        <v>1</v>
      </c>
      <c r="L9" s="665">
        <v>1</v>
      </c>
      <c r="M9" s="666">
        <v>115.27</v>
      </c>
    </row>
    <row r="10" spans="1:13" ht="14.4" customHeight="1" x14ac:dyDescent="0.3">
      <c r="A10" s="661" t="s">
        <v>966</v>
      </c>
      <c r="B10" s="662" t="s">
        <v>1506</v>
      </c>
      <c r="C10" s="662" t="s">
        <v>1165</v>
      </c>
      <c r="D10" s="662" t="s">
        <v>1166</v>
      </c>
      <c r="E10" s="662" t="s">
        <v>1167</v>
      </c>
      <c r="F10" s="665"/>
      <c r="G10" s="665"/>
      <c r="H10" s="678">
        <v>0</v>
      </c>
      <c r="I10" s="665">
        <v>1</v>
      </c>
      <c r="J10" s="665">
        <v>146.9</v>
      </c>
      <c r="K10" s="678">
        <v>1</v>
      </c>
      <c r="L10" s="665">
        <v>1</v>
      </c>
      <c r="M10" s="666">
        <v>146.9</v>
      </c>
    </row>
    <row r="11" spans="1:13" ht="14.4" customHeight="1" x14ac:dyDescent="0.3">
      <c r="A11" s="661" t="s">
        <v>966</v>
      </c>
      <c r="B11" s="662" t="s">
        <v>1506</v>
      </c>
      <c r="C11" s="662" t="s">
        <v>1168</v>
      </c>
      <c r="D11" s="662" t="s">
        <v>1169</v>
      </c>
      <c r="E11" s="662" t="s">
        <v>1170</v>
      </c>
      <c r="F11" s="665"/>
      <c r="G11" s="665"/>
      <c r="H11" s="678">
        <v>0</v>
      </c>
      <c r="I11" s="665">
        <v>1</v>
      </c>
      <c r="J11" s="665">
        <v>86.41</v>
      </c>
      <c r="K11" s="678">
        <v>1</v>
      </c>
      <c r="L11" s="665">
        <v>1</v>
      </c>
      <c r="M11" s="666">
        <v>86.41</v>
      </c>
    </row>
    <row r="12" spans="1:13" ht="14.4" customHeight="1" x14ac:dyDescent="0.3">
      <c r="A12" s="661" t="s">
        <v>966</v>
      </c>
      <c r="B12" s="662" t="s">
        <v>1507</v>
      </c>
      <c r="C12" s="662" t="s">
        <v>1131</v>
      </c>
      <c r="D12" s="662" t="s">
        <v>1132</v>
      </c>
      <c r="E12" s="662" t="s">
        <v>1133</v>
      </c>
      <c r="F12" s="665"/>
      <c r="G12" s="665"/>
      <c r="H12" s="678">
        <v>0</v>
      </c>
      <c r="I12" s="665">
        <v>1</v>
      </c>
      <c r="J12" s="665">
        <v>186.87</v>
      </c>
      <c r="K12" s="678">
        <v>1</v>
      </c>
      <c r="L12" s="665">
        <v>1</v>
      </c>
      <c r="M12" s="666">
        <v>186.87</v>
      </c>
    </row>
    <row r="13" spans="1:13" ht="14.4" customHeight="1" x14ac:dyDescent="0.3">
      <c r="A13" s="661" t="s">
        <v>966</v>
      </c>
      <c r="B13" s="662" t="s">
        <v>1508</v>
      </c>
      <c r="C13" s="662" t="s">
        <v>1072</v>
      </c>
      <c r="D13" s="662" t="s">
        <v>1035</v>
      </c>
      <c r="E13" s="662" t="s">
        <v>1073</v>
      </c>
      <c r="F13" s="665"/>
      <c r="G13" s="665"/>
      <c r="H13" s="678">
        <v>0</v>
      </c>
      <c r="I13" s="665">
        <v>1</v>
      </c>
      <c r="J13" s="665">
        <v>105.32</v>
      </c>
      <c r="K13" s="678">
        <v>1</v>
      </c>
      <c r="L13" s="665">
        <v>1</v>
      </c>
      <c r="M13" s="666">
        <v>105.32</v>
      </c>
    </row>
    <row r="14" spans="1:13" ht="14.4" customHeight="1" x14ac:dyDescent="0.3">
      <c r="A14" s="661" t="s">
        <v>966</v>
      </c>
      <c r="B14" s="662" t="s">
        <v>1508</v>
      </c>
      <c r="C14" s="662" t="s">
        <v>1074</v>
      </c>
      <c r="D14" s="662" t="s">
        <v>1075</v>
      </c>
      <c r="E14" s="662" t="s">
        <v>1076</v>
      </c>
      <c r="F14" s="665">
        <v>1</v>
      </c>
      <c r="G14" s="665">
        <v>0</v>
      </c>
      <c r="H14" s="678"/>
      <c r="I14" s="665"/>
      <c r="J14" s="665"/>
      <c r="K14" s="678"/>
      <c r="L14" s="665">
        <v>1</v>
      </c>
      <c r="M14" s="666">
        <v>0</v>
      </c>
    </row>
    <row r="15" spans="1:13" ht="14.4" customHeight="1" x14ac:dyDescent="0.3">
      <c r="A15" s="661" t="s">
        <v>966</v>
      </c>
      <c r="B15" s="662" t="s">
        <v>1509</v>
      </c>
      <c r="C15" s="662" t="s">
        <v>1190</v>
      </c>
      <c r="D15" s="662" t="s">
        <v>1191</v>
      </c>
      <c r="E15" s="662" t="s">
        <v>1192</v>
      </c>
      <c r="F15" s="665">
        <v>1</v>
      </c>
      <c r="G15" s="665">
        <v>0</v>
      </c>
      <c r="H15" s="678"/>
      <c r="I15" s="665"/>
      <c r="J15" s="665"/>
      <c r="K15" s="678"/>
      <c r="L15" s="665">
        <v>1</v>
      </c>
      <c r="M15" s="666">
        <v>0</v>
      </c>
    </row>
    <row r="16" spans="1:13" ht="14.4" customHeight="1" x14ac:dyDescent="0.3">
      <c r="A16" s="661" t="s">
        <v>966</v>
      </c>
      <c r="B16" s="662" t="s">
        <v>1510</v>
      </c>
      <c r="C16" s="662" t="s">
        <v>1194</v>
      </c>
      <c r="D16" s="662" t="s">
        <v>1195</v>
      </c>
      <c r="E16" s="662" t="s">
        <v>1196</v>
      </c>
      <c r="F16" s="665"/>
      <c r="G16" s="665"/>
      <c r="H16" s="678">
        <v>0</v>
      </c>
      <c r="I16" s="665">
        <v>2</v>
      </c>
      <c r="J16" s="665">
        <v>554.04999999999995</v>
      </c>
      <c r="K16" s="678">
        <v>1</v>
      </c>
      <c r="L16" s="665">
        <v>2</v>
      </c>
      <c r="M16" s="666">
        <v>554.04999999999995</v>
      </c>
    </row>
    <row r="17" spans="1:13" ht="14.4" customHeight="1" x14ac:dyDescent="0.3">
      <c r="A17" s="661" t="s">
        <v>966</v>
      </c>
      <c r="B17" s="662" t="s">
        <v>1511</v>
      </c>
      <c r="C17" s="662" t="s">
        <v>1158</v>
      </c>
      <c r="D17" s="662" t="s">
        <v>1159</v>
      </c>
      <c r="E17" s="662" t="s">
        <v>1160</v>
      </c>
      <c r="F17" s="665"/>
      <c r="G17" s="665"/>
      <c r="H17" s="678">
        <v>0</v>
      </c>
      <c r="I17" s="665">
        <v>1</v>
      </c>
      <c r="J17" s="665">
        <v>164.94</v>
      </c>
      <c r="K17" s="678">
        <v>1</v>
      </c>
      <c r="L17" s="665">
        <v>1</v>
      </c>
      <c r="M17" s="666">
        <v>164.94</v>
      </c>
    </row>
    <row r="18" spans="1:13" ht="14.4" customHeight="1" x14ac:dyDescent="0.3">
      <c r="A18" s="661" t="s">
        <v>966</v>
      </c>
      <c r="B18" s="662" t="s">
        <v>1512</v>
      </c>
      <c r="C18" s="662" t="s">
        <v>1062</v>
      </c>
      <c r="D18" s="662" t="s">
        <v>1063</v>
      </c>
      <c r="E18" s="662" t="s">
        <v>1028</v>
      </c>
      <c r="F18" s="665"/>
      <c r="G18" s="665"/>
      <c r="H18" s="678">
        <v>0</v>
      </c>
      <c r="I18" s="665">
        <v>3</v>
      </c>
      <c r="J18" s="665">
        <v>588.63</v>
      </c>
      <c r="K18" s="678">
        <v>1</v>
      </c>
      <c r="L18" s="665">
        <v>3</v>
      </c>
      <c r="M18" s="666">
        <v>588.63</v>
      </c>
    </row>
    <row r="19" spans="1:13" ht="14.4" customHeight="1" x14ac:dyDescent="0.3">
      <c r="A19" s="661" t="s">
        <v>966</v>
      </c>
      <c r="B19" s="662" t="s">
        <v>925</v>
      </c>
      <c r="C19" s="662" t="s">
        <v>1150</v>
      </c>
      <c r="D19" s="662" t="s">
        <v>1151</v>
      </c>
      <c r="E19" s="662" t="s">
        <v>1152</v>
      </c>
      <c r="F19" s="665"/>
      <c r="G19" s="665"/>
      <c r="H19" s="678"/>
      <c r="I19" s="665">
        <v>5</v>
      </c>
      <c r="J19" s="665">
        <v>0</v>
      </c>
      <c r="K19" s="678"/>
      <c r="L19" s="665">
        <v>5</v>
      </c>
      <c r="M19" s="666">
        <v>0</v>
      </c>
    </row>
    <row r="20" spans="1:13" ht="14.4" customHeight="1" x14ac:dyDescent="0.3">
      <c r="A20" s="661" t="s">
        <v>966</v>
      </c>
      <c r="B20" s="662" t="s">
        <v>925</v>
      </c>
      <c r="C20" s="662" t="s">
        <v>981</v>
      </c>
      <c r="D20" s="662" t="s">
        <v>732</v>
      </c>
      <c r="E20" s="662" t="s">
        <v>982</v>
      </c>
      <c r="F20" s="665"/>
      <c r="G20" s="665"/>
      <c r="H20" s="678"/>
      <c r="I20" s="665">
        <v>9</v>
      </c>
      <c r="J20" s="665">
        <v>0</v>
      </c>
      <c r="K20" s="678"/>
      <c r="L20" s="665">
        <v>9</v>
      </c>
      <c r="M20" s="666">
        <v>0</v>
      </c>
    </row>
    <row r="21" spans="1:13" ht="14.4" customHeight="1" x14ac:dyDescent="0.3">
      <c r="A21" s="661" t="s">
        <v>966</v>
      </c>
      <c r="B21" s="662" t="s">
        <v>925</v>
      </c>
      <c r="C21" s="662" t="s">
        <v>983</v>
      </c>
      <c r="D21" s="662" t="s">
        <v>984</v>
      </c>
      <c r="E21" s="662" t="s">
        <v>985</v>
      </c>
      <c r="F21" s="665">
        <v>7</v>
      </c>
      <c r="G21" s="665">
        <v>0</v>
      </c>
      <c r="H21" s="678"/>
      <c r="I21" s="665"/>
      <c r="J21" s="665"/>
      <c r="K21" s="678"/>
      <c r="L21" s="665">
        <v>7</v>
      </c>
      <c r="M21" s="666">
        <v>0</v>
      </c>
    </row>
    <row r="22" spans="1:13" ht="14.4" customHeight="1" x14ac:dyDescent="0.3">
      <c r="A22" s="661" t="s">
        <v>966</v>
      </c>
      <c r="B22" s="662" t="s">
        <v>925</v>
      </c>
      <c r="C22" s="662" t="s">
        <v>986</v>
      </c>
      <c r="D22" s="662" t="s">
        <v>987</v>
      </c>
      <c r="E22" s="662" t="s">
        <v>988</v>
      </c>
      <c r="F22" s="665"/>
      <c r="G22" s="665"/>
      <c r="H22" s="678"/>
      <c r="I22" s="665">
        <v>21</v>
      </c>
      <c r="J22" s="665">
        <v>0</v>
      </c>
      <c r="K22" s="678"/>
      <c r="L22" s="665">
        <v>21</v>
      </c>
      <c r="M22" s="666">
        <v>0</v>
      </c>
    </row>
    <row r="23" spans="1:13" ht="14.4" customHeight="1" x14ac:dyDescent="0.3">
      <c r="A23" s="661" t="s">
        <v>966</v>
      </c>
      <c r="B23" s="662" t="s">
        <v>925</v>
      </c>
      <c r="C23" s="662" t="s">
        <v>989</v>
      </c>
      <c r="D23" s="662" t="s">
        <v>987</v>
      </c>
      <c r="E23" s="662" t="s">
        <v>990</v>
      </c>
      <c r="F23" s="665"/>
      <c r="G23" s="665"/>
      <c r="H23" s="678">
        <v>0</v>
      </c>
      <c r="I23" s="665">
        <v>1</v>
      </c>
      <c r="J23" s="665">
        <v>108.26</v>
      </c>
      <c r="K23" s="678">
        <v>1</v>
      </c>
      <c r="L23" s="665">
        <v>1</v>
      </c>
      <c r="M23" s="666">
        <v>108.26</v>
      </c>
    </row>
    <row r="24" spans="1:13" ht="14.4" customHeight="1" x14ac:dyDescent="0.3">
      <c r="A24" s="661" t="s">
        <v>966</v>
      </c>
      <c r="B24" s="662" t="s">
        <v>925</v>
      </c>
      <c r="C24" s="662" t="s">
        <v>741</v>
      </c>
      <c r="D24" s="662" t="s">
        <v>742</v>
      </c>
      <c r="E24" s="662" t="s">
        <v>927</v>
      </c>
      <c r="F24" s="665"/>
      <c r="G24" s="665"/>
      <c r="H24" s="678">
        <v>0</v>
      </c>
      <c r="I24" s="665">
        <v>44</v>
      </c>
      <c r="J24" s="665">
        <v>4346.32</v>
      </c>
      <c r="K24" s="678">
        <v>1</v>
      </c>
      <c r="L24" s="665">
        <v>44</v>
      </c>
      <c r="M24" s="666">
        <v>4346.32</v>
      </c>
    </row>
    <row r="25" spans="1:13" ht="14.4" customHeight="1" x14ac:dyDescent="0.3">
      <c r="A25" s="661" t="s">
        <v>966</v>
      </c>
      <c r="B25" s="662" t="s">
        <v>925</v>
      </c>
      <c r="C25" s="662" t="s">
        <v>744</v>
      </c>
      <c r="D25" s="662" t="s">
        <v>745</v>
      </c>
      <c r="E25" s="662" t="s">
        <v>929</v>
      </c>
      <c r="F25" s="665"/>
      <c r="G25" s="665"/>
      <c r="H25" s="678">
        <v>0</v>
      </c>
      <c r="I25" s="665">
        <v>77</v>
      </c>
      <c r="J25" s="665">
        <v>6085.3099999999995</v>
      </c>
      <c r="K25" s="678">
        <v>1</v>
      </c>
      <c r="L25" s="665">
        <v>77</v>
      </c>
      <c r="M25" s="666">
        <v>6085.3099999999995</v>
      </c>
    </row>
    <row r="26" spans="1:13" ht="14.4" customHeight="1" x14ac:dyDescent="0.3">
      <c r="A26" s="661" t="s">
        <v>966</v>
      </c>
      <c r="B26" s="662" t="s">
        <v>925</v>
      </c>
      <c r="C26" s="662" t="s">
        <v>997</v>
      </c>
      <c r="D26" s="662" t="s">
        <v>998</v>
      </c>
      <c r="E26" s="662" t="s">
        <v>999</v>
      </c>
      <c r="F26" s="665"/>
      <c r="G26" s="665"/>
      <c r="H26" s="678">
        <v>0</v>
      </c>
      <c r="I26" s="665">
        <v>1</v>
      </c>
      <c r="J26" s="665">
        <v>59.27</v>
      </c>
      <c r="K26" s="678">
        <v>1</v>
      </c>
      <c r="L26" s="665">
        <v>1</v>
      </c>
      <c r="M26" s="666">
        <v>59.27</v>
      </c>
    </row>
    <row r="27" spans="1:13" ht="14.4" customHeight="1" x14ac:dyDescent="0.3">
      <c r="A27" s="661" t="s">
        <v>966</v>
      </c>
      <c r="B27" s="662" t="s">
        <v>925</v>
      </c>
      <c r="C27" s="662" t="s">
        <v>1000</v>
      </c>
      <c r="D27" s="662" t="s">
        <v>1001</v>
      </c>
      <c r="E27" s="662" t="s">
        <v>1002</v>
      </c>
      <c r="F27" s="665">
        <v>9</v>
      </c>
      <c r="G27" s="665">
        <v>889.02</v>
      </c>
      <c r="H27" s="678">
        <v>1</v>
      </c>
      <c r="I27" s="665"/>
      <c r="J27" s="665"/>
      <c r="K27" s="678">
        <v>0</v>
      </c>
      <c r="L27" s="665">
        <v>9</v>
      </c>
      <c r="M27" s="666">
        <v>889.02</v>
      </c>
    </row>
    <row r="28" spans="1:13" ht="14.4" customHeight="1" x14ac:dyDescent="0.3">
      <c r="A28" s="661" t="s">
        <v>966</v>
      </c>
      <c r="B28" s="662" t="s">
        <v>925</v>
      </c>
      <c r="C28" s="662" t="s">
        <v>1153</v>
      </c>
      <c r="D28" s="662" t="s">
        <v>739</v>
      </c>
      <c r="E28" s="662" t="s">
        <v>1154</v>
      </c>
      <c r="F28" s="665"/>
      <c r="G28" s="665"/>
      <c r="H28" s="678">
        <v>0</v>
      </c>
      <c r="I28" s="665">
        <v>1</v>
      </c>
      <c r="J28" s="665">
        <v>46.07</v>
      </c>
      <c r="K28" s="678">
        <v>1</v>
      </c>
      <c r="L28" s="665">
        <v>1</v>
      </c>
      <c r="M28" s="666">
        <v>46.07</v>
      </c>
    </row>
    <row r="29" spans="1:13" ht="14.4" customHeight="1" x14ac:dyDescent="0.3">
      <c r="A29" s="661" t="s">
        <v>966</v>
      </c>
      <c r="B29" s="662" t="s">
        <v>925</v>
      </c>
      <c r="C29" s="662" t="s">
        <v>1003</v>
      </c>
      <c r="D29" s="662" t="s">
        <v>745</v>
      </c>
      <c r="E29" s="662" t="s">
        <v>1004</v>
      </c>
      <c r="F29" s="665"/>
      <c r="G29" s="665"/>
      <c r="H29" s="678">
        <v>0</v>
      </c>
      <c r="I29" s="665">
        <v>8</v>
      </c>
      <c r="J29" s="665">
        <v>632.24</v>
      </c>
      <c r="K29" s="678">
        <v>1</v>
      </c>
      <c r="L29" s="665">
        <v>8</v>
      </c>
      <c r="M29" s="666">
        <v>632.24</v>
      </c>
    </row>
    <row r="30" spans="1:13" ht="14.4" customHeight="1" x14ac:dyDescent="0.3">
      <c r="A30" s="661" t="s">
        <v>966</v>
      </c>
      <c r="B30" s="662" t="s">
        <v>925</v>
      </c>
      <c r="C30" s="662" t="s">
        <v>728</v>
      </c>
      <c r="D30" s="662" t="s">
        <v>930</v>
      </c>
      <c r="E30" s="662" t="s">
        <v>931</v>
      </c>
      <c r="F30" s="665"/>
      <c r="G30" s="665"/>
      <c r="H30" s="678">
        <v>0</v>
      </c>
      <c r="I30" s="665">
        <v>1</v>
      </c>
      <c r="J30" s="665">
        <v>46.07</v>
      </c>
      <c r="K30" s="678">
        <v>1</v>
      </c>
      <c r="L30" s="665">
        <v>1</v>
      </c>
      <c r="M30" s="666">
        <v>46.07</v>
      </c>
    </row>
    <row r="31" spans="1:13" ht="14.4" customHeight="1" x14ac:dyDescent="0.3">
      <c r="A31" s="661" t="s">
        <v>966</v>
      </c>
      <c r="B31" s="662" t="s">
        <v>925</v>
      </c>
      <c r="C31" s="662" t="s">
        <v>735</v>
      </c>
      <c r="D31" s="662" t="s">
        <v>932</v>
      </c>
      <c r="E31" s="662" t="s">
        <v>933</v>
      </c>
      <c r="F31" s="665"/>
      <c r="G31" s="665"/>
      <c r="H31" s="678">
        <v>0</v>
      </c>
      <c r="I31" s="665">
        <v>13</v>
      </c>
      <c r="J31" s="665">
        <v>1541.02</v>
      </c>
      <c r="K31" s="678">
        <v>1</v>
      </c>
      <c r="L31" s="665">
        <v>13</v>
      </c>
      <c r="M31" s="666">
        <v>1541.02</v>
      </c>
    </row>
    <row r="32" spans="1:13" ht="14.4" customHeight="1" x14ac:dyDescent="0.3">
      <c r="A32" s="661" t="s">
        <v>966</v>
      </c>
      <c r="B32" s="662" t="s">
        <v>925</v>
      </c>
      <c r="C32" s="662" t="s">
        <v>1005</v>
      </c>
      <c r="D32" s="662" t="s">
        <v>1006</v>
      </c>
      <c r="E32" s="662" t="s">
        <v>1007</v>
      </c>
      <c r="F32" s="665">
        <v>19</v>
      </c>
      <c r="G32" s="665">
        <v>1501.5699999999997</v>
      </c>
      <c r="H32" s="678">
        <v>1</v>
      </c>
      <c r="I32" s="665"/>
      <c r="J32" s="665"/>
      <c r="K32" s="678">
        <v>0</v>
      </c>
      <c r="L32" s="665">
        <v>19</v>
      </c>
      <c r="M32" s="666">
        <v>1501.5699999999997</v>
      </c>
    </row>
    <row r="33" spans="1:13" ht="14.4" customHeight="1" x14ac:dyDescent="0.3">
      <c r="A33" s="661" t="s">
        <v>966</v>
      </c>
      <c r="B33" s="662" t="s">
        <v>925</v>
      </c>
      <c r="C33" s="662" t="s">
        <v>991</v>
      </c>
      <c r="D33" s="662" t="s">
        <v>992</v>
      </c>
      <c r="E33" s="662" t="s">
        <v>993</v>
      </c>
      <c r="F33" s="665"/>
      <c r="G33" s="665"/>
      <c r="H33" s="678">
        <v>0</v>
      </c>
      <c r="I33" s="665">
        <v>76</v>
      </c>
      <c r="J33" s="665">
        <v>9009.0399999999991</v>
      </c>
      <c r="K33" s="678">
        <v>1</v>
      </c>
      <c r="L33" s="665">
        <v>76</v>
      </c>
      <c r="M33" s="666">
        <v>9009.0399999999991</v>
      </c>
    </row>
    <row r="34" spans="1:13" ht="14.4" customHeight="1" x14ac:dyDescent="0.3">
      <c r="A34" s="661" t="s">
        <v>966</v>
      </c>
      <c r="B34" s="662" t="s">
        <v>925</v>
      </c>
      <c r="C34" s="662" t="s">
        <v>994</v>
      </c>
      <c r="D34" s="662" t="s">
        <v>995</v>
      </c>
      <c r="E34" s="662" t="s">
        <v>996</v>
      </c>
      <c r="F34" s="665"/>
      <c r="G34" s="665"/>
      <c r="H34" s="678">
        <v>0</v>
      </c>
      <c r="I34" s="665">
        <v>4</v>
      </c>
      <c r="J34" s="665">
        <v>237.08</v>
      </c>
      <c r="K34" s="678">
        <v>1</v>
      </c>
      <c r="L34" s="665">
        <v>4</v>
      </c>
      <c r="M34" s="666">
        <v>237.08</v>
      </c>
    </row>
    <row r="35" spans="1:13" ht="14.4" customHeight="1" x14ac:dyDescent="0.3">
      <c r="A35" s="661" t="s">
        <v>966</v>
      </c>
      <c r="B35" s="662" t="s">
        <v>925</v>
      </c>
      <c r="C35" s="662" t="s">
        <v>738</v>
      </c>
      <c r="D35" s="662" t="s">
        <v>739</v>
      </c>
      <c r="E35" s="662" t="s">
        <v>928</v>
      </c>
      <c r="F35" s="665"/>
      <c r="G35" s="665"/>
      <c r="H35" s="678">
        <v>0</v>
      </c>
      <c r="I35" s="665">
        <v>2</v>
      </c>
      <c r="J35" s="665">
        <v>92.14</v>
      </c>
      <c r="K35" s="678">
        <v>1</v>
      </c>
      <c r="L35" s="665">
        <v>2</v>
      </c>
      <c r="M35" s="666">
        <v>92.14</v>
      </c>
    </row>
    <row r="36" spans="1:13" ht="14.4" customHeight="1" x14ac:dyDescent="0.3">
      <c r="A36" s="661" t="s">
        <v>966</v>
      </c>
      <c r="B36" s="662" t="s">
        <v>925</v>
      </c>
      <c r="C36" s="662" t="s">
        <v>1155</v>
      </c>
      <c r="D36" s="662" t="s">
        <v>1156</v>
      </c>
      <c r="E36" s="662" t="s">
        <v>1007</v>
      </c>
      <c r="F36" s="665">
        <v>7</v>
      </c>
      <c r="G36" s="665">
        <v>553.20999999999992</v>
      </c>
      <c r="H36" s="678">
        <v>1</v>
      </c>
      <c r="I36" s="665"/>
      <c r="J36" s="665"/>
      <c r="K36" s="678">
        <v>0</v>
      </c>
      <c r="L36" s="665">
        <v>7</v>
      </c>
      <c r="M36" s="666">
        <v>553.20999999999992</v>
      </c>
    </row>
    <row r="37" spans="1:13" ht="14.4" customHeight="1" x14ac:dyDescent="0.3">
      <c r="A37" s="661" t="s">
        <v>966</v>
      </c>
      <c r="B37" s="662" t="s">
        <v>925</v>
      </c>
      <c r="C37" s="662" t="s">
        <v>1008</v>
      </c>
      <c r="D37" s="662" t="s">
        <v>932</v>
      </c>
      <c r="E37" s="662" t="s">
        <v>1009</v>
      </c>
      <c r="F37" s="665"/>
      <c r="G37" s="665"/>
      <c r="H37" s="678"/>
      <c r="I37" s="665">
        <v>4</v>
      </c>
      <c r="J37" s="665">
        <v>0</v>
      </c>
      <c r="K37" s="678"/>
      <c r="L37" s="665">
        <v>4</v>
      </c>
      <c r="M37" s="666">
        <v>0</v>
      </c>
    </row>
    <row r="38" spans="1:13" ht="14.4" customHeight="1" x14ac:dyDescent="0.3">
      <c r="A38" s="661" t="s">
        <v>966</v>
      </c>
      <c r="B38" s="662" t="s">
        <v>1513</v>
      </c>
      <c r="C38" s="662" t="s">
        <v>1065</v>
      </c>
      <c r="D38" s="662" t="s">
        <v>1066</v>
      </c>
      <c r="E38" s="662" t="s">
        <v>1067</v>
      </c>
      <c r="F38" s="665">
        <v>1</v>
      </c>
      <c r="G38" s="665">
        <v>70.540000000000006</v>
      </c>
      <c r="H38" s="678">
        <v>1</v>
      </c>
      <c r="I38" s="665"/>
      <c r="J38" s="665"/>
      <c r="K38" s="678">
        <v>0</v>
      </c>
      <c r="L38" s="665">
        <v>1</v>
      </c>
      <c r="M38" s="666">
        <v>70.540000000000006</v>
      </c>
    </row>
    <row r="39" spans="1:13" ht="14.4" customHeight="1" x14ac:dyDescent="0.3">
      <c r="A39" s="661" t="s">
        <v>966</v>
      </c>
      <c r="B39" s="662" t="s">
        <v>937</v>
      </c>
      <c r="C39" s="662" t="s">
        <v>1175</v>
      </c>
      <c r="D39" s="662" t="s">
        <v>1176</v>
      </c>
      <c r="E39" s="662" t="s">
        <v>1177</v>
      </c>
      <c r="F39" s="665">
        <v>1</v>
      </c>
      <c r="G39" s="665">
        <v>36.54</v>
      </c>
      <c r="H39" s="678">
        <v>1</v>
      </c>
      <c r="I39" s="665"/>
      <c r="J39" s="665"/>
      <c r="K39" s="678">
        <v>0</v>
      </c>
      <c r="L39" s="665">
        <v>1</v>
      </c>
      <c r="M39" s="666">
        <v>36.54</v>
      </c>
    </row>
    <row r="40" spans="1:13" ht="14.4" customHeight="1" x14ac:dyDescent="0.3">
      <c r="A40" s="661" t="s">
        <v>966</v>
      </c>
      <c r="B40" s="662" t="s">
        <v>1514</v>
      </c>
      <c r="C40" s="662" t="s">
        <v>1058</v>
      </c>
      <c r="D40" s="662" t="s">
        <v>1059</v>
      </c>
      <c r="E40" s="662" t="s">
        <v>1060</v>
      </c>
      <c r="F40" s="665">
        <v>3</v>
      </c>
      <c r="G40" s="665">
        <v>28.200000000000003</v>
      </c>
      <c r="H40" s="678">
        <v>1</v>
      </c>
      <c r="I40" s="665"/>
      <c r="J40" s="665"/>
      <c r="K40" s="678">
        <v>0</v>
      </c>
      <c r="L40" s="665">
        <v>3</v>
      </c>
      <c r="M40" s="666">
        <v>28.200000000000003</v>
      </c>
    </row>
    <row r="41" spans="1:13" ht="14.4" customHeight="1" x14ac:dyDescent="0.3">
      <c r="A41" s="661" t="s">
        <v>966</v>
      </c>
      <c r="B41" s="662" t="s">
        <v>1515</v>
      </c>
      <c r="C41" s="662" t="s">
        <v>1086</v>
      </c>
      <c r="D41" s="662" t="s">
        <v>1087</v>
      </c>
      <c r="E41" s="662" t="s">
        <v>1088</v>
      </c>
      <c r="F41" s="665"/>
      <c r="G41" s="665"/>
      <c r="H41" s="678">
        <v>0</v>
      </c>
      <c r="I41" s="665">
        <v>1</v>
      </c>
      <c r="J41" s="665">
        <v>264</v>
      </c>
      <c r="K41" s="678">
        <v>1</v>
      </c>
      <c r="L41" s="665">
        <v>1</v>
      </c>
      <c r="M41" s="666">
        <v>264</v>
      </c>
    </row>
    <row r="42" spans="1:13" ht="14.4" customHeight="1" x14ac:dyDescent="0.3">
      <c r="A42" s="661" t="s">
        <v>966</v>
      </c>
      <c r="B42" s="662" t="s">
        <v>1516</v>
      </c>
      <c r="C42" s="662" t="s">
        <v>1107</v>
      </c>
      <c r="D42" s="662" t="s">
        <v>1108</v>
      </c>
      <c r="E42" s="662" t="s">
        <v>940</v>
      </c>
      <c r="F42" s="665"/>
      <c r="G42" s="665"/>
      <c r="H42" s="678">
        <v>0</v>
      </c>
      <c r="I42" s="665">
        <v>1</v>
      </c>
      <c r="J42" s="665">
        <v>132</v>
      </c>
      <c r="K42" s="678">
        <v>1</v>
      </c>
      <c r="L42" s="665">
        <v>1</v>
      </c>
      <c r="M42" s="666">
        <v>132</v>
      </c>
    </row>
    <row r="43" spans="1:13" ht="14.4" customHeight="1" x14ac:dyDescent="0.3">
      <c r="A43" s="661" t="s">
        <v>966</v>
      </c>
      <c r="B43" s="662" t="s">
        <v>939</v>
      </c>
      <c r="C43" s="662" t="s">
        <v>1078</v>
      </c>
      <c r="D43" s="662" t="s">
        <v>718</v>
      </c>
      <c r="E43" s="662" t="s">
        <v>1079</v>
      </c>
      <c r="F43" s="665"/>
      <c r="G43" s="665"/>
      <c r="H43" s="678">
        <v>0</v>
      </c>
      <c r="I43" s="665">
        <v>1</v>
      </c>
      <c r="J43" s="665">
        <v>138.31</v>
      </c>
      <c r="K43" s="678">
        <v>1</v>
      </c>
      <c r="L43" s="665">
        <v>1</v>
      </c>
      <c r="M43" s="666">
        <v>138.31</v>
      </c>
    </row>
    <row r="44" spans="1:13" ht="14.4" customHeight="1" x14ac:dyDescent="0.3">
      <c r="A44" s="661" t="s">
        <v>966</v>
      </c>
      <c r="B44" s="662" t="s">
        <v>939</v>
      </c>
      <c r="C44" s="662" t="s">
        <v>1080</v>
      </c>
      <c r="D44" s="662" t="s">
        <v>718</v>
      </c>
      <c r="E44" s="662" t="s">
        <v>1028</v>
      </c>
      <c r="F44" s="665">
        <v>1</v>
      </c>
      <c r="G44" s="665">
        <v>0</v>
      </c>
      <c r="H44" s="678"/>
      <c r="I44" s="665"/>
      <c r="J44" s="665"/>
      <c r="K44" s="678"/>
      <c r="L44" s="665">
        <v>1</v>
      </c>
      <c r="M44" s="666">
        <v>0</v>
      </c>
    </row>
    <row r="45" spans="1:13" ht="14.4" customHeight="1" x14ac:dyDescent="0.3">
      <c r="A45" s="661" t="s">
        <v>966</v>
      </c>
      <c r="B45" s="662" t="s">
        <v>1517</v>
      </c>
      <c r="C45" s="662" t="s">
        <v>1148</v>
      </c>
      <c r="D45" s="662" t="s">
        <v>1149</v>
      </c>
      <c r="E45" s="662" t="s">
        <v>1036</v>
      </c>
      <c r="F45" s="665">
        <v>1</v>
      </c>
      <c r="G45" s="665">
        <v>0</v>
      </c>
      <c r="H45" s="678"/>
      <c r="I45" s="665"/>
      <c r="J45" s="665"/>
      <c r="K45" s="678"/>
      <c r="L45" s="665">
        <v>1</v>
      </c>
      <c r="M45" s="666">
        <v>0</v>
      </c>
    </row>
    <row r="46" spans="1:13" ht="14.4" customHeight="1" x14ac:dyDescent="0.3">
      <c r="A46" s="661" t="s">
        <v>966</v>
      </c>
      <c r="B46" s="662" t="s">
        <v>1518</v>
      </c>
      <c r="C46" s="662" t="s">
        <v>1090</v>
      </c>
      <c r="D46" s="662" t="s">
        <v>1091</v>
      </c>
      <c r="E46" s="662" t="s">
        <v>1092</v>
      </c>
      <c r="F46" s="665">
        <v>1</v>
      </c>
      <c r="G46" s="665">
        <v>138.31</v>
      </c>
      <c r="H46" s="678">
        <v>1</v>
      </c>
      <c r="I46" s="665"/>
      <c r="J46" s="665"/>
      <c r="K46" s="678">
        <v>0</v>
      </c>
      <c r="L46" s="665">
        <v>1</v>
      </c>
      <c r="M46" s="666">
        <v>138.31</v>
      </c>
    </row>
    <row r="47" spans="1:13" ht="14.4" customHeight="1" x14ac:dyDescent="0.3">
      <c r="A47" s="661" t="s">
        <v>966</v>
      </c>
      <c r="B47" s="662" t="s">
        <v>1519</v>
      </c>
      <c r="C47" s="662" t="s">
        <v>1030</v>
      </c>
      <c r="D47" s="662" t="s">
        <v>1031</v>
      </c>
      <c r="E47" s="662" t="s">
        <v>1032</v>
      </c>
      <c r="F47" s="665">
        <v>1</v>
      </c>
      <c r="G47" s="665">
        <v>0</v>
      </c>
      <c r="H47" s="678"/>
      <c r="I47" s="665"/>
      <c r="J47" s="665"/>
      <c r="K47" s="678"/>
      <c r="L47" s="665">
        <v>1</v>
      </c>
      <c r="M47" s="666">
        <v>0</v>
      </c>
    </row>
    <row r="48" spans="1:13" ht="14.4" customHeight="1" x14ac:dyDescent="0.3">
      <c r="A48" s="661" t="s">
        <v>966</v>
      </c>
      <c r="B48" s="662" t="s">
        <v>1520</v>
      </c>
      <c r="C48" s="662" t="s">
        <v>1227</v>
      </c>
      <c r="D48" s="662" t="s">
        <v>1228</v>
      </c>
      <c r="E48" s="662" t="s">
        <v>1229</v>
      </c>
      <c r="F48" s="665"/>
      <c r="G48" s="665"/>
      <c r="H48" s="678">
        <v>0</v>
      </c>
      <c r="I48" s="665">
        <v>3</v>
      </c>
      <c r="J48" s="665">
        <v>401.82</v>
      </c>
      <c r="K48" s="678">
        <v>1</v>
      </c>
      <c r="L48" s="665">
        <v>3</v>
      </c>
      <c r="M48" s="666">
        <v>401.82</v>
      </c>
    </row>
    <row r="49" spans="1:13" ht="14.4" customHeight="1" x14ac:dyDescent="0.3">
      <c r="A49" s="661" t="s">
        <v>967</v>
      </c>
      <c r="B49" s="662" t="s">
        <v>1507</v>
      </c>
      <c r="C49" s="662" t="s">
        <v>1260</v>
      </c>
      <c r="D49" s="662" t="s">
        <v>1132</v>
      </c>
      <c r="E49" s="662" t="s">
        <v>1261</v>
      </c>
      <c r="F49" s="665">
        <v>1</v>
      </c>
      <c r="G49" s="665">
        <v>1322.72</v>
      </c>
      <c r="H49" s="678">
        <v>1</v>
      </c>
      <c r="I49" s="665"/>
      <c r="J49" s="665"/>
      <c r="K49" s="678">
        <v>0</v>
      </c>
      <c r="L49" s="665">
        <v>1</v>
      </c>
      <c r="M49" s="666">
        <v>1322.72</v>
      </c>
    </row>
    <row r="50" spans="1:13" ht="14.4" customHeight="1" x14ac:dyDescent="0.3">
      <c r="A50" s="661" t="s">
        <v>967</v>
      </c>
      <c r="B50" s="662" t="s">
        <v>1508</v>
      </c>
      <c r="C50" s="662" t="s">
        <v>1034</v>
      </c>
      <c r="D50" s="662" t="s">
        <v>1035</v>
      </c>
      <c r="E50" s="662" t="s">
        <v>1036</v>
      </c>
      <c r="F50" s="665"/>
      <c r="G50" s="665"/>
      <c r="H50" s="678">
        <v>0</v>
      </c>
      <c r="I50" s="665">
        <v>1</v>
      </c>
      <c r="J50" s="665">
        <v>35.11</v>
      </c>
      <c r="K50" s="678">
        <v>1</v>
      </c>
      <c r="L50" s="665">
        <v>1</v>
      </c>
      <c r="M50" s="666">
        <v>35.11</v>
      </c>
    </row>
    <row r="51" spans="1:13" ht="14.4" customHeight="1" x14ac:dyDescent="0.3">
      <c r="A51" s="661" t="s">
        <v>967</v>
      </c>
      <c r="B51" s="662" t="s">
        <v>1521</v>
      </c>
      <c r="C51" s="662" t="s">
        <v>1257</v>
      </c>
      <c r="D51" s="662" t="s">
        <v>1258</v>
      </c>
      <c r="E51" s="662" t="s">
        <v>1259</v>
      </c>
      <c r="F51" s="665"/>
      <c r="G51" s="665"/>
      <c r="H51" s="678">
        <v>0</v>
      </c>
      <c r="I51" s="665">
        <v>1</v>
      </c>
      <c r="J51" s="665">
        <v>621.88</v>
      </c>
      <c r="K51" s="678">
        <v>1</v>
      </c>
      <c r="L51" s="665">
        <v>1</v>
      </c>
      <c r="M51" s="666">
        <v>621.88</v>
      </c>
    </row>
    <row r="52" spans="1:13" ht="14.4" customHeight="1" x14ac:dyDescent="0.3">
      <c r="A52" s="661" t="s">
        <v>967</v>
      </c>
      <c r="B52" s="662" t="s">
        <v>925</v>
      </c>
      <c r="C52" s="662" t="s">
        <v>1150</v>
      </c>
      <c r="D52" s="662" t="s">
        <v>1151</v>
      </c>
      <c r="E52" s="662" t="s">
        <v>1152</v>
      </c>
      <c r="F52" s="665"/>
      <c r="G52" s="665"/>
      <c r="H52" s="678"/>
      <c r="I52" s="665">
        <v>4</v>
      </c>
      <c r="J52" s="665">
        <v>0</v>
      </c>
      <c r="K52" s="678"/>
      <c r="L52" s="665">
        <v>4</v>
      </c>
      <c r="M52" s="666">
        <v>0</v>
      </c>
    </row>
    <row r="53" spans="1:13" ht="14.4" customHeight="1" x14ac:dyDescent="0.3">
      <c r="A53" s="661" t="s">
        <v>967</v>
      </c>
      <c r="B53" s="662" t="s">
        <v>925</v>
      </c>
      <c r="C53" s="662" t="s">
        <v>1269</v>
      </c>
      <c r="D53" s="662" t="s">
        <v>1151</v>
      </c>
      <c r="E53" s="662" t="s">
        <v>1270</v>
      </c>
      <c r="F53" s="665"/>
      <c r="G53" s="665"/>
      <c r="H53" s="678">
        <v>0</v>
      </c>
      <c r="I53" s="665">
        <v>1</v>
      </c>
      <c r="J53" s="665">
        <v>69.55</v>
      </c>
      <c r="K53" s="678">
        <v>1</v>
      </c>
      <c r="L53" s="665">
        <v>1</v>
      </c>
      <c r="M53" s="666">
        <v>69.55</v>
      </c>
    </row>
    <row r="54" spans="1:13" ht="14.4" customHeight="1" x14ac:dyDescent="0.3">
      <c r="A54" s="661" t="s">
        <v>967</v>
      </c>
      <c r="B54" s="662" t="s">
        <v>925</v>
      </c>
      <c r="C54" s="662" t="s">
        <v>981</v>
      </c>
      <c r="D54" s="662" t="s">
        <v>732</v>
      </c>
      <c r="E54" s="662" t="s">
        <v>982</v>
      </c>
      <c r="F54" s="665"/>
      <c r="G54" s="665"/>
      <c r="H54" s="678"/>
      <c r="I54" s="665">
        <v>4</v>
      </c>
      <c r="J54" s="665">
        <v>0</v>
      </c>
      <c r="K54" s="678"/>
      <c r="L54" s="665">
        <v>4</v>
      </c>
      <c r="M54" s="666">
        <v>0</v>
      </c>
    </row>
    <row r="55" spans="1:13" ht="14.4" customHeight="1" x14ac:dyDescent="0.3">
      <c r="A55" s="661" t="s">
        <v>967</v>
      </c>
      <c r="B55" s="662" t="s">
        <v>925</v>
      </c>
      <c r="C55" s="662" t="s">
        <v>983</v>
      </c>
      <c r="D55" s="662" t="s">
        <v>984</v>
      </c>
      <c r="E55" s="662" t="s">
        <v>985</v>
      </c>
      <c r="F55" s="665">
        <v>6</v>
      </c>
      <c r="G55" s="665">
        <v>0</v>
      </c>
      <c r="H55" s="678"/>
      <c r="I55" s="665"/>
      <c r="J55" s="665"/>
      <c r="K55" s="678"/>
      <c r="L55" s="665">
        <v>6</v>
      </c>
      <c r="M55" s="666">
        <v>0</v>
      </c>
    </row>
    <row r="56" spans="1:13" ht="14.4" customHeight="1" x14ac:dyDescent="0.3">
      <c r="A56" s="661" t="s">
        <v>967</v>
      </c>
      <c r="B56" s="662" t="s">
        <v>925</v>
      </c>
      <c r="C56" s="662" t="s">
        <v>1271</v>
      </c>
      <c r="D56" s="662" t="s">
        <v>984</v>
      </c>
      <c r="E56" s="662" t="s">
        <v>1272</v>
      </c>
      <c r="F56" s="665">
        <v>3</v>
      </c>
      <c r="G56" s="665">
        <v>474.15000000000003</v>
      </c>
      <c r="H56" s="678">
        <v>1</v>
      </c>
      <c r="I56" s="665"/>
      <c r="J56" s="665"/>
      <c r="K56" s="678">
        <v>0</v>
      </c>
      <c r="L56" s="665">
        <v>3</v>
      </c>
      <c r="M56" s="666">
        <v>474.15000000000003</v>
      </c>
    </row>
    <row r="57" spans="1:13" ht="14.4" customHeight="1" x14ac:dyDescent="0.3">
      <c r="A57" s="661" t="s">
        <v>967</v>
      </c>
      <c r="B57" s="662" t="s">
        <v>925</v>
      </c>
      <c r="C57" s="662" t="s">
        <v>986</v>
      </c>
      <c r="D57" s="662" t="s">
        <v>987</v>
      </c>
      <c r="E57" s="662" t="s">
        <v>988</v>
      </c>
      <c r="F57" s="665"/>
      <c r="G57" s="665"/>
      <c r="H57" s="678"/>
      <c r="I57" s="665">
        <v>9</v>
      </c>
      <c r="J57" s="665">
        <v>0</v>
      </c>
      <c r="K57" s="678"/>
      <c r="L57" s="665">
        <v>9</v>
      </c>
      <c r="M57" s="666">
        <v>0</v>
      </c>
    </row>
    <row r="58" spans="1:13" ht="14.4" customHeight="1" x14ac:dyDescent="0.3">
      <c r="A58" s="661" t="s">
        <v>967</v>
      </c>
      <c r="B58" s="662" t="s">
        <v>925</v>
      </c>
      <c r="C58" s="662" t="s">
        <v>741</v>
      </c>
      <c r="D58" s="662" t="s">
        <v>742</v>
      </c>
      <c r="E58" s="662" t="s">
        <v>927</v>
      </c>
      <c r="F58" s="665"/>
      <c r="G58" s="665"/>
      <c r="H58" s="678">
        <v>0</v>
      </c>
      <c r="I58" s="665">
        <v>28</v>
      </c>
      <c r="J58" s="665">
        <v>2765.8399999999997</v>
      </c>
      <c r="K58" s="678">
        <v>1</v>
      </c>
      <c r="L58" s="665">
        <v>28</v>
      </c>
      <c r="M58" s="666">
        <v>2765.8399999999997</v>
      </c>
    </row>
    <row r="59" spans="1:13" ht="14.4" customHeight="1" x14ac:dyDescent="0.3">
      <c r="A59" s="661" t="s">
        <v>967</v>
      </c>
      <c r="B59" s="662" t="s">
        <v>925</v>
      </c>
      <c r="C59" s="662" t="s">
        <v>744</v>
      </c>
      <c r="D59" s="662" t="s">
        <v>745</v>
      </c>
      <c r="E59" s="662" t="s">
        <v>929</v>
      </c>
      <c r="F59" s="665"/>
      <c r="G59" s="665"/>
      <c r="H59" s="678">
        <v>0</v>
      </c>
      <c r="I59" s="665">
        <v>46</v>
      </c>
      <c r="J59" s="665">
        <v>3635.3799999999997</v>
      </c>
      <c r="K59" s="678">
        <v>1</v>
      </c>
      <c r="L59" s="665">
        <v>46</v>
      </c>
      <c r="M59" s="666">
        <v>3635.3799999999997</v>
      </c>
    </row>
    <row r="60" spans="1:13" ht="14.4" customHeight="1" x14ac:dyDescent="0.3">
      <c r="A60" s="661" t="s">
        <v>967</v>
      </c>
      <c r="B60" s="662" t="s">
        <v>925</v>
      </c>
      <c r="C60" s="662" t="s">
        <v>997</v>
      </c>
      <c r="D60" s="662" t="s">
        <v>998</v>
      </c>
      <c r="E60" s="662" t="s">
        <v>999</v>
      </c>
      <c r="F60" s="665"/>
      <c r="G60" s="665"/>
      <c r="H60" s="678">
        <v>0</v>
      </c>
      <c r="I60" s="665">
        <v>4</v>
      </c>
      <c r="J60" s="665">
        <v>237.08</v>
      </c>
      <c r="K60" s="678">
        <v>1</v>
      </c>
      <c r="L60" s="665">
        <v>4</v>
      </c>
      <c r="M60" s="666">
        <v>237.08</v>
      </c>
    </row>
    <row r="61" spans="1:13" ht="14.4" customHeight="1" x14ac:dyDescent="0.3">
      <c r="A61" s="661" t="s">
        <v>967</v>
      </c>
      <c r="B61" s="662" t="s">
        <v>925</v>
      </c>
      <c r="C61" s="662" t="s">
        <v>1000</v>
      </c>
      <c r="D61" s="662" t="s">
        <v>1001</v>
      </c>
      <c r="E61" s="662" t="s">
        <v>1002</v>
      </c>
      <c r="F61" s="665">
        <v>5</v>
      </c>
      <c r="G61" s="665">
        <v>493.9</v>
      </c>
      <c r="H61" s="678">
        <v>1</v>
      </c>
      <c r="I61" s="665"/>
      <c r="J61" s="665"/>
      <c r="K61" s="678">
        <v>0</v>
      </c>
      <c r="L61" s="665">
        <v>5</v>
      </c>
      <c r="M61" s="666">
        <v>493.9</v>
      </c>
    </row>
    <row r="62" spans="1:13" ht="14.4" customHeight="1" x14ac:dyDescent="0.3">
      <c r="A62" s="661" t="s">
        <v>967</v>
      </c>
      <c r="B62" s="662" t="s">
        <v>925</v>
      </c>
      <c r="C62" s="662" t="s">
        <v>1273</v>
      </c>
      <c r="D62" s="662" t="s">
        <v>992</v>
      </c>
      <c r="E62" s="662" t="s">
        <v>1274</v>
      </c>
      <c r="F62" s="665"/>
      <c r="G62" s="665"/>
      <c r="H62" s="678">
        <v>0</v>
      </c>
      <c r="I62" s="665">
        <v>2</v>
      </c>
      <c r="J62" s="665">
        <v>237.08</v>
      </c>
      <c r="K62" s="678">
        <v>1</v>
      </c>
      <c r="L62" s="665">
        <v>2</v>
      </c>
      <c r="M62" s="666">
        <v>237.08</v>
      </c>
    </row>
    <row r="63" spans="1:13" ht="14.4" customHeight="1" x14ac:dyDescent="0.3">
      <c r="A63" s="661" t="s">
        <v>967</v>
      </c>
      <c r="B63" s="662" t="s">
        <v>925</v>
      </c>
      <c r="C63" s="662" t="s">
        <v>728</v>
      </c>
      <c r="D63" s="662" t="s">
        <v>930</v>
      </c>
      <c r="E63" s="662" t="s">
        <v>931</v>
      </c>
      <c r="F63" s="665"/>
      <c r="G63" s="665"/>
      <c r="H63" s="678">
        <v>0</v>
      </c>
      <c r="I63" s="665">
        <v>1</v>
      </c>
      <c r="J63" s="665">
        <v>46.07</v>
      </c>
      <c r="K63" s="678">
        <v>1</v>
      </c>
      <c r="L63" s="665">
        <v>1</v>
      </c>
      <c r="M63" s="666">
        <v>46.07</v>
      </c>
    </row>
    <row r="64" spans="1:13" ht="14.4" customHeight="1" x14ac:dyDescent="0.3">
      <c r="A64" s="661" t="s">
        <v>967</v>
      </c>
      <c r="B64" s="662" t="s">
        <v>925</v>
      </c>
      <c r="C64" s="662" t="s">
        <v>735</v>
      </c>
      <c r="D64" s="662" t="s">
        <v>932</v>
      </c>
      <c r="E64" s="662" t="s">
        <v>933</v>
      </c>
      <c r="F64" s="665"/>
      <c r="G64" s="665"/>
      <c r="H64" s="678">
        <v>0</v>
      </c>
      <c r="I64" s="665">
        <v>14</v>
      </c>
      <c r="J64" s="665">
        <v>1659.56</v>
      </c>
      <c r="K64" s="678">
        <v>1</v>
      </c>
      <c r="L64" s="665">
        <v>14</v>
      </c>
      <c r="M64" s="666">
        <v>1659.56</v>
      </c>
    </row>
    <row r="65" spans="1:13" ht="14.4" customHeight="1" x14ac:dyDescent="0.3">
      <c r="A65" s="661" t="s">
        <v>967</v>
      </c>
      <c r="B65" s="662" t="s">
        <v>925</v>
      </c>
      <c r="C65" s="662" t="s">
        <v>1005</v>
      </c>
      <c r="D65" s="662" t="s">
        <v>1006</v>
      </c>
      <c r="E65" s="662" t="s">
        <v>1007</v>
      </c>
      <c r="F65" s="665">
        <v>9</v>
      </c>
      <c r="G65" s="665">
        <v>711.27</v>
      </c>
      <c r="H65" s="678">
        <v>1</v>
      </c>
      <c r="I65" s="665"/>
      <c r="J65" s="665"/>
      <c r="K65" s="678">
        <v>0</v>
      </c>
      <c r="L65" s="665">
        <v>9</v>
      </c>
      <c r="M65" s="666">
        <v>711.27</v>
      </c>
    </row>
    <row r="66" spans="1:13" ht="14.4" customHeight="1" x14ac:dyDescent="0.3">
      <c r="A66" s="661" t="s">
        <v>967</v>
      </c>
      <c r="B66" s="662" t="s">
        <v>925</v>
      </c>
      <c r="C66" s="662" t="s">
        <v>991</v>
      </c>
      <c r="D66" s="662" t="s">
        <v>992</v>
      </c>
      <c r="E66" s="662" t="s">
        <v>993</v>
      </c>
      <c r="F66" s="665"/>
      <c r="G66" s="665"/>
      <c r="H66" s="678">
        <v>0</v>
      </c>
      <c r="I66" s="665">
        <v>51</v>
      </c>
      <c r="J66" s="665">
        <v>6045.5399999999991</v>
      </c>
      <c r="K66" s="678">
        <v>1</v>
      </c>
      <c r="L66" s="665">
        <v>51</v>
      </c>
      <c r="M66" s="666">
        <v>6045.5399999999991</v>
      </c>
    </row>
    <row r="67" spans="1:13" ht="14.4" customHeight="1" x14ac:dyDescent="0.3">
      <c r="A67" s="661" t="s">
        <v>967</v>
      </c>
      <c r="B67" s="662" t="s">
        <v>925</v>
      </c>
      <c r="C67" s="662" t="s">
        <v>994</v>
      </c>
      <c r="D67" s="662" t="s">
        <v>995</v>
      </c>
      <c r="E67" s="662" t="s">
        <v>996</v>
      </c>
      <c r="F67" s="665"/>
      <c r="G67" s="665"/>
      <c r="H67" s="678">
        <v>0</v>
      </c>
      <c r="I67" s="665">
        <v>8</v>
      </c>
      <c r="J67" s="665">
        <v>474.16</v>
      </c>
      <c r="K67" s="678">
        <v>1</v>
      </c>
      <c r="L67" s="665">
        <v>8</v>
      </c>
      <c r="M67" s="666">
        <v>474.16</v>
      </c>
    </row>
    <row r="68" spans="1:13" ht="14.4" customHeight="1" x14ac:dyDescent="0.3">
      <c r="A68" s="661" t="s">
        <v>967</v>
      </c>
      <c r="B68" s="662" t="s">
        <v>925</v>
      </c>
      <c r="C68" s="662" t="s">
        <v>738</v>
      </c>
      <c r="D68" s="662" t="s">
        <v>739</v>
      </c>
      <c r="E68" s="662" t="s">
        <v>928</v>
      </c>
      <c r="F68" s="665"/>
      <c r="G68" s="665"/>
      <c r="H68" s="678">
        <v>0</v>
      </c>
      <c r="I68" s="665">
        <v>1</v>
      </c>
      <c r="J68" s="665">
        <v>46.07</v>
      </c>
      <c r="K68" s="678">
        <v>1</v>
      </c>
      <c r="L68" s="665">
        <v>1</v>
      </c>
      <c r="M68" s="666">
        <v>46.07</v>
      </c>
    </row>
    <row r="69" spans="1:13" ht="14.4" customHeight="1" x14ac:dyDescent="0.3">
      <c r="A69" s="661" t="s">
        <v>967</v>
      </c>
      <c r="B69" s="662" t="s">
        <v>925</v>
      </c>
      <c r="C69" s="662" t="s">
        <v>1155</v>
      </c>
      <c r="D69" s="662" t="s">
        <v>1156</v>
      </c>
      <c r="E69" s="662" t="s">
        <v>1007</v>
      </c>
      <c r="F69" s="665">
        <v>4</v>
      </c>
      <c r="G69" s="665">
        <v>316.12</v>
      </c>
      <c r="H69" s="678">
        <v>1</v>
      </c>
      <c r="I69" s="665"/>
      <c r="J69" s="665"/>
      <c r="K69" s="678">
        <v>0</v>
      </c>
      <c r="L69" s="665">
        <v>4</v>
      </c>
      <c r="M69" s="666">
        <v>316.12</v>
      </c>
    </row>
    <row r="70" spans="1:13" ht="14.4" customHeight="1" x14ac:dyDescent="0.3">
      <c r="A70" s="661" t="s">
        <v>967</v>
      </c>
      <c r="B70" s="662" t="s">
        <v>925</v>
      </c>
      <c r="C70" s="662" t="s">
        <v>1008</v>
      </c>
      <c r="D70" s="662" t="s">
        <v>932</v>
      </c>
      <c r="E70" s="662" t="s">
        <v>1009</v>
      </c>
      <c r="F70" s="665"/>
      <c r="G70" s="665"/>
      <c r="H70" s="678"/>
      <c r="I70" s="665">
        <v>2</v>
      </c>
      <c r="J70" s="665">
        <v>0</v>
      </c>
      <c r="K70" s="678"/>
      <c r="L70" s="665">
        <v>2</v>
      </c>
      <c r="M70" s="666">
        <v>0</v>
      </c>
    </row>
    <row r="71" spans="1:13" ht="14.4" customHeight="1" x14ac:dyDescent="0.3">
      <c r="A71" s="661" t="s">
        <v>967</v>
      </c>
      <c r="B71" s="662" t="s">
        <v>1513</v>
      </c>
      <c r="C71" s="662" t="s">
        <v>1242</v>
      </c>
      <c r="D71" s="662" t="s">
        <v>1243</v>
      </c>
      <c r="E71" s="662" t="s">
        <v>1067</v>
      </c>
      <c r="F71" s="665"/>
      <c r="G71" s="665"/>
      <c r="H71" s="678">
        <v>0</v>
      </c>
      <c r="I71" s="665">
        <v>2</v>
      </c>
      <c r="J71" s="665">
        <v>141.08000000000001</v>
      </c>
      <c r="K71" s="678">
        <v>1</v>
      </c>
      <c r="L71" s="665">
        <v>2</v>
      </c>
      <c r="M71" s="666">
        <v>141.08000000000001</v>
      </c>
    </row>
    <row r="72" spans="1:13" ht="14.4" customHeight="1" x14ac:dyDescent="0.3">
      <c r="A72" s="661" t="s">
        <v>967</v>
      </c>
      <c r="B72" s="662" t="s">
        <v>1522</v>
      </c>
      <c r="C72" s="662" t="s">
        <v>1276</v>
      </c>
      <c r="D72" s="662" t="s">
        <v>1277</v>
      </c>
      <c r="E72" s="662" t="s">
        <v>1278</v>
      </c>
      <c r="F72" s="665">
        <v>2</v>
      </c>
      <c r="G72" s="665">
        <v>0</v>
      </c>
      <c r="H72" s="678"/>
      <c r="I72" s="665"/>
      <c r="J72" s="665"/>
      <c r="K72" s="678"/>
      <c r="L72" s="665">
        <v>2</v>
      </c>
      <c r="M72" s="666">
        <v>0</v>
      </c>
    </row>
    <row r="73" spans="1:13" ht="14.4" customHeight="1" x14ac:dyDescent="0.3">
      <c r="A73" s="661" t="s">
        <v>967</v>
      </c>
      <c r="B73" s="662" t="s">
        <v>941</v>
      </c>
      <c r="C73" s="662" t="s">
        <v>1284</v>
      </c>
      <c r="D73" s="662" t="s">
        <v>1285</v>
      </c>
      <c r="E73" s="662" t="s">
        <v>1286</v>
      </c>
      <c r="F73" s="665"/>
      <c r="G73" s="665"/>
      <c r="H73" s="678"/>
      <c r="I73" s="665">
        <v>7</v>
      </c>
      <c r="J73" s="665">
        <v>0</v>
      </c>
      <c r="K73" s="678"/>
      <c r="L73" s="665">
        <v>7</v>
      </c>
      <c r="M73" s="666">
        <v>0</v>
      </c>
    </row>
    <row r="74" spans="1:13" ht="14.4" customHeight="1" x14ac:dyDescent="0.3">
      <c r="A74" s="661" t="s">
        <v>967</v>
      </c>
      <c r="B74" s="662" t="s">
        <v>1517</v>
      </c>
      <c r="C74" s="662" t="s">
        <v>1266</v>
      </c>
      <c r="D74" s="662" t="s">
        <v>1267</v>
      </c>
      <c r="E74" s="662" t="s">
        <v>1268</v>
      </c>
      <c r="F74" s="665"/>
      <c r="G74" s="665"/>
      <c r="H74" s="678"/>
      <c r="I74" s="665">
        <v>1</v>
      </c>
      <c r="J74" s="665">
        <v>0</v>
      </c>
      <c r="K74" s="678"/>
      <c r="L74" s="665">
        <v>1</v>
      </c>
      <c r="M74" s="666">
        <v>0</v>
      </c>
    </row>
    <row r="75" spans="1:13" ht="14.4" customHeight="1" x14ac:dyDescent="0.3">
      <c r="A75" s="661" t="s">
        <v>968</v>
      </c>
      <c r="B75" s="662" t="s">
        <v>925</v>
      </c>
      <c r="C75" s="662" t="s">
        <v>1150</v>
      </c>
      <c r="D75" s="662" t="s">
        <v>1151</v>
      </c>
      <c r="E75" s="662" t="s">
        <v>1152</v>
      </c>
      <c r="F75" s="665"/>
      <c r="G75" s="665"/>
      <c r="H75" s="678"/>
      <c r="I75" s="665">
        <v>3</v>
      </c>
      <c r="J75" s="665">
        <v>0</v>
      </c>
      <c r="K75" s="678"/>
      <c r="L75" s="665">
        <v>3</v>
      </c>
      <c r="M75" s="666">
        <v>0</v>
      </c>
    </row>
    <row r="76" spans="1:13" ht="14.4" customHeight="1" x14ac:dyDescent="0.3">
      <c r="A76" s="661" t="s">
        <v>968</v>
      </c>
      <c r="B76" s="662" t="s">
        <v>925</v>
      </c>
      <c r="C76" s="662" t="s">
        <v>981</v>
      </c>
      <c r="D76" s="662" t="s">
        <v>732</v>
      </c>
      <c r="E76" s="662" t="s">
        <v>982</v>
      </c>
      <c r="F76" s="665"/>
      <c r="G76" s="665"/>
      <c r="H76" s="678"/>
      <c r="I76" s="665">
        <v>5</v>
      </c>
      <c r="J76" s="665">
        <v>0</v>
      </c>
      <c r="K76" s="678"/>
      <c r="L76" s="665">
        <v>5</v>
      </c>
      <c r="M76" s="666">
        <v>0</v>
      </c>
    </row>
    <row r="77" spans="1:13" ht="14.4" customHeight="1" x14ac:dyDescent="0.3">
      <c r="A77" s="661" t="s">
        <v>968</v>
      </c>
      <c r="B77" s="662" t="s">
        <v>925</v>
      </c>
      <c r="C77" s="662" t="s">
        <v>983</v>
      </c>
      <c r="D77" s="662" t="s">
        <v>984</v>
      </c>
      <c r="E77" s="662" t="s">
        <v>985</v>
      </c>
      <c r="F77" s="665">
        <v>4</v>
      </c>
      <c r="G77" s="665">
        <v>0</v>
      </c>
      <c r="H77" s="678"/>
      <c r="I77" s="665"/>
      <c r="J77" s="665"/>
      <c r="K77" s="678"/>
      <c r="L77" s="665">
        <v>4</v>
      </c>
      <c r="M77" s="666">
        <v>0</v>
      </c>
    </row>
    <row r="78" spans="1:13" ht="14.4" customHeight="1" x14ac:dyDescent="0.3">
      <c r="A78" s="661" t="s">
        <v>968</v>
      </c>
      <c r="B78" s="662" t="s">
        <v>925</v>
      </c>
      <c r="C78" s="662" t="s">
        <v>1271</v>
      </c>
      <c r="D78" s="662" t="s">
        <v>984</v>
      </c>
      <c r="E78" s="662" t="s">
        <v>1272</v>
      </c>
      <c r="F78" s="665">
        <v>1</v>
      </c>
      <c r="G78" s="665">
        <v>158.05000000000001</v>
      </c>
      <c r="H78" s="678">
        <v>1</v>
      </c>
      <c r="I78" s="665"/>
      <c r="J78" s="665"/>
      <c r="K78" s="678">
        <v>0</v>
      </c>
      <c r="L78" s="665">
        <v>1</v>
      </c>
      <c r="M78" s="666">
        <v>158.05000000000001</v>
      </c>
    </row>
    <row r="79" spans="1:13" ht="14.4" customHeight="1" x14ac:dyDescent="0.3">
      <c r="A79" s="661" t="s">
        <v>968</v>
      </c>
      <c r="B79" s="662" t="s">
        <v>925</v>
      </c>
      <c r="C79" s="662" t="s">
        <v>986</v>
      </c>
      <c r="D79" s="662" t="s">
        <v>987</v>
      </c>
      <c r="E79" s="662" t="s">
        <v>988</v>
      </c>
      <c r="F79" s="665"/>
      <c r="G79" s="665"/>
      <c r="H79" s="678"/>
      <c r="I79" s="665">
        <v>6</v>
      </c>
      <c r="J79" s="665">
        <v>0</v>
      </c>
      <c r="K79" s="678"/>
      <c r="L79" s="665">
        <v>6</v>
      </c>
      <c r="M79" s="666">
        <v>0</v>
      </c>
    </row>
    <row r="80" spans="1:13" ht="14.4" customHeight="1" x14ac:dyDescent="0.3">
      <c r="A80" s="661" t="s">
        <v>968</v>
      </c>
      <c r="B80" s="662" t="s">
        <v>925</v>
      </c>
      <c r="C80" s="662" t="s">
        <v>741</v>
      </c>
      <c r="D80" s="662" t="s">
        <v>742</v>
      </c>
      <c r="E80" s="662" t="s">
        <v>927</v>
      </c>
      <c r="F80" s="665"/>
      <c r="G80" s="665"/>
      <c r="H80" s="678">
        <v>0</v>
      </c>
      <c r="I80" s="665">
        <v>45</v>
      </c>
      <c r="J80" s="665">
        <v>4445.0999999999995</v>
      </c>
      <c r="K80" s="678">
        <v>1</v>
      </c>
      <c r="L80" s="665">
        <v>45</v>
      </c>
      <c r="M80" s="666">
        <v>4445.0999999999995</v>
      </c>
    </row>
    <row r="81" spans="1:13" ht="14.4" customHeight="1" x14ac:dyDescent="0.3">
      <c r="A81" s="661" t="s">
        <v>968</v>
      </c>
      <c r="B81" s="662" t="s">
        <v>925</v>
      </c>
      <c r="C81" s="662" t="s">
        <v>744</v>
      </c>
      <c r="D81" s="662" t="s">
        <v>745</v>
      </c>
      <c r="E81" s="662" t="s">
        <v>929</v>
      </c>
      <c r="F81" s="665"/>
      <c r="G81" s="665"/>
      <c r="H81" s="678">
        <v>0</v>
      </c>
      <c r="I81" s="665">
        <v>76</v>
      </c>
      <c r="J81" s="665">
        <v>6006.2799999999988</v>
      </c>
      <c r="K81" s="678">
        <v>1</v>
      </c>
      <c r="L81" s="665">
        <v>76</v>
      </c>
      <c r="M81" s="666">
        <v>6006.2799999999988</v>
      </c>
    </row>
    <row r="82" spans="1:13" ht="14.4" customHeight="1" x14ac:dyDescent="0.3">
      <c r="A82" s="661" t="s">
        <v>968</v>
      </c>
      <c r="B82" s="662" t="s">
        <v>925</v>
      </c>
      <c r="C82" s="662" t="s">
        <v>997</v>
      </c>
      <c r="D82" s="662" t="s">
        <v>998</v>
      </c>
      <c r="E82" s="662" t="s">
        <v>999</v>
      </c>
      <c r="F82" s="665"/>
      <c r="G82" s="665"/>
      <c r="H82" s="678">
        <v>0</v>
      </c>
      <c r="I82" s="665">
        <v>4</v>
      </c>
      <c r="J82" s="665">
        <v>237.08</v>
      </c>
      <c r="K82" s="678">
        <v>1</v>
      </c>
      <c r="L82" s="665">
        <v>4</v>
      </c>
      <c r="M82" s="666">
        <v>237.08</v>
      </c>
    </row>
    <row r="83" spans="1:13" ht="14.4" customHeight="1" x14ac:dyDescent="0.3">
      <c r="A83" s="661" t="s">
        <v>968</v>
      </c>
      <c r="B83" s="662" t="s">
        <v>925</v>
      </c>
      <c r="C83" s="662" t="s">
        <v>1000</v>
      </c>
      <c r="D83" s="662" t="s">
        <v>1001</v>
      </c>
      <c r="E83" s="662" t="s">
        <v>1002</v>
      </c>
      <c r="F83" s="665">
        <v>7</v>
      </c>
      <c r="G83" s="665">
        <v>691.46</v>
      </c>
      <c r="H83" s="678">
        <v>1</v>
      </c>
      <c r="I83" s="665"/>
      <c r="J83" s="665"/>
      <c r="K83" s="678">
        <v>0</v>
      </c>
      <c r="L83" s="665">
        <v>7</v>
      </c>
      <c r="M83" s="666">
        <v>691.46</v>
      </c>
    </row>
    <row r="84" spans="1:13" ht="14.4" customHeight="1" x14ac:dyDescent="0.3">
      <c r="A84" s="661" t="s">
        <v>968</v>
      </c>
      <c r="B84" s="662" t="s">
        <v>925</v>
      </c>
      <c r="C84" s="662" t="s">
        <v>1003</v>
      </c>
      <c r="D84" s="662" t="s">
        <v>745</v>
      </c>
      <c r="E84" s="662" t="s">
        <v>1004</v>
      </c>
      <c r="F84" s="665"/>
      <c r="G84" s="665"/>
      <c r="H84" s="678">
        <v>0</v>
      </c>
      <c r="I84" s="665">
        <v>2</v>
      </c>
      <c r="J84" s="665">
        <v>158.06</v>
      </c>
      <c r="K84" s="678">
        <v>1</v>
      </c>
      <c r="L84" s="665">
        <v>2</v>
      </c>
      <c r="M84" s="666">
        <v>158.06</v>
      </c>
    </row>
    <row r="85" spans="1:13" ht="14.4" customHeight="1" x14ac:dyDescent="0.3">
      <c r="A85" s="661" t="s">
        <v>968</v>
      </c>
      <c r="B85" s="662" t="s">
        <v>925</v>
      </c>
      <c r="C85" s="662" t="s">
        <v>728</v>
      </c>
      <c r="D85" s="662" t="s">
        <v>930</v>
      </c>
      <c r="E85" s="662" t="s">
        <v>931</v>
      </c>
      <c r="F85" s="665"/>
      <c r="G85" s="665"/>
      <c r="H85" s="678">
        <v>0</v>
      </c>
      <c r="I85" s="665">
        <v>1</v>
      </c>
      <c r="J85" s="665">
        <v>46.07</v>
      </c>
      <c r="K85" s="678">
        <v>1</v>
      </c>
      <c r="L85" s="665">
        <v>1</v>
      </c>
      <c r="M85" s="666">
        <v>46.07</v>
      </c>
    </row>
    <row r="86" spans="1:13" ht="14.4" customHeight="1" x14ac:dyDescent="0.3">
      <c r="A86" s="661" t="s">
        <v>968</v>
      </c>
      <c r="B86" s="662" t="s">
        <v>925</v>
      </c>
      <c r="C86" s="662" t="s">
        <v>735</v>
      </c>
      <c r="D86" s="662" t="s">
        <v>932</v>
      </c>
      <c r="E86" s="662" t="s">
        <v>933</v>
      </c>
      <c r="F86" s="665"/>
      <c r="G86" s="665"/>
      <c r="H86" s="678">
        <v>0</v>
      </c>
      <c r="I86" s="665">
        <v>11</v>
      </c>
      <c r="J86" s="665">
        <v>1303.94</v>
      </c>
      <c r="K86" s="678">
        <v>1</v>
      </c>
      <c r="L86" s="665">
        <v>11</v>
      </c>
      <c r="M86" s="666">
        <v>1303.94</v>
      </c>
    </row>
    <row r="87" spans="1:13" ht="14.4" customHeight="1" x14ac:dyDescent="0.3">
      <c r="A87" s="661" t="s">
        <v>968</v>
      </c>
      <c r="B87" s="662" t="s">
        <v>925</v>
      </c>
      <c r="C87" s="662" t="s">
        <v>1005</v>
      </c>
      <c r="D87" s="662" t="s">
        <v>1006</v>
      </c>
      <c r="E87" s="662" t="s">
        <v>1007</v>
      </c>
      <c r="F87" s="665">
        <v>9</v>
      </c>
      <c r="G87" s="665">
        <v>711.27</v>
      </c>
      <c r="H87" s="678">
        <v>1</v>
      </c>
      <c r="I87" s="665"/>
      <c r="J87" s="665"/>
      <c r="K87" s="678">
        <v>0</v>
      </c>
      <c r="L87" s="665">
        <v>9</v>
      </c>
      <c r="M87" s="666">
        <v>711.27</v>
      </c>
    </row>
    <row r="88" spans="1:13" ht="14.4" customHeight="1" x14ac:dyDescent="0.3">
      <c r="A88" s="661" t="s">
        <v>968</v>
      </c>
      <c r="B88" s="662" t="s">
        <v>925</v>
      </c>
      <c r="C88" s="662" t="s">
        <v>991</v>
      </c>
      <c r="D88" s="662" t="s">
        <v>992</v>
      </c>
      <c r="E88" s="662" t="s">
        <v>993</v>
      </c>
      <c r="F88" s="665"/>
      <c r="G88" s="665"/>
      <c r="H88" s="678">
        <v>0</v>
      </c>
      <c r="I88" s="665">
        <v>84</v>
      </c>
      <c r="J88" s="665">
        <v>9957.3599999999988</v>
      </c>
      <c r="K88" s="678">
        <v>1</v>
      </c>
      <c r="L88" s="665">
        <v>84</v>
      </c>
      <c r="M88" s="666">
        <v>9957.3599999999988</v>
      </c>
    </row>
    <row r="89" spans="1:13" ht="14.4" customHeight="1" x14ac:dyDescent="0.3">
      <c r="A89" s="661" t="s">
        <v>968</v>
      </c>
      <c r="B89" s="662" t="s">
        <v>925</v>
      </c>
      <c r="C89" s="662" t="s">
        <v>994</v>
      </c>
      <c r="D89" s="662" t="s">
        <v>995</v>
      </c>
      <c r="E89" s="662" t="s">
        <v>996</v>
      </c>
      <c r="F89" s="665"/>
      <c r="G89" s="665"/>
      <c r="H89" s="678">
        <v>0</v>
      </c>
      <c r="I89" s="665">
        <v>5</v>
      </c>
      <c r="J89" s="665">
        <v>296.35000000000002</v>
      </c>
      <c r="K89" s="678">
        <v>1</v>
      </c>
      <c r="L89" s="665">
        <v>5</v>
      </c>
      <c r="M89" s="666">
        <v>296.35000000000002</v>
      </c>
    </row>
    <row r="90" spans="1:13" ht="14.4" customHeight="1" x14ac:dyDescent="0.3">
      <c r="A90" s="661" t="s">
        <v>968</v>
      </c>
      <c r="B90" s="662" t="s">
        <v>925</v>
      </c>
      <c r="C90" s="662" t="s">
        <v>738</v>
      </c>
      <c r="D90" s="662" t="s">
        <v>739</v>
      </c>
      <c r="E90" s="662" t="s">
        <v>928</v>
      </c>
      <c r="F90" s="665"/>
      <c r="G90" s="665"/>
      <c r="H90" s="678">
        <v>0</v>
      </c>
      <c r="I90" s="665">
        <v>3</v>
      </c>
      <c r="J90" s="665">
        <v>138.21</v>
      </c>
      <c r="K90" s="678">
        <v>1</v>
      </c>
      <c r="L90" s="665">
        <v>3</v>
      </c>
      <c r="M90" s="666">
        <v>138.21</v>
      </c>
    </row>
    <row r="91" spans="1:13" ht="14.4" customHeight="1" x14ac:dyDescent="0.3">
      <c r="A91" s="661" t="s">
        <v>968</v>
      </c>
      <c r="B91" s="662" t="s">
        <v>925</v>
      </c>
      <c r="C91" s="662" t="s">
        <v>1155</v>
      </c>
      <c r="D91" s="662" t="s">
        <v>1156</v>
      </c>
      <c r="E91" s="662" t="s">
        <v>1007</v>
      </c>
      <c r="F91" s="665">
        <v>10</v>
      </c>
      <c r="G91" s="665">
        <v>790.3</v>
      </c>
      <c r="H91" s="678">
        <v>1</v>
      </c>
      <c r="I91" s="665"/>
      <c r="J91" s="665"/>
      <c r="K91" s="678">
        <v>0</v>
      </c>
      <c r="L91" s="665">
        <v>10</v>
      </c>
      <c r="M91" s="666">
        <v>790.3</v>
      </c>
    </row>
    <row r="92" spans="1:13" ht="14.4" customHeight="1" x14ac:dyDescent="0.3">
      <c r="A92" s="661" t="s">
        <v>969</v>
      </c>
      <c r="B92" s="662" t="s">
        <v>1513</v>
      </c>
      <c r="C92" s="662" t="s">
        <v>1242</v>
      </c>
      <c r="D92" s="662" t="s">
        <v>1243</v>
      </c>
      <c r="E92" s="662" t="s">
        <v>1067</v>
      </c>
      <c r="F92" s="665"/>
      <c r="G92" s="665"/>
      <c r="H92" s="678">
        <v>0</v>
      </c>
      <c r="I92" s="665">
        <v>3</v>
      </c>
      <c r="J92" s="665">
        <v>211.62</v>
      </c>
      <c r="K92" s="678">
        <v>1</v>
      </c>
      <c r="L92" s="665">
        <v>3</v>
      </c>
      <c r="M92" s="666">
        <v>211.62</v>
      </c>
    </row>
    <row r="93" spans="1:13" ht="14.4" customHeight="1" x14ac:dyDescent="0.3">
      <c r="A93" s="661" t="s">
        <v>969</v>
      </c>
      <c r="B93" s="662" t="s">
        <v>1513</v>
      </c>
      <c r="C93" s="662" t="s">
        <v>1295</v>
      </c>
      <c r="D93" s="662" t="s">
        <v>1296</v>
      </c>
      <c r="E93" s="662" t="s">
        <v>1297</v>
      </c>
      <c r="F93" s="665"/>
      <c r="G93" s="665"/>
      <c r="H93" s="678">
        <v>0</v>
      </c>
      <c r="I93" s="665">
        <v>3</v>
      </c>
      <c r="J93" s="665">
        <v>211.62</v>
      </c>
      <c r="K93" s="678">
        <v>1</v>
      </c>
      <c r="L93" s="665">
        <v>3</v>
      </c>
      <c r="M93" s="666">
        <v>211.62</v>
      </c>
    </row>
    <row r="94" spans="1:13" ht="14.4" customHeight="1" x14ac:dyDescent="0.3">
      <c r="A94" s="661" t="s">
        <v>969</v>
      </c>
      <c r="B94" s="662" t="s">
        <v>937</v>
      </c>
      <c r="C94" s="662" t="s">
        <v>1175</v>
      </c>
      <c r="D94" s="662" t="s">
        <v>1176</v>
      </c>
      <c r="E94" s="662" t="s">
        <v>1177</v>
      </c>
      <c r="F94" s="665">
        <v>1</v>
      </c>
      <c r="G94" s="665">
        <v>36.54</v>
      </c>
      <c r="H94" s="678">
        <v>1</v>
      </c>
      <c r="I94" s="665"/>
      <c r="J94" s="665"/>
      <c r="K94" s="678">
        <v>0</v>
      </c>
      <c r="L94" s="665">
        <v>1</v>
      </c>
      <c r="M94" s="666">
        <v>36.54</v>
      </c>
    </row>
    <row r="95" spans="1:13" ht="14.4" customHeight="1" x14ac:dyDescent="0.3">
      <c r="A95" s="661" t="s">
        <v>969</v>
      </c>
      <c r="B95" s="662" t="s">
        <v>1517</v>
      </c>
      <c r="C95" s="662" t="s">
        <v>1317</v>
      </c>
      <c r="D95" s="662" t="s">
        <v>1318</v>
      </c>
      <c r="E95" s="662" t="s">
        <v>1319</v>
      </c>
      <c r="F95" s="665">
        <v>1</v>
      </c>
      <c r="G95" s="665">
        <v>189.43</v>
      </c>
      <c r="H95" s="678">
        <v>1</v>
      </c>
      <c r="I95" s="665"/>
      <c r="J95" s="665"/>
      <c r="K95" s="678">
        <v>0</v>
      </c>
      <c r="L95" s="665">
        <v>1</v>
      </c>
      <c r="M95" s="666">
        <v>189.43</v>
      </c>
    </row>
    <row r="96" spans="1:13" ht="14.4" customHeight="1" x14ac:dyDescent="0.3">
      <c r="A96" s="661" t="s">
        <v>970</v>
      </c>
      <c r="B96" s="662" t="s">
        <v>1508</v>
      </c>
      <c r="C96" s="662" t="s">
        <v>1330</v>
      </c>
      <c r="D96" s="662" t="s">
        <v>1331</v>
      </c>
      <c r="E96" s="662" t="s">
        <v>1036</v>
      </c>
      <c r="F96" s="665">
        <v>4</v>
      </c>
      <c r="G96" s="665">
        <v>140.44</v>
      </c>
      <c r="H96" s="678">
        <v>1</v>
      </c>
      <c r="I96" s="665"/>
      <c r="J96" s="665"/>
      <c r="K96" s="678">
        <v>0</v>
      </c>
      <c r="L96" s="665">
        <v>4</v>
      </c>
      <c r="M96" s="666">
        <v>140.44</v>
      </c>
    </row>
    <row r="97" spans="1:13" ht="14.4" customHeight="1" x14ac:dyDescent="0.3">
      <c r="A97" s="661" t="s">
        <v>970</v>
      </c>
      <c r="B97" s="662" t="s">
        <v>1523</v>
      </c>
      <c r="C97" s="662" t="s">
        <v>1355</v>
      </c>
      <c r="D97" s="662" t="s">
        <v>1356</v>
      </c>
      <c r="E97" s="662" t="s">
        <v>1357</v>
      </c>
      <c r="F97" s="665"/>
      <c r="G97" s="665"/>
      <c r="H97" s="678"/>
      <c r="I97" s="665">
        <v>1</v>
      </c>
      <c r="J97" s="665">
        <v>0</v>
      </c>
      <c r="K97" s="678"/>
      <c r="L97" s="665">
        <v>1</v>
      </c>
      <c r="M97" s="666">
        <v>0</v>
      </c>
    </row>
    <row r="98" spans="1:13" ht="14.4" customHeight="1" x14ac:dyDescent="0.3">
      <c r="A98" s="661" t="s">
        <v>970</v>
      </c>
      <c r="B98" s="662" t="s">
        <v>1510</v>
      </c>
      <c r="C98" s="662" t="s">
        <v>1194</v>
      </c>
      <c r="D98" s="662" t="s">
        <v>1195</v>
      </c>
      <c r="E98" s="662" t="s">
        <v>1196</v>
      </c>
      <c r="F98" s="665"/>
      <c r="G98" s="665"/>
      <c r="H98" s="678">
        <v>0</v>
      </c>
      <c r="I98" s="665">
        <v>1</v>
      </c>
      <c r="J98" s="665">
        <v>262.23</v>
      </c>
      <c r="K98" s="678">
        <v>1</v>
      </c>
      <c r="L98" s="665">
        <v>1</v>
      </c>
      <c r="M98" s="666">
        <v>262.23</v>
      </c>
    </row>
    <row r="99" spans="1:13" ht="14.4" customHeight="1" x14ac:dyDescent="0.3">
      <c r="A99" s="661" t="s">
        <v>970</v>
      </c>
      <c r="B99" s="662" t="s">
        <v>925</v>
      </c>
      <c r="C99" s="662" t="s">
        <v>1150</v>
      </c>
      <c r="D99" s="662" t="s">
        <v>1151</v>
      </c>
      <c r="E99" s="662" t="s">
        <v>1152</v>
      </c>
      <c r="F99" s="665"/>
      <c r="G99" s="665"/>
      <c r="H99" s="678"/>
      <c r="I99" s="665">
        <v>1</v>
      </c>
      <c r="J99" s="665">
        <v>0</v>
      </c>
      <c r="K99" s="678"/>
      <c r="L99" s="665">
        <v>1</v>
      </c>
      <c r="M99" s="666">
        <v>0</v>
      </c>
    </row>
    <row r="100" spans="1:13" ht="14.4" customHeight="1" x14ac:dyDescent="0.3">
      <c r="A100" s="661" t="s">
        <v>970</v>
      </c>
      <c r="B100" s="662" t="s">
        <v>925</v>
      </c>
      <c r="C100" s="662" t="s">
        <v>981</v>
      </c>
      <c r="D100" s="662" t="s">
        <v>732</v>
      </c>
      <c r="E100" s="662" t="s">
        <v>982</v>
      </c>
      <c r="F100" s="665"/>
      <c r="G100" s="665"/>
      <c r="H100" s="678"/>
      <c r="I100" s="665">
        <v>1</v>
      </c>
      <c r="J100" s="665">
        <v>0</v>
      </c>
      <c r="K100" s="678"/>
      <c r="L100" s="665">
        <v>1</v>
      </c>
      <c r="M100" s="666">
        <v>0</v>
      </c>
    </row>
    <row r="101" spans="1:13" ht="14.4" customHeight="1" x14ac:dyDescent="0.3">
      <c r="A101" s="661" t="s">
        <v>970</v>
      </c>
      <c r="B101" s="662" t="s">
        <v>925</v>
      </c>
      <c r="C101" s="662" t="s">
        <v>731</v>
      </c>
      <c r="D101" s="662" t="s">
        <v>732</v>
      </c>
      <c r="E101" s="662" t="s">
        <v>926</v>
      </c>
      <c r="F101" s="665"/>
      <c r="G101" s="665"/>
      <c r="H101" s="678">
        <v>0</v>
      </c>
      <c r="I101" s="665">
        <v>1</v>
      </c>
      <c r="J101" s="665">
        <v>88.51</v>
      </c>
      <c r="K101" s="678">
        <v>1</v>
      </c>
      <c r="L101" s="665">
        <v>1</v>
      </c>
      <c r="M101" s="666">
        <v>88.51</v>
      </c>
    </row>
    <row r="102" spans="1:13" ht="14.4" customHeight="1" x14ac:dyDescent="0.3">
      <c r="A102" s="661" t="s">
        <v>970</v>
      </c>
      <c r="B102" s="662" t="s">
        <v>925</v>
      </c>
      <c r="C102" s="662" t="s">
        <v>983</v>
      </c>
      <c r="D102" s="662" t="s">
        <v>984</v>
      </c>
      <c r="E102" s="662" t="s">
        <v>985</v>
      </c>
      <c r="F102" s="665">
        <v>4</v>
      </c>
      <c r="G102" s="665">
        <v>0</v>
      </c>
      <c r="H102" s="678"/>
      <c r="I102" s="665"/>
      <c r="J102" s="665"/>
      <c r="K102" s="678"/>
      <c r="L102" s="665">
        <v>4</v>
      </c>
      <c r="M102" s="666">
        <v>0</v>
      </c>
    </row>
    <row r="103" spans="1:13" ht="14.4" customHeight="1" x14ac:dyDescent="0.3">
      <c r="A103" s="661" t="s">
        <v>970</v>
      </c>
      <c r="B103" s="662" t="s">
        <v>925</v>
      </c>
      <c r="C103" s="662" t="s">
        <v>986</v>
      </c>
      <c r="D103" s="662" t="s">
        <v>987</v>
      </c>
      <c r="E103" s="662" t="s">
        <v>988</v>
      </c>
      <c r="F103" s="665"/>
      <c r="G103" s="665"/>
      <c r="H103" s="678"/>
      <c r="I103" s="665">
        <v>4</v>
      </c>
      <c r="J103" s="665">
        <v>0</v>
      </c>
      <c r="K103" s="678"/>
      <c r="L103" s="665">
        <v>4</v>
      </c>
      <c r="M103" s="666">
        <v>0</v>
      </c>
    </row>
    <row r="104" spans="1:13" ht="14.4" customHeight="1" x14ac:dyDescent="0.3">
      <c r="A104" s="661" t="s">
        <v>970</v>
      </c>
      <c r="B104" s="662" t="s">
        <v>925</v>
      </c>
      <c r="C104" s="662" t="s">
        <v>741</v>
      </c>
      <c r="D104" s="662" t="s">
        <v>742</v>
      </c>
      <c r="E104" s="662" t="s">
        <v>927</v>
      </c>
      <c r="F104" s="665"/>
      <c r="G104" s="665"/>
      <c r="H104" s="678">
        <v>0</v>
      </c>
      <c r="I104" s="665">
        <v>12</v>
      </c>
      <c r="J104" s="665">
        <v>1185.3599999999999</v>
      </c>
      <c r="K104" s="678">
        <v>1</v>
      </c>
      <c r="L104" s="665">
        <v>12</v>
      </c>
      <c r="M104" s="666">
        <v>1185.3599999999999</v>
      </c>
    </row>
    <row r="105" spans="1:13" ht="14.4" customHeight="1" x14ac:dyDescent="0.3">
      <c r="A105" s="661" t="s">
        <v>970</v>
      </c>
      <c r="B105" s="662" t="s">
        <v>925</v>
      </c>
      <c r="C105" s="662" t="s">
        <v>744</v>
      </c>
      <c r="D105" s="662" t="s">
        <v>745</v>
      </c>
      <c r="E105" s="662" t="s">
        <v>929</v>
      </c>
      <c r="F105" s="665"/>
      <c r="G105" s="665"/>
      <c r="H105" s="678">
        <v>0</v>
      </c>
      <c r="I105" s="665">
        <v>51</v>
      </c>
      <c r="J105" s="665">
        <v>4030.5299999999988</v>
      </c>
      <c r="K105" s="678">
        <v>1</v>
      </c>
      <c r="L105" s="665">
        <v>51</v>
      </c>
      <c r="M105" s="666">
        <v>4030.5299999999988</v>
      </c>
    </row>
    <row r="106" spans="1:13" ht="14.4" customHeight="1" x14ac:dyDescent="0.3">
      <c r="A106" s="661" t="s">
        <v>970</v>
      </c>
      <c r="B106" s="662" t="s">
        <v>925</v>
      </c>
      <c r="C106" s="662" t="s">
        <v>997</v>
      </c>
      <c r="D106" s="662" t="s">
        <v>998</v>
      </c>
      <c r="E106" s="662" t="s">
        <v>999</v>
      </c>
      <c r="F106" s="665"/>
      <c r="G106" s="665"/>
      <c r="H106" s="678">
        <v>0</v>
      </c>
      <c r="I106" s="665">
        <v>1</v>
      </c>
      <c r="J106" s="665">
        <v>59.27</v>
      </c>
      <c r="K106" s="678">
        <v>1</v>
      </c>
      <c r="L106" s="665">
        <v>1</v>
      </c>
      <c r="M106" s="666">
        <v>59.27</v>
      </c>
    </row>
    <row r="107" spans="1:13" ht="14.4" customHeight="1" x14ac:dyDescent="0.3">
      <c r="A107" s="661" t="s">
        <v>970</v>
      </c>
      <c r="B107" s="662" t="s">
        <v>925</v>
      </c>
      <c r="C107" s="662" t="s">
        <v>1339</v>
      </c>
      <c r="D107" s="662" t="s">
        <v>1001</v>
      </c>
      <c r="E107" s="662" t="s">
        <v>1340</v>
      </c>
      <c r="F107" s="665">
        <v>1</v>
      </c>
      <c r="G107" s="665">
        <v>0</v>
      </c>
      <c r="H107" s="678"/>
      <c r="I107" s="665"/>
      <c r="J107" s="665"/>
      <c r="K107" s="678"/>
      <c r="L107" s="665">
        <v>1</v>
      </c>
      <c r="M107" s="666">
        <v>0</v>
      </c>
    </row>
    <row r="108" spans="1:13" ht="14.4" customHeight="1" x14ac:dyDescent="0.3">
      <c r="A108" s="661" t="s">
        <v>970</v>
      </c>
      <c r="B108" s="662" t="s">
        <v>925</v>
      </c>
      <c r="C108" s="662" t="s">
        <v>1000</v>
      </c>
      <c r="D108" s="662" t="s">
        <v>1001</v>
      </c>
      <c r="E108" s="662" t="s">
        <v>1002</v>
      </c>
      <c r="F108" s="665">
        <v>3</v>
      </c>
      <c r="G108" s="665">
        <v>296.34000000000003</v>
      </c>
      <c r="H108" s="678">
        <v>1</v>
      </c>
      <c r="I108" s="665"/>
      <c r="J108" s="665"/>
      <c r="K108" s="678">
        <v>0</v>
      </c>
      <c r="L108" s="665">
        <v>3</v>
      </c>
      <c r="M108" s="666">
        <v>296.34000000000003</v>
      </c>
    </row>
    <row r="109" spans="1:13" ht="14.4" customHeight="1" x14ac:dyDescent="0.3">
      <c r="A109" s="661" t="s">
        <v>970</v>
      </c>
      <c r="B109" s="662" t="s">
        <v>925</v>
      </c>
      <c r="C109" s="662" t="s">
        <v>728</v>
      </c>
      <c r="D109" s="662" t="s">
        <v>930</v>
      </c>
      <c r="E109" s="662" t="s">
        <v>931</v>
      </c>
      <c r="F109" s="665"/>
      <c r="G109" s="665"/>
      <c r="H109" s="678">
        <v>0</v>
      </c>
      <c r="I109" s="665">
        <v>1</v>
      </c>
      <c r="J109" s="665">
        <v>46.07</v>
      </c>
      <c r="K109" s="678">
        <v>1</v>
      </c>
      <c r="L109" s="665">
        <v>1</v>
      </c>
      <c r="M109" s="666">
        <v>46.07</v>
      </c>
    </row>
    <row r="110" spans="1:13" ht="14.4" customHeight="1" x14ac:dyDescent="0.3">
      <c r="A110" s="661" t="s">
        <v>970</v>
      </c>
      <c r="B110" s="662" t="s">
        <v>925</v>
      </c>
      <c r="C110" s="662" t="s">
        <v>735</v>
      </c>
      <c r="D110" s="662" t="s">
        <v>932</v>
      </c>
      <c r="E110" s="662" t="s">
        <v>933</v>
      </c>
      <c r="F110" s="665"/>
      <c r="G110" s="665"/>
      <c r="H110" s="678">
        <v>0</v>
      </c>
      <c r="I110" s="665">
        <v>4</v>
      </c>
      <c r="J110" s="665">
        <v>474.16</v>
      </c>
      <c r="K110" s="678">
        <v>1</v>
      </c>
      <c r="L110" s="665">
        <v>4</v>
      </c>
      <c r="M110" s="666">
        <v>474.16</v>
      </c>
    </row>
    <row r="111" spans="1:13" ht="14.4" customHeight="1" x14ac:dyDescent="0.3">
      <c r="A111" s="661" t="s">
        <v>970</v>
      </c>
      <c r="B111" s="662" t="s">
        <v>925</v>
      </c>
      <c r="C111" s="662" t="s">
        <v>1005</v>
      </c>
      <c r="D111" s="662" t="s">
        <v>1006</v>
      </c>
      <c r="E111" s="662" t="s">
        <v>1007</v>
      </c>
      <c r="F111" s="665">
        <v>10</v>
      </c>
      <c r="G111" s="665">
        <v>790.3</v>
      </c>
      <c r="H111" s="678">
        <v>1</v>
      </c>
      <c r="I111" s="665"/>
      <c r="J111" s="665"/>
      <c r="K111" s="678">
        <v>0</v>
      </c>
      <c r="L111" s="665">
        <v>10</v>
      </c>
      <c r="M111" s="666">
        <v>790.3</v>
      </c>
    </row>
    <row r="112" spans="1:13" ht="14.4" customHeight="1" x14ac:dyDescent="0.3">
      <c r="A112" s="661" t="s">
        <v>970</v>
      </c>
      <c r="B112" s="662" t="s">
        <v>925</v>
      </c>
      <c r="C112" s="662" t="s">
        <v>991</v>
      </c>
      <c r="D112" s="662" t="s">
        <v>992</v>
      </c>
      <c r="E112" s="662" t="s">
        <v>993</v>
      </c>
      <c r="F112" s="665"/>
      <c r="G112" s="665"/>
      <c r="H112" s="678">
        <v>0</v>
      </c>
      <c r="I112" s="665">
        <v>41</v>
      </c>
      <c r="J112" s="665">
        <v>4860.1399999999994</v>
      </c>
      <c r="K112" s="678">
        <v>1</v>
      </c>
      <c r="L112" s="665">
        <v>41</v>
      </c>
      <c r="M112" s="666">
        <v>4860.1399999999994</v>
      </c>
    </row>
    <row r="113" spans="1:13" ht="14.4" customHeight="1" x14ac:dyDescent="0.3">
      <c r="A113" s="661" t="s">
        <v>970</v>
      </c>
      <c r="B113" s="662" t="s">
        <v>925</v>
      </c>
      <c r="C113" s="662" t="s">
        <v>994</v>
      </c>
      <c r="D113" s="662" t="s">
        <v>995</v>
      </c>
      <c r="E113" s="662" t="s">
        <v>996</v>
      </c>
      <c r="F113" s="665"/>
      <c r="G113" s="665"/>
      <c r="H113" s="678">
        <v>0</v>
      </c>
      <c r="I113" s="665">
        <v>2</v>
      </c>
      <c r="J113" s="665">
        <v>118.54</v>
      </c>
      <c r="K113" s="678">
        <v>1</v>
      </c>
      <c r="L113" s="665">
        <v>2</v>
      </c>
      <c r="M113" s="666">
        <v>118.54</v>
      </c>
    </row>
    <row r="114" spans="1:13" ht="14.4" customHeight="1" x14ac:dyDescent="0.3">
      <c r="A114" s="661" t="s">
        <v>970</v>
      </c>
      <c r="B114" s="662" t="s">
        <v>925</v>
      </c>
      <c r="C114" s="662" t="s">
        <v>738</v>
      </c>
      <c r="D114" s="662" t="s">
        <v>739</v>
      </c>
      <c r="E114" s="662" t="s">
        <v>928</v>
      </c>
      <c r="F114" s="665"/>
      <c r="G114" s="665"/>
      <c r="H114" s="678">
        <v>0</v>
      </c>
      <c r="I114" s="665">
        <v>3</v>
      </c>
      <c r="J114" s="665">
        <v>138.21</v>
      </c>
      <c r="K114" s="678">
        <v>1</v>
      </c>
      <c r="L114" s="665">
        <v>3</v>
      </c>
      <c r="M114" s="666">
        <v>138.21</v>
      </c>
    </row>
    <row r="115" spans="1:13" ht="14.4" customHeight="1" x14ac:dyDescent="0.3">
      <c r="A115" s="661" t="s">
        <v>970</v>
      </c>
      <c r="B115" s="662" t="s">
        <v>925</v>
      </c>
      <c r="C115" s="662" t="s">
        <v>1155</v>
      </c>
      <c r="D115" s="662" t="s">
        <v>1156</v>
      </c>
      <c r="E115" s="662" t="s">
        <v>1007</v>
      </c>
      <c r="F115" s="665">
        <v>6</v>
      </c>
      <c r="G115" s="665">
        <v>474.18</v>
      </c>
      <c r="H115" s="678">
        <v>1</v>
      </c>
      <c r="I115" s="665"/>
      <c r="J115" s="665"/>
      <c r="K115" s="678">
        <v>0</v>
      </c>
      <c r="L115" s="665">
        <v>6</v>
      </c>
      <c r="M115" s="666">
        <v>474.18</v>
      </c>
    </row>
    <row r="116" spans="1:13" ht="14.4" customHeight="1" x14ac:dyDescent="0.3">
      <c r="A116" s="661" t="s">
        <v>970</v>
      </c>
      <c r="B116" s="662" t="s">
        <v>925</v>
      </c>
      <c r="C116" s="662" t="s">
        <v>1341</v>
      </c>
      <c r="D116" s="662" t="s">
        <v>742</v>
      </c>
      <c r="E116" s="662" t="s">
        <v>1342</v>
      </c>
      <c r="F116" s="665">
        <v>1</v>
      </c>
      <c r="G116" s="665">
        <v>0</v>
      </c>
      <c r="H116" s="678"/>
      <c r="I116" s="665"/>
      <c r="J116" s="665"/>
      <c r="K116" s="678"/>
      <c r="L116" s="665">
        <v>1</v>
      </c>
      <c r="M116" s="666">
        <v>0</v>
      </c>
    </row>
    <row r="117" spans="1:13" ht="14.4" customHeight="1" x14ac:dyDescent="0.3">
      <c r="A117" s="661" t="s">
        <v>970</v>
      </c>
      <c r="B117" s="662" t="s">
        <v>934</v>
      </c>
      <c r="C117" s="662" t="s">
        <v>1327</v>
      </c>
      <c r="D117" s="662" t="s">
        <v>1328</v>
      </c>
      <c r="E117" s="662" t="s">
        <v>1329</v>
      </c>
      <c r="F117" s="665"/>
      <c r="G117" s="665"/>
      <c r="H117" s="678">
        <v>0</v>
      </c>
      <c r="I117" s="665">
        <v>1</v>
      </c>
      <c r="J117" s="665">
        <v>111.22</v>
      </c>
      <c r="K117" s="678">
        <v>1</v>
      </c>
      <c r="L117" s="665">
        <v>1</v>
      </c>
      <c r="M117" s="666">
        <v>111.22</v>
      </c>
    </row>
    <row r="118" spans="1:13" ht="14.4" customHeight="1" x14ac:dyDescent="0.3">
      <c r="A118" s="661" t="s">
        <v>970</v>
      </c>
      <c r="B118" s="662" t="s">
        <v>937</v>
      </c>
      <c r="C118" s="662" t="s">
        <v>1347</v>
      </c>
      <c r="D118" s="662" t="s">
        <v>722</v>
      </c>
      <c r="E118" s="662" t="s">
        <v>1348</v>
      </c>
      <c r="F118" s="665"/>
      <c r="G118" s="665"/>
      <c r="H118" s="678"/>
      <c r="I118" s="665">
        <v>1</v>
      </c>
      <c r="J118" s="665">
        <v>0</v>
      </c>
      <c r="K118" s="678"/>
      <c r="L118" s="665">
        <v>1</v>
      </c>
      <c r="M118" s="666">
        <v>0</v>
      </c>
    </row>
    <row r="119" spans="1:13" ht="14.4" customHeight="1" x14ac:dyDescent="0.3">
      <c r="A119" s="661" t="s">
        <v>970</v>
      </c>
      <c r="B119" s="662" t="s">
        <v>937</v>
      </c>
      <c r="C119" s="662" t="s">
        <v>1175</v>
      </c>
      <c r="D119" s="662" t="s">
        <v>1176</v>
      </c>
      <c r="E119" s="662" t="s">
        <v>1177</v>
      </c>
      <c r="F119" s="665">
        <v>1</v>
      </c>
      <c r="G119" s="665">
        <v>36.54</v>
      </c>
      <c r="H119" s="678">
        <v>1</v>
      </c>
      <c r="I119" s="665"/>
      <c r="J119" s="665"/>
      <c r="K119" s="678">
        <v>0</v>
      </c>
      <c r="L119" s="665">
        <v>1</v>
      </c>
      <c r="M119" s="666">
        <v>36.54</v>
      </c>
    </row>
    <row r="120" spans="1:13" ht="14.4" customHeight="1" x14ac:dyDescent="0.3">
      <c r="A120" s="661" t="s">
        <v>970</v>
      </c>
      <c r="B120" s="662" t="s">
        <v>1514</v>
      </c>
      <c r="C120" s="662" t="s">
        <v>1324</v>
      </c>
      <c r="D120" s="662" t="s">
        <v>1325</v>
      </c>
      <c r="E120" s="662" t="s">
        <v>1326</v>
      </c>
      <c r="F120" s="665">
        <v>1</v>
      </c>
      <c r="G120" s="665">
        <v>4.7</v>
      </c>
      <c r="H120" s="678">
        <v>1</v>
      </c>
      <c r="I120" s="665"/>
      <c r="J120" s="665"/>
      <c r="K120" s="678">
        <v>0</v>
      </c>
      <c r="L120" s="665">
        <v>1</v>
      </c>
      <c r="M120" s="666">
        <v>4.7</v>
      </c>
    </row>
    <row r="121" spans="1:13" ht="14.4" customHeight="1" x14ac:dyDescent="0.3">
      <c r="A121" s="661" t="s">
        <v>970</v>
      </c>
      <c r="B121" s="662" t="s">
        <v>1515</v>
      </c>
      <c r="C121" s="662" t="s">
        <v>1332</v>
      </c>
      <c r="D121" s="662" t="s">
        <v>1087</v>
      </c>
      <c r="E121" s="662" t="s">
        <v>1088</v>
      </c>
      <c r="F121" s="665"/>
      <c r="G121" s="665"/>
      <c r="H121" s="678">
        <v>0</v>
      </c>
      <c r="I121" s="665">
        <v>1</v>
      </c>
      <c r="J121" s="665">
        <v>170.32</v>
      </c>
      <c r="K121" s="678">
        <v>1</v>
      </c>
      <c r="L121" s="665">
        <v>1</v>
      </c>
      <c r="M121" s="666">
        <v>170.32</v>
      </c>
    </row>
    <row r="122" spans="1:13" ht="14.4" customHeight="1" x14ac:dyDescent="0.3">
      <c r="A122" s="661" t="s">
        <v>970</v>
      </c>
      <c r="B122" s="662" t="s">
        <v>1520</v>
      </c>
      <c r="C122" s="662" t="s">
        <v>1227</v>
      </c>
      <c r="D122" s="662" t="s">
        <v>1228</v>
      </c>
      <c r="E122" s="662" t="s">
        <v>1229</v>
      </c>
      <c r="F122" s="665"/>
      <c r="G122" s="665"/>
      <c r="H122" s="678">
        <v>0</v>
      </c>
      <c r="I122" s="665">
        <v>2</v>
      </c>
      <c r="J122" s="665">
        <v>267.88</v>
      </c>
      <c r="K122" s="678">
        <v>1</v>
      </c>
      <c r="L122" s="665">
        <v>2</v>
      </c>
      <c r="M122" s="666">
        <v>267.88</v>
      </c>
    </row>
    <row r="123" spans="1:13" ht="14.4" customHeight="1" x14ac:dyDescent="0.3">
      <c r="A123" s="661" t="s">
        <v>971</v>
      </c>
      <c r="B123" s="662" t="s">
        <v>934</v>
      </c>
      <c r="C123" s="662" t="s">
        <v>749</v>
      </c>
      <c r="D123" s="662" t="s">
        <v>935</v>
      </c>
      <c r="E123" s="662" t="s">
        <v>936</v>
      </c>
      <c r="F123" s="665"/>
      <c r="G123" s="665"/>
      <c r="H123" s="678">
        <v>0</v>
      </c>
      <c r="I123" s="665">
        <v>1</v>
      </c>
      <c r="J123" s="665">
        <v>154.36000000000001</v>
      </c>
      <c r="K123" s="678">
        <v>1</v>
      </c>
      <c r="L123" s="665">
        <v>1</v>
      </c>
      <c r="M123" s="666">
        <v>154.36000000000001</v>
      </c>
    </row>
    <row r="124" spans="1:13" ht="14.4" customHeight="1" x14ac:dyDescent="0.3">
      <c r="A124" s="661" t="s">
        <v>971</v>
      </c>
      <c r="B124" s="662" t="s">
        <v>1518</v>
      </c>
      <c r="C124" s="662" t="s">
        <v>1376</v>
      </c>
      <c r="D124" s="662" t="s">
        <v>1377</v>
      </c>
      <c r="E124" s="662" t="s">
        <v>1073</v>
      </c>
      <c r="F124" s="665"/>
      <c r="G124" s="665"/>
      <c r="H124" s="678">
        <v>0</v>
      </c>
      <c r="I124" s="665">
        <v>1</v>
      </c>
      <c r="J124" s="665">
        <v>207.45</v>
      </c>
      <c r="K124" s="678">
        <v>1</v>
      </c>
      <c r="L124" s="665">
        <v>1</v>
      </c>
      <c r="M124" s="666">
        <v>207.45</v>
      </c>
    </row>
    <row r="125" spans="1:13" ht="14.4" customHeight="1" x14ac:dyDescent="0.3">
      <c r="A125" s="661" t="s">
        <v>972</v>
      </c>
      <c r="B125" s="662" t="s">
        <v>925</v>
      </c>
      <c r="C125" s="662" t="s">
        <v>981</v>
      </c>
      <c r="D125" s="662" t="s">
        <v>732</v>
      </c>
      <c r="E125" s="662" t="s">
        <v>982</v>
      </c>
      <c r="F125" s="665"/>
      <c r="G125" s="665"/>
      <c r="H125" s="678"/>
      <c r="I125" s="665">
        <v>1</v>
      </c>
      <c r="J125" s="665">
        <v>0</v>
      </c>
      <c r="K125" s="678"/>
      <c r="L125" s="665">
        <v>1</v>
      </c>
      <c r="M125" s="666">
        <v>0</v>
      </c>
    </row>
    <row r="126" spans="1:13" ht="14.4" customHeight="1" x14ac:dyDescent="0.3">
      <c r="A126" s="661" t="s">
        <v>972</v>
      </c>
      <c r="B126" s="662" t="s">
        <v>925</v>
      </c>
      <c r="C126" s="662" t="s">
        <v>741</v>
      </c>
      <c r="D126" s="662" t="s">
        <v>742</v>
      </c>
      <c r="E126" s="662" t="s">
        <v>927</v>
      </c>
      <c r="F126" s="665"/>
      <c r="G126" s="665"/>
      <c r="H126" s="678">
        <v>0</v>
      </c>
      <c r="I126" s="665">
        <v>2</v>
      </c>
      <c r="J126" s="665">
        <v>197.56</v>
      </c>
      <c r="K126" s="678">
        <v>1</v>
      </c>
      <c r="L126" s="665">
        <v>2</v>
      </c>
      <c r="M126" s="666">
        <v>197.56</v>
      </c>
    </row>
    <row r="127" spans="1:13" ht="14.4" customHeight="1" x14ac:dyDescent="0.3">
      <c r="A127" s="661" t="s">
        <v>972</v>
      </c>
      <c r="B127" s="662" t="s">
        <v>925</v>
      </c>
      <c r="C127" s="662" t="s">
        <v>744</v>
      </c>
      <c r="D127" s="662" t="s">
        <v>745</v>
      </c>
      <c r="E127" s="662" t="s">
        <v>929</v>
      </c>
      <c r="F127" s="665"/>
      <c r="G127" s="665"/>
      <c r="H127" s="678">
        <v>0</v>
      </c>
      <c r="I127" s="665">
        <v>3</v>
      </c>
      <c r="J127" s="665">
        <v>237.09</v>
      </c>
      <c r="K127" s="678">
        <v>1</v>
      </c>
      <c r="L127" s="665">
        <v>3</v>
      </c>
      <c r="M127" s="666">
        <v>237.09</v>
      </c>
    </row>
    <row r="128" spans="1:13" ht="14.4" customHeight="1" x14ac:dyDescent="0.3">
      <c r="A128" s="661" t="s">
        <v>972</v>
      </c>
      <c r="B128" s="662" t="s">
        <v>925</v>
      </c>
      <c r="C128" s="662" t="s">
        <v>997</v>
      </c>
      <c r="D128" s="662" t="s">
        <v>998</v>
      </c>
      <c r="E128" s="662" t="s">
        <v>999</v>
      </c>
      <c r="F128" s="665"/>
      <c r="G128" s="665"/>
      <c r="H128" s="678">
        <v>0</v>
      </c>
      <c r="I128" s="665">
        <v>1</v>
      </c>
      <c r="J128" s="665">
        <v>59.27</v>
      </c>
      <c r="K128" s="678">
        <v>1</v>
      </c>
      <c r="L128" s="665">
        <v>1</v>
      </c>
      <c r="M128" s="666">
        <v>59.27</v>
      </c>
    </row>
    <row r="129" spans="1:13" ht="14.4" customHeight="1" x14ac:dyDescent="0.3">
      <c r="A129" s="661" t="s">
        <v>972</v>
      </c>
      <c r="B129" s="662" t="s">
        <v>925</v>
      </c>
      <c r="C129" s="662" t="s">
        <v>1005</v>
      </c>
      <c r="D129" s="662" t="s">
        <v>1006</v>
      </c>
      <c r="E129" s="662" t="s">
        <v>1007</v>
      </c>
      <c r="F129" s="665">
        <v>1</v>
      </c>
      <c r="G129" s="665">
        <v>79.03</v>
      </c>
      <c r="H129" s="678">
        <v>1</v>
      </c>
      <c r="I129" s="665"/>
      <c r="J129" s="665"/>
      <c r="K129" s="678">
        <v>0</v>
      </c>
      <c r="L129" s="665">
        <v>1</v>
      </c>
      <c r="M129" s="666">
        <v>79.03</v>
      </c>
    </row>
    <row r="130" spans="1:13" ht="14.4" customHeight="1" x14ac:dyDescent="0.3">
      <c r="A130" s="661" t="s">
        <v>972</v>
      </c>
      <c r="B130" s="662" t="s">
        <v>925</v>
      </c>
      <c r="C130" s="662" t="s">
        <v>991</v>
      </c>
      <c r="D130" s="662" t="s">
        <v>992</v>
      </c>
      <c r="E130" s="662" t="s">
        <v>993</v>
      </c>
      <c r="F130" s="665"/>
      <c r="G130" s="665"/>
      <c r="H130" s="678">
        <v>0</v>
      </c>
      <c r="I130" s="665">
        <v>3</v>
      </c>
      <c r="J130" s="665">
        <v>355.62</v>
      </c>
      <c r="K130" s="678">
        <v>1</v>
      </c>
      <c r="L130" s="665">
        <v>3</v>
      </c>
      <c r="M130" s="666">
        <v>355.62</v>
      </c>
    </row>
    <row r="131" spans="1:13" ht="14.4" customHeight="1" x14ac:dyDescent="0.3">
      <c r="A131" s="661" t="s">
        <v>972</v>
      </c>
      <c r="B131" s="662" t="s">
        <v>925</v>
      </c>
      <c r="C131" s="662" t="s">
        <v>994</v>
      </c>
      <c r="D131" s="662" t="s">
        <v>995</v>
      </c>
      <c r="E131" s="662" t="s">
        <v>996</v>
      </c>
      <c r="F131" s="665"/>
      <c r="G131" s="665"/>
      <c r="H131" s="678">
        <v>0</v>
      </c>
      <c r="I131" s="665">
        <v>4</v>
      </c>
      <c r="J131" s="665">
        <v>237.08</v>
      </c>
      <c r="K131" s="678">
        <v>1</v>
      </c>
      <c r="L131" s="665">
        <v>4</v>
      </c>
      <c r="M131" s="666">
        <v>237.08</v>
      </c>
    </row>
    <row r="132" spans="1:13" ht="14.4" customHeight="1" x14ac:dyDescent="0.3">
      <c r="A132" s="661" t="s">
        <v>972</v>
      </c>
      <c r="B132" s="662" t="s">
        <v>925</v>
      </c>
      <c r="C132" s="662" t="s">
        <v>738</v>
      </c>
      <c r="D132" s="662" t="s">
        <v>739</v>
      </c>
      <c r="E132" s="662" t="s">
        <v>928</v>
      </c>
      <c r="F132" s="665"/>
      <c r="G132" s="665"/>
      <c r="H132" s="678">
        <v>0</v>
      </c>
      <c r="I132" s="665">
        <v>7</v>
      </c>
      <c r="J132" s="665">
        <v>322.49</v>
      </c>
      <c r="K132" s="678">
        <v>1</v>
      </c>
      <c r="L132" s="665">
        <v>7</v>
      </c>
      <c r="M132" s="666">
        <v>322.49</v>
      </c>
    </row>
    <row r="133" spans="1:13" ht="14.4" customHeight="1" x14ac:dyDescent="0.3">
      <c r="A133" s="661" t="s">
        <v>972</v>
      </c>
      <c r="B133" s="662" t="s">
        <v>925</v>
      </c>
      <c r="C133" s="662" t="s">
        <v>1155</v>
      </c>
      <c r="D133" s="662" t="s">
        <v>1156</v>
      </c>
      <c r="E133" s="662" t="s">
        <v>1007</v>
      </c>
      <c r="F133" s="665">
        <v>2</v>
      </c>
      <c r="G133" s="665">
        <v>158.06</v>
      </c>
      <c r="H133" s="678">
        <v>1</v>
      </c>
      <c r="I133" s="665"/>
      <c r="J133" s="665"/>
      <c r="K133" s="678">
        <v>0</v>
      </c>
      <c r="L133" s="665">
        <v>2</v>
      </c>
      <c r="M133" s="666">
        <v>158.06</v>
      </c>
    </row>
    <row r="134" spans="1:13" ht="14.4" customHeight="1" x14ac:dyDescent="0.3">
      <c r="A134" s="661" t="s">
        <v>973</v>
      </c>
      <c r="B134" s="662" t="s">
        <v>1504</v>
      </c>
      <c r="C134" s="662" t="s">
        <v>1410</v>
      </c>
      <c r="D134" s="662" t="s">
        <v>1184</v>
      </c>
      <c r="E134" s="662" t="s">
        <v>1411</v>
      </c>
      <c r="F134" s="665"/>
      <c r="G134" s="665"/>
      <c r="H134" s="678">
        <v>0</v>
      </c>
      <c r="I134" s="665">
        <v>3</v>
      </c>
      <c r="J134" s="665">
        <v>86.429999999999993</v>
      </c>
      <c r="K134" s="678">
        <v>1</v>
      </c>
      <c r="L134" s="665">
        <v>3</v>
      </c>
      <c r="M134" s="666">
        <v>86.429999999999993</v>
      </c>
    </row>
    <row r="135" spans="1:13" ht="14.4" customHeight="1" x14ac:dyDescent="0.3">
      <c r="A135" s="661" t="s">
        <v>973</v>
      </c>
      <c r="B135" s="662" t="s">
        <v>925</v>
      </c>
      <c r="C135" s="662" t="s">
        <v>1150</v>
      </c>
      <c r="D135" s="662" t="s">
        <v>1151</v>
      </c>
      <c r="E135" s="662" t="s">
        <v>1152</v>
      </c>
      <c r="F135" s="665"/>
      <c r="G135" s="665"/>
      <c r="H135" s="678"/>
      <c r="I135" s="665">
        <v>10</v>
      </c>
      <c r="J135" s="665">
        <v>0</v>
      </c>
      <c r="K135" s="678"/>
      <c r="L135" s="665">
        <v>10</v>
      </c>
      <c r="M135" s="666">
        <v>0</v>
      </c>
    </row>
    <row r="136" spans="1:13" ht="14.4" customHeight="1" x14ac:dyDescent="0.3">
      <c r="A136" s="661" t="s">
        <v>973</v>
      </c>
      <c r="B136" s="662" t="s">
        <v>925</v>
      </c>
      <c r="C136" s="662" t="s">
        <v>1269</v>
      </c>
      <c r="D136" s="662" t="s">
        <v>1151</v>
      </c>
      <c r="E136" s="662" t="s">
        <v>1270</v>
      </c>
      <c r="F136" s="665"/>
      <c r="G136" s="665"/>
      <c r="H136" s="678">
        <v>0</v>
      </c>
      <c r="I136" s="665">
        <v>1</v>
      </c>
      <c r="J136" s="665">
        <v>69.55</v>
      </c>
      <c r="K136" s="678">
        <v>1</v>
      </c>
      <c r="L136" s="665">
        <v>1</v>
      </c>
      <c r="M136" s="666">
        <v>69.55</v>
      </c>
    </row>
    <row r="137" spans="1:13" ht="14.4" customHeight="1" x14ac:dyDescent="0.3">
      <c r="A137" s="661" t="s">
        <v>973</v>
      </c>
      <c r="B137" s="662" t="s">
        <v>925</v>
      </c>
      <c r="C137" s="662" t="s">
        <v>981</v>
      </c>
      <c r="D137" s="662" t="s">
        <v>732</v>
      </c>
      <c r="E137" s="662" t="s">
        <v>982</v>
      </c>
      <c r="F137" s="665"/>
      <c r="G137" s="665"/>
      <c r="H137" s="678"/>
      <c r="I137" s="665">
        <v>6</v>
      </c>
      <c r="J137" s="665">
        <v>0</v>
      </c>
      <c r="K137" s="678"/>
      <c r="L137" s="665">
        <v>6</v>
      </c>
      <c r="M137" s="666">
        <v>0</v>
      </c>
    </row>
    <row r="138" spans="1:13" ht="14.4" customHeight="1" x14ac:dyDescent="0.3">
      <c r="A138" s="661" t="s">
        <v>973</v>
      </c>
      <c r="B138" s="662" t="s">
        <v>925</v>
      </c>
      <c r="C138" s="662" t="s">
        <v>731</v>
      </c>
      <c r="D138" s="662" t="s">
        <v>732</v>
      </c>
      <c r="E138" s="662" t="s">
        <v>926</v>
      </c>
      <c r="F138" s="665"/>
      <c r="G138" s="665"/>
      <c r="H138" s="678">
        <v>0</v>
      </c>
      <c r="I138" s="665">
        <v>2</v>
      </c>
      <c r="J138" s="665">
        <v>177.02</v>
      </c>
      <c r="K138" s="678">
        <v>1</v>
      </c>
      <c r="L138" s="665">
        <v>2</v>
      </c>
      <c r="M138" s="666">
        <v>177.02</v>
      </c>
    </row>
    <row r="139" spans="1:13" ht="14.4" customHeight="1" x14ac:dyDescent="0.3">
      <c r="A139" s="661" t="s">
        <v>973</v>
      </c>
      <c r="B139" s="662" t="s">
        <v>925</v>
      </c>
      <c r="C139" s="662" t="s">
        <v>983</v>
      </c>
      <c r="D139" s="662" t="s">
        <v>984</v>
      </c>
      <c r="E139" s="662" t="s">
        <v>985</v>
      </c>
      <c r="F139" s="665">
        <v>9</v>
      </c>
      <c r="G139" s="665">
        <v>0</v>
      </c>
      <c r="H139" s="678"/>
      <c r="I139" s="665"/>
      <c r="J139" s="665"/>
      <c r="K139" s="678"/>
      <c r="L139" s="665">
        <v>9</v>
      </c>
      <c r="M139" s="666">
        <v>0</v>
      </c>
    </row>
    <row r="140" spans="1:13" ht="14.4" customHeight="1" x14ac:dyDescent="0.3">
      <c r="A140" s="661" t="s">
        <v>973</v>
      </c>
      <c r="B140" s="662" t="s">
        <v>925</v>
      </c>
      <c r="C140" s="662" t="s">
        <v>986</v>
      </c>
      <c r="D140" s="662" t="s">
        <v>987</v>
      </c>
      <c r="E140" s="662" t="s">
        <v>988</v>
      </c>
      <c r="F140" s="665"/>
      <c r="G140" s="665"/>
      <c r="H140" s="678"/>
      <c r="I140" s="665">
        <v>9</v>
      </c>
      <c r="J140" s="665">
        <v>0</v>
      </c>
      <c r="K140" s="678"/>
      <c r="L140" s="665">
        <v>9</v>
      </c>
      <c r="M140" s="666">
        <v>0</v>
      </c>
    </row>
    <row r="141" spans="1:13" ht="14.4" customHeight="1" x14ac:dyDescent="0.3">
      <c r="A141" s="661" t="s">
        <v>973</v>
      </c>
      <c r="B141" s="662" t="s">
        <v>925</v>
      </c>
      <c r="C141" s="662" t="s">
        <v>989</v>
      </c>
      <c r="D141" s="662" t="s">
        <v>987</v>
      </c>
      <c r="E141" s="662" t="s">
        <v>990</v>
      </c>
      <c r="F141" s="665"/>
      <c r="G141" s="665"/>
      <c r="H141" s="678">
        <v>0</v>
      </c>
      <c r="I141" s="665">
        <v>1</v>
      </c>
      <c r="J141" s="665">
        <v>108.26</v>
      </c>
      <c r="K141" s="678">
        <v>1</v>
      </c>
      <c r="L141" s="665">
        <v>1</v>
      </c>
      <c r="M141" s="666">
        <v>108.26</v>
      </c>
    </row>
    <row r="142" spans="1:13" ht="14.4" customHeight="1" x14ac:dyDescent="0.3">
      <c r="A142" s="661" t="s">
        <v>973</v>
      </c>
      <c r="B142" s="662" t="s">
        <v>925</v>
      </c>
      <c r="C142" s="662" t="s">
        <v>741</v>
      </c>
      <c r="D142" s="662" t="s">
        <v>742</v>
      </c>
      <c r="E142" s="662" t="s">
        <v>927</v>
      </c>
      <c r="F142" s="665"/>
      <c r="G142" s="665"/>
      <c r="H142" s="678">
        <v>0</v>
      </c>
      <c r="I142" s="665">
        <v>53</v>
      </c>
      <c r="J142" s="665">
        <v>5235.34</v>
      </c>
      <c r="K142" s="678">
        <v>1</v>
      </c>
      <c r="L142" s="665">
        <v>53</v>
      </c>
      <c r="M142" s="666">
        <v>5235.34</v>
      </c>
    </row>
    <row r="143" spans="1:13" ht="14.4" customHeight="1" x14ac:dyDescent="0.3">
      <c r="A143" s="661" t="s">
        <v>973</v>
      </c>
      <c r="B143" s="662" t="s">
        <v>925</v>
      </c>
      <c r="C143" s="662" t="s">
        <v>744</v>
      </c>
      <c r="D143" s="662" t="s">
        <v>745</v>
      </c>
      <c r="E143" s="662" t="s">
        <v>929</v>
      </c>
      <c r="F143" s="665"/>
      <c r="G143" s="665"/>
      <c r="H143" s="678">
        <v>0</v>
      </c>
      <c r="I143" s="665">
        <v>92</v>
      </c>
      <c r="J143" s="665">
        <v>7270.7599999999984</v>
      </c>
      <c r="K143" s="678">
        <v>1</v>
      </c>
      <c r="L143" s="665">
        <v>92</v>
      </c>
      <c r="M143" s="666">
        <v>7270.7599999999984</v>
      </c>
    </row>
    <row r="144" spans="1:13" ht="14.4" customHeight="1" x14ac:dyDescent="0.3">
      <c r="A144" s="661" t="s">
        <v>973</v>
      </c>
      <c r="B144" s="662" t="s">
        <v>925</v>
      </c>
      <c r="C144" s="662" t="s">
        <v>1407</v>
      </c>
      <c r="D144" s="662" t="s">
        <v>995</v>
      </c>
      <c r="E144" s="662" t="s">
        <v>1408</v>
      </c>
      <c r="F144" s="665"/>
      <c r="G144" s="665"/>
      <c r="H144" s="678">
        <v>0</v>
      </c>
      <c r="I144" s="665">
        <v>1</v>
      </c>
      <c r="J144" s="665">
        <v>62.24</v>
      </c>
      <c r="K144" s="678">
        <v>1</v>
      </c>
      <c r="L144" s="665">
        <v>1</v>
      </c>
      <c r="M144" s="666">
        <v>62.24</v>
      </c>
    </row>
    <row r="145" spans="1:13" ht="14.4" customHeight="1" x14ac:dyDescent="0.3">
      <c r="A145" s="661" t="s">
        <v>973</v>
      </c>
      <c r="B145" s="662" t="s">
        <v>925</v>
      </c>
      <c r="C145" s="662" t="s">
        <v>1409</v>
      </c>
      <c r="D145" s="662" t="s">
        <v>742</v>
      </c>
      <c r="E145" s="662" t="s">
        <v>743</v>
      </c>
      <c r="F145" s="665"/>
      <c r="G145" s="665"/>
      <c r="H145" s="678">
        <v>0</v>
      </c>
      <c r="I145" s="665">
        <v>3</v>
      </c>
      <c r="J145" s="665">
        <v>311.21999999999997</v>
      </c>
      <c r="K145" s="678">
        <v>1</v>
      </c>
      <c r="L145" s="665">
        <v>3</v>
      </c>
      <c r="M145" s="666">
        <v>311.21999999999997</v>
      </c>
    </row>
    <row r="146" spans="1:13" ht="14.4" customHeight="1" x14ac:dyDescent="0.3">
      <c r="A146" s="661" t="s">
        <v>973</v>
      </c>
      <c r="B146" s="662" t="s">
        <v>925</v>
      </c>
      <c r="C146" s="662" t="s">
        <v>997</v>
      </c>
      <c r="D146" s="662" t="s">
        <v>998</v>
      </c>
      <c r="E146" s="662" t="s">
        <v>999</v>
      </c>
      <c r="F146" s="665"/>
      <c r="G146" s="665"/>
      <c r="H146" s="678">
        <v>0</v>
      </c>
      <c r="I146" s="665">
        <v>9</v>
      </c>
      <c r="J146" s="665">
        <v>533.43000000000006</v>
      </c>
      <c r="K146" s="678">
        <v>1</v>
      </c>
      <c r="L146" s="665">
        <v>9</v>
      </c>
      <c r="M146" s="666">
        <v>533.43000000000006</v>
      </c>
    </row>
    <row r="147" spans="1:13" ht="14.4" customHeight="1" x14ac:dyDescent="0.3">
      <c r="A147" s="661" t="s">
        <v>973</v>
      </c>
      <c r="B147" s="662" t="s">
        <v>925</v>
      </c>
      <c r="C147" s="662" t="s">
        <v>1000</v>
      </c>
      <c r="D147" s="662" t="s">
        <v>1001</v>
      </c>
      <c r="E147" s="662" t="s">
        <v>1002</v>
      </c>
      <c r="F147" s="665">
        <v>8</v>
      </c>
      <c r="G147" s="665">
        <v>790.24</v>
      </c>
      <c r="H147" s="678">
        <v>1</v>
      </c>
      <c r="I147" s="665"/>
      <c r="J147" s="665"/>
      <c r="K147" s="678">
        <v>0</v>
      </c>
      <c r="L147" s="665">
        <v>8</v>
      </c>
      <c r="M147" s="666">
        <v>790.24</v>
      </c>
    </row>
    <row r="148" spans="1:13" ht="14.4" customHeight="1" x14ac:dyDescent="0.3">
      <c r="A148" s="661" t="s">
        <v>973</v>
      </c>
      <c r="B148" s="662" t="s">
        <v>925</v>
      </c>
      <c r="C148" s="662" t="s">
        <v>1273</v>
      </c>
      <c r="D148" s="662" t="s">
        <v>992</v>
      </c>
      <c r="E148" s="662" t="s">
        <v>1274</v>
      </c>
      <c r="F148" s="665"/>
      <c r="G148" s="665"/>
      <c r="H148" s="678">
        <v>0</v>
      </c>
      <c r="I148" s="665">
        <v>9</v>
      </c>
      <c r="J148" s="665">
        <v>1066.8600000000001</v>
      </c>
      <c r="K148" s="678">
        <v>1</v>
      </c>
      <c r="L148" s="665">
        <v>9</v>
      </c>
      <c r="M148" s="666">
        <v>1066.8600000000001</v>
      </c>
    </row>
    <row r="149" spans="1:13" ht="14.4" customHeight="1" x14ac:dyDescent="0.3">
      <c r="A149" s="661" t="s">
        <v>973</v>
      </c>
      <c r="B149" s="662" t="s">
        <v>925</v>
      </c>
      <c r="C149" s="662" t="s">
        <v>1153</v>
      </c>
      <c r="D149" s="662" t="s">
        <v>739</v>
      </c>
      <c r="E149" s="662" t="s">
        <v>1154</v>
      </c>
      <c r="F149" s="665"/>
      <c r="G149" s="665"/>
      <c r="H149" s="678">
        <v>0</v>
      </c>
      <c r="I149" s="665">
        <v>1</v>
      </c>
      <c r="J149" s="665">
        <v>46.07</v>
      </c>
      <c r="K149" s="678">
        <v>1</v>
      </c>
      <c r="L149" s="665">
        <v>1</v>
      </c>
      <c r="M149" s="666">
        <v>46.07</v>
      </c>
    </row>
    <row r="150" spans="1:13" ht="14.4" customHeight="1" x14ac:dyDescent="0.3">
      <c r="A150" s="661" t="s">
        <v>973</v>
      </c>
      <c r="B150" s="662" t="s">
        <v>925</v>
      </c>
      <c r="C150" s="662" t="s">
        <v>1003</v>
      </c>
      <c r="D150" s="662" t="s">
        <v>745</v>
      </c>
      <c r="E150" s="662" t="s">
        <v>1004</v>
      </c>
      <c r="F150" s="665"/>
      <c r="G150" s="665"/>
      <c r="H150" s="678">
        <v>0</v>
      </c>
      <c r="I150" s="665">
        <v>6</v>
      </c>
      <c r="J150" s="665">
        <v>474.17999999999995</v>
      </c>
      <c r="K150" s="678">
        <v>1</v>
      </c>
      <c r="L150" s="665">
        <v>6</v>
      </c>
      <c r="M150" s="666">
        <v>474.17999999999995</v>
      </c>
    </row>
    <row r="151" spans="1:13" ht="14.4" customHeight="1" x14ac:dyDescent="0.3">
      <c r="A151" s="661" t="s">
        <v>973</v>
      </c>
      <c r="B151" s="662" t="s">
        <v>925</v>
      </c>
      <c r="C151" s="662" t="s">
        <v>728</v>
      </c>
      <c r="D151" s="662" t="s">
        <v>930</v>
      </c>
      <c r="E151" s="662" t="s">
        <v>931</v>
      </c>
      <c r="F151" s="665"/>
      <c r="G151" s="665"/>
      <c r="H151" s="678">
        <v>0</v>
      </c>
      <c r="I151" s="665">
        <v>3</v>
      </c>
      <c r="J151" s="665">
        <v>138.21</v>
      </c>
      <c r="K151" s="678">
        <v>1</v>
      </c>
      <c r="L151" s="665">
        <v>3</v>
      </c>
      <c r="M151" s="666">
        <v>138.21</v>
      </c>
    </row>
    <row r="152" spans="1:13" ht="14.4" customHeight="1" x14ac:dyDescent="0.3">
      <c r="A152" s="661" t="s">
        <v>973</v>
      </c>
      <c r="B152" s="662" t="s">
        <v>925</v>
      </c>
      <c r="C152" s="662" t="s">
        <v>735</v>
      </c>
      <c r="D152" s="662" t="s">
        <v>932</v>
      </c>
      <c r="E152" s="662" t="s">
        <v>933</v>
      </c>
      <c r="F152" s="665"/>
      <c r="G152" s="665"/>
      <c r="H152" s="678">
        <v>0</v>
      </c>
      <c r="I152" s="665">
        <v>31</v>
      </c>
      <c r="J152" s="665">
        <v>3674.74</v>
      </c>
      <c r="K152" s="678">
        <v>1</v>
      </c>
      <c r="L152" s="665">
        <v>31</v>
      </c>
      <c r="M152" s="666">
        <v>3674.74</v>
      </c>
    </row>
    <row r="153" spans="1:13" ht="14.4" customHeight="1" x14ac:dyDescent="0.3">
      <c r="A153" s="661" t="s">
        <v>973</v>
      </c>
      <c r="B153" s="662" t="s">
        <v>925</v>
      </c>
      <c r="C153" s="662" t="s">
        <v>1005</v>
      </c>
      <c r="D153" s="662" t="s">
        <v>1006</v>
      </c>
      <c r="E153" s="662" t="s">
        <v>1007</v>
      </c>
      <c r="F153" s="665">
        <v>35</v>
      </c>
      <c r="G153" s="665">
        <v>2766.0499999999997</v>
      </c>
      <c r="H153" s="678">
        <v>1</v>
      </c>
      <c r="I153" s="665"/>
      <c r="J153" s="665"/>
      <c r="K153" s="678">
        <v>0</v>
      </c>
      <c r="L153" s="665">
        <v>35</v>
      </c>
      <c r="M153" s="666">
        <v>2766.0499999999997</v>
      </c>
    </row>
    <row r="154" spans="1:13" ht="14.4" customHeight="1" x14ac:dyDescent="0.3">
      <c r="A154" s="661" t="s">
        <v>973</v>
      </c>
      <c r="B154" s="662" t="s">
        <v>925</v>
      </c>
      <c r="C154" s="662" t="s">
        <v>991</v>
      </c>
      <c r="D154" s="662" t="s">
        <v>992</v>
      </c>
      <c r="E154" s="662" t="s">
        <v>993</v>
      </c>
      <c r="F154" s="665"/>
      <c r="G154" s="665"/>
      <c r="H154" s="678">
        <v>0</v>
      </c>
      <c r="I154" s="665">
        <v>63</v>
      </c>
      <c r="J154" s="665">
        <v>7468.0199999999986</v>
      </c>
      <c r="K154" s="678">
        <v>1</v>
      </c>
      <c r="L154" s="665">
        <v>63</v>
      </c>
      <c r="M154" s="666">
        <v>7468.0199999999986</v>
      </c>
    </row>
    <row r="155" spans="1:13" ht="14.4" customHeight="1" x14ac:dyDescent="0.3">
      <c r="A155" s="661" t="s">
        <v>973</v>
      </c>
      <c r="B155" s="662" t="s">
        <v>925</v>
      </c>
      <c r="C155" s="662" t="s">
        <v>994</v>
      </c>
      <c r="D155" s="662" t="s">
        <v>995</v>
      </c>
      <c r="E155" s="662" t="s">
        <v>996</v>
      </c>
      <c r="F155" s="665"/>
      <c r="G155" s="665"/>
      <c r="H155" s="678">
        <v>0</v>
      </c>
      <c r="I155" s="665">
        <v>11</v>
      </c>
      <c r="J155" s="665">
        <v>651.96999999999991</v>
      </c>
      <c r="K155" s="678">
        <v>1</v>
      </c>
      <c r="L155" s="665">
        <v>11</v>
      </c>
      <c r="M155" s="666">
        <v>651.96999999999991</v>
      </c>
    </row>
    <row r="156" spans="1:13" ht="14.4" customHeight="1" x14ac:dyDescent="0.3">
      <c r="A156" s="661" t="s">
        <v>973</v>
      </c>
      <c r="B156" s="662" t="s">
        <v>925</v>
      </c>
      <c r="C156" s="662" t="s">
        <v>738</v>
      </c>
      <c r="D156" s="662" t="s">
        <v>739</v>
      </c>
      <c r="E156" s="662" t="s">
        <v>928</v>
      </c>
      <c r="F156" s="665"/>
      <c r="G156" s="665"/>
      <c r="H156" s="678">
        <v>0</v>
      </c>
      <c r="I156" s="665">
        <v>2</v>
      </c>
      <c r="J156" s="665">
        <v>92.14</v>
      </c>
      <c r="K156" s="678">
        <v>1</v>
      </c>
      <c r="L156" s="665">
        <v>2</v>
      </c>
      <c r="M156" s="666">
        <v>92.14</v>
      </c>
    </row>
    <row r="157" spans="1:13" ht="14.4" customHeight="1" x14ac:dyDescent="0.3">
      <c r="A157" s="661" t="s">
        <v>973</v>
      </c>
      <c r="B157" s="662" t="s">
        <v>925</v>
      </c>
      <c r="C157" s="662" t="s">
        <v>1155</v>
      </c>
      <c r="D157" s="662" t="s">
        <v>1156</v>
      </c>
      <c r="E157" s="662" t="s">
        <v>1007</v>
      </c>
      <c r="F157" s="665">
        <v>15</v>
      </c>
      <c r="G157" s="665">
        <v>1185.45</v>
      </c>
      <c r="H157" s="678">
        <v>1</v>
      </c>
      <c r="I157" s="665"/>
      <c r="J157" s="665"/>
      <c r="K157" s="678">
        <v>0</v>
      </c>
      <c r="L157" s="665">
        <v>15</v>
      </c>
      <c r="M157" s="666">
        <v>1185.45</v>
      </c>
    </row>
    <row r="158" spans="1:13" ht="14.4" customHeight="1" x14ac:dyDescent="0.3">
      <c r="A158" s="661" t="s">
        <v>973</v>
      </c>
      <c r="B158" s="662" t="s">
        <v>934</v>
      </c>
      <c r="C158" s="662" t="s">
        <v>749</v>
      </c>
      <c r="D158" s="662" t="s">
        <v>935</v>
      </c>
      <c r="E158" s="662" t="s">
        <v>936</v>
      </c>
      <c r="F158" s="665"/>
      <c r="G158" s="665"/>
      <c r="H158" s="678">
        <v>0</v>
      </c>
      <c r="I158" s="665">
        <v>1</v>
      </c>
      <c r="J158" s="665">
        <v>154.36000000000001</v>
      </c>
      <c r="K158" s="678">
        <v>1</v>
      </c>
      <c r="L158" s="665">
        <v>1</v>
      </c>
      <c r="M158" s="666">
        <v>154.36000000000001</v>
      </c>
    </row>
    <row r="159" spans="1:13" ht="14.4" customHeight="1" x14ac:dyDescent="0.3">
      <c r="A159" s="661" t="s">
        <v>973</v>
      </c>
      <c r="B159" s="662" t="s">
        <v>937</v>
      </c>
      <c r="C159" s="662" t="s">
        <v>1051</v>
      </c>
      <c r="D159" s="662" t="s">
        <v>722</v>
      </c>
      <c r="E159" s="662" t="s">
        <v>1052</v>
      </c>
      <c r="F159" s="665"/>
      <c r="G159" s="665"/>
      <c r="H159" s="678">
        <v>0</v>
      </c>
      <c r="I159" s="665">
        <v>1</v>
      </c>
      <c r="J159" s="665">
        <v>36.54</v>
      </c>
      <c r="K159" s="678">
        <v>1</v>
      </c>
      <c r="L159" s="665">
        <v>1</v>
      </c>
      <c r="M159" s="666">
        <v>36.54</v>
      </c>
    </row>
    <row r="160" spans="1:13" ht="14.4" customHeight="1" x14ac:dyDescent="0.3">
      <c r="A160" s="661" t="s">
        <v>973</v>
      </c>
      <c r="B160" s="662" t="s">
        <v>1524</v>
      </c>
      <c r="C160" s="662" t="s">
        <v>1424</v>
      </c>
      <c r="D160" s="662" t="s">
        <v>1425</v>
      </c>
      <c r="E160" s="662" t="s">
        <v>1426</v>
      </c>
      <c r="F160" s="665">
        <v>1</v>
      </c>
      <c r="G160" s="665">
        <v>0</v>
      </c>
      <c r="H160" s="678"/>
      <c r="I160" s="665"/>
      <c r="J160" s="665"/>
      <c r="K160" s="678"/>
      <c r="L160" s="665">
        <v>1</v>
      </c>
      <c r="M160" s="666">
        <v>0</v>
      </c>
    </row>
    <row r="161" spans="1:13" ht="14.4" customHeight="1" x14ac:dyDescent="0.3">
      <c r="A161" s="661" t="s">
        <v>974</v>
      </c>
      <c r="B161" s="662" t="s">
        <v>1512</v>
      </c>
      <c r="C161" s="662" t="s">
        <v>1062</v>
      </c>
      <c r="D161" s="662" t="s">
        <v>1063</v>
      </c>
      <c r="E161" s="662" t="s">
        <v>1028</v>
      </c>
      <c r="F161" s="665"/>
      <c r="G161" s="665"/>
      <c r="H161" s="678">
        <v>0</v>
      </c>
      <c r="I161" s="665">
        <v>1</v>
      </c>
      <c r="J161" s="665">
        <v>196.21</v>
      </c>
      <c r="K161" s="678">
        <v>1</v>
      </c>
      <c r="L161" s="665">
        <v>1</v>
      </c>
      <c r="M161" s="666">
        <v>196.21</v>
      </c>
    </row>
    <row r="162" spans="1:13" ht="14.4" customHeight="1" x14ac:dyDescent="0.3">
      <c r="A162" s="661" t="s">
        <v>974</v>
      </c>
      <c r="B162" s="662" t="s">
        <v>1512</v>
      </c>
      <c r="C162" s="662" t="s">
        <v>1431</v>
      </c>
      <c r="D162" s="662" t="s">
        <v>1432</v>
      </c>
      <c r="E162" s="662" t="s">
        <v>1433</v>
      </c>
      <c r="F162" s="665"/>
      <c r="G162" s="665"/>
      <c r="H162" s="678">
        <v>0</v>
      </c>
      <c r="I162" s="665">
        <v>3</v>
      </c>
      <c r="J162" s="665">
        <v>1811.19</v>
      </c>
      <c r="K162" s="678">
        <v>1</v>
      </c>
      <c r="L162" s="665">
        <v>3</v>
      </c>
      <c r="M162" s="666">
        <v>1811.19</v>
      </c>
    </row>
    <row r="163" spans="1:13" ht="14.4" customHeight="1" x14ac:dyDescent="0.3">
      <c r="A163" s="661" t="s">
        <v>974</v>
      </c>
      <c r="B163" s="662" t="s">
        <v>925</v>
      </c>
      <c r="C163" s="662" t="s">
        <v>991</v>
      </c>
      <c r="D163" s="662" t="s">
        <v>992</v>
      </c>
      <c r="E163" s="662" t="s">
        <v>993</v>
      </c>
      <c r="F163" s="665"/>
      <c r="G163" s="665"/>
      <c r="H163" s="678">
        <v>0</v>
      </c>
      <c r="I163" s="665">
        <v>2</v>
      </c>
      <c r="J163" s="665">
        <v>237.08</v>
      </c>
      <c r="K163" s="678">
        <v>1</v>
      </c>
      <c r="L163" s="665">
        <v>2</v>
      </c>
      <c r="M163" s="666">
        <v>237.08</v>
      </c>
    </row>
    <row r="164" spans="1:13" ht="14.4" customHeight="1" x14ac:dyDescent="0.3">
      <c r="A164" s="661" t="s">
        <v>975</v>
      </c>
      <c r="B164" s="662" t="s">
        <v>1507</v>
      </c>
      <c r="C164" s="662" t="s">
        <v>1260</v>
      </c>
      <c r="D164" s="662" t="s">
        <v>1132</v>
      </c>
      <c r="E164" s="662" t="s">
        <v>1261</v>
      </c>
      <c r="F164" s="665">
        <v>1</v>
      </c>
      <c r="G164" s="665">
        <v>1322.72</v>
      </c>
      <c r="H164" s="678">
        <v>1</v>
      </c>
      <c r="I164" s="665"/>
      <c r="J164" s="665"/>
      <c r="K164" s="678">
        <v>0</v>
      </c>
      <c r="L164" s="665">
        <v>1</v>
      </c>
      <c r="M164" s="666">
        <v>1322.72</v>
      </c>
    </row>
    <row r="165" spans="1:13" ht="14.4" customHeight="1" x14ac:dyDescent="0.3">
      <c r="A165" s="661" t="s">
        <v>975</v>
      </c>
      <c r="B165" s="662" t="s">
        <v>1525</v>
      </c>
      <c r="C165" s="662" t="s">
        <v>1468</v>
      </c>
      <c r="D165" s="662" t="s">
        <v>1469</v>
      </c>
      <c r="E165" s="662" t="s">
        <v>1470</v>
      </c>
      <c r="F165" s="665"/>
      <c r="G165" s="665"/>
      <c r="H165" s="678">
        <v>0</v>
      </c>
      <c r="I165" s="665">
        <v>3</v>
      </c>
      <c r="J165" s="665">
        <v>316.38</v>
      </c>
      <c r="K165" s="678">
        <v>1</v>
      </c>
      <c r="L165" s="665">
        <v>3</v>
      </c>
      <c r="M165" s="666">
        <v>316.38</v>
      </c>
    </row>
    <row r="166" spans="1:13" ht="14.4" customHeight="1" x14ac:dyDescent="0.3">
      <c r="A166" s="661" t="s">
        <v>975</v>
      </c>
      <c r="B166" s="662" t="s">
        <v>1512</v>
      </c>
      <c r="C166" s="662" t="s">
        <v>1454</v>
      </c>
      <c r="D166" s="662" t="s">
        <v>1455</v>
      </c>
      <c r="E166" s="662" t="s">
        <v>1456</v>
      </c>
      <c r="F166" s="665"/>
      <c r="G166" s="665"/>
      <c r="H166" s="678">
        <v>0</v>
      </c>
      <c r="I166" s="665">
        <v>1</v>
      </c>
      <c r="J166" s="665">
        <v>392.42</v>
      </c>
      <c r="K166" s="678">
        <v>1</v>
      </c>
      <c r="L166" s="665">
        <v>1</v>
      </c>
      <c r="M166" s="666">
        <v>392.42</v>
      </c>
    </row>
    <row r="167" spans="1:13" ht="14.4" customHeight="1" x14ac:dyDescent="0.3">
      <c r="A167" s="661" t="s">
        <v>975</v>
      </c>
      <c r="B167" s="662" t="s">
        <v>925</v>
      </c>
      <c r="C167" s="662" t="s">
        <v>1269</v>
      </c>
      <c r="D167" s="662" t="s">
        <v>1151</v>
      </c>
      <c r="E167" s="662" t="s">
        <v>1270</v>
      </c>
      <c r="F167" s="665"/>
      <c r="G167" s="665"/>
      <c r="H167" s="678">
        <v>0</v>
      </c>
      <c r="I167" s="665">
        <v>4</v>
      </c>
      <c r="J167" s="665">
        <v>278.2</v>
      </c>
      <c r="K167" s="678">
        <v>1</v>
      </c>
      <c r="L167" s="665">
        <v>4</v>
      </c>
      <c r="M167" s="666">
        <v>278.2</v>
      </c>
    </row>
    <row r="168" spans="1:13" ht="14.4" customHeight="1" x14ac:dyDescent="0.3">
      <c r="A168" s="661" t="s">
        <v>975</v>
      </c>
      <c r="B168" s="662" t="s">
        <v>925</v>
      </c>
      <c r="C168" s="662" t="s">
        <v>981</v>
      </c>
      <c r="D168" s="662" t="s">
        <v>732</v>
      </c>
      <c r="E168" s="662" t="s">
        <v>982</v>
      </c>
      <c r="F168" s="665"/>
      <c r="G168" s="665"/>
      <c r="H168" s="678"/>
      <c r="I168" s="665">
        <v>3</v>
      </c>
      <c r="J168" s="665">
        <v>0</v>
      </c>
      <c r="K168" s="678"/>
      <c r="L168" s="665">
        <v>3</v>
      </c>
      <c r="M168" s="666">
        <v>0</v>
      </c>
    </row>
    <row r="169" spans="1:13" ht="14.4" customHeight="1" x14ac:dyDescent="0.3">
      <c r="A169" s="661" t="s">
        <v>975</v>
      </c>
      <c r="B169" s="662" t="s">
        <v>925</v>
      </c>
      <c r="C169" s="662" t="s">
        <v>731</v>
      </c>
      <c r="D169" s="662" t="s">
        <v>732</v>
      </c>
      <c r="E169" s="662" t="s">
        <v>926</v>
      </c>
      <c r="F169" s="665"/>
      <c r="G169" s="665"/>
      <c r="H169" s="678">
        <v>0</v>
      </c>
      <c r="I169" s="665">
        <v>3</v>
      </c>
      <c r="J169" s="665">
        <v>265.53000000000003</v>
      </c>
      <c r="K169" s="678">
        <v>1</v>
      </c>
      <c r="L169" s="665">
        <v>3</v>
      </c>
      <c r="M169" s="666">
        <v>265.53000000000003</v>
      </c>
    </row>
    <row r="170" spans="1:13" ht="14.4" customHeight="1" x14ac:dyDescent="0.3">
      <c r="A170" s="661" t="s">
        <v>975</v>
      </c>
      <c r="B170" s="662" t="s">
        <v>925</v>
      </c>
      <c r="C170" s="662" t="s">
        <v>983</v>
      </c>
      <c r="D170" s="662" t="s">
        <v>984</v>
      </c>
      <c r="E170" s="662" t="s">
        <v>985</v>
      </c>
      <c r="F170" s="665">
        <v>2</v>
      </c>
      <c r="G170" s="665">
        <v>0</v>
      </c>
      <c r="H170" s="678"/>
      <c r="I170" s="665"/>
      <c r="J170" s="665"/>
      <c r="K170" s="678"/>
      <c r="L170" s="665">
        <v>2</v>
      </c>
      <c r="M170" s="666">
        <v>0</v>
      </c>
    </row>
    <row r="171" spans="1:13" ht="14.4" customHeight="1" x14ac:dyDescent="0.3">
      <c r="A171" s="661" t="s">
        <v>975</v>
      </c>
      <c r="B171" s="662" t="s">
        <v>925</v>
      </c>
      <c r="C171" s="662" t="s">
        <v>1271</v>
      </c>
      <c r="D171" s="662" t="s">
        <v>984</v>
      </c>
      <c r="E171" s="662" t="s">
        <v>1272</v>
      </c>
      <c r="F171" s="665">
        <v>2</v>
      </c>
      <c r="G171" s="665">
        <v>316.10000000000002</v>
      </c>
      <c r="H171" s="678">
        <v>1</v>
      </c>
      <c r="I171" s="665"/>
      <c r="J171" s="665"/>
      <c r="K171" s="678">
        <v>0</v>
      </c>
      <c r="L171" s="665">
        <v>2</v>
      </c>
      <c r="M171" s="666">
        <v>316.10000000000002</v>
      </c>
    </row>
    <row r="172" spans="1:13" ht="14.4" customHeight="1" x14ac:dyDescent="0.3">
      <c r="A172" s="661" t="s">
        <v>975</v>
      </c>
      <c r="B172" s="662" t="s">
        <v>925</v>
      </c>
      <c r="C172" s="662" t="s">
        <v>986</v>
      </c>
      <c r="D172" s="662" t="s">
        <v>987</v>
      </c>
      <c r="E172" s="662" t="s">
        <v>988</v>
      </c>
      <c r="F172" s="665"/>
      <c r="G172" s="665"/>
      <c r="H172" s="678"/>
      <c r="I172" s="665">
        <v>5</v>
      </c>
      <c r="J172" s="665">
        <v>0</v>
      </c>
      <c r="K172" s="678"/>
      <c r="L172" s="665">
        <v>5</v>
      </c>
      <c r="M172" s="666">
        <v>0</v>
      </c>
    </row>
    <row r="173" spans="1:13" ht="14.4" customHeight="1" x14ac:dyDescent="0.3">
      <c r="A173" s="661" t="s">
        <v>975</v>
      </c>
      <c r="B173" s="662" t="s">
        <v>925</v>
      </c>
      <c r="C173" s="662" t="s">
        <v>741</v>
      </c>
      <c r="D173" s="662" t="s">
        <v>742</v>
      </c>
      <c r="E173" s="662" t="s">
        <v>927</v>
      </c>
      <c r="F173" s="665"/>
      <c r="G173" s="665"/>
      <c r="H173" s="678">
        <v>0</v>
      </c>
      <c r="I173" s="665">
        <v>13</v>
      </c>
      <c r="J173" s="665">
        <v>1284.1399999999999</v>
      </c>
      <c r="K173" s="678">
        <v>1</v>
      </c>
      <c r="L173" s="665">
        <v>13</v>
      </c>
      <c r="M173" s="666">
        <v>1284.1399999999999</v>
      </c>
    </row>
    <row r="174" spans="1:13" ht="14.4" customHeight="1" x14ac:dyDescent="0.3">
      <c r="A174" s="661" t="s">
        <v>975</v>
      </c>
      <c r="B174" s="662" t="s">
        <v>925</v>
      </c>
      <c r="C174" s="662" t="s">
        <v>744</v>
      </c>
      <c r="D174" s="662" t="s">
        <v>745</v>
      </c>
      <c r="E174" s="662" t="s">
        <v>929</v>
      </c>
      <c r="F174" s="665"/>
      <c r="G174" s="665"/>
      <c r="H174" s="678">
        <v>0</v>
      </c>
      <c r="I174" s="665">
        <v>20</v>
      </c>
      <c r="J174" s="665">
        <v>1580.6</v>
      </c>
      <c r="K174" s="678">
        <v>1</v>
      </c>
      <c r="L174" s="665">
        <v>20</v>
      </c>
      <c r="M174" s="666">
        <v>1580.6</v>
      </c>
    </row>
    <row r="175" spans="1:13" ht="14.4" customHeight="1" x14ac:dyDescent="0.3">
      <c r="A175" s="661" t="s">
        <v>975</v>
      </c>
      <c r="B175" s="662" t="s">
        <v>925</v>
      </c>
      <c r="C175" s="662" t="s">
        <v>1407</v>
      </c>
      <c r="D175" s="662" t="s">
        <v>995</v>
      </c>
      <c r="E175" s="662" t="s">
        <v>1408</v>
      </c>
      <c r="F175" s="665"/>
      <c r="G175" s="665"/>
      <c r="H175" s="678">
        <v>0</v>
      </c>
      <c r="I175" s="665">
        <v>2</v>
      </c>
      <c r="J175" s="665">
        <v>124.48</v>
      </c>
      <c r="K175" s="678">
        <v>1</v>
      </c>
      <c r="L175" s="665">
        <v>2</v>
      </c>
      <c r="M175" s="666">
        <v>124.48</v>
      </c>
    </row>
    <row r="176" spans="1:13" ht="14.4" customHeight="1" x14ac:dyDescent="0.3">
      <c r="A176" s="661" t="s">
        <v>975</v>
      </c>
      <c r="B176" s="662" t="s">
        <v>925</v>
      </c>
      <c r="C176" s="662" t="s">
        <v>1409</v>
      </c>
      <c r="D176" s="662" t="s">
        <v>742</v>
      </c>
      <c r="E176" s="662" t="s">
        <v>743</v>
      </c>
      <c r="F176" s="665"/>
      <c r="G176" s="665"/>
      <c r="H176" s="678">
        <v>0</v>
      </c>
      <c r="I176" s="665">
        <v>2</v>
      </c>
      <c r="J176" s="665">
        <v>207.48</v>
      </c>
      <c r="K176" s="678">
        <v>1</v>
      </c>
      <c r="L176" s="665">
        <v>2</v>
      </c>
      <c r="M176" s="666">
        <v>207.48</v>
      </c>
    </row>
    <row r="177" spans="1:13" ht="14.4" customHeight="1" x14ac:dyDescent="0.3">
      <c r="A177" s="661" t="s">
        <v>975</v>
      </c>
      <c r="B177" s="662" t="s">
        <v>925</v>
      </c>
      <c r="C177" s="662" t="s">
        <v>1273</v>
      </c>
      <c r="D177" s="662" t="s">
        <v>992</v>
      </c>
      <c r="E177" s="662" t="s">
        <v>1274</v>
      </c>
      <c r="F177" s="665"/>
      <c r="G177" s="665"/>
      <c r="H177" s="678">
        <v>0</v>
      </c>
      <c r="I177" s="665">
        <v>15</v>
      </c>
      <c r="J177" s="665">
        <v>1778.1</v>
      </c>
      <c r="K177" s="678">
        <v>1</v>
      </c>
      <c r="L177" s="665">
        <v>15</v>
      </c>
      <c r="M177" s="666">
        <v>1778.1</v>
      </c>
    </row>
    <row r="178" spans="1:13" ht="14.4" customHeight="1" x14ac:dyDescent="0.3">
      <c r="A178" s="661" t="s">
        <v>975</v>
      </c>
      <c r="B178" s="662" t="s">
        <v>925</v>
      </c>
      <c r="C178" s="662" t="s">
        <v>1153</v>
      </c>
      <c r="D178" s="662" t="s">
        <v>739</v>
      </c>
      <c r="E178" s="662" t="s">
        <v>1154</v>
      </c>
      <c r="F178" s="665"/>
      <c r="G178" s="665"/>
      <c r="H178" s="678">
        <v>0</v>
      </c>
      <c r="I178" s="665">
        <v>1</v>
      </c>
      <c r="J178" s="665">
        <v>46.07</v>
      </c>
      <c r="K178" s="678">
        <v>1</v>
      </c>
      <c r="L178" s="665">
        <v>1</v>
      </c>
      <c r="M178" s="666">
        <v>46.07</v>
      </c>
    </row>
    <row r="179" spans="1:13" ht="14.4" customHeight="1" x14ac:dyDescent="0.3">
      <c r="A179" s="661" t="s">
        <v>975</v>
      </c>
      <c r="B179" s="662" t="s">
        <v>925</v>
      </c>
      <c r="C179" s="662" t="s">
        <v>1003</v>
      </c>
      <c r="D179" s="662" t="s">
        <v>745</v>
      </c>
      <c r="E179" s="662" t="s">
        <v>1004</v>
      </c>
      <c r="F179" s="665"/>
      <c r="G179" s="665"/>
      <c r="H179" s="678">
        <v>0</v>
      </c>
      <c r="I179" s="665">
        <v>29</v>
      </c>
      <c r="J179" s="665">
        <v>2291.87</v>
      </c>
      <c r="K179" s="678">
        <v>1</v>
      </c>
      <c r="L179" s="665">
        <v>29</v>
      </c>
      <c r="M179" s="666">
        <v>2291.87</v>
      </c>
    </row>
    <row r="180" spans="1:13" ht="14.4" customHeight="1" x14ac:dyDescent="0.3">
      <c r="A180" s="661" t="s">
        <v>975</v>
      </c>
      <c r="B180" s="662" t="s">
        <v>925</v>
      </c>
      <c r="C180" s="662" t="s">
        <v>728</v>
      </c>
      <c r="D180" s="662" t="s">
        <v>930</v>
      </c>
      <c r="E180" s="662" t="s">
        <v>931</v>
      </c>
      <c r="F180" s="665"/>
      <c r="G180" s="665"/>
      <c r="H180" s="678">
        <v>0</v>
      </c>
      <c r="I180" s="665">
        <v>3</v>
      </c>
      <c r="J180" s="665">
        <v>138.21</v>
      </c>
      <c r="K180" s="678">
        <v>1</v>
      </c>
      <c r="L180" s="665">
        <v>3</v>
      </c>
      <c r="M180" s="666">
        <v>138.21</v>
      </c>
    </row>
    <row r="181" spans="1:13" ht="14.4" customHeight="1" x14ac:dyDescent="0.3">
      <c r="A181" s="661" t="s">
        <v>975</v>
      </c>
      <c r="B181" s="662" t="s">
        <v>925</v>
      </c>
      <c r="C181" s="662" t="s">
        <v>735</v>
      </c>
      <c r="D181" s="662" t="s">
        <v>932</v>
      </c>
      <c r="E181" s="662" t="s">
        <v>933</v>
      </c>
      <c r="F181" s="665"/>
      <c r="G181" s="665"/>
      <c r="H181" s="678">
        <v>0</v>
      </c>
      <c r="I181" s="665">
        <v>5</v>
      </c>
      <c r="J181" s="665">
        <v>592.70000000000005</v>
      </c>
      <c r="K181" s="678">
        <v>1</v>
      </c>
      <c r="L181" s="665">
        <v>5</v>
      </c>
      <c r="M181" s="666">
        <v>592.70000000000005</v>
      </c>
    </row>
    <row r="182" spans="1:13" ht="14.4" customHeight="1" x14ac:dyDescent="0.3">
      <c r="A182" s="661" t="s">
        <v>975</v>
      </c>
      <c r="B182" s="662" t="s">
        <v>925</v>
      </c>
      <c r="C182" s="662" t="s">
        <v>1005</v>
      </c>
      <c r="D182" s="662" t="s">
        <v>1006</v>
      </c>
      <c r="E182" s="662" t="s">
        <v>1007</v>
      </c>
      <c r="F182" s="665">
        <v>9</v>
      </c>
      <c r="G182" s="665">
        <v>711.27</v>
      </c>
      <c r="H182" s="678">
        <v>1</v>
      </c>
      <c r="I182" s="665"/>
      <c r="J182" s="665"/>
      <c r="K182" s="678">
        <v>0</v>
      </c>
      <c r="L182" s="665">
        <v>9</v>
      </c>
      <c r="M182" s="666">
        <v>711.27</v>
      </c>
    </row>
    <row r="183" spans="1:13" ht="14.4" customHeight="1" x14ac:dyDescent="0.3">
      <c r="A183" s="661" t="s">
        <v>975</v>
      </c>
      <c r="B183" s="662" t="s">
        <v>925</v>
      </c>
      <c r="C183" s="662" t="s">
        <v>991</v>
      </c>
      <c r="D183" s="662" t="s">
        <v>992</v>
      </c>
      <c r="E183" s="662" t="s">
        <v>993</v>
      </c>
      <c r="F183" s="665"/>
      <c r="G183" s="665"/>
      <c r="H183" s="678">
        <v>0</v>
      </c>
      <c r="I183" s="665">
        <v>23</v>
      </c>
      <c r="J183" s="665">
        <v>2726.42</v>
      </c>
      <c r="K183" s="678">
        <v>1</v>
      </c>
      <c r="L183" s="665">
        <v>23</v>
      </c>
      <c r="M183" s="666">
        <v>2726.42</v>
      </c>
    </row>
    <row r="184" spans="1:13" ht="14.4" customHeight="1" x14ac:dyDescent="0.3">
      <c r="A184" s="661" t="s">
        <v>975</v>
      </c>
      <c r="B184" s="662" t="s">
        <v>925</v>
      </c>
      <c r="C184" s="662" t="s">
        <v>994</v>
      </c>
      <c r="D184" s="662" t="s">
        <v>995</v>
      </c>
      <c r="E184" s="662" t="s">
        <v>996</v>
      </c>
      <c r="F184" s="665"/>
      <c r="G184" s="665"/>
      <c r="H184" s="678">
        <v>0</v>
      </c>
      <c r="I184" s="665">
        <v>4</v>
      </c>
      <c r="J184" s="665">
        <v>237.08</v>
      </c>
      <c r="K184" s="678">
        <v>1</v>
      </c>
      <c r="L184" s="665">
        <v>4</v>
      </c>
      <c r="M184" s="666">
        <v>237.08</v>
      </c>
    </row>
    <row r="185" spans="1:13" ht="14.4" customHeight="1" x14ac:dyDescent="0.3">
      <c r="A185" s="661" t="s">
        <v>975</v>
      </c>
      <c r="B185" s="662" t="s">
        <v>925</v>
      </c>
      <c r="C185" s="662" t="s">
        <v>738</v>
      </c>
      <c r="D185" s="662" t="s">
        <v>739</v>
      </c>
      <c r="E185" s="662" t="s">
        <v>928</v>
      </c>
      <c r="F185" s="665"/>
      <c r="G185" s="665"/>
      <c r="H185" s="678">
        <v>0</v>
      </c>
      <c r="I185" s="665">
        <v>4</v>
      </c>
      <c r="J185" s="665">
        <v>184.28</v>
      </c>
      <c r="K185" s="678">
        <v>1</v>
      </c>
      <c r="L185" s="665">
        <v>4</v>
      </c>
      <c r="M185" s="666">
        <v>184.28</v>
      </c>
    </row>
    <row r="186" spans="1:13" ht="14.4" customHeight="1" x14ac:dyDescent="0.3">
      <c r="A186" s="661" t="s">
        <v>975</v>
      </c>
      <c r="B186" s="662" t="s">
        <v>925</v>
      </c>
      <c r="C186" s="662" t="s">
        <v>1155</v>
      </c>
      <c r="D186" s="662" t="s">
        <v>1156</v>
      </c>
      <c r="E186" s="662" t="s">
        <v>1007</v>
      </c>
      <c r="F186" s="665">
        <v>6</v>
      </c>
      <c r="G186" s="665">
        <v>474.18</v>
      </c>
      <c r="H186" s="678">
        <v>1</v>
      </c>
      <c r="I186" s="665"/>
      <c r="J186" s="665"/>
      <c r="K186" s="678">
        <v>0</v>
      </c>
      <c r="L186" s="665">
        <v>6</v>
      </c>
      <c r="M186" s="666">
        <v>474.18</v>
      </c>
    </row>
    <row r="187" spans="1:13" ht="14.4" customHeight="1" x14ac:dyDescent="0.3">
      <c r="A187" s="661" t="s">
        <v>975</v>
      </c>
      <c r="B187" s="662" t="s">
        <v>925</v>
      </c>
      <c r="C187" s="662" t="s">
        <v>1462</v>
      </c>
      <c r="D187" s="662" t="s">
        <v>995</v>
      </c>
      <c r="E187" s="662" t="s">
        <v>1463</v>
      </c>
      <c r="F187" s="665">
        <v>1</v>
      </c>
      <c r="G187" s="665">
        <v>0</v>
      </c>
      <c r="H187" s="678"/>
      <c r="I187" s="665"/>
      <c r="J187" s="665"/>
      <c r="K187" s="678"/>
      <c r="L187" s="665">
        <v>1</v>
      </c>
      <c r="M187" s="666">
        <v>0</v>
      </c>
    </row>
    <row r="188" spans="1:13" ht="14.4" customHeight="1" x14ac:dyDescent="0.3">
      <c r="A188" s="661" t="s">
        <v>975</v>
      </c>
      <c r="B188" s="662" t="s">
        <v>925</v>
      </c>
      <c r="C188" s="662" t="s">
        <v>1464</v>
      </c>
      <c r="D188" s="662" t="s">
        <v>1465</v>
      </c>
      <c r="E188" s="662" t="s">
        <v>1466</v>
      </c>
      <c r="F188" s="665">
        <v>1</v>
      </c>
      <c r="G188" s="665">
        <v>79.03</v>
      </c>
      <c r="H188" s="678">
        <v>1</v>
      </c>
      <c r="I188" s="665"/>
      <c r="J188" s="665"/>
      <c r="K188" s="678">
        <v>0</v>
      </c>
      <c r="L188" s="665">
        <v>1</v>
      </c>
      <c r="M188" s="666">
        <v>79.03</v>
      </c>
    </row>
    <row r="189" spans="1:13" ht="14.4" customHeight="1" x14ac:dyDescent="0.3">
      <c r="A189" s="661" t="s">
        <v>976</v>
      </c>
      <c r="B189" s="662" t="s">
        <v>925</v>
      </c>
      <c r="C189" s="662" t="s">
        <v>983</v>
      </c>
      <c r="D189" s="662" t="s">
        <v>984</v>
      </c>
      <c r="E189" s="662" t="s">
        <v>985</v>
      </c>
      <c r="F189" s="665">
        <v>2</v>
      </c>
      <c r="G189" s="665">
        <v>0</v>
      </c>
      <c r="H189" s="678"/>
      <c r="I189" s="665"/>
      <c r="J189" s="665"/>
      <c r="K189" s="678"/>
      <c r="L189" s="665">
        <v>2</v>
      </c>
      <c r="M189" s="666">
        <v>0</v>
      </c>
    </row>
    <row r="190" spans="1:13" ht="14.4" customHeight="1" x14ac:dyDescent="0.3">
      <c r="A190" s="661" t="s">
        <v>976</v>
      </c>
      <c r="B190" s="662" t="s">
        <v>925</v>
      </c>
      <c r="C190" s="662" t="s">
        <v>989</v>
      </c>
      <c r="D190" s="662" t="s">
        <v>987</v>
      </c>
      <c r="E190" s="662" t="s">
        <v>990</v>
      </c>
      <c r="F190" s="665"/>
      <c r="G190" s="665"/>
      <c r="H190" s="678">
        <v>0</v>
      </c>
      <c r="I190" s="665">
        <v>1</v>
      </c>
      <c r="J190" s="665">
        <v>108.26</v>
      </c>
      <c r="K190" s="678">
        <v>1</v>
      </c>
      <c r="L190" s="665">
        <v>1</v>
      </c>
      <c r="M190" s="666">
        <v>108.26</v>
      </c>
    </row>
    <row r="191" spans="1:13" ht="14.4" customHeight="1" x14ac:dyDescent="0.3">
      <c r="A191" s="661" t="s">
        <v>976</v>
      </c>
      <c r="B191" s="662" t="s">
        <v>925</v>
      </c>
      <c r="C191" s="662" t="s">
        <v>741</v>
      </c>
      <c r="D191" s="662" t="s">
        <v>742</v>
      </c>
      <c r="E191" s="662" t="s">
        <v>927</v>
      </c>
      <c r="F191" s="665"/>
      <c r="G191" s="665"/>
      <c r="H191" s="678">
        <v>0</v>
      </c>
      <c r="I191" s="665">
        <v>1</v>
      </c>
      <c r="J191" s="665">
        <v>98.78</v>
      </c>
      <c r="K191" s="678">
        <v>1</v>
      </c>
      <c r="L191" s="665">
        <v>1</v>
      </c>
      <c r="M191" s="666">
        <v>98.78</v>
      </c>
    </row>
    <row r="192" spans="1:13" ht="14.4" customHeight="1" x14ac:dyDescent="0.3">
      <c r="A192" s="661" t="s">
        <v>976</v>
      </c>
      <c r="B192" s="662" t="s">
        <v>925</v>
      </c>
      <c r="C192" s="662" t="s">
        <v>744</v>
      </c>
      <c r="D192" s="662" t="s">
        <v>745</v>
      </c>
      <c r="E192" s="662" t="s">
        <v>929</v>
      </c>
      <c r="F192" s="665"/>
      <c r="G192" s="665"/>
      <c r="H192" s="678">
        <v>0</v>
      </c>
      <c r="I192" s="665">
        <v>10</v>
      </c>
      <c r="J192" s="665">
        <v>790.3</v>
      </c>
      <c r="K192" s="678">
        <v>1</v>
      </c>
      <c r="L192" s="665">
        <v>10</v>
      </c>
      <c r="M192" s="666">
        <v>790.3</v>
      </c>
    </row>
    <row r="193" spans="1:13" ht="14.4" customHeight="1" x14ac:dyDescent="0.3">
      <c r="A193" s="661" t="s">
        <v>976</v>
      </c>
      <c r="B193" s="662" t="s">
        <v>925</v>
      </c>
      <c r="C193" s="662" t="s">
        <v>735</v>
      </c>
      <c r="D193" s="662" t="s">
        <v>932</v>
      </c>
      <c r="E193" s="662" t="s">
        <v>933</v>
      </c>
      <c r="F193" s="665"/>
      <c r="G193" s="665"/>
      <c r="H193" s="678">
        <v>0</v>
      </c>
      <c r="I193" s="665">
        <v>2</v>
      </c>
      <c r="J193" s="665">
        <v>237.08</v>
      </c>
      <c r="K193" s="678">
        <v>1</v>
      </c>
      <c r="L193" s="665">
        <v>2</v>
      </c>
      <c r="M193" s="666">
        <v>237.08</v>
      </c>
    </row>
    <row r="194" spans="1:13" ht="14.4" customHeight="1" x14ac:dyDescent="0.3">
      <c r="A194" s="661" t="s">
        <v>976</v>
      </c>
      <c r="B194" s="662" t="s">
        <v>925</v>
      </c>
      <c r="C194" s="662" t="s">
        <v>1005</v>
      </c>
      <c r="D194" s="662" t="s">
        <v>1006</v>
      </c>
      <c r="E194" s="662" t="s">
        <v>1007</v>
      </c>
      <c r="F194" s="665">
        <v>2</v>
      </c>
      <c r="G194" s="665">
        <v>158.06</v>
      </c>
      <c r="H194" s="678">
        <v>1</v>
      </c>
      <c r="I194" s="665"/>
      <c r="J194" s="665"/>
      <c r="K194" s="678">
        <v>0</v>
      </c>
      <c r="L194" s="665">
        <v>2</v>
      </c>
      <c r="M194" s="666">
        <v>158.06</v>
      </c>
    </row>
    <row r="195" spans="1:13" ht="14.4" customHeight="1" x14ac:dyDescent="0.3">
      <c r="A195" s="661" t="s">
        <v>976</v>
      </c>
      <c r="B195" s="662" t="s">
        <v>925</v>
      </c>
      <c r="C195" s="662" t="s">
        <v>991</v>
      </c>
      <c r="D195" s="662" t="s">
        <v>992</v>
      </c>
      <c r="E195" s="662" t="s">
        <v>993</v>
      </c>
      <c r="F195" s="665"/>
      <c r="G195" s="665"/>
      <c r="H195" s="678">
        <v>0</v>
      </c>
      <c r="I195" s="665">
        <v>4</v>
      </c>
      <c r="J195" s="665">
        <v>474.16</v>
      </c>
      <c r="K195" s="678">
        <v>1</v>
      </c>
      <c r="L195" s="665">
        <v>4</v>
      </c>
      <c r="M195" s="666">
        <v>474.16</v>
      </c>
    </row>
    <row r="196" spans="1:13" ht="14.4" customHeight="1" x14ac:dyDescent="0.3">
      <c r="A196" s="661" t="s">
        <v>976</v>
      </c>
      <c r="B196" s="662" t="s">
        <v>925</v>
      </c>
      <c r="C196" s="662" t="s">
        <v>994</v>
      </c>
      <c r="D196" s="662" t="s">
        <v>995</v>
      </c>
      <c r="E196" s="662" t="s">
        <v>996</v>
      </c>
      <c r="F196" s="665"/>
      <c r="G196" s="665"/>
      <c r="H196" s="678">
        <v>0</v>
      </c>
      <c r="I196" s="665">
        <v>1</v>
      </c>
      <c r="J196" s="665">
        <v>59.27</v>
      </c>
      <c r="K196" s="678">
        <v>1</v>
      </c>
      <c r="L196" s="665">
        <v>1</v>
      </c>
      <c r="M196" s="666">
        <v>59.27</v>
      </c>
    </row>
    <row r="197" spans="1:13" ht="14.4" customHeight="1" thickBot="1" x14ac:dyDescent="0.35">
      <c r="A197" s="667" t="s">
        <v>976</v>
      </c>
      <c r="B197" s="668" t="s">
        <v>925</v>
      </c>
      <c r="C197" s="668" t="s">
        <v>1155</v>
      </c>
      <c r="D197" s="668" t="s">
        <v>1156</v>
      </c>
      <c r="E197" s="668" t="s">
        <v>1007</v>
      </c>
      <c r="F197" s="671">
        <v>2</v>
      </c>
      <c r="G197" s="671">
        <v>158.06</v>
      </c>
      <c r="H197" s="679">
        <v>1</v>
      </c>
      <c r="I197" s="671"/>
      <c r="J197" s="671"/>
      <c r="K197" s="679">
        <v>0</v>
      </c>
      <c r="L197" s="671">
        <v>2</v>
      </c>
      <c r="M197" s="672">
        <v>158.06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260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517</v>
      </c>
      <c r="B5" s="646" t="s">
        <v>518</v>
      </c>
      <c r="C5" s="647" t="s">
        <v>519</v>
      </c>
      <c r="D5" s="647" t="s">
        <v>519</v>
      </c>
      <c r="E5" s="647"/>
      <c r="F5" s="647" t="s">
        <v>519</v>
      </c>
      <c r="G5" s="647" t="s">
        <v>519</v>
      </c>
      <c r="H5" s="647" t="s">
        <v>519</v>
      </c>
      <c r="I5" s="648" t="s">
        <v>519</v>
      </c>
      <c r="J5" s="649" t="s">
        <v>74</v>
      </c>
    </row>
    <row r="6" spans="1:10" ht="14.4" customHeight="1" x14ac:dyDescent="0.3">
      <c r="A6" s="645" t="s">
        <v>517</v>
      </c>
      <c r="B6" s="646" t="s">
        <v>331</v>
      </c>
      <c r="C6" s="647">
        <v>0.40862999999999999</v>
      </c>
      <c r="D6" s="647">
        <v>0</v>
      </c>
      <c r="E6" s="647"/>
      <c r="F6" s="647">
        <v>0.2165</v>
      </c>
      <c r="G6" s="647">
        <v>0.66666672685066664</v>
      </c>
      <c r="H6" s="647">
        <v>-0.45016672685066661</v>
      </c>
      <c r="I6" s="648">
        <v>0.32474997068287165</v>
      </c>
      <c r="J6" s="649" t="s">
        <v>1</v>
      </c>
    </row>
    <row r="7" spans="1:10" ht="14.4" customHeight="1" x14ac:dyDescent="0.3">
      <c r="A7" s="645" t="s">
        <v>517</v>
      </c>
      <c r="B7" s="646" t="s">
        <v>332</v>
      </c>
      <c r="C7" s="647">
        <v>0.76122999999999996</v>
      </c>
      <c r="D7" s="647">
        <v>0</v>
      </c>
      <c r="E7" s="647"/>
      <c r="F7" s="647">
        <v>0.27224999999999999</v>
      </c>
      <c r="G7" s="647">
        <v>0.37268003364533331</v>
      </c>
      <c r="H7" s="647">
        <v>-0.10043003364533332</v>
      </c>
      <c r="I7" s="648">
        <v>0.73051941456861325</v>
      </c>
      <c r="J7" s="649" t="s">
        <v>1</v>
      </c>
    </row>
    <row r="8" spans="1:10" ht="14.4" customHeight="1" x14ac:dyDescent="0.3">
      <c r="A8" s="645" t="s">
        <v>517</v>
      </c>
      <c r="B8" s="646" t="s">
        <v>333</v>
      </c>
      <c r="C8" s="647">
        <v>11.83023</v>
      </c>
      <c r="D8" s="647">
        <v>20.142869999999998</v>
      </c>
      <c r="E8" s="647"/>
      <c r="F8" s="647">
        <v>21.2608</v>
      </c>
      <c r="G8" s="647">
        <v>15.333334717617333</v>
      </c>
      <c r="H8" s="647">
        <v>5.9274652823826663</v>
      </c>
      <c r="I8" s="648">
        <v>1.3865737878644406</v>
      </c>
      <c r="J8" s="649" t="s">
        <v>1</v>
      </c>
    </row>
    <row r="9" spans="1:10" ht="14.4" customHeight="1" x14ac:dyDescent="0.3">
      <c r="A9" s="645" t="s">
        <v>517</v>
      </c>
      <c r="B9" s="646" t="s">
        <v>334</v>
      </c>
      <c r="C9" s="647">
        <v>934.37808000000007</v>
      </c>
      <c r="D9" s="647">
        <v>796.29019000000005</v>
      </c>
      <c r="E9" s="647"/>
      <c r="F9" s="647">
        <v>1887.3311500000002</v>
      </c>
      <c r="G9" s="647">
        <v>1932.000174419964</v>
      </c>
      <c r="H9" s="647">
        <v>-44.669024419963762</v>
      </c>
      <c r="I9" s="648">
        <v>0.97687938903350535</v>
      </c>
      <c r="J9" s="649" t="s">
        <v>1</v>
      </c>
    </row>
    <row r="10" spans="1:10" ht="14.4" customHeight="1" x14ac:dyDescent="0.3">
      <c r="A10" s="645" t="s">
        <v>517</v>
      </c>
      <c r="B10" s="646" t="s">
        <v>1527</v>
      </c>
      <c r="C10" s="647">
        <v>0</v>
      </c>
      <c r="D10" s="647" t="s">
        <v>519</v>
      </c>
      <c r="E10" s="647"/>
      <c r="F10" s="647" t="s">
        <v>519</v>
      </c>
      <c r="G10" s="647" t="s">
        <v>519</v>
      </c>
      <c r="H10" s="647" t="s">
        <v>519</v>
      </c>
      <c r="I10" s="648" t="s">
        <v>519</v>
      </c>
      <c r="J10" s="649" t="s">
        <v>1</v>
      </c>
    </row>
    <row r="11" spans="1:10" ht="14.4" customHeight="1" x14ac:dyDescent="0.3">
      <c r="A11" s="645" t="s">
        <v>517</v>
      </c>
      <c r="B11" s="646" t="s">
        <v>335</v>
      </c>
      <c r="C11" s="647">
        <v>5.2620000000000005</v>
      </c>
      <c r="D11" s="647">
        <v>6.1300000000000008</v>
      </c>
      <c r="E11" s="647"/>
      <c r="F11" s="647">
        <v>5.9159999999999995</v>
      </c>
      <c r="G11" s="647">
        <v>6.6666672685286663</v>
      </c>
      <c r="H11" s="647">
        <v>-0.75066726852866683</v>
      </c>
      <c r="I11" s="648">
        <v>0.88739991988615641</v>
      </c>
      <c r="J11" s="649" t="s">
        <v>1</v>
      </c>
    </row>
    <row r="12" spans="1:10" ht="14.4" customHeight="1" x14ac:dyDescent="0.3">
      <c r="A12" s="645" t="s">
        <v>517</v>
      </c>
      <c r="B12" s="646" t="s">
        <v>336</v>
      </c>
      <c r="C12" s="647">
        <v>40.943509999999996</v>
      </c>
      <c r="D12" s="647">
        <v>41.180250000000001</v>
      </c>
      <c r="E12" s="647"/>
      <c r="F12" s="647">
        <v>39.982729999999997</v>
      </c>
      <c r="G12" s="647">
        <v>41.333337064884006</v>
      </c>
      <c r="H12" s="647">
        <v>-1.3506070648840094</v>
      </c>
      <c r="I12" s="648">
        <v>0.96732402557374297</v>
      </c>
      <c r="J12" s="649" t="s">
        <v>1</v>
      </c>
    </row>
    <row r="13" spans="1:10" ht="14.4" customHeight="1" x14ac:dyDescent="0.3">
      <c r="A13" s="645" t="s">
        <v>517</v>
      </c>
      <c r="B13" s="646" t="s">
        <v>522</v>
      </c>
      <c r="C13" s="647">
        <v>993.58368000000007</v>
      </c>
      <c r="D13" s="647">
        <v>863.74331000000006</v>
      </c>
      <c r="E13" s="647"/>
      <c r="F13" s="647">
        <v>1954.9794300000001</v>
      </c>
      <c r="G13" s="647">
        <v>1996.37286023149</v>
      </c>
      <c r="H13" s="647">
        <v>-41.393430231489901</v>
      </c>
      <c r="I13" s="648">
        <v>0.97926568174910467</v>
      </c>
      <c r="J13" s="649" t="s">
        <v>523</v>
      </c>
    </row>
    <row r="15" spans="1:10" ht="14.4" customHeight="1" x14ac:dyDescent="0.3">
      <c r="A15" s="645" t="s">
        <v>517</v>
      </c>
      <c r="B15" s="646" t="s">
        <v>518</v>
      </c>
      <c r="C15" s="647" t="s">
        <v>519</v>
      </c>
      <c r="D15" s="647" t="s">
        <v>519</v>
      </c>
      <c r="E15" s="647"/>
      <c r="F15" s="647" t="s">
        <v>519</v>
      </c>
      <c r="G15" s="647" t="s">
        <v>519</v>
      </c>
      <c r="H15" s="647" t="s">
        <v>519</v>
      </c>
      <c r="I15" s="648" t="s">
        <v>519</v>
      </c>
      <c r="J15" s="649" t="s">
        <v>74</v>
      </c>
    </row>
    <row r="16" spans="1:10" ht="14.4" customHeight="1" x14ac:dyDescent="0.3">
      <c r="A16" s="645" t="s">
        <v>524</v>
      </c>
      <c r="B16" s="646" t="s">
        <v>525</v>
      </c>
      <c r="C16" s="647" t="s">
        <v>519</v>
      </c>
      <c r="D16" s="647" t="s">
        <v>519</v>
      </c>
      <c r="E16" s="647"/>
      <c r="F16" s="647" t="s">
        <v>519</v>
      </c>
      <c r="G16" s="647" t="s">
        <v>519</v>
      </c>
      <c r="H16" s="647" t="s">
        <v>519</v>
      </c>
      <c r="I16" s="648" t="s">
        <v>519</v>
      </c>
      <c r="J16" s="649" t="s">
        <v>0</v>
      </c>
    </row>
    <row r="17" spans="1:10" ht="14.4" customHeight="1" x14ac:dyDescent="0.3">
      <c r="A17" s="645" t="s">
        <v>524</v>
      </c>
      <c r="B17" s="646" t="s">
        <v>331</v>
      </c>
      <c r="C17" s="647" t="s">
        <v>519</v>
      </c>
      <c r="D17" s="647" t="s">
        <v>519</v>
      </c>
      <c r="E17" s="647"/>
      <c r="F17" s="647">
        <v>0</v>
      </c>
      <c r="G17" s="647">
        <v>6.0606066077333327E-2</v>
      </c>
      <c r="H17" s="647">
        <v>-6.0606066077333327E-2</v>
      </c>
      <c r="I17" s="648">
        <v>0</v>
      </c>
      <c r="J17" s="649" t="s">
        <v>1</v>
      </c>
    </row>
    <row r="18" spans="1:10" ht="14.4" customHeight="1" x14ac:dyDescent="0.3">
      <c r="A18" s="645" t="s">
        <v>524</v>
      </c>
      <c r="B18" s="646" t="s">
        <v>333</v>
      </c>
      <c r="C18" s="647">
        <v>1.3231799999999998</v>
      </c>
      <c r="D18" s="647">
        <v>0.80247999999999997</v>
      </c>
      <c r="E18" s="647"/>
      <c r="F18" s="647">
        <v>3.4295</v>
      </c>
      <c r="G18" s="647">
        <v>1.2429772374273333</v>
      </c>
      <c r="H18" s="647">
        <v>2.1865227625726664</v>
      </c>
      <c r="I18" s="648">
        <v>2.7591012101703871</v>
      </c>
      <c r="J18" s="649" t="s">
        <v>1</v>
      </c>
    </row>
    <row r="19" spans="1:10" ht="14.4" customHeight="1" x14ac:dyDescent="0.3">
      <c r="A19" s="645" t="s">
        <v>524</v>
      </c>
      <c r="B19" s="646" t="s">
        <v>334</v>
      </c>
      <c r="C19" s="647">
        <v>9.3310999999999993</v>
      </c>
      <c r="D19" s="647">
        <v>5.4351999999999991</v>
      </c>
      <c r="E19" s="647"/>
      <c r="F19" s="647">
        <v>8.5428099999999993</v>
      </c>
      <c r="G19" s="647">
        <v>10.811987819047999</v>
      </c>
      <c r="H19" s="647">
        <v>-2.2691778190480001</v>
      </c>
      <c r="I19" s="648">
        <v>0.79012390163349233</v>
      </c>
      <c r="J19" s="649" t="s">
        <v>1</v>
      </c>
    </row>
    <row r="20" spans="1:10" ht="14.4" customHeight="1" x14ac:dyDescent="0.3">
      <c r="A20" s="645" t="s">
        <v>524</v>
      </c>
      <c r="B20" s="646" t="s">
        <v>335</v>
      </c>
      <c r="C20" s="647">
        <v>1.552</v>
      </c>
      <c r="D20" s="647">
        <v>3.0500000000000003</v>
      </c>
      <c r="E20" s="647"/>
      <c r="F20" s="647">
        <v>1.6829999999999998</v>
      </c>
      <c r="G20" s="647">
        <v>2.4331061750066669</v>
      </c>
      <c r="H20" s="647">
        <v>-0.7501061750066671</v>
      </c>
      <c r="I20" s="648">
        <v>0.69170840848956716</v>
      </c>
      <c r="J20" s="649" t="s">
        <v>1</v>
      </c>
    </row>
    <row r="21" spans="1:10" ht="14.4" customHeight="1" x14ac:dyDescent="0.3">
      <c r="A21" s="645" t="s">
        <v>524</v>
      </c>
      <c r="B21" s="646" t="s">
        <v>336</v>
      </c>
      <c r="C21" s="647">
        <v>5.3029999999999999</v>
      </c>
      <c r="D21" s="647">
        <v>4.7299999999999995</v>
      </c>
      <c r="E21" s="647"/>
      <c r="F21" s="647">
        <v>4.26</v>
      </c>
      <c r="G21" s="647">
        <v>5.6345403491866675</v>
      </c>
      <c r="H21" s="647">
        <v>-1.3745403491866677</v>
      </c>
      <c r="I21" s="648">
        <v>0.75605102386300604</v>
      </c>
      <c r="J21" s="649" t="s">
        <v>1</v>
      </c>
    </row>
    <row r="22" spans="1:10" ht="14.4" customHeight="1" x14ac:dyDescent="0.3">
      <c r="A22" s="645" t="s">
        <v>524</v>
      </c>
      <c r="B22" s="646" t="s">
        <v>526</v>
      </c>
      <c r="C22" s="647">
        <v>17.50928</v>
      </c>
      <c r="D22" s="647">
        <v>14.017679999999999</v>
      </c>
      <c r="E22" s="647"/>
      <c r="F22" s="647">
        <v>17.915309999999998</v>
      </c>
      <c r="G22" s="647">
        <v>20.183217646746002</v>
      </c>
      <c r="H22" s="647">
        <v>-2.2679076467460035</v>
      </c>
      <c r="I22" s="648">
        <v>0.88763398946393257</v>
      </c>
      <c r="J22" s="649" t="s">
        <v>527</v>
      </c>
    </row>
    <row r="23" spans="1:10" ht="14.4" customHeight="1" x14ac:dyDescent="0.3">
      <c r="A23" s="645" t="s">
        <v>519</v>
      </c>
      <c r="B23" s="646" t="s">
        <v>519</v>
      </c>
      <c r="C23" s="647" t="s">
        <v>519</v>
      </c>
      <c r="D23" s="647" t="s">
        <v>519</v>
      </c>
      <c r="E23" s="647"/>
      <c r="F23" s="647" t="s">
        <v>519</v>
      </c>
      <c r="G23" s="647" t="s">
        <v>519</v>
      </c>
      <c r="H23" s="647" t="s">
        <v>519</v>
      </c>
      <c r="I23" s="648" t="s">
        <v>519</v>
      </c>
      <c r="J23" s="649" t="s">
        <v>528</v>
      </c>
    </row>
    <row r="24" spans="1:10" ht="14.4" customHeight="1" x14ac:dyDescent="0.3">
      <c r="A24" s="645" t="s">
        <v>529</v>
      </c>
      <c r="B24" s="646" t="s">
        <v>530</v>
      </c>
      <c r="C24" s="647" t="s">
        <v>519</v>
      </c>
      <c r="D24" s="647" t="s">
        <v>519</v>
      </c>
      <c r="E24" s="647"/>
      <c r="F24" s="647" t="s">
        <v>519</v>
      </c>
      <c r="G24" s="647" t="s">
        <v>519</v>
      </c>
      <c r="H24" s="647" t="s">
        <v>519</v>
      </c>
      <c r="I24" s="648" t="s">
        <v>519</v>
      </c>
      <c r="J24" s="649" t="s">
        <v>0</v>
      </c>
    </row>
    <row r="25" spans="1:10" ht="14.4" customHeight="1" x14ac:dyDescent="0.3">
      <c r="A25" s="645" t="s">
        <v>529</v>
      </c>
      <c r="B25" s="646" t="s">
        <v>331</v>
      </c>
      <c r="C25" s="647" t="s">
        <v>519</v>
      </c>
      <c r="D25" s="647" t="s">
        <v>519</v>
      </c>
      <c r="E25" s="647"/>
      <c r="F25" s="647">
        <v>0</v>
      </c>
      <c r="G25" s="647">
        <v>6.0606066077333327E-2</v>
      </c>
      <c r="H25" s="647">
        <v>-6.0606066077333327E-2</v>
      </c>
      <c r="I25" s="648">
        <v>0</v>
      </c>
      <c r="J25" s="649" t="s">
        <v>1</v>
      </c>
    </row>
    <row r="26" spans="1:10" ht="14.4" customHeight="1" x14ac:dyDescent="0.3">
      <c r="A26" s="645" t="s">
        <v>529</v>
      </c>
      <c r="B26" s="646" t="s">
        <v>332</v>
      </c>
      <c r="C26" s="647" t="s">
        <v>519</v>
      </c>
      <c r="D26" s="647" t="s">
        <v>519</v>
      </c>
      <c r="E26" s="647"/>
      <c r="F26" s="647">
        <v>9.0749999999999997E-2</v>
      </c>
      <c r="G26" s="647">
        <v>0</v>
      </c>
      <c r="H26" s="647">
        <v>9.0749999999999997E-2</v>
      </c>
      <c r="I26" s="648" t="s">
        <v>519</v>
      </c>
      <c r="J26" s="649" t="s">
        <v>1</v>
      </c>
    </row>
    <row r="27" spans="1:10" ht="14.4" customHeight="1" x14ac:dyDescent="0.3">
      <c r="A27" s="645" t="s">
        <v>529</v>
      </c>
      <c r="B27" s="646" t="s">
        <v>333</v>
      </c>
      <c r="C27" s="647">
        <v>2.7187800000000002</v>
      </c>
      <c r="D27" s="647">
        <v>3.9495299999999998</v>
      </c>
      <c r="E27" s="647"/>
      <c r="F27" s="647">
        <v>3.2289699999999999</v>
      </c>
      <c r="G27" s="647">
        <v>2.9168034810226668</v>
      </c>
      <c r="H27" s="647">
        <v>0.31216651897733305</v>
      </c>
      <c r="I27" s="648">
        <v>1.1070235005574951</v>
      </c>
      <c r="J27" s="649" t="s">
        <v>1</v>
      </c>
    </row>
    <row r="28" spans="1:10" ht="14.4" customHeight="1" x14ac:dyDescent="0.3">
      <c r="A28" s="645" t="s">
        <v>529</v>
      </c>
      <c r="B28" s="646" t="s">
        <v>334</v>
      </c>
      <c r="C28" s="647">
        <v>58.1417</v>
      </c>
      <c r="D28" s="647">
        <v>81.318640000000002</v>
      </c>
      <c r="E28" s="647"/>
      <c r="F28" s="647">
        <v>91.396320000000003</v>
      </c>
      <c r="G28" s="647">
        <v>97.247367197093993</v>
      </c>
      <c r="H28" s="647">
        <v>-5.8510471970939903</v>
      </c>
      <c r="I28" s="648">
        <v>0.93983336139850959</v>
      </c>
      <c r="J28" s="649" t="s">
        <v>1</v>
      </c>
    </row>
    <row r="29" spans="1:10" ht="14.4" customHeight="1" x14ac:dyDescent="0.3">
      <c r="A29" s="645" t="s">
        <v>529</v>
      </c>
      <c r="B29" s="646" t="s">
        <v>335</v>
      </c>
      <c r="C29" s="647">
        <v>1.5</v>
      </c>
      <c r="D29" s="647">
        <v>1.22</v>
      </c>
      <c r="E29" s="647"/>
      <c r="F29" s="647">
        <v>0.89999999999999991</v>
      </c>
      <c r="G29" s="647">
        <v>1.0738143506486666</v>
      </c>
      <c r="H29" s="647">
        <v>-0.17381435064866668</v>
      </c>
      <c r="I29" s="648">
        <v>0.83813370482181637</v>
      </c>
      <c r="J29" s="649" t="s">
        <v>1</v>
      </c>
    </row>
    <row r="30" spans="1:10" ht="14.4" customHeight="1" x14ac:dyDescent="0.3">
      <c r="A30" s="645" t="s">
        <v>529</v>
      </c>
      <c r="B30" s="646" t="s">
        <v>336</v>
      </c>
      <c r="C30" s="647">
        <v>11.190650000000002</v>
      </c>
      <c r="D30" s="647">
        <v>13.428100000000001</v>
      </c>
      <c r="E30" s="647"/>
      <c r="F30" s="647">
        <v>12.66906</v>
      </c>
      <c r="G30" s="647">
        <v>12.288965356038666</v>
      </c>
      <c r="H30" s="647">
        <v>0.38009464396133374</v>
      </c>
      <c r="I30" s="648">
        <v>1.0309297514436038</v>
      </c>
      <c r="J30" s="649" t="s">
        <v>1</v>
      </c>
    </row>
    <row r="31" spans="1:10" ht="14.4" customHeight="1" x14ac:dyDescent="0.3">
      <c r="A31" s="645" t="s">
        <v>529</v>
      </c>
      <c r="B31" s="646" t="s">
        <v>531</v>
      </c>
      <c r="C31" s="647">
        <v>73.551130000000001</v>
      </c>
      <c r="D31" s="647">
        <v>99.916269999999997</v>
      </c>
      <c r="E31" s="647"/>
      <c r="F31" s="647">
        <v>108.28510000000001</v>
      </c>
      <c r="G31" s="647">
        <v>113.58755645088132</v>
      </c>
      <c r="H31" s="647">
        <v>-5.3024564508813086</v>
      </c>
      <c r="I31" s="648">
        <v>0.95331833330551263</v>
      </c>
      <c r="J31" s="649" t="s">
        <v>527</v>
      </c>
    </row>
    <row r="32" spans="1:10" ht="14.4" customHeight="1" x14ac:dyDescent="0.3">
      <c r="A32" s="645" t="s">
        <v>519</v>
      </c>
      <c r="B32" s="646" t="s">
        <v>519</v>
      </c>
      <c r="C32" s="647" t="s">
        <v>519</v>
      </c>
      <c r="D32" s="647" t="s">
        <v>519</v>
      </c>
      <c r="E32" s="647"/>
      <c r="F32" s="647" t="s">
        <v>519</v>
      </c>
      <c r="G32" s="647" t="s">
        <v>519</v>
      </c>
      <c r="H32" s="647" t="s">
        <v>519</v>
      </c>
      <c r="I32" s="648" t="s">
        <v>519</v>
      </c>
      <c r="J32" s="649" t="s">
        <v>528</v>
      </c>
    </row>
    <row r="33" spans="1:10" ht="14.4" customHeight="1" x14ac:dyDescent="0.3">
      <c r="A33" s="645" t="s">
        <v>532</v>
      </c>
      <c r="B33" s="646" t="s">
        <v>533</v>
      </c>
      <c r="C33" s="647" t="s">
        <v>519</v>
      </c>
      <c r="D33" s="647" t="s">
        <v>519</v>
      </c>
      <c r="E33" s="647"/>
      <c r="F33" s="647" t="s">
        <v>519</v>
      </c>
      <c r="G33" s="647" t="s">
        <v>519</v>
      </c>
      <c r="H33" s="647" t="s">
        <v>519</v>
      </c>
      <c r="I33" s="648" t="s">
        <v>519</v>
      </c>
      <c r="J33" s="649" t="s">
        <v>0</v>
      </c>
    </row>
    <row r="34" spans="1:10" ht="14.4" customHeight="1" x14ac:dyDescent="0.3">
      <c r="A34" s="645" t="s">
        <v>532</v>
      </c>
      <c r="B34" s="646" t="s">
        <v>331</v>
      </c>
      <c r="C34" s="647">
        <v>0.40862999999999999</v>
      </c>
      <c r="D34" s="647">
        <v>0</v>
      </c>
      <c r="E34" s="647"/>
      <c r="F34" s="647">
        <v>0.2165</v>
      </c>
      <c r="G34" s="647">
        <v>6.0606066077333327E-2</v>
      </c>
      <c r="H34" s="647">
        <v>0.15589393392266668</v>
      </c>
      <c r="I34" s="648">
        <v>3.5722496775115884</v>
      </c>
      <c r="J34" s="649" t="s">
        <v>1</v>
      </c>
    </row>
    <row r="35" spans="1:10" ht="14.4" customHeight="1" x14ac:dyDescent="0.3">
      <c r="A35" s="645" t="s">
        <v>532</v>
      </c>
      <c r="B35" s="646" t="s">
        <v>332</v>
      </c>
      <c r="C35" s="647">
        <v>0.76122999999999996</v>
      </c>
      <c r="D35" s="647">
        <v>0</v>
      </c>
      <c r="E35" s="647"/>
      <c r="F35" s="647">
        <v>0</v>
      </c>
      <c r="G35" s="647">
        <v>0.37268003364533331</v>
      </c>
      <c r="H35" s="647">
        <v>-0.37268003364533331</v>
      </c>
      <c r="I35" s="648">
        <v>0</v>
      </c>
      <c r="J35" s="649" t="s">
        <v>1</v>
      </c>
    </row>
    <row r="36" spans="1:10" ht="14.4" customHeight="1" x14ac:dyDescent="0.3">
      <c r="A36" s="645" t="s">
        <v>532</v>
      </c>
      <c r="B36" s="646" t="s">
        <v>333</v>
      </c>
      <c r="C36" s="647">
        <v>7.2660000000000002E-2</v>
      </c>
      <c r="D36" s="647">
        <v>2.1738</v>
      </c>
      <c r="E36" s="647"/>
      <c r="F36" s="647">
        <v>1.0411999999999999</v>
      </c>
      <c r="G36" s="647">
        <v>1.7794634869993333</v>
      </c>
      <c r="H36" s="647">
        <v>-0.73826348699933342</v>
      </c>
      <c r="I36" s="648">
        <v>0.58512018235100205</v>
      </c>
      <c r="J36" s="649" t="s">
        <v>1</v>
      </c>
    </row>
    <row r="37" spans="1:10" ht="14.4" customHeight="1" x14ac:dyDescent="0.3">
      <c r="A37" s="645" t="s">
        <v>532</v>
      </c>
      <c r="B37" s="646" t="s">
        <v>334</v>
      </c>
      <c r="C37" s="647">
        <v>3.5054799999999995</v>
      </c>
      <c r="D37" s="647">
        <v>2.242</v>
      </c>
      <c r="E37" s="647"/>
      <c r="F37" s="647">
        <v>4.1324699999999996</v>
      </c>
      <c r="G37" s="647">
        <v>4.2427476868886664</v>
      </c>
      <c r="H37" s="647">
        <v>-0.11027768688866679</v>
      </c>
      <c r="I37" s="648">
        <v>0.97400795545079022</v>
      </c>
      <c r="J37" s="649" t="s">
        <v>1</v>
      </c>
    </row>
    <row r="38" spans="1:10" ht="14.4" customHeight="1" x14ac:dyDescent="0.3">
      <c r="A38" s="645" t="s">
        <v>532</v>
      </c>
      <c r="B38" s="646" t="s">
        <v>335</v>
      </c>
      <c r="C38" s="647">
        <v>1.4</v>
      </c>
      <c r="D38" s="647">
        <v>0.69</v>
      </c>
      <c r="E38" s="647"/>
      <c r="F38" s="647">
        <v>2.4</v>
      </c>
      <c r="G38" s="647">
        <v>2.2538053690426669</v>
      </c>
      <c r="H38" s="647">
        <v>0.14619463095733298</v>
      </c>
      <c r="I38" s="648">
        <v>1.0648656858153778</v>
      </c>
      <c r="J38" s="649" t="s">
        <v>1</v>
      </c>
    </row>
    <row r="39" spans="1:10" ht="14.4" customHeight="1" x14ac:dyDescent="0.3">
      <c r="A39" s="645" t="s">
        <v>532</v>
      </c>
      <c r="B39" s="646" t="s">
        <v>336</v>
      </c>
      <c r="C39" s="647">
        <v>6.6586400000000001</v>
      </c>
      <c r="D39" s="647">
        <v>5.2837099999999992</v>
      </c>
      <c r="E39" s="647"/>
      <c r="F39" s="647">
        <v>5.68</v>
      </c>
      <c r="G39" s="647">
        <v>5.2729030648800004</v>
      </c>
      <c r="H39" s="647">
        <v>0.40709693511999934</v>
      </c>
      <c r="I39" s="648">
        <v>1.0772054653975065</v>
      </c>
      <c r="J39" s="649" t="s">
        <v>1</v>
      </c>
    </row>
    <row r="40" spans="1:10" ht="14.4" customHeight="1" x14ac:dyDescent="0.3">
      <c r="A40" s="645" t="s">
        <v>532</v>
      </c>
      <c r="B40" s="646" t="s">
        <v>534</v>
      </c>
      <c r="C40" s="647">
        <v>12.80664</v>
      </c>
      <c r="D40" s="647">
        <v>10.38951</v>
      </c>
      <c r="E40" s="647"/>
      <c r="F40" s="647">
        <v>13.47017</v>
      </c>
      <c r="G40" s="647">
        <v>13.982205707533332</v>
      </c>
      <c r="H40" s="647">
        <v>-0.51203570753333238</v>
      </c>
      <c r="I40" s="648">
        <v>0.9633794754387387</v>
      </c>
      <c r="J40" s="649" t="s">
        <v>527</v>
      </c>
    </row>
    <row r="41" spans="1:10" ht="14.4" customHeight="1" x14ac:dyDescent="0.3">
      <c r="A41" s="645" t="s">
        <v>519</v>
      </c>
      <c r="B41" s="646" t="s">
        <v>519</v>
      </c>
      <c r="C41" s="647" t="s">
        <v>519</v>
      </c>
      <c r="D41" s="647" t="s">
        <v>519</v>
      </c>
      <c r="E41" s="647"/>
      <c r="F41" s="647" t="s">
        <v>519</v>
      </c>
      <c r="G41" s="647" t="s">
        <v>519</v>
      </c>
      <c r="H41" s="647" t="s">
        <v>519</v>
      </c>
      <c r="I41" s="648" t="s">
        <v>519</v>
      </c>
      <c r="J41" s="649" t="s">
        <v>528</v>
      </c>
    </row>
    <row r="42" spans="1:10" ht="14.4" customHeight="1" x14ac:dyDescent="0.3">
      <c r="A42" s="645" t="s">
        <v>535</v>
      </c>
      <c r="B42" s="646" t="s">
        <v>536</v>
      </c>
      <c r="C42" s="647" t="s">
        <v>519</v>
      </c>
      <c r="D42" s="647" t="s">
        <v>519</v>
      </c>
      <c r="E42" s="647"/>
      <c r="F42" s="647" t="s">
        <v>519</v>
      </c>
      <c r="G42" s="647" t="s">
        <v>519</v>
      </c>
      <c r="H42" s="647" t="s">
        <v>519</v>
      </c>
      <c r="I42" s="648" t="s">
        <v>519</v>
      </c>
      <c r="J42" s="649" t="s">
        <v>0</v>
      </c>
    </row>
    <row r="43" spans="1:10" ht="14.4" customHeight="1" x14ac:dyDescent="0.3">
      <c r="A43" s="645" t="s">
        <v>535</v>
      </c>
      <c r="B43" s="646" t="s">
        <v>331</v>
      </c>
      <c r="C43" s="647" t="s">
        <v>519</v>
      </c>
      <c r="D43" s="647" t="s">
        <v>519</v>
      </c>
      <c r="E43" s="647"/>
      <c r="F43" s="647">
        <v>0</v>
      </c>
      <c r="G43" s="647">
        <v>6.0606066077333327E-2</v>
      </c>
      <c r="H43" s="647">
        <v>-6.0606066077333327E-2</v>
      </c>
      <c r="I43" s="648">
        <v>0</v>
      </c>
      <c r="J43" s="649" t="s">
        <v>1</v>
      </c>
    </row>
    <row r="44" spans="1:10" ht="14.4" customHeight="1" x14ac:dyDescent="0.3">
      <c r="A44" s="645" t="s">
        <v>535</v>
      </c>
      <c r="B44" s="646" t="s">
        <v>332</v>
      </c>
      <c r="C44" s="647" t="s">
        <v>519</v>
      </c>
      <c r="D44" s="647" t="s">
        <v>519</v>
      </c>
      <c r="E44" s="647"/>
      <c r="F44" s="647">
        <v>0.18149999999999999</v>
      </c>
      <c r="G44" s="647">
        <v>0</v>
      </c>
      <c r="H44" s="647">
        <v>0.18149999999999999</v>
      </c>
      <c r="I44" s="648" t="s">
        <v>519</v>
      </c>
      <c r="J44" s="649" t="s">
        <v>1</v>
      </c>
    </row>
    <row r="45" spans="1:10" ht="14.4" customHeight="1" x14ac:dyDescent="0.3">
      <c r="A45" s="645" t="s">
        <v>535</v>
      </c>
      <c r="B45" s="646" t="s">
        <v>333</v>
      </c>
      <c r="C45" s="647">
        <v>7.7156099999999999</v>
      </c>
      <c r="D45" s="647">
        <v>13.21706</v>
      </c>
      <c r="E45" s="647"/>
      <c r="F45" s="647">
        <v>13.56113</v>
      </c>
      <c r="G45" s="647">
        <v>9.3940905121680007</v>
      </c>
      <c r="H45" s="647">
        <v>4.1670394878319996</v>
      </c>
      <c r="I45" s="648">
        <v>1.4435809387225411</v>
      </c>
      <c r="J45" s="649" t="s">
        <v>1</v>
      </c>
    </row>
    <row r="46" spans="1:10" ht="14.4" customHeight="1" x14ac:dyDescent="0.3">
      <c r="A46" s="645" t="s">
        <v>535</v>
      </c>
      <c r="B46" s="646" t="s">
        <v>334</v>
      </c>
      <c r="C46" s="647">
        <v>863.39980000000003</v>
      </c>
      <c r="D46" s="647">
        <v>707.29435000000001</v>
      </c>
      <c r="E46" s="647"/>
      <c r="F46" s="647">
        <v>1783.2595500000002</v>
      </c>
      <c r="G46" s="647">
        <v>1819.6980717169333</v>
      </c>
      <c r="H46" s="647">
        <v>-36.43852171693311</v>
      </c>
      <c r="I46" s="648">
        <v>0.97997551226586044</v>
      </c>
      <c r="J46" s="649" t="s">
        <v>1</v>
      </c>
    </row>
    <row r="47" spans="1:10" ht="14.4" customHeight="1" x14ac:dyDescent="0.3">
      <c r="A47" s="645" t="s">
        <v>535</v>
      </c>
      <c r="B47" s="646" t="s">
        <v>1527</v>
      </c>
      <c r="C47" s="647">
        <v>0</v>
      </c>
      <c r="D47" s="647" t="s">
        <v>519</v>
      </c>
      <c r="E47" s="647"/>
      <c r="F47" s="647" t="s">
        <v>519</v>
      </c>
      <c r="G47" s="647" t="s">
        <v>519</v>
      </c>
      <c r="H47" s="647" t="s">
        <v>519</v>
      </c>
      <c r="I47" s="648" t="s">
        <v>519</v>
      </c>
      <c r="J47" s="649" t="s">
        <v>1</v>
      </c>
    </row>
    <row r="48" spans="1:10" ht="14.4" customHeight="1" x14ac:dyDescent="0.3">
      <c r="A48" s="645" t="s">
        <v>535</v>
      </c>
      <c r="B48" s="646" t="s">
        <v>335</v>
      </c>
      <c r="C48" s="647">
        <v>0.81</v>
      </c>
      <c r="D48" s="647">
        <v>1.17</v>
      </c>
      <c r="E48" s="647"/>
      <c r="F48" s="647">
        <v>0.93300000000000005</v>
      </c>
      <c r="G48" s="647">
        <v>0.90594137383066664</v>
      </c>
      <c r="H48" s="647">
        <v>2.7058626169333411E-2</v>
      </c>
      <c r="I48" s="648">
        <v>1.0298679660196104</v>
      </c>
      <c r="J48" s="649" t="s">
        <v>1</v>
      </c>
    </row>
    <row r="49" spans="1:10" ht="14.4" customHeight="1" x14ac:dyDescent="0.3">
      <c r="A49" s="645" t="s">
        <v>535</v>
      </c>
      <c r="B49" s="646" t="s">
        <v>336</v>
      </c>
      <c r="C49" s="647">
        <v>17.791219999999996</v>
      </c>
      <c r="D49" s="647">
        <v>17.738440000000001</v>
      </c>
      <c r="E49" s="647"/>
      <c r="F49" s="647">
        <v>17.373669999999997</v>
      </c>
      <c r="G49" s="647">
        <v>18.136928294778667</v>
      </c>
      <c r="H49" s="647">
        <v>-0.76325829477866947</v>
      </c>
      <c r="I49" s="648">
        <v>0.95791689296150551</v>
      </c>
      <c r="J49" s="649" t="s">
        <v>1</v>
      </c>
    </row>
    <row r="50" spans="1:10" ht="14.4" customHeight="1" x14ac:dyDescent="0.3">
      <c r="A50" s="645" t="s">
        <v>535</v>
      </c>
      <c r="B50" s="646" t="s">
        <v>537</v>
      </c>
      <c r="C50" s="647">
        <v>889.7166299999999</v>
      </c>
      <c r="D50" s="647">
        <v>739.41984999999988</v>
      </c>
      <c r="E50" s="647"/>
      <c r="F50" s="647">
        <v>1815.3088500000001</v>
      </c>
      <c r="G50" s="647">
        <v>1848.1956379637882</v>
      </c>
      <c r="H50" s="647">
        <v>-32.886787963788038</v>
      </c>
      <c r="I50" s="648">
        <v>0.98220600282336967</v>
      </c>
      <c r="J50" s="649" t="s">
        <v>527</v>
      </c>
    </row>
    <row r="51" spans="1:10" ht="14.4" customHeight="1" x14ac:dyDescent="0.3">
      <c r="A51" s="645" t="s">
        <v>519</v>
      </c>
      <c r="B51" s="646" t="s">
        <v>519</v>
      </c>
      <c r="C51" s="647" t="s">
        <v>519</v>
      </c>
      <c r="D51" s="647" t="s">
        <v>519</v>
      </c>
      <c r="E51" s="647"/>
      <c r="F51" s="647" t="s">
        <v>519</v>
      </c>
      <c r="G51" s="647" t="s">
        <v>519</v>
      </c>
      <c r="H51" s="647" t="s">
        <v>519</v>
      </c>
      <c r="I51" s="648" t="s">
        <v>519</v>
      </c>
      <c r="J51" s="649" t="s">
        <v>528</v>
      </c>
    </row>
    <row r="52" spans="1:10" ht="14.4" customHeight="1" x14ac:dyDescent="0.3">
      <c r="A52" s="645" t="s">
        <v>1528</v>
      </c>
      <c r="B52" s="646" t="s">
        <v>1529</v>
      </c>
      <c r="C52" s="647" t="s">
        <v>519</v>
      </c>
      <c r="D52" s="647" t="s">
        <v>519</v>
      </c>
      <c r="E52" s="647"/>
      <c r="F52" s="647" t="s">
        <v>519</v>
      </c>
      <c r="G52" s="647" t="s">
        <v>519</v>
      </c>
      <c r="H52" s="647" t="s">
        <v>519</v>
      </c>
      <c r="I52" s="648" t="s">
        <v>519</v>
      </c>
      <c r="J52" s="649" t="s">
        <v>0</v>
      </c>
    </row>
    <row r="53" spans="1:10" ht="14.4" customHeight="1" x14ac:dyDescent="0.3">
      <c r="A53" s="645" t="s">
        <v>1528</v>
      </c>
      <c r="B53" s="646" t="s">
        <v>331</v>
      </c>
      <c r="C53" s="647" t="s">
        <v>519</v>
      </c>
      <c r="D53" s="647" t="s">
        <v>519</v>
      </c>
      <c r="E53" s="647"/>
      <c r="F53" s="647">
        <v>0</v>
      </c>
      <c r="G53" s="647">
        <v>6.0606066077333327E-2</v>
      </c>
      <c r="H53" s="647">
        <v>-6.0606066077333327E-2</v>
      </c>
      <c r="I53" s="648">
        <v>0</v>
      </c>
      <c r="J53" s="649" t="s">
        <v>1</v>
      </c>
    </row>
    <row r="54" spans="1:10" ht="14.4" customHeight="1" x14ac:dyDescent="0.3">
      <c r="A54" s="645" t="s">
        <v>1528</v>
      </c>
      <c r="B54" s="646" t="s">
        <v>1530</v>
      </c>
      <c r="C54" s="647" t="s">
        <v>519</v>
      </c>
      <c r="D54" s="647" t="s">
        <v>519</v>
      </c>
      <c r="E54" s="647"/>
      <c r="F54" s="647">
        <v>0</v>
      </c>
      <c r="G54" s="647">
        <v>6.0606066077333327E-2</v>
      </c>
      <c r="H54" s="647">
        <v>-6.0606066077333327E-2</v>
      </c>
      <c r="I54" s="648">
        <v>0</v>
      </c>
      <c r="J54" s="649" t="s">
        <v>527</v>
      </c>
    </row>
    <row r="55" spans="1:10" ht="14.4" customHeight="1" x14ac:dyDescent="0.3">
      <c r="A55" s="645" t="s">
        <v>519</v>
      </c>
      <c r="B55" s="646" t="s">
        <v>519</v>
      </c>
      <c r="C55" s="647" t="s">
        <v>519</v>
      </c>
      <c r="D55" s="647" t="s">
        <v>519</v>
      </c>
      <c r="E55" s="647"/>
      <c r="F55" s="647" t="s">
        <v>519</v>
      </c>
      <c r="G55" s="647" t="s">
        <v>519</v>
      </c>
      <c r="H55" s="647" t="s">
        <v>519</v>
      </c>
      <c r="I55" s="648" t="s">
        <v>519</v>
      </c>
      <c r="J55" s="649" t="s">
        <v>528</v>
      </c>
    </row>
    <row r="56" spans="1:10" ht="14.4" customHeight="1" x14ac:dyDescent="0.3">
      <c r="A56" s="645" t="s">
        <v>1531</v>
      </c>
      <c r="B56" s="646" t="s">
        <v>1532</v>
      </c>
      <c r="C56" s="647" t="s">
        <v>519</v>
      </c>
      <c r="D56" s="647" t="s">
        <v>519</v>
      </c>
      <c r="E56" s="647"/>
      <c r="F56" s="647" t="s">
        <v>519</v>
      </c>
      <c r="G56" s="647" t="s">
        <v>519</v>
      </c>
      <c r="H56" s="647" t="s">
        <v>519</v>
      </c>
      <c r="I56" s="648" t="s">
        <v>519</v>
      </c>
      <c r="J56" s="649" t="s">
        <v>0</v>
      </c>
    </row>
    <row r="57" spans="1:10" ht="14.4" customHeight="1" x14ac:dyDescent="0.3">
      <c r="A57" s="645" t="s">
        <v>1531</v>
      </c>
      <c r="B57" s="646" t="s">
        <v>331</v>
      </c>
      <c r="C57" s="647" t="s">
        <v>519</v>
      </c>
      <c r="D57" s="647" t="s">
        <v>519</v>
      </c>
      <c r="E57" s="647"/>
      <c r="F57" s="647">
        <v>0</v>
      </c>
      <c r="G57" s="647">
        <v>6.0606066077333327E-2</v>
      </c>
      <c r="H57" s="647">
        <v>-6.0606066077333327E-2</v>
      </c>
      <c r="I57" s="648">
        <v>0</v>
      </c>
      <c r="J57" s="649" t="s">
        <v>1</v>
      </c>
    </row>
    <row r="58" spans="1:10" ht="14.4" customHeight="1" x14ac:dyDescent="0.3">
      <c r="A58" s="645" t="s">
        <v>1531</v>
      </c>
      <c r="B58" s="646" t="s">
        <v>1533</v>
      </c>
      <c r="C58" s="647" t="s">
        <v>519</v>
      </c>
      <c r="D58" s="647" t="s">
        <v>519</v>
      </c>
      <c r="E58" s="647"/>
      <c r="F58" s="647">
        <v>0</v>
      </c>
      <c r="G58" s="647">
        <v>6.0606066077333327E-2</v>
      </c>
      <c r="H58" s="647">
        <v>-6.0606066077333327E-2</v>
      </c>
      <c r="I58" s="648">
        <v>0</v>
      </c>
      <c r="J58" s="649" t="s">
        <v>527</v>
      </c>
    </row>
    <row r="59" spans="1:10" ht="14.4" customHeight="1" x14ac:dyDescent="0.3">
      <c r="A59" s="645" t="s">
        <v>519</v>
      </c>
      <c r="B59" s="646" t="s">
        <v>519</v>
      </c>
      <c r="C59" s="647" t="s">
        <v>519</v>
      </c>
      <c r="D59" s="647" t="s">
        <v>519</v>
      </c>
      <c r="E59" s="647"/>
      <c r="F59" s="647" t="s">
        <v>519</v>
      </c>
      <c r="G59" s="647" t="s">
        <v>519</v>
      </c>
      <c r="H59" s="647" t="s">
        <v>519</v>
      </c>
      <c r="I59" s="648" t="s">
        <v>519</v>
      </c>
      <c r="J59" s="649" t="s">
        <v>528</v>
      </c>
    </row>
    <row r="60" spans="1:10" ht="14.4" customHeight="1" x14ac:dyDescent="0.3">
      <c r="A60" s="645" t="s">
        <v>1534</v>
      </c>
      <c r="B60" s="646" t="s">
        <v>1535</v>
      </c>
      <c r="C60" s="647" t="s">
        <v>519</v>
      </c>
      <c r="D60" s="647" t="s">
        <v>519</v>
      </c>
      <c r="E60" s="647"/>
      <c r="F60" s="647" t="s">
        <v>519</v>
      </c>
      <c r="G60" s="647" t="s">
        <v>519</v>
      </c>
      <c r="H60" s="647" t="s">
        <v>519</v>
      </c>
      <c r="I60" s="648" t="s">
        <v>519</v>
      </c>
      <c r="J60" s="649" t="s">
        <v>0</v>
      </c>
    </row>
    <row r="61" spans="1:10" ht="14.4" customHeight="1" x14ac:dyDescent="0.3">
      <c r="A61" s="645" t="s">
        <v>1534</v>
      </c>
      <c r="B61" s="646" t="s">
        <v>331</v>
      </c>
      <c r="C61" s="647" t="s">
        <v>519</v>
      </c>
      <c r="D61" s="647" t="s">
        <v>519</v>
      </c>
      <c r="E61" s="647"/>
      <c r="F61" s="647">
        <v>0</v>
      </c>
      <c r="G61" s="647">
        <v>6.0606066077333327E-2</v>
      </c>
      <c r="H61" s="647">
        <v>-6.0606066077333327E-2</v>
      </c>
      <c r="I61" s="648">
        <v>0</v>
      </c>
      <c r="J61" s="649" t="s">
        <v>1</v>
      </c>
    </row>
    <row r="62" spans="1:10" ht="14.4" customHeight="1" x14ac:dyDescent="0.3">
      <c r="A62" s="645" t="s">
        <v>1534</v>
      </c>
      <c r="B62" s="646" t="s">
        <v>1536</v>
      </c>
      <c r="C62" s="647" t="s">
        <v>519</v>
      </c>
      <c r="D62" s="647" t="s">
        <v>519</v>
      </c>
      <c r="E62" s="647"/>
      <c r="F62" s="647">
        <v>0</v>
      </c>
      <c r="G62" s="647">
        <v>6.0606066077333327E-2</v>
      </c>
      <c r="H62" s="647">
        <v>-6.0606066077333327E-2</v>
      </c>
      <c r="I62" s="648">
        <v>0</v>
      </c>
      <c r="J62" s="649" t="s">
        <v>527</v>
      </c>
    </row>
    <row r="63" spans="1:10" ht="14.4" customHeight="1" x14ac:dyDescent="0.3">
      <c r="A63" s="645" t="s">
        <v>519</v>
      </c>
      <c r="B63" s="646" t="s">
        <v>519</v>
      </c>
      <c r="C63" s="647" t="s">
        <v>519</v>
      </c>
      <c r="D63" s="647" t="s">
        <v>519</v>
      </c>
      <c r="E63" s="647"/>
      <c r="F63" s="647" t="s">
        <v>519</v>
      </c>
      <c r="G63" s="647" t="s">
        <v>519</v>
      </c>
      <c r="H63" s="647" t="s">
        <v>519</v>
      </c>
      <c r="I63" s="648" t="s">
        <v>519</v>
      </c>
      <c r="J63" s="649" t="s">
        <v>528</v>
      </c>
    </row>
    <row r="64" spans="1:10" ht="14.4" customHeight="1" x14ac:dyDescent="0.3">
      <c r="A64" s="645" t="s">
        <v>1537</v>
      </c>
      <c r="B64" s="646" t="s">
        <v>1538</v>
      </c>
      <c r="C64" s="647" t="s">
        <v>519</v>
      </c>
      <c r="D64" s="647" t="s">
        <v>519</v>
      </c>
      <c r="E64" s="647"/>
      <c r="F64" s="647" t="s">
        <v>519</v>
      </c>
      <c r="G64" s="647" t="s">
        <v>519</v>
      </c>
      <c r="H64" s="647" t="s">
        <v>519</v>
      </c>
      <c r="I64" s="648" t="s">
        <v>519</v>
      </c>
      <c r="J64" s="649" t="s">
        <v>0</v>
      </c>
    </row>
    <row r="65" spans="1:10" ht="14.4" customHeight="1" x14ac:dyDescent="0.3">
      <c r="A65" s="645" t="s">
        <v>1537</v>
      </c>
      <c r="B65" s="646" t="s">
        <v>331</v>
      </c>
      <c r="C65" s="647" t="s">
        <v>519</v>
      </c>
      <c r="D65" s="647" t="s">
        <v>519</v>
      </c>
      <c r="E65" s="647"/>
      <c r="F65" s="647">
        <v>0</v>
      </c>
      <c r="G65" s="647">
        <v>6.0606066077333327E-2</v>
      </c>
      <c r="H65" s="647">
        <v>-6.0606066077333327E-2</v>
      </c>
      <c r="I65" s="648">
        <v>0</v>
      </c>
      <c r="J65" s="649" t="s">
        <v>1</v>
      </c>
    </row>
    <row r="66" spans="1:10" ht="14.4" customHeight="1" x14ac:dyDescent="0.3">
      <c r="A66" s="645" t="s">
        <v>1537</v>
      </c>
      <c r="B66" s="646" t="s">
        <v>1539</v>
      </c>
      <c r="C66" s="647" t="s">
        <v>519</v>
      </c>
      <c r="D66" s="647" t="s">
        <v>519</v>
      </c>
      <c r="E66" s="647"/>
      <c r="F66" s="647">
        <v>0</v>
      </c>
      <c r="G66" s="647">
        <v>6.0606066077333327E-2</v>
      </c>
      <c r="H66" s="647">
        <v>-6.0606066077333327E-2</v>
      </c>
      <c r="I66" s="648">
        <v>0</v>
      </c>
      <c r="J66" s="649" t="s">
        <v>527</v>
      </c>
    </row>
    <row r="67" spans="1:10" ht="14.4" customHeight="1" x14ac:dyDescent="0.3">
      <c r="A67" s="645" t="s">
        <v>519</v>
      </c>
      <c r="B67" s="646" t="s">
        <v>519</v>
      </c>
      <c r="C67" s="647" t="s">
        <v>519</v>
      </c>
      <c r="D67" s="647" t="s">
        <v>519</v>
      </c>
      <c r="E67" s="647"/>
      <c r="F67" s="647" t="s">
        <v>519</v>
      </c>
      <c r="G67" s="647" t="s">
        <v>519</v>
      </c>
      <c r="H67" s="647" t="s">
        <v>519</v>
      </c>
      <c r="I67" s="648" t="s">
        <v>519</v>
      </c>
      <c r="J67" s="649" t="s">
        <v>528</v>
      </c>
    </row>
    <row r="68" spans="1:10" ht="14.4" customHeight="1" x14ac:dyDescent="0.3">
      <c r="A68" s="645" t="s">
        <v>1540</v>
      </c>
      <c r="B68" s="646" t="s">
        <v>1538</v>
      </c>
      <c r="C68" s="647" t="s">
        <v>519</v>
      </c>
      <c r="D68" s="647" t="s">
        <v>519</v>
      </c>
      <c r="E68" s="647"/>
      <c r="F68" s="647" t="s">
        <v>519</v>
      </c>
      <c r="G68" s="647" t="s">
        <v>519</v>
      </c>
      <c r="H68" s="647" t="s">
        <v>519</v>
      </c>
      <c r="I68" s="648" t="s">
        <v>519</v>
      </c>
      <c r="J68" s="649" t="s">
        <v>0</v>
      </c>
    </row>
    <row r="69" spans="1:10" ht="14.4" customHeight="1" x14ac:dyDescent="0.3">
      <c r="A69" s="645" t="s">
        <v>1540</v>
      </c>
      <c r="B69" s="646" t="s">
        <v>331</v>
      </c>
      <c r="C69" s="647" t="s">
        <v>519</v>
      </c>
      <c r="D69" s="647" t="s">
        <v>519</v>
      </c>
      <c r="E69" s="647"/>
      <c r="F69" s="647">
        <v>0</v>
      </c>
      <c r="G69" s="647">
        <v>6.0606066077333327E-2</v>
      </c>
      <c r="H69" s="647">
        <v>-6.0606066077333327E-2</v>
      </c>
      <c r="I69" s="648">
        <v>0</v>
      </c>
      <c r="J69" s="649" t="s">
        <v>1</v>
      </c>
    </row>
    <row r="70" spans="1:10" ht="14.4" customHeight="1" x14ac:dyDescent="0.3">
      <c r="A70" s="645" t="s">
        <v>1540</v>
      </c>
      <c r="B70" s="646" t="s">
        <v>1539</v>
      </c>
      <c r="C70" s="647" t="s">
        <v>519</v>
      </c>
      <c r="D70" s="647" t="s">
        <v>519</v>
      </c>
      <c r="E70" s="647"/>
      <c r="F70" s="647">
        <v>0</v>
      </c>
      <c r="G70" s="647">
        <v>6.0606066077333327E-2</v>
      </c>
      <c r="H70" s="647">
        <v>-6.0606066077333327E-2</v>
      </c>
      <c r="I70" s="648">
        <v>0</v>
      </c>
      <c r="J70" s="649" t="s">
        <v>527</v>
      </c>
    </row>
    <row r="71" spans="1:10" ht="14.4" customHeight="1" x14ac:dyDescent="0.3">
      <c r="A71" s="645" t="s">
        <v>519</v>
      </c>
      <c r="B71" s="646" t="s">
        <v>519</v>
      </c>
      <c r="C71" s="647" t="s">
        <v>519</v>
      </c>
      <c r="D71" s="647" t="s">
        <v>519</v>
      </c>
      <c r="E71" s="647"/>
      <c r="F71" s="647" t="s">
        <v>519</v>
      </c>
      <c r="G71" s="647" t="s">
        <v>519</v>
      </c>
      <c r="H71" s="647" t="s">
        <v>519</v>
      </c>
      <c r="I71" s="648" t="s">
        <v>519</v>
      </c>
      <c r="J71" s="649" t="s">
        <v>528</v>
      </c>
    </row>
    <row r="72" spans="1:10" ht="14.4" customHeight="1" x14ac:dyDescent="0.3">
      <c r="A72" s="645" t="s">
        <v>1541</v>
      </c>
      <c r="B72" s="646" t="s">
        <v>1538</v>
      </c>
      <c r="C72" s="647" t="s">
        <v>519</v>
      </c>
      <c r="D72" s="647" t="s">
        <v>519</v>
      </c>
      <c r="E72" s="647"/>
      <c r="F72" s="647" t="s">
        <v>519</v>
      </c>
      <c r="G72" s="647" t="s">
        <v>519</v>
      </c>
      <c r="H72" s="647" t="s">
        <v>519</v>
      </c>
      <c r="I72" s="648" t="s">
        <v>519</v>
      </c>
      <c r="J72" s="649" t="s">
        <v>0</v>
      </c>
    </row>
    <row r="73" spans="1:10" ht="14.4" customHeight="1" x14ac:dyDescent="0.3">
      <c r="A73" s="645" t="s">
        <v>1541</v>
      </c>
      <c r="B73" s="646" t="s">
        <v>331</v>
      </c>
      <c r="C73" s="647" t="s">
        <v>519</v>
      </c>
      <c r="D73" s="647" t="s">
        <v>519</v>
      </c>
      <c r="E73" s="647"/>
      <c r="F73" s="647">
        <v>0</v>
      </c>
      <c r="G73" s="647">
        <v>6.0606066077333327E-2</v>
      </c>
      <c r="H73" s="647">
        <v>-6.0606066077333327E-2</v>
      </c>
      <c r="I73" s="648">
        <v>0</v>
      </c>
      <c r="J73" s="649" t="s">
        <v>1</v>
      </c>
    </row>
    <row r="74" spans="1:10" ht="14.4" customHeight="1" x14ac:dyDescent="0.3">
      <c r="A74" s="645" t="s">
        <v>1541</v>
      </c>
      <c r="B74" s="646" t="s">
        <v>1539</v>
      </c>
      <c r="C74" s="647" t="s">
        <v>519</v>
      </c>
      <c r="D74" s="647" t="s">
        <v>519</v>
      </c>
      <c r="E74" s="647"/>
      <c r="F74" s="647">
        <v>0</v>
      </c>
      <c r="G74" s="647">
        <v>6.0606066077333327E-2</v>
      </c>
      <c r="H74" s="647">
        <v>-6.0606066077333327E-2</v>
      </c>
      <c r="I74" s="648">
        <v>0</v>
      </c>
      <c r="J74" s="649" t="s">
        <v>527</v>
      </c>
    </row>
    <row r="75" spans="1:10" ht="14.4" customHeight="1" x14ac:dyDescent="0.3">
      <c r="A75" s="645" t="s">
        <v>519</v>
      </c>
      <c r="B75" s="646" t="s">
        <v>519</v>
      </c>
      <c r="C75" s="647" t="s">
        <v>519</v>
      </c>
      <c r="D75" s="647" t="s">
        <v>519</v>
      </c>
      <c r="E75" s="647"/>
      <c r="F75" s="647" t="s">
        <v>519</v>
      </c>
      <c r="G75" s="647" t="s">
        <v>519</v>
      </c>
      <c r="H75" s="647" t="s">
        <v>519</v>
      </c>
      <c r="I75" s="648" t="s">
        <v>519</v>
      </c>
      <c r="J75" s="649" t="s">
        <v>528</v>
      </c>
    </row>
    <row r="76" spans="1:10" ht="14.4" customHeight="1" x14ac:dyDescent="0.3">
      <c r="A76" s="645" t="s">
        <v>538</v>
      </c>
      <c r="B76" s="646" t="s">
        <v>539</v>
      </c>
      <c r="C76" s="647" t="s">
        <v>519</v>
      </c>
      <c r="D76" s="647" t="s">
        <v>519</v>
      </c>
      <c r="E76" s="647"/>
      <c r="F76" s="647" t="s">
        <v>519</v>
      </c>
      <c r="G76" s="647" t="s">
        <v>519</v>
      </c>
      <c r="H76" s="647" t="s">
        <v>519</v>
      </c>
      <c r="I76" s="648" t="s">
        <v>519</v>
      </c>
      <c r="J76" s="649" t="s">
        <v>0</v>
      </c>
    </row>
    <row r="77" spans="1:10" ht="14.4" customHeight="1" x14ac:dyDescent="0.3">
      <c r="A77" s="645" t="s">
        <v>538</v>
      </c>
      <c r="B77" s="646" t="s">
        <v>331</v>
      </c>
      <c r="C77" s="647" t="s">
        <v>519</v>
      </c>
      <c r="D77" s="647" t="s">
        <v>519</v>
      </c>
      <c r="E77" s="647"/>
      <c r="F77" s="647">
        <v>0</v>
      </c>
      <c r="G77" s="647">
        <v>6.0606066077333327E-2</v>
      </c>
      <c r="H77" s="647">
        <v>-6.0606066077333327E-2</v>
      </c>
      <c r="I77" s="648">
        <v>0</v>
      </c>
      <c r="J77" s="649" t="s">
        <v>1</v>
      </c>
    </row>
    <row r="78" spans="1:10" ht="14.4" customHeight="1" x14ac:dyDescent="0.3">
      <c r="A78" s="645" t="s">
        <v>538</v>
      </c>
      <c r="B78" s="646" t="s">
        <v>540</v>
      </c>
      <c r="C78" s="647" t="s">
        <v>519</v>
      </c>
      <c r="D78" s="647" t="s">
        <v>519</v>
      </c>
      <c r="E78" s="647"/>
      <c r="F78" s="647">
        <v>0</v>
      </c>
      <c r="G78" s="647">
        <v>6.0606066077333327E-2</v>
      </c>
      <c r="H78" s="647">
        <v>-6.0606066077333327E-2</v>
      </c>
      <c r="I78" s="648">
        <v>0</v>
      </c>
      <c r="J78" s="649" t="s">
        <v>527</v>
      </c>
    </row>
    <row r="79" spans="1:10" ht="14.4" customHeight="1" x14ac:dyDescent="0.3">
      <c r="A79" s="645" t="s">
        <v>519</v>
      </c>
      <c r="B79" s="646" t="s">
        <v>519</v>
      </c>
      <c r="C79" s="647" t="s">
        <v>519</v>
      </c>
      <c r="D79" s="647" t="s">
        <v>519</v>
      </c>
      <c r="E79" s="647"/>
      <c r="F79" s="647" t="s">
        <v>519</v>
      </c>
      <c r="G79" s="647" t="s">
        <v>519</v>
      </c>
      <c r="H79" s="647" t="s">
        <v>519</v>
      </c>
      <c r="I79" s="648" t="s">
        <v>519</v>
      </c>
      <c r="J79" s="649" t="s">
        <v>528</v>
      </c>
    </row>
    <row r="80" spans="1:10" ht="14.4" customHeight="1" x14ac:dyDescent="0.3">
      <c r="A80" s="645" t="s">
        <v>517</v>
      </c>
      <c r="B80" s="646" t="s">
        <v>522</v>
      </c>
      <c r="C80" s="647">
        <v>993.58367999999996</v>
      </c>
      <c r="D80" s="647">
        <v>863.74330999999995</v>
      </c>
      <c r="E80" s="647"/>
      <c r="F80" s="647">
        <v>1954.9794300000001</v>
      </c>
      <c r="G80" s="647">
        <v>1996.3728602314898</v>
      </c>
      <c r="H80" s="647">
        <v>-41.393430231489674</v>
      </c>
      <c r="I80" s="648">
        <v>0.97926568174910478</v>
      </c>
      <c r="J80" s="649" t="s">
        <v>523</v>
      </c>
    </row>
  </sheetData>
  <mergeCells count="3">
    <mergeCell ref="A1:I1"/>
    <mergeCell ref="F3:I3"/>
    <mergeCell ref="C4:D4"/>
  </mergeCells>
  <conditionalFormatting sqref="F14 F81:F65537">
    <cfRule type="cellIs" dxfId="42" priority="18" stopIfTrue="1" operator="greaterThan">
      <formula>1</formula>
    </cfRule>
  </conditionalFormatting>
  <conditionalFormatting sqref="H5:H13">
    <cfRule type="expression" dxfId="41" priority="14">
      <formula>$H5&gt;0</formula>
    </cfRule>
  </conditionalFormatting>
  <conditionalFormatting sqref="I5:I13">
    <cfRule type="expression" dxfId="40" priority="15">
      <formula>$I5&gt;1</formula>
    </cfRule>
  </conditionalFormatting>
  <conditionalFormatting sqref="B5:B13">
    <cfRule type="expression" dxfId="39" priority="11">
      <formula>OR($J5="NS",$J5="SumaNS",$J5="Účet")</formula>
    </cfRule>
  </conditionalFormatting>
  <conditionalFormatting sqref="F5:I13 B5:D13">
    <cfRule type="expression" dxfId="38" priority="17">
      <formula>AND($J5&lt;&gt;"",$J5&lt;&gt;"mezeraKL")</formula>
    </cfRule>
  </conditionalFormatting>
  <conditionalFormatting sqref="B5:D13 F5:I13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6" priority="13">
      <formula>OR($J5="SumaNS",$J5="NS")</formula>
    </cfRule>
  </conditionalFormatting>
  <conditionalFormatting sqref="A5:A13">
    <cfRule type="expression" dxfId="35" priority="9">
      <formula>AND($J5&lt;&gt;"mezeraKL",$J5&lt;&gt;"")</formula>
    </cfRule>
  </conditionalFormatting>
  <conditionalFormatting sqref="A5:A13">
    <cfRule type="expression" dxfId="34" priority="10">
      <formula>AND($J5&lt;&gt;"",$J5&lt;&gt;"mezeraKL")</formula>
    </cfRule>
  </conditionalFormatting>
  <conditionalFormatting sqref="H15:H80">
    <cfRule type="expression" dxfId="33" priority="5">
      <formula>$H15&gt;0</formula>
    </cfRule>
  </conditionalFormatting>
  <conditionalFormatting sqref="A15:A80">
    <cfRule type="expression" dxfId="32" priority="2">
      <formula>AND($J15&lt;&gt;"mezeraKL",$J15&lt;&gt;"")</formula>
    </cfRule>
  </conditionalFormatting>
  <conditionalFormatting sqref="I15:I80">
    <cfRule type="expression" dxfId="31" priority="6">
      <formula>$I15&gt;1</formula>
    </cfRule>
  </conditionalFormatting>
  <conditionalFormatting sqref="B15:B80">
    <cfRule type="expression" dxfId="30" priority="1">
      <formula>OR($J15="NS",$J15="SumaNS",$J15="Účet")</formula>
    </cfRule>
  </conditionalFormatting>
  <conditionalFormatting sqref="A15:D80 F15:I80">
    <cfRule type="expression" dxfId="29" priority="8">
      <formula>AND($J15&lt;&gt;"",$J15&lt;&gt;"mezeraKL")</formula>
    </cfRule>
  </conditionalFormatting>
  <conditionalFormatting sqref="B15:D80 F15:I80">
    <cfRule type="expression" dxfId="2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80 F15:I80">
    <cfRule type="expression" dxfId="2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1693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15.317674117951249</v>
      </c>
      <c r="J3" s="207">
        <f>SUBTOTAL(9,J5:J1048576)</f>
        <v>127629</v>
      </c>
      <c r="K3" s="208">
        <f>SUBTOTAL(9,K5:K1048576)</f>
        <v>1954979.43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6" t="s">
        <v>517</v>
      </c>
      <c r="B5" s="737" t="s">
        <v>518</v>
      </c>
      <c r="C5" s="740" t="s">
        <v>524</v>
      </c>
      <c r="D5" s="755" t="s">
        <v>903</v>
      </c>
      <c r="E5" s="740" t="s">
        <v>1681</v>
      </c>
      <c r="F5" s="755" t="s">
        <v>1682</v>
      </c>
      <c r="G5" s="740" t="s">
        <v>1542</v>
      </c>
      <c r="H5" s="740" t="s">
        <v>1543</v>
      </c>
      <c r="I5" s="229">
        <v>1.38</v>
      </c>
      <c r="J5" s="229">
        <v>400</v>
      </c>
      <c r="K5" s="750">
        <v>552</v>
      </c>
    </row>
    <row r="6" spans="1:11" ht="14.4" customHeight="1" x14ac:dyDescent="0.3">
      <c r="A6" s="661" t="s">
        <v>517</v>
      </c>
      <c r="B6" s="662" t="s">
        <v>518</v>
      </c>
      <c r="C6" s="663" t="s">
        <v>524</v>
      </c>
      <c r="D6" s="664" t="s">
        <v>903</v>
      </c>
      <c r="E6" s="663" t="s">
        <v>1681</v>
      </c>
      <c r="F6" s="664" t="s">
        <v>1682</v>
      </c>
      <c r="G6" s="663" t="s">
        <v>1544</v>
      </c>
      <c r="H6" s="663" t="s">
        <v>1545</v>
      </c>
      <c r="I6" s="665">
        <v>8.58</v>
      </c>
      <c r="J6" s="665">
        <v>24</v>
      </c>
      <c r="K6" s="666">
        <v>205.92</v>
      </c>
    </row>
    <row r="7" spans="1:11" ht="14.4" customHeight="1" x14ac:dyDescent="0.3">
      <c r="A7" s="661" t="s">
        <v>517</v>
      </c>
      <c r="B7" s="662" t="s">
        <v>518</v>
      </c>
      <c r="C7" s="663" t="s">
        <v>524</v>
      </c>
      <c r="D7" s="664" t="s">
        <v>903</v>
      </c>
      <c r="E7" s="663" t="s">
        <v>1681</v>
      </c>
      <c r="F7" s="664" t="s">
        <v>1682</v>
      </c>
      <c r="G7" s="663" t="s">
        <v>1546</v>
      </c>
      <c r="H7" s="663" t="s">
        <v>1547</v>
      </c>
      <c r="I7" s="665">
        <v>13.015000000000001</v>
      </c>
      <c r="J7" s="665">
        <v>35</v>
      </c>
      <c r="K7" s="666">
        <v>455.4</v>
      </c>
    </row>
    <row r="8" spans="1:11" ht="14.4" customHeight="1" x14ac:dyDescent="0.3">
      <c r="A8" s="661" t="s">
        <v>517</v>
      </c>
      <c r="B8" s="662" t="s">
        <v>518</v>
      </c>
      <c r="C8" s="663" t="s">
        <v>524</v>
      </c>
      <c r="D8" s="664" t="s">
        <v>903</v>
      </c>
      <c r="E8" s="663" t="s">
        <v>1681</v>
      </c>
      <c r="F8" s="664" t="s">
        <v>1682</v>
      </c>
      <c r="G8" s="663" t="s">
        <v>1548</v>
      </c>
      <c r="H8" s="663" t="s">
        <v>1549</v>
      </c>
      <c r="I8" s="665">
        <v>27.88</v>
      </c>
      <c r="J8" s="665">
        <v>6</v>
      </c>
      <c r="K8" s="666">
        <v>167.28</v>
      </c>
    </row>
    <row r="9" spans="1:11" ht="14.4" customHeight="1" x14ac:dyDescent="0.3">
      <c r="A9" s="661" t="s">
        <v>517</v>
      </c>
      <c r="B9" s="662" t="s">
        <v>518</v>
      </c>
      <c r="C9" s="663" t="s">
        <v>524</v>
      </c>
      <c r="D9" s="664" t="s">
        <v>903</v>
      </c>
      <c r="E9" s="663" t="s">
        <v>1681</v>
      </c>
      <c r="F9" s="664" t="s">
        <v>1682</v>
      </c>
      <c r="G9" s="663" t="s">
        <v>1550</v>
      </c>
      <c r="H9" s="663" t="s">
        <v>1551</v>
      </c>
      <c r="I9" s="665">
        <v>2.67</v>
      </c>
      <c r="J9" s="665">
        <v>20</v>
      </c>
      <c r="K9" s="666">
        <v>53.4</v>
      </c>
    </row>
    <row r="10" spans="1:11" ht="14.4" customHeight="1" x14ac:dyDescent="0.3">
      <c r="A10" s="661" t="s">
        <v>517</v>
      </c>
      <c r="B10" s="662" t="s">
        <v>518</v>
      </c>
      <c r="C10" s="663" t="s">
        <v>524</v>
      </c>
      <c r="D10" s="664" t="s">
        <v>903</v>
      </c>
      <c r="E10" s="663" t="s">
        <v>1681</v>
      </c>
      <c r="F10" s="664" t="s">
        <v>1682</v>
      </c>
      <c r="G10" s="663" t="s">
        <v>1552</v>
      </c>
      <c r="H10" s="663" t="s">
        <v>1553</v>
      </c>
      <c r="I10" s="665">
        <v>120</v>
      </c>
      <c r="J10" s="665">
        <v>15</v>
      </c>
      <c r="K10" s="666">
        <v>1800</v>
      </c>
    </row>
    <row r="11" spans="1:11" ht="14.4" customHeight="1" x14ac:dyDescent="0.3">
      <c r="A11" s="661" t="s">
        <v>517</v>
      </c>
      <c r="B11" s="662" t="s">
        <v>518</v>
      </c>
      <c r="C11" s="663" t="s">
        <v>524</v>
      </c>
      <c r="D11" s="664" t="s">
        <v>903</v>
      </c>
      <c r="E11" s="663" t="s">
        <v>1681</v>
      </c>
      <c r="F11" s="664" t="s">
        <v>1682</v>
      </c>
      <c r="G11" s="663" t="s">
        <v>1554</v>
      </c>
      <c r="H11" s="663" t="s">
        <v>1555</v>
      </c>
      <c r="I11" s="665">
        <v>9.7799999999999994</v>
      </c>
      <c r="J11" s="665">
        <v>20</v>
      </c>
      <c r="K11" s="666">
        <v>195.5</v>
      </c>
    </row>
    <row r="12" spans="1:11" ht="14.4" customHeight="1" x14ac:dyDescent="0.3">
      <c r="A12" s="661" t="s">
        <v>517</v>
      </c>
      <c r="B12" s="662" t="s">
        <v>518</v>
      </c>
      <c r="C12" s="663" t="s">
        <v>524</v>
      </c>
      <c r="D12" s="664" t="s">
        <v>903</v>
      </c>
      <c r="E12" s="663" t="s">
        <v>1683</v>
      </c>
      <c r="F12" s="664" t="s">
        <v>1684</v>
      </c>
      <c r="G12" s="663" t="s">
        <v>1556</v>
      </c>
      <c r="H12" s="663" t="s">
        <v>1557</v>
      </c>
      <c r="I12" s="665">
        <v>1.0900000000000001</v>
      </c>
      <c r="J12" s="665">
        <v>300</v>
      </c>
      <c r="K12" s="666">
        <v>327</v>
      </c>
    </row>
    <row r="13" spans="1:11" ht="14.4" customHeight="1" x14ac:dyDescent="0.3">
      <c r="A13" s="661" t="s">
        <v>517</v>
      </c>
      <c r="B13" s="662" t="s">
        <v>518</v>
      </c>
      <c r="C13" s="663" t="s">
        <v>524</v>
      </c>
      <c r="D13" s="664" t="s">
        <v>903</v>
      </c>
      <c r="E13" s="663" t="s">
        <v>1683</v>
      </c>
      <c r="F13" s="664" t="s">
        <v>1684</v>
      </c>
      <c r="G13" s="663" t="s">
        <v>1558</v>
      </c>
      <c r="H13" s="663" t="s">
        <v>1559</v>
      </c>
      <c r="I13" s="665">
        <v>0.48</v>
      </c>
      <c r="J13" s="665">
        <v>1000</v>
      </c>
      <c r="K13" s="666">
        <v>480</v>
      </c>
    </row>
    <row r="14" spans="1:11" ht="14.4" customHeight="1" x14ac:dyDescent="0.3">
      <c r="A14" s="661" t="s">
        <v>517</v>
      </c>
      <c r="B14" s="662" t="s">
        <v>518</v>
      </c>
      <c r="C14" s="663" t="s">
        <v>524</v>
      </c>
      <c r="D14" s="664" t="s">
        <v>903</v>
      </c>
      <c r="E14" s="663" t="s">
        <v>1683</v>
      </c>
      <c r="F14" s="664" t="s">
        <v>1684</v>
      </c>
      <c r="G14" s="663" t="s">
        <v>1560</v>
      </c>
      <c r="H14" s="663" t="s">
        <v>1561</v>
      </c>
      <c r="I14" s="665">
        <v>4.3099999999999996</v>
      </c>
      <c r="J14" s="665">
        <v>300</v>
      </c>
      <c r="K14" s="666">
        <v>1293.31</v>
      </c>
    </row>
    <row r="15" spans="1:11" ht="14.4" customHeight="1" x14ac:dyDescent="0.3">
      <c r="A15" s="661" t="s">
        <v>517</v>
      </c>
      <c r="B15" s="662" t="s">
        <v>518</v>
      </c>
      <c r="C15" s="663" t="s">
        <v>524</v>
      </c>
      <c r="D15" s="664" t="s">
        <v>903</v>
      </c>
      <c r="E15" s="663" t="s">
        <v>1683</v>
      </c>
      <c r="F15" s="664" t="s">
        <v>1684</v>
      </c>
      <c r="G15" s="663" t="s">
        <v>1562</v>
      </c>
      <c r="H15" s="663" t="s">
        <v>1563</v>
      </c>
      <c r="I15" s="665">
        <v>1.9799999999999998</v>
      </c>
      <c r="J15" s="665">
        <v>150</v>
      </c>
      <c r="K15" s="666">
        <v>297</v>
      </c>
    </row>
    <row r="16" spans="1:11" ht="14.4" customHeight="1" x14ac:dyDescent="0.3">
      <c r="A16" s="661" t="s">
        <v>517</v>
      </c>
      <c r="B16" s="662" t="s">
        <v>518</v>
      </c>
      <c r="C16" s="663" t="s">
        <v>524</v>
      </c>
      <c r="D16" s="664" t="s">
        <v>903</v>
      </c>
      <c r="E16" s="663" t="s">
        <v>1683</v>
      </c>
      <c r="F16" s="664" t="s">
        <v>1684</v>
      </c>
      <c r="G16" s="663" t="s">
        <v>1564</v>
      </c>
      <c r="H16" s="663" t="s">
        <v>1565</v>
      </c>
      <c r="I16" s="665">
        <v>3.07</v>
      </c>
      <c r="J16" s="665">
        <v>200</v>
      </c>
      <c r="K16" s="666">
        <v>614</v>
      </c>
    </row>
    <row r="17" spans="1:11" ht="14.4" customHeight="1" x14ac:dyDescent="0.3">
      <c r="A17" s="661" t="s">
        <v>517</v>
      </c>
      <c r="B17" s="662" t="s">
        <v>518</v>
      </c>
      <c r="C17" s="663" t="s">
        <v>524</v>
      </c>
      <c r="D17" s="664" t="s">
        <v>903</v>
      </c>
      <c r="E17" s="663" t="s">
        <v>1683</v>
      </c>
      <c r="F17" s="664" t="s">
        <v>1684</v>
      </c>
      <c r="G17" s="663" t="s">
        <v>1566</v>
      </c>
      <c r="H17" s="663" t="s">
        <v>1567</v>
      </c>
      <c r="I17" s="665">
        <v>2.6966666666666668</v>
      </c>
      <c r="J17" s="665">
        <v>800</v>
      </c>
      <c r="K17" s="666">
        <v>2157</v>
      </c>
    </row>
    <row r="18" spans="1:11" ht="14.4" customHeight="1" x14ac:dyDescent="0.3">
      <c r="A18" s="661" t="s">
        <v>517</v>
      </c>
      <c r="B18" s="662" t="s">
        <v>518</v>
      </c>
      <c r="C18" s="663" t="s">
        <v>524</v>
      </c>
      <c r="D18" s="664" t="s">
        <v>903</v>
      </c>
      <c r="E18" s="663" t="s">
        <v>1683</v>
      </c>
      <c r="F18" s="664" t="s">
        <v>1684</v>
      </c>
      <c r="G18" s="663" t="s">
        <v>1568</v>
      </c>
      <c r="H18" s="663" t="s">
        <v>1569</v>
      </c>
      <c r="I18" s="665">
        <v>127.05</v>
      </c>
      <c r="J18" s="665">
        <v>4</v>
      </c>
      <c r="K18" s="666">
        <v>508.2</v>
      </c>
    </row>
    <row r="19" spans="1:11" ht="14.4" customHeight="1" x14ac:dyDescent="0.3">
      <c r="A19" s="661" t="s">
        <v>517</v>
      </c>
      <c r="B19" s="662" t="s">
        <v>518</v>
      </c>
      <c r="C19" s="663" t="s">
        <v>524</v>
      </c>
      <c r="D19" s="664" t="s">
        <v>903</v>
      </c>
      <c r="E19" s="663" t="s">
        <v>1683</v>
      </c>
      <c r="F19" s="664" t="s">
        <v>1684</v>
      </c>
      <c r="G19" s="663" t="s">
        <v>1570</v>
      </c>
      <c r="H19" s="663" t="s">
        <v>1571</v>
      </c>
      <c r="I19" s="665">
        <v>15</v>
      </c>
      <c r="J19" s="665">
        <v>70</v>
      </c>
      <c r="K19" s="666">
        <v>1050</v>
      </c>
    </row>
    <row r="20" spans="1:11" ht="14.4" customHeight="1" x14ac:dyDescent="0.3">
      <c r="A20" s="661" t="s">
        <v>517</v>
      </c>
      <c r="B20" s="662" t="s">
        <v>518</v>
      </c>
      <c r="C20" s="663" t="s">
        <v>524</v>
      </c>
      <c r="D20" s="664" t="s">
        <v>903</v>
      </c>
      <c r="E20" s="663" t="s">
        <v>1683</v>
      </c>
      <c r="F20" s="664" t="s">
        <v>1684</v>
      </c>
      <c r="G20" s="663" t="s">
        <v>1572</v>
      </c>
      <c r="H20" s="663" t="s">
        <v>1573</v>
      </c>
      <c r="I20" s="665">
        <v>2.52</v>
      </c>
      <c r="J20" s="665">
        <v>450</v>
      </c>
      <c r="K20" s="666">
        <v>1134</v>
      </c>
    </row>
    <row r="21" spans="1:11" ht="14.4" customHeight="1" x14ac:dyDescent="0.3">
      <c r="A21" s="661" t="s">
        <v>517</v>
      </c>
      <c r="B21" s="662" t="s">
        <v>518</v>
      </c>
      <c r="C21" s="663" t="s">
        <v>524</v>
      </c>
      <c r="D21" s="664" t="s">
        <v>903</v>
      </c>
      <c r="E21" s="663" t="s">
        <v>1683</v>
      </c>
      <c r="F21" s="664" t="s">
        <v>1684</v>
      </c>
      <c r="G21" s="663" t="s">
        <v>1574</v>
      </c>
      <c r="H21" s="663" t="s">
        <v>1575</v>
      </c>
      <c r="I21" s="665">
        <v>21.23</v>
      </c>
      <c r="J21" s="665">
        <v>10</v>
      </c>
      <c r="K21" s="666">
        <v>212.3</v>
      </c>
    </row>
    <row r="22" spans="1:11" ht="14.4" customHeight="1" x14ac:dyDescent="0.3">
      <c r="A22" s="661" t="s">
        <v>517</v>
      </c>
      <c r="B22" s="662" t="s">
        <v>518</v>
      </c>
      <c r="C22" s="663" t="s">
        <v>524</v>
      </c>
      <c r="D22" s="664" t="s">
        <v>903</v>
      </c>
      <c r="E22" s="663" t="s">
        <v>1683</v>
      </c>
      <c r="F22" s="664" t="s">
        <v>1684</v>
      </c>
      <c r="G22" s="663" t="s">
        <v>1576</v>
      </c>
      <c r="H22" s="663" t="s">
        <v>1577</v>
      </c>
      <c r="I22" s="665">
        <v>0.47</v>
      </c>
      <c r="J22" s="665">
        <v>1000</v>
      </c>
      <c r="K22" s="666">
        <v>470</v>
      </c>
    </row>
    <row r="23" spans="1:11" ht="14.4" customHeight="1" x14ac:dyDescent="0.3">
      <c r="A23" s="661" t="s">
        <v>517</v>
      </c>
      <c r="B23" s="662" t="s">
        <v>518</v>
      </c>
      <c r="C23" s="663" t="s">
        <v>524</v>
      </c>
      <c r="D23" s="664" t="s">
        <v>903</v>
      </c>
      <c r="E23" s="663" t="s">
        <v>1685</v>
      </c>
      <c r="F23" s="664" t="s">
        <v>1686</v>
      </c>
      <c r="G23" s="663" t="s">
        <v>1578</v>
      </c>
      <c r="H23" s="663" t="s">
        <v>1579</v>
      </c>
      <c r="I23" s="665">
        <v>0.3</v>
      </c>
      <c r="J23" s="665">
        <v>200</v>
      </c>
      <c r="K23" s="666">
        <v>60</v>
      </c>
    </row>
    <row r="24" spans="1:11" ht="14.4" customHeight="1" x14ac:dyDescent="0.3">
      <c r="A24" s="661" t="s">
        <v>517</v>
      </c>
      <c r="B24" s="662" t="s">
        <v>518</v>
      </c>
      <c r="C24" s="663" t="s">
        <v>524</v>
      </c>
      <c r="D24" s="664" t="s">
        <v>903</v>
      </c>
      <c r="E24" s="663" t="s">
        <v>1685</v>
      </c>
      <c r="F24" s="664" t="s">
        <v>1686</v>
      </c>
      <c r="G24" s="663" t="s">
        <v>1580</v>
      </c>
      <c r="H24" s="663" t="s">
        <v>1581</v>
      </c>
      <c r="I24" s="665">
        <v>1.81</v>
      </c>
      <c r="J24" s="665">
        <v>100</v>
      </c>
      <c r="K24" s="666">
        <v>181</v>
      </c>
    </row>
    <row r="25" spans="1:11" ht="14.4" customHeight="1" x14ac:dyDescent="0.3">
      <c r="A25" s="661" t="s">
        <v>517</v>
      </c>
      <c r="B25" s="662" t="s">
        <v>518</v>
      </c>
      <c r="C25" s="663" t="s">
        <v>524</v>
      </c>
      <c r="D25" s="664" t="s">
        <v>903</v>
      </c>
      <c r="E25" s="663" t="s">
        <v>1685</v>
      </c>
      <c r="F25" s="664" t="s">
        <v>1686</v>
      </c>
      <c r="G25" s="663" t="s">
        <v>1582</v>
      </c>
      <c r="H25" s="663" t="s">
        <v>1583</v>
      </c>
      <c r="I25" s="665">
        <v>1.8050000000000002</v>
      </c>
      <c r="J25" s="665">
        <v>800</v>
      </c>
      <c r="K25" s="666">
        <v>1442</v>
      </c>
    </row>
    <row r="26" spans="1:11" ht="14.4" customHeight="1" x14ac:dyDescent="0.3">
      <c r="A26" s="661" t="s">
        <v>517</v>
      </c>
      <c r="B26" s="662" t="s">
        <v>518</v>
      </c>
      <c r="C26" s="663" t="s">
        <v>524</v>
      </c>
      <c r="D26" s="664" t="s">
        <v>903</v>
      </c>
      <c r="E26" s="663" t="s">
        <v>1687</v>
      </c>
      <c r="F26" s="664" t="s">
        <v>1688</v>
      </c>
      <c r="G26" s="663" t="s">
        <v>1584</v>
      </c>
      <c r="H26" s="663" t="s">
        <v>1585</v>
      </c>
      <c r="I26" s="665">
        <v>0.71</v>
      </c>
      <c r="J26" s="665">
        <v>3000</v>
      </c>
      <c r="K26" s="666">
        <v>2130</v>
      </c>
    </row>
    <row r="27" spans="1:11" ht="14.4" customHeight="1" x14ac:dyDescent="0.3">
      <c r="A27" s="661" t="s">
        <v>517</v>
      </c>
      <c r="B27" s="662" t="s">
        <v>518</v>
      </c>
      <c r="C27" s="663" t="s">
        <v>524</v>
      </c>
      <c r="D27" s="664" t="s">
        <v>903</v>
      </c>
      <c r="E27" s="663" t="s">
        <v>1687</v>
      </c>
      <c r="F27" s="664" t="s">
        <v>1688</v>
      </c>
      <c r="G27" s="663" t="s">
        <v>1586</v>
      </c>
      <c r="H27" s="663" t="s">
        <v>1587</v>
      </c>
      <c r="I27" s="665">
        <v>0.71</v>
      </c>
      <c r="J27" s="665">
        <v>2000</v>
      </c>
      <c r="K27" s="666">
        <v>1420</v>
      </c>
    </row>
    <row r="28" spans="1:11" ht="14.4" customHeight="1" x14ac:dyDescent="0.3">
      <c r="A28" s="661" t="s">
        <v>517</v>
      </c>
      <c r="B28" s="662" t="s">
        <v>518</v>
      </c>
      <c r="C28" s="663" t="s">
        <v>524</v>
      </c>
      <c r="D28" s="664" t="s">
        <v>903</v>
      </c>
      <c r="E28" s="663" t="s">
        <v>1687</v>
      </c>
      <c r="F28" s="664" t="s">
        <v>1688</v>
      </c>
      <c r="G28" s="663" t="s">
        <v>1588</v>
      </c>
      <c r="H28" s="663" t="s">
        <v>1589</v>
      </c>
      <c r="I28" s="665">
        <v>0.71</v>
      </c>
      <c r="J28" s="665">
        <v>1000</v>
      </c>
      <c r="K28" s="666">
        <v>710</v>
      </c>
    </row>
    <row r="29" spans="1:11" ht="14.4" customHeight="1" x14ac:dyDescent="0.3">
      <c r="A29" s="661" t="s">
        <v>517</v>
      </c>
      <c r="B29" s="662" t="s">
        <v>518</v>
      </c>
      <c r="C29" s="663" t="s">
        <v>529</v>
      </c>
      <c r="D29" s="664" t="s">
        <v>904</v>
      </c>
      <c r="E29" s="663" t="s">
        <v>1681</v>
      </c>
      <c r="F29" s="664" t="s">
        <v>1682</v>
      </c>
      <c r="G29" s="663" t="s">
        <v>1590</v>
      </c>
      <c r="H29" s="663" t="s">
        <v>1591</v>
      </c>
      <c r="I29" s="665">
        <v>260.29500000000002</v>
      </c>
      <c r="J29" s="665">
        <v>3</v>
      </c>
      <c r="K29" s="666">
        <v>780.8900000000001</v>
      </c>
    </row>
    <row r="30" spans="1:11" ht="14.4" customHeight="1" x14ac:dyDescent="0.3">
      <c r="A30" s="661" t="s">
        <v>517</v>
      </c>
      <c r="B30" s="662" t="s">
        <v>518</v>
      </c>
      <c r="C30" s="663" t="s">
        <v>529</v>
      </c>
      <c r="D30" s="664" t="s">
        <v>904</v>
      </c>
      <c r="E30" s="663" t="s">
        <v>1681</v>
      </c>
      <c r="F30" s="664" t="s">
        <v>1682</v>
      </c>
      <c r="G30" s="663" t="s">
        <v>1544</v>
      </c>
      <c r="H30" s="663" t="s">
        <v>1545</v>
      </c>
      <c r="I30" s="665">
        <v>8.58</v>
      </c>
      <c r="J30" s="665">
        <v>72</v>
      </c>
      <c r="K30" s="666">
        <v>617.76</v>
      </c>
    </row>
    <row r="31" spans="1:11" ht="14.4" customHeight="1" x14ac:dyDescent="0.3">
      <c r="A31" s="661" t="s">
        <v>517</v>
      </c>
      <c r="B31" s="662" t="s">
        <v>518</v>
      </c>
      <c r="C31" s="663" t="s">
        <v>529</v>
      </c>
      <c r="D31" s="664" t="s">
        <v>904</v>
      </c>
      <c r="E31" s="663" t="s">
        <v>1681</v>
      </c>
      <c r="F31" s="664" t="s">
        <v>1682</v>
      </c>
      <c r="G31" s="663" t="s">
        <v>1548</v>
      </c>
      <c r="H31" s="663" t="s">
        <v>1549</v>
      </c>
      <c r="I31" s="665">
        <v>27.88</v>
      </c>
      <c r="J31" s="665">
        <v>14</v>
      </c>
      <c r="K31" s="666">
        <v>390.32</v>
      </c>
    </row>
    <row r="32" spans="1:11" ht="14.4" customHeight="1" x14ac:dyDescent="0.3">
      <c r="A32" s="661" t="s">
        <v>517</v>
      </c>
      <c r="B32" s="662" t="s">
        <v>518</v>
      </c>
      <c r="C32" s="663" t="s">
        <v>529</v>
      </c>
      <c r="D32" s="664" t="s">
        <v>904</v>
      </c>
      <c r="E32" s="663" t="s">
        <v>1681</v>
      </c>
      <c r="F32" s="664" t="s">
        <v>1682</v>
      </c>
      <c r="G32" s="663" t="s">
        <v>1552</v>
      </c>
      <c r="H32" s="663" t="s">
        <v>1553</v>
      </c>
      <c r="I32" s="665">
        <v>120</v>
      </c>
      <c r="J32" s="665">
        <v>12</v>
      </c>
      <c r="K32" s="666">
        <v>1440</v>
      </c>
    </row>
    <row r="33" spans="1:11" ht="14.4" customHeight="1" x14ac:dyDescent="0.3">
      <c r="A33" s="661" t="s">
        <v>517</v>
      </c>
      <c r="B33" s="662" t="s">
        <v>518</v>
      </c>
      <c r="C33" s="663" t="s">
        <v>529</v>
      </c>
      <c r="D33" s="664" t="s">
        <v>904</v>
      </c>
      <c r="E33" s="663" t="s">
        <v>1683</v>
      </c>
      <c r="F33" s="664" t="s">
        <v>1684</v>
      </c>
      <c r="G33" s="663" t="s">
        <v>1556</v>
      </c>
      <c r="H33" s="663" t="s">
        <v>1557</v>
      </c>
      <c r="I33" s="665">
        <v>1.0900000000000001</v>
      </c>
      <c r="J33" s="665">
        <v>1000</v>
      </c>
      <c r="K33" s="666">
        <v>1090</v>
      </c>
    </row>
    <row r="34" spans="1:11" ht="14.4" customHeight="1" x14ac:dyDescent="0.3">
      <c r="A34" s="661" t="s">
        <v>517</v>
      </c>
      <c r="B34" s="662" t="s">
        <v>518</v>
      </c>
      <c r="C34" s="663" t="s">
        <v>529</v>
      </c>
      <c r="D34" s="664" t="s">
        <v>904</v>
      </c>
      <c r="E34" s="663" t="s">
        <v>1683</v>
      </c>
      <c r="F34" s="664" t="s">
        <v>1684</v>
      </c>
      <c r="G34" s="663" t="s">
        <v>1558</v>
      </c>
      <c r="H34" s="663" t="s">
        <v>1559</v>
      </c>
      <c r="I34" s="665">
        <v>0.47749999999999998</v>
      </c>
      <c r="J34" s="665">
        <v>4000</v>
      </c>
      <c r="K34" s="666">
        <v>1910</v>
      </c>
    </row>
    <row r="35" spans="1:11" ht="14.4" customHeight="1" x14ac:dyDescent="0.3">
      <c r="A35" s="661" t="s">
        <v>517</v>
      </c>
      <c r="B35" s="662" t="s">
        <v>518</v>
      </c>
      <c r="C35" s="663" t="s">
        <v>529</v>
      </c>
      <c r="D35" s="664" t="s">
        <v>904</v>
      </c>
      <c r="E35" s="663" t="s">
        <v>1683</v>
      </c>
      <c r="F35" s="664" t="s">
        <v>1684</v>
      </c>
      <c r="G35" s="663" t="s">
        <v>1592</v>
      </c>
      <c r="H35" s="663" t="s">
        <v>1593</v>
      </c>
      <c r="I35" s="665">
        <v>33.880000000000003</v>
      </c>
      <c r="J35" s="665">
        <v>5</v>
      </c>
      <c r="K35" s="666">
        <v>169.4</v>
      </c>
    </row>
    <row r="36" spans="1:11" ht="14.4" customHeight="1" x14ac:dyDescent="0.3">
      <c r="A36" s="661" t="s">
        <v>517</v>
      </c>
      <c r="B36" s="662" t="s">
        <v>518</v>
      </c>
      <c r="C36" s="663" t="s">
        <v>529</v>
      </c>
      <c r="D36" s="664" t="s">
        <v>904</v>
      </c>
      <c r="E36" s="663" t="s">
        <v>1683</v>
      </c>
      <c r="F36" s="664" t="s">
        <v>1684</v>
      </c>
      <c r="G36" s="663" t="s">
        <v>1594</v>
      </c>
      <c r="H36" s="663" t="s">
        <v>1595</v>
      </c>
      <c r="I36" s="665">
        <v>1.9349999999999998</v>
      </c>
      <c r="J36" s="665">
        <v>5000</v>
      </c>
      <c r="K36" s="666">
        <v>9681.5</v>
      </c>
    </row>
    <row r="37" spans="1:11" ht="14.4" customHeight="1" x14ac:dyDescent="0.3">
      <c r="A37" s="661" t="s">
        <v>517</v>
      </c>
      <c r="B37" s="662" t="s">
        <v>518</v>
      </c>
      <c r="C37" s="663" t="s">
        <v>529</v>
      </c>
      <c r="D37" s="664" t="s">
        <v>904</v>
      </c>
      <c r="E37" s="663" t="s">
        <v>1683</v>
      </c>
      <c r="F37" s="664" t="s">
        <v>1684</v>
      </c>
      <c r="G37" s="663" t="s">
        <v>1596</v>
      </c>
      <c r="H37" s="663" t="s">
        <v>1597</v>
      </c>
      <c r="I37" s="665">
        <v>8.23</v>
      </c>
      <c r="J37" s="665">
        <v>1500</v>
      </c>
      <c r="K37" s="666">
        <v>12342.8</v>
      </c>
    </row>
    <row r="38" spans="1:11" ht="14.4" customHeight="1" x14ac:dyDescent="0.3">
      <c r="A38" s="661" t="s">
        <v>517</v>
      </c>
      <c r="B38" s="662" t="s">
        <v>518</v>
      </c>
      <c r="C38" s="663" t="s">
        <v>529</v>
      </c>
      <c r="D38" s="664" t="s">
        <v>904</v>
      </c>
      <c r="E38" s="663" t="s">
        <v>1683</v>
      </c>
      <c r="F38" s="664" t="s">
        <v>1684</v>
      </c>
      <c r="G38" s="663" t="s">
        <v>1598</v>
      </c>
      <c r="H38" s="663" t="s">
        <v>1599</v>
      </c>
      <c r="I38" s="665">
        <v>17.98</v>
      </c>
      <c r="J38" s="665">
        <v>1100</v>
      </c>
      <c r="K38" s="666">
        <v>19778</v>
      </c>
    </row>
    <row r="39" spans="1:11" ht="14.4" customHeight="1" x14ac:dyDescent="0.3">
      <c r="A39" s="661" t="s">
        <v>517</v>
      </c>
      <c r="B39" s="662" t="s">
        <v>518</v>
      </c>
      <c r="C39" s="663" t="s">
        <v>529</v>
      </c>
      <c r="D39" s="664" t="s">
        <v>904</v>
      </c>
      <c r="E39" s="663" t="s">
        <v>1683</v>
      </c>
      <c r="F39" s="664" t="s">
        <v>1684</v>
      </c>
      <c r="G39" s="663" t="s">
        <v>1600</v>
      </c>
      <c r="H39" s="663" t="s">
        <v>1601</v>
      </c>
      <c r="I39" s="665">
        <v>124.21</v>
      </c>
      <c r="J39" s="665">
        <v>160</v>
      </c>
      <c r="K39" s="666">
        <v>19873.18</v>
      </c>
    </row>
    <row r="40" spans="1:11" ht="14.4" customHeight="1" x14ac:dyDescent="0.3">
      <c r="A40" s="661" t="s">
        <v>517</v>
      </c>
      <c r="B40" s="662" t="s">
        <v>518</v>
      </c>
      <c r="C40" s="663" t="s">
        <v>529</v>
      </c>
      <c r="D40" s="664" t="s">
        <v>904</v>
      </c>
      <c r="E40" s="663" t="s">
        <v>1683</v>
      </c>
      <c r="F40" s="664" t="s">
        <v>1684</v>
      </c>
      <c r="G40" s="663" t="s">
        <v>1602</v>
      </c>
      <c r="H40" s="663" t="s">
        <v>1603</v>
      </c>
      <c r="I40" s="665">
        <v>148.41</v>
      </c>
      <c r="J40" s="665">
        <v>160</v>
      </c>
      <c r="K40" s="666">
        <v>23745.040000000001</v>
      </c>
    </row>
    <row r="41" spans="1:11" ht="14.4" customHeight="1" x14ac:dyDescent="0.3">
      <c r="A41" s="661" t="s">
        <v>517</v>
      </c>
      <c r="B41" s="662" t="s">
        <v>518</v>
      </c>
      <c r="C41" s="663" t="s">
        <v>529</v>
      </c>
      <c r="D41" s="664" t="s">
        <v>904</v>
      </c>
      <c r="E41" s="663" t="s">
        <v>1683</v>
      </c>
      <c r="F41" s="664" t="s">
        <v>1684</v>
      </c>
      <c r="G41" s="663" t="s">
        <v>1604</v>
      </c>
      <c r="H41" s="663" t="s">
        <v>1605</v>
      </c>
      <c r="I41" s="665">
        <v>3.4233333333333333</v>
      </c>
      <c r="J41" s="665">
        <v>820</v>
      </c>
      <c r="K41" s="666">
        <v>2806.4</v>
      </c>
    </row>
    <row r="42" spans="1:11" ht="14.4" customHeight="1" x14ac:dyDescent="0.3">
      <c r="A42" s="661" t="s">
        <v>517</v>
      </c>
      <c r="B42" s="662" t="s">
        <v>518</v>
      </c>
      <c r="C42" s="663" t="s">
        <v>529</v>
      </c>
      <c r="D42" s="664" t="s">
        <v>904</v>
      </c>
      <c r="E42" s="663" t="s">
        <v>1689</v>
      </c>
      <c r="F42" s="664" t="s">
        <v>1690</v>
      </c>
      <c r="G42" s="663" t="s">
        <v>1606</v>
      </c>
      <c r="H42" s="663" t="s">
        <v>1607</v>
      </c>
      <c r="I42" s="665">
        <v>90.75</v>
      </c>
      <c r="J42" s="665">
        <v>1</v>
      </c>
      <c r="K42" s="666">
        <v>90.75</v>
      </c>
    </row>
    <row r="43" spans="1:11" ht="14.4" customHeight="1" x14ac:dyDescent="0.3">
      <c r="A43" s="661" t="s">
        <v>517</v>
      </c>
      <c r="B43" s="662" t="s">
        <v>518</v>
      </c>
      <c r="C43" s="663" t="s">
        <v>529</v>
      </c>
      <c r="D43" s="664" t="s">
        <v>904</v>
      </c>
      <c r="E43" s="663" t="s">
        <v>1685</v>
      </c>
      <c r="F43" s="664" t="s">
        <v>1686</v>
      </c>
      <c r="G43" s="663" t="s">
        <v>1578</v>
      </c>
      <c r="H43" s="663" t="s">
        <v>1579</v>
      </c>
      <c r="I43" s="665">
        <v>0.3</v>
      </c>
      <c r="J43" s="665">
        <v>1000</v>
      </c>
      <c r="K43" s="666">
        <v>300</v>
      </c>
    </row>
    <row r="44" spans="1:11" ht="14.4" customHeight="1" x14ac:dyDescent="0.3">
      <c r="A44" s="661" t="s">
        <v>517</v>
      </c>
      <c r="B44" s="662" t="s">
        <v>518</v>
      </c>
      <c r="C44" s="663" t="s">
        <v>529</v>
      </c>
      <c r="D44" s="664" t="s">
        <v>904</v>
      </c>
      <c r="E44" s="663" t="s">
        <v>1685</v>
      </c>
      <c r="F44" s="664" t="s">
        <v>1686</v>
      </c>
      <c r="G44" s="663" t="s">
        <v>1608</v>
      </c>
      <c r="H44" s="663" t="s">
        <v>1609</v>
      </c>
      <c r="I44" s="665">
        <v>0.3</v>
      </c>
      <c r="J44" s="665">
        <v>1000</v>
      </c>
      <c r="K44" s="666">
        <v>300</v>
      </c>
    </row>
    <row r="45" spans="1:11" ht="14.4" customHeight="1" x14ac:dyDescent="0.3">
      <c r="A45" s="661" t="s">
        <v>517</v>
      </c>
      <c r="B45" s="662" t="s">
        <v>518</v>
      </c>
      <c r="C45" s="663" t="s">
        <v>529</v>
      </c>
      <c r="D45" s="664" t="s">
        <v>904</v>
      </c>
      <c r="E45" s="663" t="s">
        <v>1685</v>
      </c>
      <c r="F45" s="664" t="s">
        <v>1686</v>
      </c>
      <c r="G45" s="663" t="s">
        <v>1610</v>
      </c>
      <c r="H45" s="663" t="s">
        <v>1611</v>
      </c>
      <c r="I45" s="665">
        <v>0.3</v>
      </c>
      <c r="J45" s="665">
        <v>1000</v>
      </c>
      <c r="K45" s="666">
        <v>300</v>
      </c>
    </row>
    <row r="46" spans="1:11" ht="14.4" customHeight="1" x14ac:dyDescent="0.3">
      <c r="A46" s="661" t="s">
        <v>517</v>
      </c>
      <c r="B46" s="662" t="s">
        <v>518</v>
      </c>
      <c r="C46" s="663" t="s">
        <v>529</v>
      </c>
      <c r="D46" s="664" t="s">
        <v>904</v>
      </c>
      <c r="E46" s="663" t="s">
        <v>1687</v>
      </c>
      <c r="F46" s="664" t="s">
        <v>1688</v>
      </c>
      <c r="G46" s="663" t="s">
        <v>1612</v>
      </c>
      <c r="H46" s="663" t="s">
        <v>1613</v>
      </c>
      <c r="I46" s="665">
        <v>1.22</v>
      </c>
      <c r="J46" s="665">
        <v>2600</v>
      </c>
      <c r="K46" s="666">
        <v>3169.26</v>
      </c>
    </row>
    <row r="47" spans="1:11" ht="14.4" customHeight="1" x14ac:dyDescent="0.3">
      <c r="A47" s="661" t="s">
        <v>517</v>
      </c>
      <c r="B47" s="662" t="s">
        <v>518</v>
      </c>
      <c r="C47" s="663" t="s">
        <v>529</v>
      </c>
      <c r="D47" s="664" t="s">
        <v>904</v>
      </c>
      <c r="E47" s="663" t="s">
        <v>1687</v>
      </c>
      <c r="F47" s="664" t="s">
        <v>1688</v>
      </c>
      <c r="G47" s="663" t="s">
        <v>1584</v>
      </c>
      <c r="H47" s="663" t="s">
        <v>1585</v>
      </c>
      <c r="I47" s="665">
        <v>0.71</v>
      </c>
      <c r="J47" s="665">
        <v>8000</v>
      </c>
      <c r="K47" s="666">
        <v>5680</v>
      </c>
    </row>
    <row r="48" spans="1:11" ht="14.4" customHeight="1" x14ac:dyDescent="0.3">
      <c r="A48" s="661" t="s">
        <v>517</v>
      </c>
      <c r="B48" s="662" t="s">
        <v>518</v>
      </c>
      <c r="C48" s="663" t="s">
        <v>529</v>
      </c>
      <c r="D48" s="664" t="s">
        <v>904</v>
      </c>
      <c r="E48" s="663" t="s">
        <v>1687</v>
      </c>
      <c r="F48" s="664" t="s">
        <v>1688</v>
      </c>
      <c r="G48" s="663" t="s">
        <v>1614</v>
      </c>
      <c r="H48" s="663" t="s">
        <v>1615</v>
      </c>
      <c r="I48" s="665">
        <v>0.71</v>
      </c>
      <c r="J48" s="665">
        <v>1980</v>
      </c>
      <c r="K48" s="666">
        <v>1405.8</v>
      </c>
    </row>
    <row r="49" spans="1:11" ht="14.4" customHeight="1" x14ac:dyDescent="0.3">
      <c r="A49" s="661" t="s">
        <v>517</v>
      </c>
      <c r="B49" s="662" t="s">
        <v>518</v>
      </c>
      <c r="C49" s="663" t="s">
        <v>529</v>
      </c>
      <c r="D49" s="664" t="s">
        <v>904</v>
      </c>
      <c r="E49" s="663" t="s">
        <v>1687</v>
      </c>
      <c r="F49" s="664" t="s">
        <v>1688</v>
      </c>
      <c r="G49" s="663" t="s">
        <v>1588</v>
      </c>
      <c r="H49" s="663" t="s">
        <v>1589</v>
      </c>
      <c r="I49" s="665">
        <v>0.71</v>
      </c>
      <c r="J49" s="665">
        <v>3400</v>
      </c>
      <c r="K49" s="666">
        <v>2414</v>
      </c>
    </row>
    <row r="50" spans="1:11" ht="14.4" customHeight="1" x14ac:dyDescent="0.3">
      <c r="A50" s="661" t="s">
        <v>517</v>
      </c>
      <c r="B50" s="662" t="s">
        <v>518</v>
      </c>
      <c r="C50" s="663" t="s">
        <v>532</v>
      </c>
      <c r="D50" s="664" t="s">
        <v>905</v>
      </c>
      <c r="E50" s="663" t="s">
        <v>1681</v>
      </c>
      <c r="F50" s="664" t="s">
        <v>1682</v>
      </c>
      <c r="G50" s="663" t="s">
        <v>1590</v>
      </c>
      <c r="H50" s="663" t="s">
        <v>1591</v>
      </c>
      <c r="I50" s="665">
        <v>260.3</v>
      </c>
      <c r="J50" s="665">
        <v>4</v>
      </c>
      <c r="K50" s="666">
        <v>1041.2</v>
      </c>
    </row>
    <row r="51" spans="1:11" ht="14.4" customHeight="1" x14ac:dyDescent="0.3">
      <c r="A51" s="661" t="s">
        <v>517</v>
      </c>
      <c r="B51" s="662" t="s">
        <v>518</v>
      </c>
      <c r="C51" s="663" t="s">
        <v>532</v>
      </c>
      <c r="D51" s="664" t="s">
        <v>905</v>
      </c>
      <c r="E51" s="663" t="s">
        <v>1683</v>
      </c>
      <c r="F51" s="664" t="s">
        <v>1684</v>
      </c>
      <c r="G51" s="663" t="s">
        <v>1558</v>
      </c>
      <c r="H51" s="663" t="s">
        <v>1559</v>
      </c>
      <c r="I51" s="665">
        <v>0.47666666666666663</v>
      </c>
      <c r="J51" s="665">
        <v>2500</v>
      </c>
      <c r="K51" s="666">
        <v>1190</v>
      </c>
    </row>
    <row r="52" spans="1:11" ht="14.4" customHeight="1" x14ac:dyDescent="0.3">
      <c r="A52" s="661" t="s">
        <v>517</v>
      </c>
      <c r="B52" s="662" t="s">
        <v>518</v>
      </c>
      <c r="C52" s="663" t="s">
        <v>532</v>
      </c>
      <c r="D52" s="664" t="s">
        <v>905</v>
      </c>
      <c r="E52" s="663" t="s">
        <v>1683</v>
      </c>
      <c r="F52" s="664" t="s">
        <v>1684</v>
      </c>
      <c r="G52" s="663" t="s">
        <v>1616</v>
      </c>
      <c r="H52" s="663" t="s">
        <v>1617</v>
      </c>
      <c r="I52" s="665">
        <v>0.67</v>
      </c>
      <c r="J52" s="665">
        <v>2085</v>
      </c>
      <c r="K52" s="666">
        <v>1396.95</v>
      </c>
    </row>
    <row r="53" spans="1:11" ht="14.4" customHeight="1" x14ac:dyDescent="0.3">
      <c r="A53" s="661" t="s">
        <v>517</v>
      </c>
      <c r="B53" s="662" t="s">
        <v>518</v>
      </c>
      <c r="C53" s="663" t="s">
        <v>532</v>
      </c>
      <c r="D53" s="664" t="s">
        <v>905</v>
      </c>
      <c r="E53" s="663" t="s">
        <v>1683</v>
      </c>
      <c r="F53" s="664" t="s">
        <v>1684</v>
      </c>
      <c r="G53" s="663" t="s">
        <v>1592</v>
      </c>
      <c r="H53" s="663" t="s">
        <v>1593</v>
      </c>
      <c r="I53" s="665">
        <v>33.880000000000003</v>
      </c>
      <c r="J53" s="665">
        <v>4</v>
      </c>
      <c r="K53" s="666">
        <v>135.52000000000001</v>
      </c>
    </row>
    <row r="54" spans="1:11" ht="14.4" customHeight="1" x14ac:dyDescent="0.3">
      <c r="A54" s="661" t="s">
        <v>517</v>
      </c>
      <c r="B54" s="662" t="s">
        <v>518</v>
      </c>
      <c r="C54" s="663" t="s">
        <v>532</v>
      </c>
      <c r="D54" s="664" t="s">
        <v>905</v>
      </c>
      <c r="E54" s="663" t="s">
        <v>1683</v>
      </c>
      <c r="F54" s="664" t="s">
        <v>1684</v>
      </c>
      <c r="G54" s="663" t="s">
        <v>1576</v>
      </c>
      <c r="H54" s="663" t="s">
        <v>1577</v>
      </c>
      <c r="I54" s="665">
        <v>0.47</v>
      </c>
      <c r="J54" s="665">
        <v>3000</v>
      </c>
      <c r="K54" s="666">
        <v>1410</v>
      </c>
    </row>
    <row r="55" spans="1:11" ht="14.4" customHeight="1" x14ac:dyDescent="0.3">
      <c r="A55" s="661" t="s">
        <v>517</v>
      </c>
      <c r="B55" s="662" t="s">
        <v>518</v>
      </c>
      <c r="C55" s="663" t="s">
        <v>532</v>
      </c>
      <c r="D55" s="664" t="s">
        <v>905</v>
      </c>
      <c r="E55" s="663" t="s">
        <v>1685</v>
      </c>
      <c r="F55" s="664" t="s">
        <v>1686</v>
      </c>
      <c r="G55" s="663" t="s">
        <v>1578</v>
      </c>
      <c r="H55" s="663" t="s">
        <v>1579</v>
      </c>
      <c r="I55" s="665">
        <v>0.3</v>
      </c>
      <c r="J55" s="665">
        <v>1000</v>
      </c>
      <c r="K55" s="666">
        <v>300</v>
      </c>
    </row>
    <row r="56" spans="1:11" ht="14.4" customHeight="1" x14ac:dyDescent="0.3">
      <c r="A56" s="661" t="s">
        <v>517</v>
      </c>
      <c r="B56" s="662" t="s">
        <v>518</v>
      </c>
      <c r="C56" s="663" t="s">
        <v>532</v>
      </c>
      <c r="D56" s="664" t="s">
        <v>905</v>
      </c>
      <c r="E56" s="663" t="s">
        <v>1685</v>
      </c>
      <c r="F56" s="664" t="s">
        <v>1686</v>
      </c>
      <c r="G56" s="663" t="s">
        <v>1618</v>
      </c>
      <c r="H56" s="663" t="s">
        <v>1619</v>
      </c>
      <c r="I56" s="665">
        <v>0.30499999999999999</v>
      </c>
      <c r="J56" s="665">
        <v>2000</v>
      </c>
      <c r="K56" s="666">
        <v>610</v>
      </c>
    </row>
    <row r="57" spans="1:11" ht="14.4" customHeight="1" x14ac:dyDescent="0.3">
      <c r="A57" s="661" t="s">
        <v>517</v>
      </c>
      <c r="B57" s="662" t="s">
        <v>518</v>
      </c>
      <c r="C57" s="663" t="s">
        <v>532</v>
      </c>
      <c r="D57" s="664" t="s">
        <v>905</v>
      </c>
      <c r="E57" s="663" t="s">
        <v>1685</v>
      </c>
      <c r="F57" s="664" t="s">
        <v>1686</v>
      </c>
      <c r="G57" s="663" t="s">
        <v>1620</v>
      </c>
      <c r="H57" s="663" t="s">
        <v>1621</v>
      </c>
      <c r="I57" s="665">
        <v>0.30333333333333329</v>
      </c>
      <c r="J57" s="665">
        <v>3000</v>
      </c>
      <c r="K57" s="666">
        <v>910</v>
      </c>
    </row>
    <row r="58" spans="1:11" ht="14.4" customHeight="1" x14ac:dyDescent="0.3">
      <c r="A58" s="661" t="s">
        <v>517</v>
      </c>
      <c r="B58" s="662" t="s">
        <v>518</v>
      </c>
      <c r="C58" s="663" t="s">
        <v>532</v>
      </c>
      <c r="D58" s="664" t="s">
        <v>905</v>
      </c>
      <c r="E58" s="663" t="s">
        <v>1685</v>
      </c>
      <c r="F58" s="664" t="s">
        <v>1686</v>
      </c>
      <c r="G58" s="663" t="s">
        <v>1622</v>
      </c>
      <c r="H58" s="663" t="s">
        <v>1623</v>
      </c>
      <c r="I58" s="665">
        <v>0.68</v>
      </c>
      <c r="J58" s="665">
        <v>500</v>
      </c>
      <c r="K58" s="666">
        <v>340</v>
      </c>
    </row>
    <row r="59" spans="1:11" ht="14.4" customHeight="1" x14ac:dyDescent="0.3">
      <c r="A59" s="661" t="s">
        <v>517</v>
      </c>
      <c r="B59" s="662" t="s">
        <v>518</v>
      </c>
      <c r="C59" s="663" t="s">
        <v>532</v>
      </c>
      <c r="D59" s="664" t="s">
        <v>905</v>
      </c>
      <c r="E59" s="663" t="s">
        <v>1685</v>
      </c>
      <c r="F59" s="664" t="s">
        <v>1686</v>
      </c>
      <c r="G59" s="663" t="s">
        <v>1624</v>
      </c>
      <c r="H59" s="663" t="s">
        <v>1625</v>
      </c>
      <c r="I59" s="665">
        <v>0.48</v>
      </c>
      <c r="J59" s="665">
        <v>500</v>
      </c>
      <c r="K59" s="666">
        <v>240</v>
      </c>
    </row>
    <row r="60" spans="1:11" ht="14.4" customHeight="1" x14ac:dyDescent="0.3">
      <c r="A60" s="661" t="s">
        <v>517</v>
      </c>
      <c r="B60" s="662" t="s">
        <v>518</v>
      </c>
      <c r="C60" s="663" t="s">
        <v>532</v>
      </c>
      <c r="D60" s="664" t="s">
        <v>905</v>
      </c>
      <c r="E60" s="663" t="s">
        <v>1687</v>
      </c>
      <c r="F60" s="664" t="s">
        <v>1688</v>
      </c>
      <c r="G60" s="663" t="s">
        <v>1584</v>
      </c>
      <c r="H60" s="663" t="s">
        <v>1585</v>
      </c>
      <c r="I60" s="665">
        <v>0.71</v>
      </c>
      <c r="J60" s="665">
        <v>5400</v>
      </c>
      <c r="K60" s="666">
        <v>3834</v>
      </c>
    </row>
    <row r="61" spans="1:11" ht="14.4" customHeight="1" x14ac:dyDescent="0.3">
      <c r="A61" s="661" t="s">
        <v>517</v>
      </c>
      <c r="B61" s="662" t="s">
        <v>518</v>
      </c>
      <c r="C61" s="663" t="s">
        <v>532</v>
      </c>
      <c r="D61" s="664" t="s">
        <v>905</v>
      </c>
      <c r="E61" s="663" t="s">
        <v>1687</v>
      </c>
      <c r="F61" s="664" t="s">
        <v>1688</v>
      </c>
      <c r="G61" s="663" t="s">
        <v>1586</v>
      </c>
      <c r="H61" s="663" t="s">
        <v>1587</v>
      </c>
      <c r="I61" s="665">
        <v>0.71</v>
      </c>
      <c r="J61" s="665">
        <v>600</v>
      </c>
      <c r="K61" s="666">
        <v>426</v>
      </c>
    </row>
    <row r="62" spans="1:11" ht="14.4" customHeight="1" x14ac:dyDescent="0.3">
      <c r="A62" s="661" t="s">
        <v>517</v>
      </c>
      <c r="B62" s="662" t="s">
        <v>518</v>
      </c>
      <c r="C62" s="663" t="s">
        <v>532</v>
      </c>
      <c r="D62" s="664" t="s">
        <v>905</v>
      </c>
      <c r="E62" s="663" t="s">
        <v>1687</v>
      </c>
      <c r="F62" s="664" t="s">
        <v>1688</v>
      </c>
      <c r="G62" s="663" t="s">
        <v>1588</v>
      </c>
      <c r="H62" s="663" t="s">
        <v>1589</v>
      </c>
      <c r="I62" s="665">
        <v>0.71</v>
      </c>
      <c r="J62" s="665">
        <v>2000</v>
      </c>
      <c r="K62" s="666">
        <v>1420</v>
      </c>
    </row>
    <row r="63" spans="1:11" ht="14.4" customHeight="1" x14ac:dyDescent="0.3">
      <c r="A63" s="661" t="s">
        <v>517</v>
      </c>
      <c r="B63" s="662" t="s">
        <v>518</v>
      </c>
      <c r="C63" s="663" t="s">
        <v>532</v>
      </c>
      <c r="D63" s="664" t="s">
        <v>905</v>
      </c>
      <c r="E63" s="663" t="s">
        <v>1691</v>
      </c>
      <c r="F63" s="664" t="s">
        <v>1692</v>
      </c>
      <c r="G63" s="663" t="s">
        <v>1626</v>
      </c>
      <c r="H63" s="663" t="s">
        <v>1627</v>
      </c>
      <c r="I63" s="665">
        <v>216.5</v>
      </c>
      <c r="J63" s="665">
        <v>1</v>
      </c>
      <c r="K63" s="666">
        <v>216.5</v>
      </c>
    </row>
    <row r="64" spans="1:11" ht="14.4" customHeight="1" x14ac:dyDescent="0.3">
      <c r="A64" s="661" t="s">
        <v>517</v>
      </c>
      <c r="B64" s="662" t="s">
        <v>518</v>
      </c>
      <c r="C64" s="663" t="s">
        <v>535</v>
      </c>
      <c r="D64" s="664" t="s">
        <v>906</v>
      </c>
      <c r="E64" s="663" t="s">
        <v>1681</v>
      </c>
      <c r="F64" s="664" t="s">
        <v>1682</v>
      </c>
      <c r="G64" s="663" t="s">
        <v>1590</v>
      </c>
      <c r="H64" s="663" t="s">
        <v>1591</v>
      </c>
      <c r="I64" s="665">
        <v>260.29750000000001</v>
      </c>
      <c r="J64" s="665">
        <v>7</v>
      </c>
      <c r="K64" s="666">
        <v>1822.0900000000001</v>
      </c>
    </row>
    <row r="65" spans="1:11" ht="14.4" customHeight="1" x14ac:dyDescent="0.3">
      <c r="A65" s="661" t="s">
        <v>517</v>
      </c>
      <c r="B65" s="662" t="s">
        <v>518</v>
      </c>
      <c r="C65" s="663" t="s">
        <v>535</v>
      </c>
      <c r="D65" s="664" t="s">
        <v>906</v>
      </c>
      <c r="E65" s="663" t="s">
        <v>1681</v>
      </c>
      <c r="F65" s="664" t="s">
        <v>1682</v>
      </c>
      <c r="G65" s="663" t="s">
        <v>1628</v>
      </c>
      <c r="H65" s="663" t="s">
        <v>1629</v>
      </c>
      <c r="I65" s="665">
        <v>2.1800000000000002</v>
      </c>
      <c r="J65" s="665">
        <v>100</v>
      </c>
      <c r="K65" s="666">
        <v>218</v>
      </c>
    </row>
    <row r="66" spans="1:11" ht="14.4" customHeight="1" x14ac:dyDescent="0.3">
      <c r="A66" s="661" t="s">
        <v>517</v>
      </c>
      <c r="B66" s="662" t="s">
        <v>518</v>
      </c>
      <c r="C66" s="663" t="s">
        <v>535</v>
      </c>
      <c r="D66" s="664" t="s">
        <v>906</v>
      </c>
      <c r="E66" s="663" t="s">
        <v>1681</v>
      </c>
      <c r="F66" s="664" t="s">
        <v>1682</v>
      </c>
      <c r="G66" s="663" t="s">
        <v>1630</v>
      </c>
      <c r="H66" s="663" t="s">
        <v>1631</v>
      </c>
      <c r="I66" s="665">
        <v>2.88</v>
      </c>
      <c r="J66" s="665">
        <v>100</v>
      </c>
      <c r="K66" s="666">
        <v>288</v>
      </c>
    </row>
    <row r="67" spans="1:11" ht="14.4" customHeight="1" x14ac:dyDescent="0.3">
      <c r="A67" s="661" t="s">
        <v>517</v>
      </c>
      <c r="B67" s="662" t="s">
        <v>518</v>
      </c>
      <c r="C67" s="663" t="s">
        <v>535</v>
      </c>
      <c r="D67" s="664" t="s">
        <v>906</v>
      </c>
      <c r="E67" s="663" t="s">
        <v>1681</v>
      </c>
      <c r="F67" s="664" t="s">
        <v>1682</v>
      </c>
      <c r="G67" s="663" t="s">
        <v>1632</v>
      </c>
      <c r="H67" s="663" t="s">
        <v>1633</v>
      </c>
      <c r="I67" s="665">
        <v>61.215000000000003</v>
      </c>
      <c r="J67" s="665">
        <v>2</v>
      </c>
      <c r="K67" s="666">
        <v>122.43</v>
      </c>
    </row>
    <row r="68" spans="1:11" ht="14.4" customHeight="1" x14ac:dyDescent="0.3">
      <c r="A68" s="661" t="s">
        <v>517</v>
      </c>
      <c r="B68" s="662" t="s">
        <v>518</v>
      </c>
      <c r="C68" s="663" t="s">
        <v>535</v>
      </c>
      <c r="D68" s="664" t="s">
        <v>906</v>
      </c>
      <c r="E68" s="663" t="s">
        <v>1681</v>
      </c>
      <c r="F68" s="664" t="s">
        <v>1682</v>
      </c>
      <c r="G68" s="663" t="s">
        <v>1544</v>
      </c>
      <c r="H68" s="663" t="s">
        <v>1545</v>
      </c>
      <c r="I68" s="665">
        <v>8.5775000000000006</v>
      </c>
      <c r="J68" s="665">
        <v>312</v>
      </c>
      <c r="K68" s="666">
        <v>2676.2400000000002</v>
      </c>
    </row>
    <row r="69" spans="1:11" ht="14.4" customHeight="1" x14ac:dyDescent="0.3">
      <c r="A69" s="661" t="s">
        <v>517</v>
      </c>
      <c r="B69" s="662" t="s">
        <v>518</v>
      </c>
      <c r="C69" s="663" t="s">
        <v>535</v>
      </c>
      <c r="D69" s="664" t="s">
        <v>906</v>
      </c>
      <c r="E69" s="663" t="s">
        <v>1681</v>
      </c>
      <c r="F69" s="664" t="s">
        <v>1682</v>
      </c>
      <c r="G69" s="663" t="s">
        <v>1548</v>
      </c>
      <c r="H69" s="663" t="s">
        <v>1549</v>
      </c>
      <c r="I69" s="665">
        <v>27.88</v>
      </c>
      <c r="J69" s="665">
        <v>40</v>
      </c>
      <c r="K69" s="666">
        <v>1115.2</v>
      </c>
    </row>
    <row r="70" spans="1:11" ht="14.4" customHeight="1" x14ac:dyDescent="0.3">
      <c r="A70" s="661" t="s">
        <v>517</v>
      </c>
      <c r="B70" s="662" t="s">
        <v>518</v>
      </c>
      <c r="C70" s="663" t="s">
        <v>535</v>
      </c>
      <c r="D70" s="664" t="s">
        <v>906</v>
      </c>
      <c r="E70" s="663" t="s">
        <v>1681</v>
      </c>
      <c r="F70" s="664" t="s">
        <v>1682</v>
      </c>
      <c r="G70" s="663" t="s">
        <v>1634</v>
      </c>
      <c r="H70" s="663" t="s">
        <v>1635</v>
      </c>
      <c r="I70" s="665">
        <v>1.18</v>
      </c>
      <c r="J70" s="665">
        <v>26</v>
      </c>
      <c r="K70" s="666">
        <v>30.68</v>
      </c>
    </row>
    <row r="71" spans="1:11" ht="14.4" customHeight="1" x14ac:dyDescent="0.3">
      <c r="A71" s="661" t="s">
        <v>517</v>
      </c>
      <c r="B71" s="662" t="s">
        <v>518</v>
      </c>
      <c r="C71" s="663" t="s">
        <v>535</v>
      </c>
      <c r="D71" s="664" t="s">
        <v>906</v>
      </c>
      <c r="E71" s="663" t="s">
        <v>1681</v>
      </c>
      <c r="F71" s="664" t="s">
        <v>1682</v>
      </c>
      <c r="G71" s="663" t="s">
        <v>1636</v>
      </c>
      <c r="H71" s="663" t="s">
        <v>1637</v>
      </c>
      <c r="I71" s="665">
        <v>5.92</v>
      </c>
      <c r="J71" s="665">
        <v>10</v>
      </c>
      <c r="K71" s="666">
        <v>59.23</v>
      </c>
    </row>
    <row r="72" spans="1:11" ht="14.4" customHeight="1" x14ac:dyDescent="0.3">
      <c r="A72" s="661" t="s">
        <v>517</v>
      </c>
      <c r="B72" s="662" t="s">
        <v>518</v>
      </c>
      <c r="C72" s="663" t="s">
        <v>535</v>
      </c>
      <c r="D72" s="664" t="s">
        <v>906</v>
      </c>
      <c r="E72" s="663" t="s">
        <v>1681</v>
      </c>
      <c r="F72" s="664" t="s">
        <v>1682</v>
      </c>
      <c r="G72" s="663" t="s">
        <v>1552</v>
      </c>
      <c r="H72" s="663" t="s">
        <v>1553</v>
      </c>
      <c r="I72" s="665">
        <v>120.008</v>
      </c>
      <c r="J72" s="665">
        <v>52</v>
      </c>
      <c r="K72" s="666">
        <v>6240.25</v>
      </c>
    </row>
    <row r="73" spans="1:11" ht="14.4" customHeight="1" x14ac:dyDescent="0.3">
      <c r="A73" s="661" t="s">
        <v>517</v>
      </c>
      <c r="B73" s="662" t="s">
        <v>518</v>
      </c>
      <c r="C73" s="663" t="s">
        <v>535</v>
      </c>
      <c r="D73" s="664" t="s">
        <v>906</v>
      </c>
      <c r="E73" s="663" t="s">
        <v>1681</v>
      </c>
      <c r="F73" s="664" t="s">
        <v>1682</v>
      </c>
      <c r="G73" s="663" t="s">
        <v>1638</v>
      </c>
      <c r="H73" s="663" t="s">
        <v>1639</v>
      </c>
      <c r="I73" s="665">
        <v>72.72999999999999</v>
      </c>
      <c r="J73" s="665">
        <v>10</v>
      </c>
      <c r="K73" s="666">
        <v>727.38</v>
      </c>
    </row>
    <row r="74" spans="1:11" ht="14.4" customHeight="1" x14ac:dyDescent="0.3">
      <c r="A74" s="661" t="s">
        <v>517</v>
      </c>
      <c r="B74" s="662" t="s">
        <v>518</v>
      </c>
      <c r="C74" s="663" t="s">
        <v>535</v>
      </c>
      <c r="D74" s="664" t="s">
        <v>906</v>
      </c>
      <c r="E74" s="663" t="s">
        <v>1681</v>
      </c>
      <c r="F74" s="664" t="s">
        <v>1682</v>
      </c>
      <c r="G74" s="663" t="s">
        <v>1640</v>
      </c>
      <c r="H74" s="663" t="s">
        <v>1641</v>
      </c>
      <c r="I74" s="665">
        <v>52.33</v>
      </c>
      <c r="J74" s="665">
        <v>5</v>
      </c>
      <c r="K74" s="666">
        <v>261.63</v>
      </c>
    </row>
    <row r="75" spans="1:11" ht="14.4" customHeight="1" x14ac:dyDescent="0.3">
      <c r="A75" s="661" t="s">
        <v>517</v>
      </c>
      <c r="B75" s="662" t="s">
        <v>518</v>
      </c>
      <c r="C75" s="663" t="s">
        <v>535</v>
      </c>
      <c r="D75" s="664" t="s">
        <v>906</v>
      </c>
      <c r="E75" s="663" t="s">
        <v>1683</v>
      </c>
      <c r="F75" s="664" t="s">
        <v>1684</v>
      </c>
      <c r="G75" s="663" t="s">
        <v>1642</v>
      </c>
      <c r="H75" s="663" t="s">
        <v>1643</v>
      </c>
      <c r="I75" s="665">
        <v>11.15</v>
      </c>
      <c r="J75" s="665">
        <v>200</v>
      </c>
      <c r="K75" s="666">
        <v>2230</v>
      </c>
    </row>
    <row r="76" spans="1:11" ht="14.4" customHeight="1" x14ac:dyDescent="0.3">
      <c r="A76" s="661" t="s">
        <v>517</v>
      </c>
      <c r="B76" s="662" t="s">
        <v>518</v>
      </c>
      <c r="C76" s="663" t="s">
        <v>535</v>
      </c>
      <c r="D76" s="664" t="s">
        <v>906</v>
      </c>
      <c r="E76" s="663" t="s">
        <v>1683</v>
      </c>
      <c r="F76" s="664" t="s">
        <v>1684</v>
      </c>
      <c r="G76" s="663" t="s">
        <v>1556</v>
      </c>
      <c r="H76" s="663" t="s">
        <v>1557</v>
      </c>
      <c r="I76" s="665">
        <v>1.0900000000000001</v>
      </c>
      <c r="J76" s="665">
        <v>2600</v>
      </c>
      <c r="K76" s="666">
        <v>2834</v>
      </c>
    </row>
    <row r="77" spans="1:11" ht="14.4" customHeight="1" x14ac:dyDescent="0.3">
      <c r="A77" s="661" t="s">
        <v>517</v>
      </c>
      <c r="B77" s="662" t="s">
        <v>518</v>
      </c>
      <c r="C77" s="663" t="s">
        <v>535</v>
      </c>
      <c r="D77" s="664" t="s">
        <v>906</v>
      </c>
      <c r="E77" s="663" t="s">
        <v>1683</v>
      </c>
      <c r="F77" s="664" t="s">
        <v>1684</v>
      </c>
      <c r="G77" s="663" t="s">
        <v>1644</v>
      </c>
      <c r="H77" s="663" t="s">
        <v>1645</v>
      </c>
      <c r="I77" s="665">
        <v>1.6749999999999998</v>
      </c>
      <c r="J77" s="665">
        <v>1200</v>
      </c>
      <c r="K77" s="666">
        <v>2010</v>
      </c>
    </row>
    <row r="78" spans="1:11" ht="14.4" customHeight="1" x14ac:dyDescent="0.3">
      <c r="A78" s="661" t="s">
        <v>517</v>
      </c>
      <c r="B78" s="662" t="s">
        <v>518</v>
      </c>
      <c r="C78" s="663" t="s">
        <v>535</v>
      </c>
      <c r="D78" s="664" t="s">
        <v>906</v>
      </c>
      <c r="E78" s="663" t="s">
        <v>1683</v>
      </c>
      <c r="F78" s="664" t="s">
        <v>1684</v>
      </c>
      <c r="G78" s="663" t="s">
        <v>1558</v>
      </c>
      <c r="H78" s="663" t="s">
        <v>1559</v>
      </c>
      <c r="I78" s="665">
        <v>0.48</v>
      </c>
      <c r="J78" s="665">
        <v>1000</v>
      </c>
      <c r="K78" s="666">
        <v>480</v>
      </c>
    </row>
    <row r="79" spans="1:11" ht="14.4" customHeight="1" x14ac:dyDescent="0.3">
      <c r="A79" s="661" t="s">
        <v>517</v>
      </c>
      <c r="B79" s="662" t="s">
        <v>518</v>
      </c>
      <c r="C79" s="663" t="s">
        <v>535</v>
      </c>
      <c r="D79" s="664" t="s">
        <v>906</v>
      </c>
      <c r="E79" s="663" t="s">
        <v>1683</v>
      </c>
      <c r="F79" s="664" t="s">
        <v>1684</v>
      </c>
      <c r="G79" s="663" t="s">
        <v>1592</v>
      </c>
      <c r="H79" s="663" t="s">
        <v>1593</v>
      </c>
      <c r="I79" s="665">
        <v>33.880000000000003</v>
      </c>
      <c r="J79" s="665">
        <v>4</v>
      </c>
      <c r="K79" s="666">
        <v>135.52000000000001</v>
      </c>
    </row>
    <row r="80" spans="1:11" ht="14.4" customHeight="1" x14ac:dyDescent="0.3">
      <c r="A80" s="661" t="s">
        <v>517</v>
      </c>
      <c r="B80" s="662" t="s">
        <v>518</v>
      </c>
      <c r="C80" s="663" t="s">
        <v>535</v>
      </c>
      <c r="D80" s="664" t="s">
        <v>906</v>
      </c>
      <c r="E80" s="663" t="s">
        <v>1683</v>
      </c>
      <c r="F80" s="664" t="s">
        <v>1684</v>
      </c>
      <c r="G80" s="663" t="s">
        <v>1596</v>
      </c>
      <c r="H80" s="663" t="s">
        <v>1597</v>
      </c>
      <c r="I80" s="665">
        <v>8.2250000000000014</v>
      </c>
      <c r="J80" s="665">
        <v>500</v>
      </c>
      <c r="K80" s="666">
        <v>4113.2</v>
      </c>
    </row>
    <row r="81" spans="1:11" ht="14.4" customHeight="1" x14ac:dyDescent="0.3">
      <c r="A81" s="661" t="s">
        <v>517</v>
      </c>
      <c r="B81" s="662" t="s">
        <v>518</v>
      </c>
      <c r="C81" s="663" t="s">
        <v>535</v>
      </c>
      <c r="D81" s="664" t="s">
        <v>906</v>
      </c>
      <c r="E81" s="663" t="s">
        <v>1683</v>
      </c>
      <c r="F81" s="664" t="s">
        <v>1684</v>
      </c>
      <c r="G81" s="663" t="s">
        <v>1598</v>
      </c>
      <c r="H81" s="663" t="s">
        <v>1599</v>
      </c>
      <c r="I81" s="665">
        <v>17.98</v>
      </c>
      <c r="J81" s="665">
        <v>1800</v>
      </c>
      <c r="K81" s="666">
        <v>32364</v>
      </c>
    </row>
    <row r="82" spans="1:11" ht="14.4" customHeight="1" x14ac:dyDescent="0.3">
      <c r="A82" s="661" t="s">
        <v>517</v>
      </c>
      <c r="B82" s="662" t="s">
        <v>518</v>
      </c>
      <c r="C82" s="663" t="s">
        <v>535</v>
      </c>
      <c r="D82" s="664" t="s">
        <v>906</v>
      </c>
      <c r="E82" s="663" t="s">
        <v>1683</v>
      </c>
      <c r="F82" s="664" t="s">
        <v>1684</v>
      </c>
      <c r="G82" s="663" t="s">
        <v>1646</v>
      </c>
      <c r="H82" s="663" t="s">
        <v>1647</v>
      </c>
      <c r="I82" s="665">
        <v>17.982500000000002</v>
      </c>
      <c r="J82" s="665">
        <v>2615</v>
      </c>
      <c r="K82" s="666">
        <v>47023.799999999996</v>
      </c>
    </row>
    <row r="83" spans="1:11" ht="14.4" customHeight="1" x14ac:dyDescent="0.3">
      <c r="A83" s="661" t="s">
        <v>517</v>
      </c>
      <c r="B83" s="662" t="s">
        <v>518</v>
      </c>
      <c r="C83" s="663" t="s">
        <v>535</v>
      </c>
      <c r="D83" s="664" t="s">
        <v>906</v>
      </c>
      <c r="E83" s="663" t="s">
        <v>1683</v>
      </c>
      <c r="F83" s="664" t="s">
        <v>1684</v>
      </c>
      <c r="G83" s="663" t="s">
        <v>1648</v>
      </c>
      <c r="H83" s="663" t="s">
        <v>1649</v>
      </c>
      <c r="I83" s="665">
        <v>12.1</v>
      </c>
      <c r="J83" s="665">
        <v>20</v>
      </c>
      <c r="K83" s="666">
        <v>242</v>
      </c>
    </row>
    <row r="84" spans="1:11" ht="14.4" customHeight="1" x14ac:dyDescent="0.3">
      <c r="A84" s="661" t="s">
        <v>517</v>
      </c>
      <c r="B84" s="662" t="s">
        <v>518</v>
      </c>
      <c r="C84" s="663" t="s">
        <v>535</v>
      </c>
      <c r="D84" s="664" t="s">
        <v>906</v>
      </c>
      <c r="E84" s="663" t="s">
        <v>1683</v>
      </c>
      <c r="F84" s="664" t="s">
        <v>1684</v>
      </c>
      <c r="G84" s="663" t="s">
        <v>1576</v>
      </c>
      <c r="H84" s="663" t="s">
        <v>1577</v>
      </c>
      <c r="I84" s="665">
        <v>0.47166666666666668</v>
      </c>
      <c r="J84" s="665">
        <v>9000</v>
      </c>
      <c r="K84" s="666">
        <v>4250</v>
      </c>
    </row>
    <row r="85" spans="1:11" ht="14.4" customHeight="1" x14ac:dyDescent="0.3">
      <c r="A85" s="661" t="s">
        <v>517</v>
      </c>
      <c r="B85" s="662" t="s">
        <v>518</v>
      </c>
      <c r="C85" s="663" t="s">
        <v>535</v>
      </c>
      <c r="D85" s="664" t="s">
        <v>906</v>
      </c>
      <c r="E85" s="663" t="s">
        <v>1683</v>
      </c>
      <c r="F85" s="664" t="s">
        <v>1684</v>
      </c>
      <c r="G85" s="663" t="s">
        <v>1650</v>
      </c>
      <c r="H85" s="663" t="s">
        <v>1651</v>
      </c>
      <c r="I85" s="665">
        <v>9.1999999999999993</v>
      </c>
      <c r="J85" s="665">
        <v>2000</v>
      </c>
      <c r="K85" s="666">
        <v>18400</v>
      </c>
    </row>
    <row r="86" spans="1:11" ht="14.4" customHeight="1" x14ac:dyDescent="0.3">
      <c r="A86" s="661" t="s">
        <v>517</v>
      </c>
      <c r="B86" s="662" t="s">
        <v>518</v>
      </c>
      <c r="C86" s="663" t="s">
        <v>535</v>
      </c>
      <c r="D86" s="664" t="s">
        <v>906</v>
      </c>
      <c r="E86" s="663" t="s">
        <v>1683</v>
      </c>
      <c r="F86" s="664" t="s">
        <v>1684</v>
      </c>
      <c r="G86" s="663" t="s">
        <v>1650</v>
      </c>
      <c r="H86" s="663" t="s">
        <v>1652</v>
      </c>
      <c r="I86" s="665">
        <v>9.1999999999999993</v>
      </c>
      <c r="J86" s="665">
        <v>2000</v>
      </c>
      <c r="K86" s="666">
        <v>18400</v>
      </c>
    </row>
    <row r="87" spans="1:11" ht="14.4" customHeight="1" x14ac:dyDescent="0.3">
      <c r="A87" s="661" t="s">
        <v>517</v>
      </c>
      <c r="B87" s="662" t="s">
        <v>518</v>
      </c>
      <c r="C87" s="663" t="s">
        <v>535</v>
      </c>
      <c r="D87" s="664" t="s">
        <v>906</v>
      </c>
      <c r="E87" s="663" t="s">
        <v>1683</v>
      </c>
      <c r="F87" s="664" t="s">
        <v>1684</v>
      </c>
      <c r="G87" s="663" t="s">
        <v>1653</v>
      </c>
      <c r="H87" s="663" t="s">
        <v>1654</v>
      </c>
      <c r="I87" s="665">
        <v>172.5</v>
      </c>
      <c r="J87" s="665">
        <v>3</v>
      </c>
      <c r="K87" s="666">
        <v>517.5</v>
      </c>
    </row>
    <row r="88" spans="1:11" ht="14.4" customHeight="1" x14ac:dyDescent="0.3">
      <c r="A88" s="661" t="s">
        <v>517</v>
      </c>
      <c r="B88" s="662" t="s">
        <v>518</v>
      </c>
      <c r="C88" s="663" t="s">
        <v>535</v>
      </c>
      <c r="D88" s="664" t="s">
        <v>906</v>
      </c>
      <c r="E88" s="663" t="s">
        <v>1683</v>
      </c>
      <c r="F88" s="664" t="s">
        <v>1684</v>
      </c>
      <c r="G88" s="663" t="s">
        <v>1600</v>
      </c>
      <c r="H88" s="663" t="s">
        <v>1601</v>
      </c>
      <c r="I88" s="665">
        <v>124.2075</v>
      </c>
      <c r="J88" s="665">
        <v>200</v>
      </c>
      <c r="K88" s="666">
        <v>24841.16</v>
      </c>
    </row>
    <row r="89" spans="1:11" ht="14.4" customHeight="1" x14ac:dyDescent="0.3">
      <c r="A89" s="661" t="s">
        <v>517</v>
      </c>
      <c r="B89" s="662" t="s">
        <v>518</v>
      </c>
      <c r="C89" s="663" t="s">
        <v>535</v>
      </c>
      <c r="D89" s="664" t="s">
        <v>906</v>
      </c>
      <c r="E89" s="663" t="s">
        <v>1683</v>
      </c>
      <c r="F89" s="664" t="s">
        <v>1684</v>
      </c>
      <c r="G89" s="663" t="s">
        <v>1655</v>
      </c>
      <c r="H89" s="663" t="s">
        <v>1656</v>
      </c>
      <c r="I89" s="665">
        <v>3.87</v>
      </c>
      <c r="J89" s="665">
        <v>1000</v>
      </c>
      <c r="K89" s="666">
        <v>3872</v>
      </c>
    </row>
    <row r="90" spans="1:11" ht="14.4" customHeight="1" x14ac:dyDescent="0.3">
      <c r="A90" s="661" t="s">
        <v>517</v>
      </c>
      <c r="B90" s="662" t="s">
        <v>518</v>
      </c>
      <c r="C90" s="663" t="s">
        <v>535</v>
      </c>
      <c r="D90" s="664" t="s">
        <v>906</v>
      </c>
      <c r="E90" s="663" t="s">
        <v>1683</v>
      </c>
      <c r="F90" s="664" t="s">
        <v>1684</v>
      </c>
      <c r="G90" s="663" t="s">
        <v>1657</v>
      </c>
      <c r="H90" s="663" t="s">
        <v>1658</v>
      </c>
      <c r="I90" s="665">
        <v>805.34142857142865</v>
      </c>
      <c r="J90" s="665">
        <v>190</v>
      </c>
      <c r="K90" s="666">
        <v>154565.4</v>
      </c>
    </row>
    <row r="91" spans="1:11" ht="14.4" customHeight="1" x14ac:dyDescent="0.3">
      <c r="A91" s="661" t="s">
        <v>517</v>
      </c>
      <c r="B91" s="662" t="s">
        <v>518</v>
      </c>
      <c r="C91" s="663" t="s">
        <v>535</v>
      </c>
      <c r="D91" s="664" t="s">
        <v>906</v>
      </c>
      <c r="E91" s="663" t="s">
        <v>1683</v>
      </c>
      <c r="F91" s="664" t="s">
        <v>1684</v>
      </c>
      <c r="G91" s="663" t="s">
        <v>1602</v>
      </c>
      <c r="H91" s="663" t="s">
        <v>1603</v>
      </c>
      <c r="I91" s="665">
        <v>148.41</v>
      </c>
      <c r="J91" s="665">
        <v>200</v>
      </c>
      <c r="K91" s="666">
        <v>29681.3</v>
      </c>
    </row>
    <row r="92" spans="1:11" ht="14.4" customHeight="1" x14ac:dyDescent="0.3">
      <c r="A92" s="661" t="s">
        <v>517</v>
      </c>
      <c r="B92" s="662" t="s">
        <v>518</v>
      </c>
      <c r="C92" s="663" t="s">
        <v>535</v>
      </c>
      <c r="D92" s="664" t="s">
        <v>906</v>
      </c>
      <c r="E92" s="663" t="s">
        <v>1683</v>
      </c>
      <c r="F92" s="664" t="s">
        <v>1684</v>
      </c>
      <c r="G92" s="663" t="s">
        <v>1604</v>
      </c>
      <c r="H92" s="663" t="s">
        <v>1605</v>
      </c>
      <c r="I92" s="665">
        <v>3.4177777777777774</v>
      </c>
      <c r="J92" s="665">
        <v>3960</v>
      </c>
      <c r="K92" s="666">
        <v>13537.2</v>
      </c>
    </row>
    <row r="93" spans="1:11" ht="14.4" customHeight="1" x14ac:dyDescent="0.3">
      <c r="A93" s="661" t="s">
        <v>517</v>
      </c>
      <c r="B93" s="662" t="s">
        <v>518</v>
      </c>
      <c r="C93" s="663" t="s">
        <v>535</v>
      </c>
      <c r="D93" s="664" t="s">
        <v>906</v>
      </c>
      <c r="E93" s="663" t="s">
        <v>1683</v>
      </c>
      <c r="F93" s="664" t="s">
        <v>1684</v>
      </c>
      <c r="G93" s="663" t="s">
        <v>1659</v>
      </c>
      <c r="H93" s="663" t="s">
        <v>1660</v>
      </c>
      <c r="I93" s="665">
        <v>6.0822222222222218</v>
      </c>
      <c r="J93" s="665">
        <v>3000</v>
      </c>
      <c r="K93" s="666">
        <v>18242</v>
      </c>
    </row>
    <row r="94" spans="1:11" ht="14.4" customHeight="1" x14ac:dyDescent="0.3">
      <c r="A94" s="661" t="s">
        <v>517</v>
      </c>
      <c r="B94" s="662" t="s">
        <v>518</v>
      </c>
      <c r="C94" s="663" t="s">
        <v>535</v>
      </c>
      <c r="D94" s="664" t="s">
        <v>906</v>
      </c>
      <c r="E94" s="663" t="s">
        <v>1683</v>
      </c>
      <c r="F94" s="664" t="s">
        <v>1684</v>
      </c>
      <c r="G94" s="663" t="s">
        <v>1661</v>
      </c>
      <c r="H94" s="663" t="s">
        <v>1662</v>
      </c>
      <c r="I94" s="665">
        <v>64.13</v>
      </c>
      <c r="J94" s="665">
        <v>4</v>
      </c>
      <c r="K94" s="666">
        <v>256.52</v>
      </c>
    </row>
    <row r="95" spans="1:11" ht="14.4" customHeight="1" x14ac:dyDescent="0.3">
      <c r="A95" s="661" t="s">
        <v>517</v>
      </c>
      <c r="B95" s="662" t="s">
        <v>518</v>
      </c>
      <c r="C95" s="663" t="s">
        <v>535</v>
      </c>
      <c r="D95" s="664" t="s">
        <v>906</v>
      </c>
      <c r="E95" s="663" t="s">
        <v>1683</v>
      </c>
      <c r="F95" s="664" t="s">
        <v>1684</v>
      </c>
      <c r="G95" s="663" t="s">
        <v>1663</v>
      </c>
      <c r="H95" s="663" t="s">
        <v>1664</v>
      </c>
      <c r="I95" s="665">
        <v>205.70000000000002</v>
      </c>
      <c r="J95" s="665">
        <v>2750</v>
      </c>
      <c r="K95" s="666">
        <v>565675</v>
      </c>
    </row>
    <row r="96" spans="1:11" ht="14.4" customHeight="1" x14ac:dyDescent="0.3">
      <c r="A96" s="661" t="s">
        <v>517</v>
      </c>
      <c r="B96" s="662" t="s">
        <v>518</v>
      </c>
      <c r="C96" s="663" t="s">
        <v>535</v>
      </c>
      <c r="D96" s="664" t="s">
        <v>906</v>
      </c>
      <c r="E96" s="663" t="s">
        <v>1683</v>
      </c>
      <c r="F96" s="664" t="s">
        <v>1684</v>
      </c>
      <c r="G96" s="663" t="s">
        <v>1665</v>
      </c>
      <c r="H96" s="663" t="s">
        <v>1666</v>
      </c>
      <c r="I96" s="665">
        <v>4513.3</v>
      </c>
      <c r="J96" s="665">
        <v>170</v>
      </c>
      <c r="K96" s="666">
        <v>767261</v>
      </c>
    </row>
    <row r="97" spans="1:11" ht="14.4" customHeight="1" x14ac:dyDescent="0.3">
      <c r="A97" s="661" t="s">
        <v>517</v>
      </c>
      <c r="B97" s="662" t="s">
        <v>518</v>
      </c>
      <c r="C97" s="663" t="s">
        <v>535</v>
      </c>
      <c r="D97" s="664" t="s">
        <v>906</v>
      </c>
      <c r="E97" s="663" t="s">
        <v>1683</v>
      </c>
      <c r="F97" s="664" t="s">
        <v>1684</v>
      </c>
      <c r="G97" s="663" t="s">
        <v>1667</v>
      </c>
      <c r="H97" s="663" t="s">
        <v>1668</v>
      </c>
      <c r="I97" s="665">
        <v>108.9</v>
      </c>
      <c r="J97" s="665">
        <v>100</v>
      </c>
      <c r="K97" s="666">
        <v>10890</v>
      </c>
    </row>
    <row r="98" spans="1:11" ht="14.4" customHeight="1" x14ac:dyDescent="0.3">
      <c r="A98" s="661" t="s">
        <v>517</v>
      </c>
      <c r="B98" s="662" t="s">
        <v>518</v>
      </c>
      <c r="C98" s="663" t="s">
        <v>535</v>
      </c>
      <c r="D98" s="664" t="s">
        <v>906</v>
      </c>
      <c r="E98" s="663" t="s">
        <v>1683</v>
      </c>
      <c r="F98" s="664" t="s">
        <v>1684</v>
      </c>
      <c r="G98" s="663" t="s">
        <v>1669</v>
      </c>
      <c r="H98" s="663" t="s">
        <v>1670</v>
      </c>
      <c r="I98" s="665">
        <v>7.72</v>
      </c>
      <c r="J98" s="665">
        <v>250</v>
      </c>
      <c r="K98" s="666">
        <v>1929.95</v>
      </c>
    </row>
    <row r="99" spans="1:11" ht="14.4" customHeight="1" x14ac:dyDescent="0.3">
      <c r="A99" s="661" t="s">
        <v>517</v>
      </c>
      <c r="B99" s="662" t="s">
        <v>518</v>
      </c>
      <c r="C99" s="663" t="s">
        <v>535</v>
      </c>
      <c r="D99" s="664" t="s">
        <v>906</v>
      </c>
      <c r="E99" s="663" t="s">
        <v>1683</v>
      </c>
      <c r="F99" s="664" t="s">
        <v>1684</v>
      </c>
      <c r="G99" s="663" t="s">
        <v>1671</v>
      </c>
      <c r="H99" s="663" t="s">
        <v>1672</v>
      </c>
      <c r="I99" s="665">
        <v>5861.52</v>
      </c>
      <c r="J99" s="665">
        <v>1</v>
      </c>
      <c r="K99" s="666">
        <v>5861.52</v>
      </c>
    </row>
    <row r="100" spans="1:11" ht="14.4" customHeight="1" x14ac:dyDescent="0.3">
      <c r="A100" s="661" t="s">
        <v>517</v>
      </c>
      <c r="B100" s="662" t="s">
        <v>518</v>
      </c>
      <c r="C100" s="663" t="s">
        <v>535</v>
      </c>
      <c r="D100" s="664" t="s">
        <v>906</v>
      </c>
      <c r="E100" s="663" t="s">
        <v>1683</v>
      </c>
      <c r="F100" s="664" t="s">
        <v>1684</v>
      </c>
      <c r="G100" s="663" t="s">
        <v>1673</v>
      </c>
      <c r="H100" s="663" t="s">
        <v>1674</v>
      </c>
      <c r="I100" s="665">
        <v>4762.4799999999996</v>
      </c>
      <c r="J100" s="665">
        <v>1</v>
      </c>
      <c r="K100" s="666">
        <v>4762.4799999999996</v>
      </c>
    </row>
    <row r="101" spans="1:11" ht="14.4" customHeight="1" x14ac:dyDescent="0.3">
      <c r="A101" s="661" t="s">
        <v>517</v>
      </c>
      <c r="B101" s="662" t="s">
        <v>518</v>
      </c>
      <c r="C101" s="663" t="s">
        <v>535</v>
      </c>
      <c r="D101" s="664" t="s">
        <v>906</v>
      </c>
      <c r="E101" s="663" t="s">
        <v>1683</v>
      </c>
      <c r="F101" s="664" t="s">
        <v>1684</v>
      </c>
      <c r="G101" s="663" t="s">
        <v>1675</v>
      </c>
      <c r="H101" s="663" t="s">
        <v>1676</v>
      </c>
      <c r="I101" s="665">
        <v>2819.3</v>
      </c>
      <c r="J101" s="665">
        <v>10</v>
      </c>
      <c r="K101" s="666">
        <v>28193</v>
      </c>
    </row>
    <row r="102" spans="1:11" ht="14.4" customHeight="1" x14ac:dyDescent="0.3">
      <c r="A102" s="661" t="s">
        <v>517</v>
      </c>
      <c r="B102" s="662" t="s">
        <v>518</v>
      </c>
      <c r="C102" s="663" t="s">
        <v>535</v>
      </c>
      <c r="D102" s="664" t="s">
        <v>906</v>
      </c>
      <c r="E102" s="663" t="s">
        <v>1683</v>
      </c>
      <c r="F102" s="664" t="s">
        <v>1684</v>
      </c>
      <c r="G102" s="663" t="s">
        <v>1677</v>
      </c>
      <c r="H102" s="663" t="s">
        <v>1678</v>
      </c>
      <c r="I102" s="665">
        <v>1694</v>
      </c>
      <c r="J102" s="665">
        <v>10</v>
      </c>
      <c r="K102" s="666">
        <v>16940</v>
      </c>
    </row>
    <row r="103" spans="1:11" ht="14.4" customHeight="1" x14ac:dyDescent="0.3">
      <c r="A103" s="661" t="s">
        <v>517</v>
      </c>
      <c r="B103" s="662" t="s">
        <v>518</v>
      </c>
      <c r="C103" s="663" t="s">
        <v>535</v>
      </c>
      <c r="D103" s="664" t="s">
        <v>906</v>
      </c>
      <c r="E103" s="663" t="s">
        <v>1683</v>
      </c>
      <c r="F103" s="664" t="s">
        <v>1684</v>
      </c>
      <c r="G103" s="663" t="s">
        <v>1679</v>
      </c>
      <c r="H103" s="663" t="s">
        <v>1680</v>
      </c>
      <c r="I103" s="665">
        <v>25.01</v>
      </c>
      <c r="J103" s="665">
        <v>150</v>
      </c>
      <c r="K103" s="666">
        <v>3751</v>
      </c>
    </row>
    <row r="104" spans="1:11" ht="14.4" customHeight="1" x14ac:dyDescent="0.3">
      <c r="A104" s="661" t="s">
        <v>517</v>
      </c>
      <c r="B104" s="662" t="s">
        <v>518</v>
      </c>
      <c r="C104" s="663" t="s">
        <v>535</v>
      </c>
      <c r="D104" s="664" t="s">
        <v>906</v>
      </c>
      <c r="E104" s="663" t="s">
        <v>1689</v>
      </c>
      <c r="F104" s="664" t="s">
        <v>1690</v>
      </c>
      <c r="G104" s="663" t="s">
        <v>1606</v>
      </c>
      <c r="H104" s="663" t="s">
        <v>1607</v>
      </c>
      <c r="I104" s="665">
        <v>90.75</v>
      </c>
      <c r="J104" s="665">
        <v>2</v>
      </c>
      <c r="K104" s="666">
        <v>181.5</v>
      </c>
    </row>
    <row r="105" spans="1:11" ht="14.4" customHeight="1" x14ac:dyDescent="0.3">
      <c r="A105" s="661" t="s">
        <v>517</v>
      </c>
      <c r="B105" s="662" t="s">
        <v>518</v>
      </c>
      <c r="C105" s="663" t="s">
        <v>535</v>
      </c>
      <c r="D105" s="664" t="s">
        <v>906</v>
      </c>
      <c r="E105" s="663" t="s">
        <v>1685</v>
      </c>
      <c r="F105" s="664" t="s">
        <v>1686</v>
      </c>
      <c r="G105" s="663" t="s">
        <v>1578</v>
      </c>
      <c r="H105" s="663" t="s">
        <v>1579</v>
      </c>
      <c r="I105" s="665">
        <v>0.30333333333333334</v>
      </c>
      <c r="J105" s="665">
        <v>3100</v>
      </c>
      <c r="K105" s="666">
        <v>933</v>
      </c>
    </row>
    <row r="106" spans="1:11" ht="14.4" customHeight="1" x14ac:dyDescent="0.3">
      <c r="A106" s="661" t="s">
        <v>517</v>
      </c>
      <c r="B106" s="662" t="s">
        <v>518</v>
      </c>
      <c r="C106" s="663" t="s">
        <v>535</v>
      </c>
      <c r="D106" s="664" t="s">
        <v>906</v>
      </c>
      <c r="E106" s="663" t="s">
        <v>1687</v>
      </c>
      <c r="F106" s="664" t="s">
        <v>1688</v>
      </c>
      <c r="G106" s="663" t="s">
        <v>1612</v>
      </c>
      <c r="H106" s="663" t="s">
        <v>1613</v>
      </c>
      <c r="I106" s="665">
        <v>1.22</v>
      </c>
      <c r="J106" s="665">
        <v>4000</v>
      </c>
      <c r="K106" s="666">
        <v>4877.67</v>
      </c>
    </row>
    <row r="107" spans="1:11" ht="14.4" customHeight="1" x14ac:dyDescent="0.3">
      <c r="A107" s="661" t="s">
        <v>517</v>
      </c>
      <c r="B107" s="662" t="s">
        <v>518</v>
      </c>
      <c r="C107" s="663" t="s">
        <v>535</v>
      </c>
      <c r="D107" s="664" t="s">
        <v>906</v>
      </c>
      <c r="E107" s="663" t="s">
        <v>1687</v>
      </c>
      <c r="F107" s="664" t="s">
        <v>1688</v>
      </c>
      <c r="G107" s="663" t="s">
        <v>1584</v>
      </c>
      <c r="H107" s="663" t="s">
        <v>1585</v>
      </c>
      <c r="I107" s="665">
        <v>0.71</v>
      </c>
      <c r="J107" s="665">
        <v>12000</v>
      </c>
      <c r="K107" s="666">
        <v>8520</v>
      </c>
    </row>
    <row r="108" spans="1:11" ht="14.4" customHeight="1" x14ac:dyDescent="0.3">
      <c r="A108" s="661" t="s">
        <v>517</v>
      </c>
      <c r="B108" s="662" t="s">
        <v>518</v>
      </c>
      <c r="C108" s="663" t="s">
        <v>535</v>
      </c>
      <c r="D108" s="664" t="s">
        <v>906</v>
      </c>
      <c r="E108" s="663" t="s">
        <v>1687</v>
      </c>
      <c r="F108" s="664" t="s">
        <v>1688</v>
      </c>
      <c r="G108" s="663" t="s">
        <v>1586</v>
      </c>
      <c r="H108" s="663" t="s">
        <v>1587</v>
      </c>
      <c r="I108" s="665">
        <v>0.71</v>
      </c>
      <c r="J108" s="665">
        <v>1600</v>
      </c>
      <c r="K108" s="666">
        <v>1136</v>
      </c>
    </row>
    <row r="109" spans="1:11" ht="14.4" customHeight="1" thickBot="1" x14ac:dyDescent="0.35">
      <c r="A109" s="667" t="s">
        <v>517</v>
      </c>
      <c r="B109" s="668" t="s">
        <v>518</v>
      </c>
      <c r="C109" s="669" t="s">
        <v>535</v>
      </c>
      <c r="D109" s="670" t="s">
        <v>906</v>
      </c>
      <c r="E109" s="669" t="s">
        <v>1687</v>
      </c>
      <c r="F109" s="670" t="s">
        <v>1688</v>
      </c>
      <c r="G109" s="669" t="s">
        <v>1588</v>
      </c>
      <c r="H109" s="669" t="s">
        <v>1589</v>
      </c>
      <c r="I109" s="671">
        <v>0.71</v>
      </c>
      <c r="J109" s="671">
        <v>4000</v>
      </c>
      <c r="K109" s="672">
        <v>2840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549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</row>
    <row r="2" spans="1:17" ht="15" thickBot="1" x14ac:dyDescent="0.35">
      <c r="A2" s="382" t="s">
        <v>313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7" x14ac:dyDescent="0.3">
      <c r="A3" s="401" t="s">
        <v>245</v>
      </c>
      <c r="B3" s="547" t="s">
        <v>227</v>
      </c>
      <c r="C3" s="384">
        <v>0</v>
      </c>
      <c r="D3" s="404">
        <v>100</v>
      </c>
      <c r="E3" s="404">
        <v>101</v>
      </c>
      <c r="F3" s="404">
        <v>203</v>
      </c>
      <c r="G3" s="404">
        <v>302</v>
      </c>
      <c r="H3" s="404">
        <v>303</v>
      </c>
      <c r="I3" s="404">
        <v>304</v>
      </c>
      <c r="J3" s="404">
        <v>408</v>
      </c>
      <c r="K3" s="404">
        <v>409</v>
      </c>
      <c r="L3" s="404">
        <v>419</v>
      </c>
      <c r="M3" s="404">
        <v>525</v>
      </c>
      <c r="N3" s="385">
        <v>527</v>
      </c>
      <c r="O3" s="385">
        <v>642</v>
      </c>
      <c r="P3" s="770">
        <v>930</v>
      </c>
      <c r="Q3" s="785"/>
    </row>
    <row r="4" spans="1:17" ht="24.6" outlineLevel="1" thickBot="1" x14ac:dyDescent="0.35">
      <c r="A4" s="402">
        <v>2016</v>
      </c>
      <c r="B4" s="548"/>
      <c r="C4" s="386" t="s">
        <v>228</v>
      </c>
      <c r="D4" s="405" t="s">
        <v>280</v>
      </c>
      <c r="E4" s="405" t="s">
        <v>281</v>
      </c>
      <c r="F4" s="405" t="s">
        <v>229</v>
      </c>
      <c r="G4" s="405" t="s">
        <v>282</v>
      </c>
      <c r="H4" s="405" t="s">
        <v>283</v>
      </c>
      <c r="I4" s="405" t="s">
        <v>284</v>
      </c>
      <c r="J4" s="405" t="s">
        <v>254</v>
      </c>
      <c r="K4" s="405" t="s">
        <v>255</v>
      </c>
      <c r="L4" s="405" t="s">
        <v>256</v>
      </c>
      <c r="M4" s="405" t="s">
        <v>257</v>
      </c>
      <c r="N4" s="387" t="s">
        <v>258</v>
      </c>
      <c r="O4" s="387" t="s">
        <v>259</v>
      </c>
      <c r="P4" s="771" t="s">
        <v>247</v>
      </c>
      <c r="Q4" s="785"/>
    </row>
    <row r="5" spans="1:17" x14ac:dyDescent="0.3">
      <c r="A5" s="388" t="s">
        <v>230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772"/>
      <c r="Q5" s="785"/>
    </row>
    <row r="6" spans="1:17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36.5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Data'!J:J,'ON Data'!$D:$D,$A$4,'ON Data'!$E:$E,1),SUMIFS('ON Data'!J:J,'ON Data'!$E:$E,1)/'ON Data'!$D$3),1)</f>
        <v>0.2</v>
      </c>
      <c r="E6" s="429">
        <f xml:space="preserve">
TRUNC(IF($A$4&lt;=12,SUMIFS('ON Data'!K:K,'ON Data'!$D:$D,$A$4,'ON Data'!$E:$E,1),SUMIFS('ON Data'!K:K,'ON Data'!$E:$E,1)/'ON Data'!$D$3),1)</f>
        <v>9.1</v>
      </c>
      <c r="F6" s="429">
        <f xml:space="preserve">
TRUNC(IF($A$4&lt;=12,SUMIFS('ON Data'!N:N,'ON Data'!$D:$D,$A$4,'ON Data'!$E:$E,1),SUMIFS('ON Data'!N:N,'ON Data'!$E:$E,1)/'ON Data'!$D$3),1)</f>
        <v>1</v>
      </c>
      <c r="G6" s="429">
        <f xml:space="preserve">
TRUNC(IF($A$4&lt;=12,SUMIFS('ON Data'!O:O,'ON Data'!$D:$D,$A$4,'ON Data'!$E:$E,1),SUMIFS('ON Data'!O:O,'ON Data'!$E:$E,1)/'ON Data'!$D$3),1)</f>
        <v>0</v>
      </c>
      <c r="H6" s="429">
        <f xml:space="preserve">
TRUNC(IF($A$4&lt;=12,SUMIFS('ON Data'!P:P,'ON Data'!$D:$D,$A$4,'ON Data'!$E:$E,1),SUMIFS('ON Data'!P:P,'ON Data'!$E:$E,1)/'ON Data'!$D$3),1)</f>
        <v>2</v>
      </c>
      <c r="I6" s="429">
        <f xml:space="preserve">
TRUNC(IF($A$4&lt;=12,SUMIFS('ON Data'!Q:Q,'ON Data'!$D:$D,$A$4,'ON Data'!$E:$E,1),SUMIFS('ON Data'!Q:Q,'ON Data'!$E:$E,1)/'ON Data'!$D$3),1)</f>
        <v>3</v>
      </c>
      <c r="J6" s="429">
        <f xml:space="preserve">
TRUNC(IF($A$4&lt;=12,SUMIFS('ON Data'!U:U,'ON Data'!$D:$D,$A$4,'ON Data'!$E:$E,1),SUMIFS('ON Data'!U:U,'ON Data'!$E:$E,1)/'ON Data'!$D$3),1)</f>
        <v>12.2</v>
      </c>
      <c r="K6" s="429">
        <f xml:space="preserve">
TRUNC(IF($A$4&lt;=12,SUMIFS('ON Data'!V:V,'ON Data'!$D:$D,$A$4,'ON Data'!$E:$E,1),SUMIFS('ON Data'!V:V,'ON Data'!$E:$E,1)/'ON Data'!$D$3),1)</f>
        <v>1</v>
      </c>
      <c r="L6" s="429">
        <f xml:space="preserve">
TRUNC(IF($A$4&lt;=12,SUMIFS('ON Data'!AA:AA,'ON Data'!$D:$D,$A$4,'ON Data'!$E:$E,1),SUMIFS('ON Data'!AA:AA,'ON Data'!$E:$E,1)/'ON Data'!$D$3),1)</f>
        <v>2</v>
      </c>
      <c r="M6" s="429">
        <f xml:space="preserve">
TRUNC(IF($A$4&lt;=12,SUMIFS('ON Data'!AI:AI,'ON Data'!$D:$D,$A$4,'ON Data'!$E:$E,1),SUMIFS('ON Data'!AI:AI,'ON Data'!$E:$E,1)/'ON Data'!$D$3),1)</f>
        <v>0</v>
      </c>
      <c r="N6" s="429">
        <f xml:space="preserve">
TRUNC(IF($A$4&lt;=12,SUMIFS('ON Data'!AK:AK,'ON Data'!$D:$D,$A$4,'ON Data'!$E:$E,1),SUMIFS('ON Data'!AK:AK,'ON Data'!$E:$E,1)/'ON Data'!$D$3),1)</f>
        <v>0</v>
      </c>
      <c r="O6" s="429">
        <f xml:space="preserve">
TRUNC(IF($A$4&lt;=12,SUMIFS('ON Data'!AR:AR,'ON Data'!$D:$D,$A$4,'ON Data'!$E:$E,1),SUMIFS('ON Data'!AR:AR,'ON Data'!$E:$E,1)/'ON Data'!$D$3),1)</f>
        <v>2</v>
      </c>
      <c r="P6" s="773">
        <f xml:space="preserve">
TRUNC(IF($A$4&lt;=12,SUMIFS('ON Data'!AW:AW,'ON Data'!$D:$D,$A$4,'ON Data'!$E:$E,1),SUMIFS('ON Data'!AW:AW,'ON Data'!$E:$E,1)/'ON Data'!$D$3),1)</f>
        <v>3.9</v>
      </c>
      <c r="Q6" s="785"/>
    </row>
    <row r="7" spans="1:17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773"/>
      <c r="Q7" s="785"/>
    </row>
    <row r="8" spans="1:17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773"/>
      <c r="Q8" s="785"/>
    </row>
    <row r="9" spans="1:17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774"/>
      <c r="Q9" s="785"/>
    </row>
    <row r="10" spans="1:17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775"/>
      <c r="Q10" s="785"/>
    </row>
    <row r="11" spans="1:17" x14ac:dyDescent="0.3">
      <c r="A11" s="392" t="s">
        <v>232</v>
      </c>
      <c r="B11" s="409">
        <f xml:space="preserve">
IF($A$4&lt;=12,SUMIFS('ON Data'!F:F,'ON Data'!$D:$D,$A$4,'ON Data'!$E:$E,2),SUMIFS('ON Data'!F:F,'ON Data'!$E:$E,2))</f>
        <v>43985.2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Data'!J:J,'ON Data'!$D:$D,$A$4,'ON Data'!$E:$E,2),SUMIFS('ON Data'!J:J,'ON Data'!$E:$E,2))</f>
        <v>271.2</v>
      </c>
      <c r="E11" s="411">
        <f xml:space="preserve">
IF($A$4&lt;=12,SUMIFS('ON Data'!K:K,'ON Data'!$D:$D,$A$4,'ON Data'!$E:$E,2),SUMIFS('ON Data'!K:K,'ON Data'!$E:$E,2))</f>
        <v>10955.4</v>
      </c>
      <c r="F11" s="411">
        <f xml:space="preserve">
IF($A$4&lt;=12,SUMIFS('ON Data'!N:N,'ON Data'!$D:$D,$A$4,'ON Data'!$E:$E,2),SUMIFS('ON Data'!N:N,'ON Data'!$E:$E,2))</f>
        <v>1240</v>
      </c>
      <c r="G11" s="411">
        <f xml:space="preserve">
IF($A$4&lt;=12,SUMIFS('ON Data'!O:O,'ON Data'!$D:$D,$A$4,'ON Data'!$E:$E,2),SUMIFS('ON Data'!O:O,'ON Data'!$E:$E,2))</f>
        <v>0</v>
      </c>
      <c r="H11" s="411">
        <f xml:space="preserve">
IF($A$4&lt;=12,SUMIFS('ON Data'!P:P,'ON Data'!$D:$D,$A$4,'ON Data'!$E:$E,2),SUMIFS('ON Data'!P:P,'ON Data'!$E:$E,2))</f>
        <v>2415.5</v>
      </c>
      <c r="I11" s="411">
        <f xml:space="preserve">
IF($A$4&lt;=12,SUMIFS('ON Data'!Q:Q,'ON Data'!$D:$D,$A$4,'ON Data'!$E:$E,2),SUMIFS('ON Data'!Q:Q,'ON Data'!$E:$E,2))</f>
        <v>3651</v>
      </c>
      <c r="J11" s="411">
        <f xml:space="preserve">
IF($A$4&lt;=12,SUMIFS('ON Data'!U:U,'ON Data'!$D:$D,$A$4,'ON Data'!$E:$E,2),SUMIFS('ON Data'!U:U,'ON Data'!$E:$E,2))</f>
        <v>14986.5</v>
      </c>
      <c r="K11" s="411">
        <f xml:space="preserve">
IF($A$4&lt;=12,SUMIFS('ON Data'!V:V,'ON Data'!$D:$D,$A$4,'ON Data'!$E:$E,2),SUMIFS('ON Data'!V:V,'ON Data'!$E:$E,2))</f>
        <v>1241</v>
      </c>
      <c r="L11" s="411">
        <f xml:space="preserve">
IF($A$4&lt;=12,SUMIFS('ON Data'!AA:AA,'ON Data'!$D:$D,$A$4,'ON Data'!$E:$E,2),SUMIFS('ON Data'!AA:AA,'ON Data'!$E:$E,2))</f>
        <v>2050</v>
      </c>
      <c r="M11" s="411">
        <f xml:space="preserve">
IF($A$4&lt;=12,SUMIFS('ON Data'!AI:AI,'ON Data'!$D:$D,$A$4,'ON Data'!$E:$E,2),SUMIFS('ON Data'!AI:AI,'ON Data'!$E:$E,2))</f>
        <v>0</v>
      </c>
      <c r="N11" s="411">
        <f xml:space="preserve">
IF($A$4&lt;=12,SUMIFS('ON Data'!AK:AK,'ON Data'!$D:$D,$A$4,'ON Data'!$E:$E,2),SUMIFS('ON Data'!AK:AK,'ON Data'!$E:$E,2))</f>
        <v>0</v>
      </c>
      <c r="O11" s="411">
        <f xml:space="preserve">
IF($A$4&lt;=12,SUMIFS('ON Data'!AR:AR,'ON Data'!$D:$D,$A$4,'ON Data'!$E:$E,2),SUMIFS('ON Data'!AR:AR,'ON Data'!$E:$E,2))</f>
        <v>2448</v>
      </c>
      <c r="P11" s="776">
        <f xml:space="preserve">
IF($A$4&lt;=12,SUMIFS('ON Data'!AW:AW,'ON Data'!$D:$D,$A$4,'ON Data'!$E:$E,2),SUMIFS('ON Data'!AW:AW,'ON Data'!$E:$E,2))</f>
        <v>4726.6000000000004</v>
      </c>
      <c r="Q11" s="785"/>
    </row>
    <row r="12" spans="1:17" x14ac:dyDescent="0.3">
      <c r="A12" s="392" t="s">
        <v>233</v>
      </c>
      <c r="B12" s="409">
        <f xml:space="preserve">
IF($A$4&lt;=12,SUMIFS('ON Data'!F:F,'ON Data'!$D:$D,$A$4,'ON Data'!$E:$E,3),SUMIFS('ON Data'!F:F,'ON Data'!$E:$E,3))</f>
        <v>285.70000000000005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Data'!J:J,'ON Data'!$D:$D,$A$4,'ON Data'!$E:$E,3),SUMIFS('ON Data'!J:J,'ON Data'!$E:$E,3))</f>
        <v>21.6</v>
      </c>
      <c r="E12" s="411">
        <f xml:space="preserve">
IF($A$4&lt;=12,SUMIFS('ON Data'!K:K,'ON Data'!$D:$D,$A$4,'ON Data'!$E:$E,3),SUMIFS('ON Data'!K:K,'ON Data'!$E:$E,3))</f>
        <v>195.59999999999997</v>
      </c>
      <c r="F12" s="411">
        <f xml:space="preserve">
IF($A$4&lt;=12,SUMIFS('ON Data'!N:N,'ON Data'!$D:$D,$A$4,'ON Data'!$E:$E,3),SUMIFS('ON Data'!N:N,'ON Data'!$E:$E,3))</f>
        <v>0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0</v>
      </c>
      <c r="I12" s="411">
        <f xml:space="preserve">
IF($A$4&lt;=12,SUMIFS('ON Data'!Q:Q,'ON Data'!$D:$D,$A$4,'ON Data'!$E:$E,3),SUMIFS('ON Data'!Q:Q,'ON Data'!$E:$E,3))</f>
        <v>0</v>
      </c>
      <c r="J12" s="411">
        <f xml:space="preserve">
IF($A$4&lt;=12,SUMIFS('ON Data'!U:U,'ON Data'!$D:$D,$A$4,'ON Data'!$E:$E,3),SUMIFS('ON Data'!U:U,'ON Data'!$E:$E,3))</f>
        <v>68.5</v>
      </c>
      <c r="K12" s="411">
        <f xml:space="preserve">
IF($A$4&lt;=12,SUMIFS('ON Data'!V:V,'ON Data'!$D:$D,$A$4,'ON Data'!$E:$E,3),SUMIFS('ON Data'!V:V,'ON Data'!$E:$E,3))</f>
        <v>0</v>
      </c>
      <c r="L12" s="411">
        <f xml:space="preserve">
IF($A$4&lt;=12,SUMIFS('ON Data'!AA:AA,'ON Data'!$D:$D,$A$4,'ON Data'!$E:$E,3),SUMIFS('ON Data'!AA:AA,'ON Data'!$E:$E,3))</f>
        <v>0</v>
      </c>
      <c r="M12" s="411">
        <f xml:space="preserve">
IF($A$4&lt;=12,SUMIFS('ON Data'!AI:AI,'ON Data'!$D:$D,$A$4,'ON Data'!$E:$E,3),SUMIFS('ON Data'!AI:AI,'ON Data'!$E:$E,3))</f>
        <v>0</v>
      </c>
      <c r="N12" s="411">
        <f xml:space="preserve">
IF($A$4&lt;=12,SUMIFS('ON Data'!AK:AK,'ON Data'!$D:$D,$A$4,'ON Data'!$E:$E,3),SUMIFS('ON Data'!AK:AK,'ON Data'!$E:$E,3))</f>
        <v>0</v>
      </c>
      <c r="O12" s="411">
        <f xml:space="preserve">
IF($A$4&lt;=12,SUMIFS('ON Data'!AR:AR,'ON Data'!$D:$D,$A$4,'ON Data'!$E:$E,3),SUMIFS('ON Data'!AR:AR,'ON Data'!$E:$E,3))</f>
        <v>0</v>
      </c>
      <c r="P12" s="776">
        <f xml:space="preserve">
IF($A$4&lt;=12,SUMIFS('ON Data'!AW:AW,'ON Data'!$D:$D,$A$4,'ON Data'!$E:$E,3),SUMIFS('ON Data'!AW:AW,'ON Data'!$E:$E,3))</f>
        <v>0</v>
      </c>
      <c r="Q12" s="785"/>
    </row>
    <row r="13" spans="1:17" x14ac:dyDescent="0.3">
      <c r="A13" s="392" t="s">
        <v>240</v>
      </c>
      <c r="B13" s="409">
        <f xml:space="preserve">
IF($A$4&lt;=12,SUMIFS('ON Data'!F:F,'ON Data'!$D:$D,$A$4,'ON Data'!$E:$E,4),SUMIFS('ON Data'!F:F,'ON Data'!$E:$E,4))</f>
        <v>3078.5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Data'!J:J,'ON Data'!$D:$D,$A$4,'ON Data'!$E:$E,4),SUMIFS('ON Data'!J:J,'ON Data'!$E:$E,4))</f>
        <v>0</v>
      </c>
      <c r="E13" s="411">
        <f xml:space="preserve">
IF($A$4&lt;=12,SUMIFS('ON Data'!K:K,'ON Data'!$D:$D,$A$4,'ON Data'!$E:$E,4),SUMIFS('ON Data'!K:K,'ON Data'!$E:$E,4))</f>
        <v>1610</v>
      </c>
      <c r="F13" s="411">
        <f xml:space="preserve">
IF($A$4&lt;=12,SUMIFS('ON Data'!N:N,'ON Data'!$D:$D,$A$4,'ON Data'!$E:$E,4),SUMIFS('ON Data'!N:N,'ON Data'!$E:$E,4))</f>
        <v>91</v>
      </c>
      <c r="G13" s="411">
        <f xml:space="preserve">
IF($A$4&lt;=12,SUMIFS('ON Data'!O:O,'ON Data'!$D:$D,$A$4,'ON Data'!$E:$E,4),SUMIFS('ON Data'!O:O,'ON Data'!$E:$E,4))</f>
        <v>0</v>
      </c>
      <c r="H13" s="411">
        <f xml:space="preserve">
IF($A$4&lt;=12,SUMIFS('ON Data'!P:P,'ON Data'!$D:$D,$A$4,'ON Data'!$E:$E,4),SUMIFS('ON Data'!P:P,'ON Data'!$E:$E,4))</f>
        <v>0</v>
      </c>
      <c r="I13" s="411">
        <f xml:space="preserve">
IF($A$4&lt;=12,SUMIFS('ON Data'!Q:Q,'ON Data'!$D:$D,$A$4,'ON Data'!$E:$E,4),SUMIFS('ON Data'!Q:Q,'ON Data'!$E:$E,4))</f>
        <v>0</v>
      </c>
      <c r="J13" s="411">
        <f xml:space="preserve">
IF($A$4&lt;=12,SUMIFS('ON Data'!U:U,'ON Data'!$D:$D,$A$4,'ON Data'!$E:$E,4),SUMIFS('ON Data'!U:U,'ON Data'!$E:$E,4))</f>
        <v>1232</v>
      </c>
      <c r="K13" s="411">
        <f xml:space="preserve">
IF($A$4&lt;=12,SUMIFS('ON Data'!V:V,'ON Data'!$D:$D,$A$4,'ON Data'!$E:$E,4),SUMIFS('ON Data'!V:V,'ON Data'!$E:$E,4))</f>
        <v>78</v>
      </c>
      <c r="L13" s="411">
        <f xml:space="preserve">
IF($A$4&lt;=12,SUMIFS('ON Data'!AA:AA,'ON Data'!$D:$D,$A$4,'ON Data'!$E:$E,4),SUMIFS('ON Data'!AA:AA,'ON Data'!$E:$E,4))</f>
        <v>67.5</v>
      </c>
      <c r="M13" s="411">
        <f xml:space="preserve">
IF($A$4&lt;=12,SUMIFS('ON Data'!AI:AI,'ON Data'!$D:$D,$A$4,'ON Data'!$E:$E,4),SUMIFS('ON Data'!AI:AI,'ON Data'!$E:$E,4))</f>
        <v>0</v>
      </c>
      <c r="N13" s="411">
        <f xml:space="preserve">
IF($A$4&lt;=12,SUMIFS('ON Data'!AK:AK,'ON Data'!$D:$D,$A$4,'ON Data'!$E:$E,4),SUMIFS('ON Data'!AK:AK,'ON Data'!$E:$E,4))</f>
        <v>0</v>
      </c>
      <c r="O13" s="411">
        <f xml:space="preserve">
IF($A$4&lt;=12,SUMIFS('ON Data'!AR:AR,'ON Data'!$D:$D,$A$4,'ON Data'!$E:$E,4),SUMIFS('ON Data'!AR:AR,'ON Data'!$E:$E,4))</f>
        <v>0</v>
      </c>
      <c r="P13" s="776">
        <f xml:space="preserve">
IF($A$4&lt;=12,SUMIFS('ON Data'!AW:AW,'ON Data'!$D:$D,$A$4,'ON Data'!$E:$E,4),SUMIFS('ON Data'!AW:AW,'ON Data'!$E:$E,4))</f>
        <v>0</v>
      </c>
      <c r="Q13" s="785"/>
    </row>
    <row r="14" spans="1:17" ht="15" thickBot="1" x14ac:dyDescent="0.35">
      <c r="A14" s="393" t="s">
        <v>234</v>
      </c>
      <c r="B14" s="412">
        <f xml:space="preserve">
IF($A$4&lt;=12,SUMIFS('ON Data'!F:F,'ON Data'!$D:$D,$A$4,'ON Data'!$E:$E,5),SUMIFS('ON Data'!F:F,'ON Data'!$E:$E,5))</f>
        <v>100</v>
      </c>
      <c r="C14" s="413">
        <f xml:space="preserve">
IF($A$4&lt;=12,SUMIFS('ON Data'!G:G,'ON Data'!$D:$D,$A$4,'ON Data'!$E:$E,5),SUMIFS('ON Data'!G:G,'ON Data'!$E:$E,5))</f>
        <v>100</v>
      </c>
      <c r="D14" s="414">
        <f xml:space="preserve">
IF($A$4&lt;=12,SUMIFS('ON Data'!J:J,'ON Data'!$D:$D,$A$4,'ON Data'!$E:$E,5),SUMIFS('ON Data'!J:J,'ON Data'!$E:$E,5))</f>
        <v>0</v>
      </c>
      <c r="E14" s="414">
        <f xml:space="preserve">
IF($A$4&lt;=12,SUMIFS('ON Data'!K:K,'ON Data'!$D:$D,$A$4,'ON Data'!$E:$E,5),SUMIFS('ON Data'!K:K,'ON Data'!$E:$E,5))</f>
        <v>0</v>
      </c>
      <c r="F14" s="414">
        <f xml:space="preserve">
IF($A$4&lt;=12,SUMIFS('ON Data'!N:N,'ON Data'!$D:$D,$A$4,'ON Data'!$E:$E,5),SUMIFS('ON Data'!N:N,'ON Data'!$E:$E,5))</f>
        <v>0</v>
      </c>
      <c r="G14" s="414">
        <f xml:space="preserve">
IF($A$4&lt;=12,SUMIFS('ON Data'!O:O,'ON Data'!$D:$D,$A$4,'ON Data'!$E:$E,5),SUMIFS('ON Data'!O:O,'ON Data'!$E:$E,5))</f>
        <v>0</v>
      </c>
      <c r="H14" s="414">
        <f xml:space="preserve">
IF($A$4&lt;=12,SUMIFS('ON Data'!P:P,'ON Data'!$D:$D,$A$4,'ON Data'!$E:$E,5),SUMIFS('ON Data'!P:P,'ON Data'!$E:$E,5))</f>
        <v>0</v>
      </c>
      <c r="I14" s="414">
        <f xml:space="preserve">
IF($A$4&lt;=12,SUMIFS('ON Data'!Q:Q,'ON Data'!$D:$D,$A$4,'ON Data'!$E:$E,5),SUMIFS('ON Data'!Q:Q,'ON Data'!$E:$E,5))</f>
        <v>0</v>
      </c>
      <c r="J14" s="414">
        <f xml:space="preserve">
IF($A$4&lt;=12,SUMIFS('ON Data'!U:U,'ON Data'!$D:$D,$A$4,'ON Data'!$E:$E,5),SUMIFS('ON Data'!U:U,'ON Data'!$E:$E,5))</f>
        <v>0</v>
      </c>
      <c r="K14" s="414">
        <f xml:space="preserve">
IF($A$4&lt;=12,SUMIFS('ON Data'!V:V,'ON Data'!$D:$D,$A$4,'ON Data'!$E:$E,5),SUMIFS('ON Data'!V:V,'ON Data'!$E:$E,5))</f>
        <v>0</v>
      </c>
      <c r="L14" s="414">
        <f xml:space="preserve">
IF($A$4&lt;=12,SUMIFS('ON Data'!AA:AA,'ON Data'!$D:$D,$A$4,'ON Data'!$E:$E,5),SUMIFS('ON Data'!AA:AA,'ON Data'!$E:$E,5))</f>
        <v>0</v>
      </c>
      <c r="M14" s="414">
        <f xml:space="preserve">
IF($A$4&lt;=12,SUMIFS('ON Data'!AI:AI,'ON Data'!$D:$D,$A$4,'ON Data'!$E:$E,5),SUMIFS('ON Data'!AI:AI,'ON Data'!$E:$E,5))</f>
        <v>0</v>
      </c>
      <c r="N14" s="414">
        <f xml:space="preserve">
IF($A$4&lt;=12,SUMIFS('ON Data'!AK:AK,'ON Data'!$D:$D,$A$4,'ON Data'!$E:$E,5),SUMIFS('ON Data'!AK:AK,'ON Data'!$E:$E,5))</f>
        <v>0</v>
      </c>
      <c r="O14" s="414">
        <f xml:space="preserve">
IF($A$4&lt;=12,SUMIFS('ON Data'!AR:AR,'ON Data'!$D:$D,$A$4,'ON Data'!$E:$E,5),SUMIFS('ON Data'!AR:AR,'ON Data'!$E:$E,5))</f>
        <v>0</v>
      </c>
      <c r="P14" s="777">
        <f xml:space="preserve">
IF($A$4&lt;=12,SUMIFS('ON Data'!AW:AW,'ON Data'!$D:$D,$A$4,'ON Data'!$E:$E,5),SUMIFS('ON Data'!AW:AW,'ON Data'!$E:$E,5))</f>
        <v>0</v>
      </c>
      <c r="Q14" s="785"/>
    </row>
    <row r="15" spans="1:17" x14ac:dyDescent="0.3">
      <c r="A15" s="289" t="s">
        <v>244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778"/>
      <c r="Q15" s="785"/>
    </row>
    <row r="16" spans="1:17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Data'!J:J,'ON Data'!$D:$D,$A$4,'ON Data'!$E:$E,7),SUMIFS('ON Data'!J:J,'ON Data'!$E:$E,7))</f>
        <v>0</v>
      </c>
      <c r="E16" s="411">
        <f xml:space="preserve">
IF($A$4&lt;=12,SUMIFS('ON Data'!K:K,'ON Data'!$D:$D,$A$4,'ON Data'!$E:$E,7),SUMIFS('ON Data'!K:K,'ON Data'!$E:$E,7))</f>
        <v>0</v>
      </c>
      <c r="F16" s="411">
        <f xml:space="preserve">
IF($A$4&lt;=12,SUMIFS('ON Data'!N:N,'ON Data'!$D:$D,$A$4,'ON Data'!$E:$E,7),SUMIFS('ON Data'!N:N,'ON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Data'!U:U,'ON Data'!$D:$D,$A$4,'ON Data'!$E:$E,7),SUMIFS('ON Data'!U:U,'ON Data'!$E:$E,7))</f>
        <v>0</v>
      </c>
      <c r="K16" s="411">
        <f xml:space="preserve">
IF($A$4&lt;=12,SUMIFS('ON Data'!V:V,'ON Data'!$D:$D,$A$4,'ON Data'!$E:$E,7),SUMIFS('ON Data'!V:V,'ON Data'!$E:$E,7))</f>
        <v>0</v>
      </c>
      <c r="L16" s="411">
        <f xml:space="preserve">
IF($A$4&lt;=12,SUMIFS('ON Data'!AA:AA,'ON Data'!$D:$D,$A$4,'ON Data'!$E:$E,7),SUMIFS('ON Data'!AA:AA,'ON Data'!$E:$E,7))</f>
        <v>0</v>
      </c>
      <c r="M16" s="411">
        <f xml:space="preserve">
IF($A$4&lt;=12,SUMIFS('ON Data'!AI:AI,'ON Data'!$D:$D,$A$4,'ON Data'!$E:$E,7),SUMIFS('ON Data'!AI:AI,'ON Data'!$E:$E,7))</f>
        <v>0</v>
      </c>
      <c r="N16" s="411">
        <f xml:space="preserve">
IF($A$4&lt;=12,SUMIFS('ON Data'!AK:AK,'ON Data'!$D:$D,$A$4,'ON Data'!$E:$E,7),SUMIFS('ON Data'!AK:AK,'ON Data'!$E:$E,7))</f>
        <v>0</v>
      </c>
      <c r="O16" s="411">
        <f xml:space="preserve">
IF($A$4&lt;=12,SUMIFS('ON Data'!AR:AR,'ON Data'!$D:$D,$A$4,'ON Data'!$E:$E,7),SUMIFS('ON Data'!AR:AR,'ON Data'!$E:$E,7))</f>
        <v>0</v>
      </c>
      <c r="P16" s="776">
        <f xml:space="preserve">
IF($A$4&lt;=12,SUMIFS('ON Data'!AW:AW,'ON Data'!$D:$D,$A$4,'ON Data'!$E:$E,7),SUMIFS('ON Data'!AW:AW,'ON Data'!$E:$E,7))</f>
        <v>0</v>
      </c>
      <c r="Q16" s="785"/>
    </row>
    <row r="17" spans="1:17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Data'!J:J,'ON Data'!$D:$D,$A$4,'ON Data'!$E:$E,8),SUMIFS('ON Data'!J:J,'ON Data'!$E:$E,8))</f>
        <v>0</v>
      </c>
      <c r="E17" s="411">
        <f xml:space="preserve">
IF($A$4&lt;=12,SUMIFS('ON Data'!K:K,'ON Data'!$D:$D,$A$4,'ON Data'!$E:$E,8),SUMIFS('ON Data'!K:K,'ON Data'!$E:$E,8))</f>
        <v>0</v>
      </c>
      <c r="F17" s="411">
        <f xml:space="preserve">
IF($A$4&lt;=12,SUMIFS('ON Data'!N:N,'ON Data'!$D:$D,$A$4,'ON Data'!$E:$E,8),SUMIFS('ON Data'!N:N,'ON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Data'!U:U,'ON Data'!$D:$D,$A$4,'ON Data'!$E:$E,8),SUMIFS('ON Data'!U:U,'ON Data'!$E:$E,8))</f>
        <v>0</v>
      </c>
      <c r="K17" s="411">
        <f xml:space="preserve">
IF($A$4&lt;=12,SUMIFS('ON Data'!V:V,'ON Data'!$D:$D,$A$4,'ON Data'!$E:$E,8),SUMIFS('ON Data'!V:V,'ON Data'!$E:$E,8))</f>
        <v>0</v>
      </c>
      <c r="L17" s="411">
        <f xml:space="preserve">
IF($A$4&lt;=12,SUMIFS('ON Data'!AA:AA,'ON Data'!$D:$D,$A$4,'ON Data'!$E:$E,8),SUMIFS('ON Data'!AA:AA,'ON Data'!$E:$E,8))</f>
        <v>0</v>
      </c>
      <c r="M17" s="411">
        <f xml:space="preserve">
IF($A$4&lt;=12,SUMIFS('ON Data'!AI:AI,'ON Data'!$D:$D,$A$4,'ON Data'!$E:$E,8),SUMIFS('ON Data'!AI:AI,'ON Data'!$E:$E,8))</f>
        <v>0</v>
      </c>
      <c r="N17" s="411">
        <f xml:space="preserve">
IF($A$4&lt;=12,SUMIFS('ON Data'!AK:AK,'ON Data'!$D:$D,$A$4,'ON Data'!$E:$E,8),SUMIFS('ON Data'!AK:AK,'ON Data'!$E:$E,8))</f>
        <v>0</v>
      </c>
      <c r="O17" s="411">
        <f xml:space="preserve">
IF($A$4&lt;=12,SUMIFS('ON Data'!AR:AR,'ON Data'!$D:$D,$A$4,'ON Data'!$E:$E,8),SUMIFS('ON Data'!AR:AR,'ON Data'!$E:$E,8))</f>
        <v>0</v>
      </c>
      <c r="P17" s="776">
        <f xml:space="preserve">
IF($A$4&lt;=12,SUMIFS('ON Data'!AW:AW,'ON Data'!$D:$D,$A$4,'ON Data'!$E:$E,8),SUMIFS('ON Data'!AW:AW,'ON Data'!$E:$E,8))</f>
        <v>0</v>
      </c>
      <c r="Q17" s="785"/>
    </row>
    <row r="18" spans="1:17" x14ac:dyDescent="0.3">
      <c r="A18" s="394" t="s">
        <v>237</v>
      </c>
      <c r="B18" s="409">
        <f xml:space="preserve">
B19-B16-B17</f>
        <v>723524</v>
      </c>
      <c r="C18" s="410">
        <f t="shared" ref="C18:E18" si="0" xml:space="preserve">
C19-C16-C17</f>
        <v>0</v>
      </c>
      <c r="D18" s="411">
        <f t="shared" si="0"/>
        <v>3127</v>
      </c>
      <c r="E18" s="411">
        <f t="shared" si="0"/>
        <v>360679</v>
      </c>
      <c r="F18" s="411">
        <f t="shared" ref="F18:N18" si="1" xml:space="preserve">
F19-F16-F17</f>
        <v>26098</v>
      </c>
      <c r="G18" s="411">
        <f t="shared" si="1"/>
        <v>0</v>
      </c>
      <c r="H18" s="411">
        <f t="shared" si="1"/>
        <v>25485</v>
      </c>
      <c r="I18" s="411">
        <f t="shared" si="1"/>
        <v>37198</v>
      </c>
      <c r="J18" s="411">
        <f t="shared" si="1"/>
        <v>162633</v>
      </c>
      <c r="K18" s="411">
        <f t="shared" si="1"/>
        <v>11772</v>
      </c>
      <c r="L18" s="411">
        <f t="shared" si="1"/>
        <v>16951</v>
      </c>
      <c r="M18" s="411">
        <f t="shared" si="1"/>
        <v>14000</v>
      </c>
      <c r="N18" s="411">
        <f t="shared" si="1"/>
        <v>5000</v>
      </c>
      <c r="O18" s="411">
        <f t="shared" ref="O18:P18" si="2" xml:space="preserve">
O19-O16-O17</f>
        <v>14240</v>
      </c>
      <c r="P18" s="776">
        <f t="shared" si="2"/>
        <v>46341</v>
      </c>
      <c r="Q18" s="785"/>
    </row>
    <row r="19" spans="1:17" ht="15" thickBot="1" x14ac:dyDescent="0.35">
      <c r="A19" s="395" t="s">
        <v>238</v>
      </c>
      <c r="B19" s="418">
        <f xml:space="preserve">
IF($A$4&lt;=12,SUMIFS('ON Data'!F:F,'ON Data'!$D:$D,$A$4,'ON Data'!$E:$E,9),SUMIFS('ON Data'!F:F,'ON Data'!$E:$E,9))</f>
        <v>723524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Data'!J:J,'ON Data'!$D:$D,$A$4,'ON Data'!$E:$E,9),SUMIFS('ON Data'!J:J,'ON Data'!$E:$E,9))</f>
        <v>3127</v>
      </c>
      <c r="E19" s="420">
        <f xml:space="preserve">
IF($A$4&lt;=12,SUMIFS('ON Data'!K:K,'ON Data'!$D:$D,$A$4,'ON Data'!$E:$E,9),SUMIFS('ON Data'!K:K,'ON Data'!$E:$E,9))</f>
        <v>360679</v>
      </c>
      <c r="F19" s="420">
        <f xml:space="preserve">
IF($A$4&lt;=12,SUMIFS('ON Data'!N:N,'ON Data'!$D:$D,$A$4,'ON Data'!$E:$E,9),SUMIFS('ON Data'!N:N,'ON Data'!$E:$E,9))</f>
        <v>26098</v>
      </c>
      <c r="G19" s="420">
        <f xml:space="preserve">
IF($A$4&lt;=12,SUMIFS('ON Data'!O:O,'ON Data'!$D:$D,$A$4,'ON Data'!$E:$E,9),SUMIFS('ON Data'!O:O,'ON Data'!$E:$E,9))</f>
        <v>0</v>
      </c>
      <c r="H19" s="420">
        <f xml:space="preserve">
IF($A$4&lt;=12,SUMIFS('ON Data'!P:P,'ON Data'!$D:$D,$A$4,'ON Data'!$E:$E,9),SUMIFS('ON Data'!P:P,'ON Data'!$E:$E,9))</f>
        <v>25485</v>
      </c>
      <c r="I19" s="420">
        <f xml:space="preserve">
IF($A$4&lt;=12,SUMIFS('ON Data'!Q:Q,'ON Data'!$D:$D,$A$4,'ON Data'!$E:$E,9),SUMIFS('ON Data'!Q:Q,'ON Data'!$E:$E,9))</f>
        <v>37198</v>
      </c>
      <c r="J19" s="420">
        <f xml:space="preserve">
IF($A$4&lt;=12,SUMIFS('ON Data'!U:U,'ON Data'!$D:$D,$A$4,'ON Data'!$E:$E,9),SUMIFS('ON Data'!U:U,'ON Data'!$E:$E,9))</f>
        <v>162633</v>
      </c>
      <c r="K19" s="420">
        <f xml:space="preserve">
IF($A$4&lt;=12,SUMIFS('ON Data'!V:V,'ON Data'!$D:$D,$A$4,'ON Data'!$E:$E,9),SUMIFS('ON Data'!V:V,'ON Data'!$E:$E,9))</f>
        <v>11772</v>
      </c>
      <c r="L19" s="420">
        <f xml:space="preserve">
IF($A$4&lt;=12,SUMIFS('ON Data'!AA:AA,'ON Data'!$D:$D,$A$4,'ON Data'!$E:$E,9),SUMIFS('ON Data'!AA:AA,'ON Data'!$E:$E,9))</f>
        <v>16951</v>
      </c>
      <c r="M19" s="420">
        <f xml:space="preserve">
IF($A$4&lt;=12,SUMIFS('ON Data'!AI:AI,'ON Data'!$D:$D,$A$4,'ON Data'!$E:$E,9),SUMIFS('ON Data'!AI:AI,'ON Data'!$E:$E,9))</f>
        <v>14000</v>
      </c>
      <c r="N19" s="420">
        <f xml:space="preserve">
IF($A$4&lt;=12,SUMIFS('ON Data'!AK:AK,'ON Data'!$D:$D,$A$4,'ON Data'!$E:$E,9),SUMIFS('ON Data'!AK:AK,'ON Data'!$E:$E,9))</f>
        <v>5000</v>
      </c>
      <c r="O19" s="420">
        <f xml:space="preserve">
IF($A$4&lt;=12,SUMIFS('ON Data'!AR:AR,'ON Data'!$D:$D,$A$4,'ON Data'!$E:$E,9),SUMIFS('ON Data'!AR:AR,'ON Data'!$E:$E,9))</f>
        <v>14240</v>
      </c>
      <c r="P19" s="779">
        <f xml:space="preserve">
IF($A$4&lt;=12,SUMIFS('ON Data'!AW:AW,'ON Data'!$D:$D,$A$4,'ON Data'!$E:$E,9),SUMIFS('ON Data'!AW:AW,'ON Data'!$E:$E,9))</f>
        <v>46341</v>
      </c>
      <c r="Q19" s="785"/>
    </row>
    <row r="20" spans="1:17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12537893</v>
      </c>
      <c r="C20" s="422">
        <f xml:space="preserve">
IF($A$4&lt;=12,SUMIFS('ON Data'!G:G,'ON Data'!$D:$D,$A$4,'ON Data'!$E:$E,6),SUMIFS('ON Data'!G:G,'ON Data'!$E:$E,6))</f>
        <v>40000</v>
      </c>
      <c r="D20" s="423">
        <f xml:space="preserve">
IF($A$4&lt;=12,SUMIFS('ON Data'!J:J,'ON Data'!$D:$D,$A$4,'ON Data'!$E:$E,6),SUMIFS('ON Data'!J:J,'ON Data'!$E:$E,6))</f>
        <v>78829</v>
      </c>
      <c r="E20" s="423">
        <f xml:space="preserve">
IF($A$4&lt;=12,SUMIFS('ON Data'!K:K,'ON Data'!$D:$D,$A$4,'ON Data'!$E:$E,6),SUMIFS('ON Data'!K:K,'ON Data'!$E:$E,6))</f>
        <v>5638071</v>
      </c>
      <c r="F20" s="423">
        <f xml:space="preserve">
IF($A$4&lt;=12,SUMIFS('ON Data'!N:N,'ON Data'!$D:$D,$A$4,'ON Data'!$E:$E,6),SUMIFS('ON Data'!N:N,'ON Data'!$E:$E,6))</f>
        <v>459205</v>
      </c>
      <c r="G20" s="423">
        <f xml:space="preserve">
IF($A$4&lt;=12,SUMIFS('ON Data'!O:O,'ON Data'!$D:$D,$A$4,'ON Data'!$E:$E,6),SUMIFS('ON Data'!O:O,'ON Data'!$E:$E,6))</f>
        <v>0</v>
      </c>
      <c r="H20" s="423">
        <f xml:space="preserve">
IF($A$4&lt;=12,SUMIFS('ON Data'!P:P,'ON Data'!$D:$D,$A$4,'ON Data'!$E:$E,6),SUMIFS('ON Data'!P:P,'ON Data'!$E:$E,6))</f>
        <v>563169</v>
      </c>
      <c r="I20" s="423">
        <f xml:space="preserve">
IF($A$4&lt;=12,SUMIFS('ON Data'!Q:Q,'ON Data'!$D:$D,$A$4,'ON Data'!$E:$E,6),SUMIFS('ON Data'!Q:Q,'ON Data'!$E:$E,6))</f>
        <v>895865</v>
      </c>
      <c r="J20" s="423">
        <f xml:space="preserve">
IF($A$4&lt;=12,SUMIFS('ON Data'!U:U,'ON Data'!$D:$D,$A$4,'ON Data'!$E:$E,6),SUMIFS('ON Data'!U:U,'ON Data'!$E:$E,6))</f>
        <v>3303767</v>
      </c>
      <c r="K20" s="423">
        <f xml:space="preserve">
IF($A$4&lt;=12,SUMIFS('ON Data'!V:V,'ON Data'!$D:$D,$A$4,'ON Data'!$E:$E,6),SUMIFS('ON Data'!V:V,'ON Data'!$E:$E,6))</f>
        <v>256416</v>
      </c>
      <c r="L20" s="423">
        <f xml:space="preserve">
IF($A$4&lt;=12,SUMIFS('ON Data'!AA:AA,'ON Data'!$D:$D,$A$4,'ON Data'!$E:$E,6),SUMIFS('ON Data'!AA:AA,'ON Data'!$E:$E,6))</f>
        <v>329150</v>
      </c>
      <c r="M20" s="423">
        <f xml:space="preserve">
IF($A$4&lt;=12,SUMIFS('ON Data'!AI:AI,'ON Data'!$D:$D,$A$4,'ON Data'!$E:$E,6),SUMIFS('ON Data'!AI:AI,'ON Data'!$E:$E,6))</f>
        <v>14000</v>
      </c>
      <c r="N20" s="423">
        <f xml:space="preserve">
IF($A$4&lt;=12,SUMIFS('ON Data'!AK:AK,'ON Data'!$D:$D,$A$4,'ON Data'!$E:$E,6),SUMIFS('ON Data'!AK:AK,'ON Data'!$E:$E,6))</f>
        <v>5000</v>
      </c>
      <c r="O20" s="423">
        <f xml:space="preserve">
IF($A$4&lt;=12,SUMIFS('ON Data'!AR:AR,'ON Data'!$D:$D,$A$4,'ON Data'!$E:$E,6),SUMIFS('ON Data'!AR:AR,'ON Data'!$E:$E,6))</f>
        <v>282325</v>
      </c>
      <c r="P20" s="780">
        <f xml:space="preserve">
IF($A$4&lt;=12,SUMIFS('ON Data'!AW:AW,'ON Data'!$D:$D,$A$4,'ON Data'!$E:$E,6),SUMIFS('ON Data'!AW:AW,'ON Data'!$E:$E,6))</f>
        <v>672096</v>
      </c>
      <c r="Q20" s="785"/>
    </row>
    <row r="21" spans="1:17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Data'!J:J,'ON Data'!$D:$D,$A$4,'ON Data'!$E:$E,12),SUMIFS('ON Data'!J:J,'ON Data'!$E:$E,12))</f>
        <v>0</v>
      </c>
      <c r="E21" s="411">
        <f xml:space="preserve">
IF($A$4&lt;=12,SUMIFS('ON Data'!K:K,'ON Data'!$D:$D,$A$4,'ON Data'!$E:$E,12),SUMIFS('ON Data'!K:K,'ON Data'!$E:$E,12))</f>
        <v>0</v>
      </c>
      <c r="F21" s="411">
        <f xml:space="preserve">
IF($A$4&lt;=12,SUMIFS('ON Data'!N:N,'ON Data'!$D:$D,$A$4,'ON Data'!$E:$E,12),SUMIFS('ON Data'!N:N,'ON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Data'!U:U,'ON Data'!$D:$D,$A$4,'ON Data'!$E:$E,12),SUMIFS('ON Data'!U:U,'ON Data'!$E:$E,12))</f>
        <v>0</v>
      </c>
      <c r="K21" s="411">
        <f xml:space="preserve">
IF($A$4&lt;=12,SUMIFS('ON Data'!V:V,'ON Data'!$D:$D,$A$4,'ON Data'!$E:$E,12),SUMIFS('ON Data'!V:V,'ON Data'!$E:$E,12))</f>
        <v>0</v>
      </c>
      <c r="L21" s="411">
        <f xml:space="preserve">
IF($A$4&lt;=12,SUMIFS('ON Data'!AA:AA,'ON Data'!$D:$D,$A$4,'ON Data'!$E:$E,12),SUMIFS('ON Data'!AA:AA,'ON Data'!$E:$E,12))</f>
        <v>0</v>
      </c>
      <c r="M21" s="411">
        <f xml:space="preserve">
IF($A$4&lt;=12,SUMIFS('ON Data'!AI:AI,'ON Data'!$D:$D,$A$4,'ON Data'!$E:$E,12),SUMIFS('ON Data'!AI:AI,'ON Data'!$E:$E,12))</f>
        <v>0</v>
      </c>
      <c r="N21" s="411">
        <f xml:space="preserve">
IF($A$4&lt;=12,SUMIFS('ON Data'!AK:AK,'ON Data'!$D:$D,$A$4,'ON Data'!$E:$E,12),SUMIFS('ON Data'!AK:AK,'ON Data'!$E:$E,12))</f>
        <v>0</v>
      </c>
      <c r="Q21" s="785"/>
    </row>
    <row r="22" spans="1:17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E22" si="3" xml:space="preserve">
IF(OR(C21="",C21=0),"",C20/C21)</f>
        <v/>
      </c>
      <c r="D22" s="472" t="str">
        <f t="shared" si="3"/>
        <v/>
      </c>
      <c r="E22" s="472" t="str">
        <f t="shared" si="3"/>
        <v/>
      </c>
      <c r="F22" s="472" t="str">
        <f t="shared" ref="F22:N22" si="4" xml:space="preserve">
IF(OR(F21="",F21=0),"",F20/F21)</f>
        <v/>
      </c>
      <c r="G22" s="472" t="str">
        <f t="shared" si="4"/>
        <v/>
      </c>
      <c r="H22" s="472" t="str">
        <f t="shared" si="4"/>
        <v/>
      </c>
      <c r="I22" s="472" t="str">
        <f t="shared" si="4"/>
        <v/>
      </c>
      <c r="J22" s="472" t="str">
        <f t="shared" si="4"/>
        <v/>
      </c>
      <c r="K22" s="472" t="str">
        <f t="shared" si="4"/>
        <v/>
      </c>
      <c r="L22" s="472" t="str">
        <f t="shared" si="4"/>
        <v/>
      </c>
      <c r="M22" s="472" t="str">
        <f t="shared" si="4"/>
        <v/>
      </c>
      <c r="N22" s="472" t="str">
        <f t="shared" si="4"/>
        <v/>
      </c>
      <c r="Q22" s="785"/>
    </row>
    <row r="23" spans="1:17" ht="15" hidden="1" outlineLevel="1" thickBot="1" x14ac:dyDescent="0.35">
      <c r="A23" s="397" t="s">
        <v>69</v>
      </c>
      <c r="B23" s="412">
        <f xml:space="preserve">
IF(B21="","",B20-B21)</f>
        <v>12537893</v>
      </c>
      <c r="C23" s="413">
        <f t="shared" ref="C23:E23" si="5" xml:space="preserve">
IF(C21="","",C20-C21)</f>
        <v>40000</v>
      </c>
      <c r="D23" s="414">
        <f t="shared" si="5"/>
        <v>78829</v>
      </c>
      <c r="E23" s="414">
        <f t="shared" si="5"/>
        <v>5638071</v>
      </c>
      <c r="F23" s="414">
        <f t="shared" ref="F23:N23" si="6" xml:space="preserve">
IF(F21="","",F20-F21)</f>
        <v>459205</v>
      </c>
      <c r="G23" s="414">
        <f t="shared" si="6"/>
        <v>0</v>
      </c>
      <c r="H23" s="414">
        <f t="shared" si="6"/>
        <v>563169</v>
      </c>
      <c r="I23" s="414">
        <f t="shared" si="6"/>
        <v>895865</v>
      </c>
      <c r="J23" s="414">
        <f t="shared" si="6"/>
        <v>3303767</v>
      </c>
      <c r="K23" s="414">
        <f t="shared" si="6"/>
        <v>256416</v>
      </c>
      <c r="L23" s="414">
        <f t="shared" si="6"/>
        <v>329150</v>
      </c>
      <c r="M23" s="414">
        <f t="shared" si="6"/>
        <v>14000</v>
      </c>
      <c r="N23" s="414">
        <f t="shared" si="6"/>
        <v>5000</v>
      </c>
      <c r="Q23" s="785"/>
    </row>
    <row r="24" spans="1:17" x14ac:dyDescent="0.3">
      <c r="A24" s="391" t="s">
        <v>239</v>
      </c>
      <c r="B24" s="438" t="s">
        <v>3</v>
      </c>
      <c r="C24" s="786" t="s">
        <v>250</v>
      </c>
      <c r="D24" s="756"/>
      <c r="E24" s="757"/>
      <c r="F24" s="757"/>
      <c r="G24" s="758" t="s">
        <v>251</v>
      </c>
      <c r="H24" s="759"/>
      <c r="I24" s="759"/>
      <c r="J24" s="759"/>
      <c r="K24" s="759"/>
      <c r="L24" s="759"/>
      <c r="M24" s="759"/>
      <c r="N24" s="759"/>
      <c r="O24" s="759"/>
      <c r="P24" s="781" t="s">
        <v>252</v>
      </c>
      <c r="Q24" s="785"/>
    </row>
    <row r="25" spans="1:17" x14ac:dyDescent="0.3">
      <c r="A25" s="392" t="s">
        <v>94</v>
      </c>
      <c r="B25" s="409">
        <f xml:space="preserve">
SUM(C25:P25)</f>
        <v>13060</v>
      </c>
      <c r="C25" s="787">
        <f xml:space="preserve">
IF($A$4&lt;=12,SUMIFS('ON Data'!J:J,'ON Data'!$D:$D,$A$4,'ON Data'!$E:$E,10),SUMIFS('ON Data'!J:J,'ON Data'!$E:$E,10))</f>
        <v>5760</v>
      </c>
      <c r="D25" s="760"/>
      <c r="E25" s="761"/>
      <c r="F25" s="761"/>
      <c r="G25" s="762">
        <f xml:space="preserve">
IF($A$4&lt;=12,SUMIFS('ON Data'!O:O,'ON Data'!$D:$D,$A$4,'ON Data'!$E:$E,10),SUMIFS('ON Data'!O:O,'ON Data'!$E:$E,10))</f>
        <v>7300</v>
      </c>
      <c r="H25" s="761"/>
      <c r="I25" s="761"/>
      <c r="J25" s="761"/>
      <c r="K25" s="761"/>
      <c r="L25" s="761"/>
      <c r="M25" s="761"/>
      <c r="N25" s="761"/>
      <c r="O25" s="761"/>
      <c r="P25" s="782">
        <f xml:space="preserve">
IF($A$4&lt;=12,SUMIFS('ON Data'!AW:AW,'ON Data'!$D:$D,$A$4,'ON Data'!$E:$E,10),SUMIFS('ON Data'!AW:AW,'ON Data'!$E:$E,10))</f>
        <v>0</v>
      </c>
      <c r="Q25" s="785"/>
    </row>
    <row r="26" spans="1:17" x14ac:dyDescent="0.3">
      <c r="A26" s="398" t="s">
        <v>249</v>
      </c>
      <c r="B26" s="418">
        <f xml:space="preserve">
SUM(C26:P26)</f>
        <v>31653.944020356234</v>
      </c>
      <c r="C26" s="787">
        <f xml:space="preserve">
IF($A$4&lt;=12,SUMIFS('ON Data'!J:J,'ON Data'!$D:$D,$A$4,'ON Data'!$E:$E,11),SUMIFS('ON Data'!J:J,'ON Data'!$E:$E,11))</f>
        <v>18320.610687022901</v>
      </c>
      <c r="D26" s="760"/>
      <c r="E26" s="761"/>
      <c r="F26" s="761"/>
      <c r="G26" s="763">
        <f xml:space="preserve">
IF($A$4&lt;=12,SUMIFS('ON Data'!O:O,'ON Data'!$D:$D,$A$4,'ON Data'!$E:$E,11),SUMIFS('ON Data'!O:O,'ON Data'!$E:$E,11))</f>
        <v>13333.333333333332</v>
      </c>
      <c r="H26" s="764"/>
      <c r="I26" s="764"/>
      <c r="J26" s="764"/>
      <c r="K26" s="764"/>
      <c r="L26" s="764"/>
      <c r="M26" s="764"/>
      <c r="N26" s="764"/>
      <c r="O26" s="764"/>
      <c r="P26" s="782">
        <f xml:space="preserve">
IF($A$4&lt;=12,SUMIFS('ON Data'!AW:AW,'ON Data'!$D:$D,$A$4,'ON Data'!$E:$E,11),SUMIFS('ON Data'!AW:AW,'ON Data'!$E:$E,11))</f>
        <v>0</v>
      </c>
      <c r="Q26" s="785"/>
    </row>
    <row r="27" spans="1:17" x14ac:dyDescent="0.3">
      <c r="A27" s="398" t="s">
        <v>96</v>
      </c>
      <c r="B27" s="439">
        <f xml:space="preserve">
IF(B26=0,0,B25/B26)</f>
        <v>0.41258681672025727</v>
      </c>
      <c r="C27" s="788">
        <f xml:space="preserve">
IF(C26=0,0,C25/C26)</f>
        <v>0.31440000000000001</v>
      </c>
      <c r="D27" s="765"/>
      <c r="E27" s="761"/>
      <c r="F27" s="761"/>
      <c r="G27" s="766">
        <f xml:space="preserve">
IF(G26=0,0,G25/G26)</f>
        <v>0.5475000000000001</v>
      </c>
      <c r="H27" s="761"/>
      <c r="I27" s="761"/>
      <c r="J27" s="761"/>
      <c r="K27" s="761"/>
      <c r="L27" s="761"/>
      <c r="M27" s="761"/>
      <c r="N27" s="761"/>
      <c r="O27" s="761"/>
      <c r="P27" s="783">
        <f xml:space="preserve">
IF(P26=0,0,P25/P26)</f>
        <v>0</v>
      </c>
      <c r="Q27" s="785"/>
    </row>
    <row r="28" spans="1:17" ht="15" thickBot="1" x14ac:dyDescent="0.35">
      <c r="A28" s="398" t="s">
        <v>248</v>
      </c>
      <c r="B28" s="418">
        <f xml:space="preserve">
SUM(C28:P28)</f>
        <v>18593.944020356234</v>
      </c>
      <c r="C28" s="789">
        <f xml:space="preserve">
C26-C25</f>
        <v>12560.610687022901</v>
      </c>
      <c r="D28" s="767"/>
      <c r="E28" s="768"/>
      <c r="F28" s="768"/>
      <c r="G28" s="769">
        <f xml:space="preserve">
G26-G25</f>
        <v>6033.3333333333321</v>
      </c>
      <c r="H28" s="768"/>
      <c r="I28" s="768"/>
      <c r="J28" s="768"/>
      <c r="K28" s="768"/>
      <c r="L28" s="768"/>
      <c r="M28" s="768"/>
      <c r="N28" s="768"/>
      <c r="O28" s="768"/>
      <c r="P28" s="784">
        <f xml:space="preserve">
P26-P25</f>
        <v>0</v>
      </c>
      <c r="Q28" s="785"/>
    </row>
    <row r="29" spans="1:17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399"/>
    </row>
    <row r="30" spans="1:17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</row>
    <row r="31" spans="1:17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1:17" ht="14.4" customHeight="1" x14ac:dyDescent="0.3">
      <c r="A32" s="435" t="s">
        <v>243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</row>
    <row r="33" spans="1:1" x14ac:dyDescent="0.3">
      <c r="A33" s="437" t="s">
        <v>285</v>
      </c>
    </row>
    <row r="34" spans="1:1" x14ac:dyDescent="0.3">
      <c r="A34" s="437" t="s">
        <v>286</v>
      </c>
    </row>
    <row r="35" spans="1:1" x14ac:dyDescent="0.3">
      <c r="A35" s="437" t="s">
        <v>287</v>
      </c>
    </row>
    <row r="36" spans="1:1" x14ac:dyDescent="0.3">
      <c r="A36" s="437" t="s">
        <v>253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N22">
    <cfRule type="cellIs" dxfId="24" priority="6" operator="greaterThan">
      <formula>1</formula>
    </cfRule>
  </conditionalFormatting>
  <conditionalFormatting sqref="B23:N23">
    <cfRule type="cellIs" dxfId="23" priority="5" operator="greaterThan">
      <formula>0</formula>
    </cfRule>
  </conditionalFormatting>
  <conditionalFormatting sqref="P27">
    <cfRule type="cellIs" dxfId="22" priority="4" operator="greaterThan">
      <formula>1</formula>
    </cfRule>
  </conditionalFormatting>
  <conditionalFormatting sqref="P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313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52159.035987829731</v>
      </c>
      <c r="D4" s="287">
        <f ca="1">IF(ISERROR(VLOOKUP("Náklady celkem",INDIRECT("HI!$A:$G"),5,0)),0,VLOOKUP("Náklady celkem",INDIRECT("HI!$A:$G"),5,0))</f>
        <v>50208.66250000002</v>
      </c>
      <c r="E4" s="288">
        <f ca="1">IF(C4=0,0,D4/C4)</f>
        <v>0.96260717916096472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21440.792814781078</v>
      </c>
      <c r="D7" s="295">
        <f>IF(ISERROR(HI!E5),"",HI!E5)</f>
        <v>19852.50229</v>
      </c>
      <c r="E7" s="292">
        <f t="shared" ref="E7:E15" si="0">IF(C7=0,0,D7/C7)</f>
        <v>0.92592202450246497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0.9999352552824623</v>
      </c>
      <c r="E8" s="292">
        <f t="shared" si="0"/>
        <v>1.1110391725360691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273</v>
      </c>
      <c r="C9" s="463">
        <v>0.3</v>
      </c>
      <c r="D9" s="463">
        <f>IF('LŽ Statim'!G3="",0,'LŽ Statim'!G3)</f>
        <v>1.9920318725099601E-2</v>
      </c>
      <c r="E9" s="292">
        <f>IF(C9=0,0,D9/C9)</f>
        <v>6.6401062416998669E-2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0.4538920737495411</v>
      </c>
      <c r="E11" s="292">
        <f t="shared" si="0"/>
        <v>0.75648678958256854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0.86443828979699877</v>
      </c>
      <c r="E12" s="292">
        <f t="shared" si="0"/>
        <v>1.0805478622462483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1996.372860231492</v>
      </c>
      <c r="D15" s="295">
        <f>IF(ISERROR(HI!E6),"",HI!E6)</f>
        <v>1954.9794299999999</v>
      </c>
      <c r="E15" s="292">
        <f t="shared" si="0"/>
        <v>0.97926568174910356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16022.6681131849</v>
      </c>
      <c r="D16" s="291">
        <f ca="1">IF(ISERROR(VLOOKUP("Osobní náklady (Kč) *",INDIRECT("HI!$A:$G"),5,0)),0,VLOOKUP("Osobní náklady (Kč) *",INDIRECT("HI!$A:$G"),5,0))</f>
        <v>16972.323049999999</v>
      </c>
      <c r="E16" s="292">
        <f ca="1">IF(C16=0,0,D16/C16)</f>
        <v>1.0592694631197932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48076.340000000004</v>
      </c>
      <c r="D18" s="310">
        <f ca="1">IF(ISERROR(VLOOKUP("Výnosy celkem",INDIRECT("HI!$A:$G"),5,0)),0,VLOOKUP("Výnosy celkem",INDIRECT("HI!$A:$G"),5,0))</f>
        <v>55600.68232</v>
      </c>
      <c r="E18" s="311">
        <f t="shared" ref="E18:E28" ca="1" si="1">IF(C18=0,0,D18/C18)</f>
        <v>1.1565082183876725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42963.41</v>
      </c>
      <c r="D19" s="291">
        <f ca="1">IF(ISERROR(VLOOKUP("Ambulance *",INDIRECT("HI!$A:$G"),5,0)),0,VLOOKUP("Ambulance *",INDIRECT("HI!$A:$G"),5,0))</f>
        <v>50873.672319999998</v>
      </c>
      <c r="E19" s="292">
        <f t="shared" ca="1" si="1"/>
        <v>1.1841162589282368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1.1841162589282368</v>
      </c>
      <c r="E20" s="292">
        <f t="shared" si="1"/>
        <v>1.1841162589282368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0.82826327135436684</v>
      </c>
      <c r="E21" s="292">
        <f t="shared" si="1"/>
        <v>0.97442737806396096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5112.93</v>
      </c>
      <c r="D22" s="291">
        <f ca="1">IF(ISERROR(VLOOKUP("Hospitalizace *",INDIRECT("HI!$A:$G"),5,0)),0,VLOOKUP("Hospitalizace *",INDIRECT("HI!$A:$G"),5,0))</f>
        <v>4727.01</v>
      </c>
      <c r="E22" s="292">
        <f ca="1">IF(C22=0,0,D22/C22)</f>
        <v>0.924520773802888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0.924520773802888</v>
      </c>
      <c r="E23" s="292">
        <f t="shared" si="1"/>
        <v>0.924520773802888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0.924520773802888</v>
      </c>
      <c r="E24" s="292">
        <f t="shared" si="1"/>
        <v>0.924520773802888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0.87234042553191493</v>
      </c>
      <c r="E26" s="292">
        <f t="shared" si="1"/>
        <v>0.91825307950727897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0.97229916897506929</v>
      </c>
      <c r="E27" s="292">
        <f t="shared" si="1"/>
        <v>0.97229916897506929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0.79904154760577595</v>
      </c>
      <c r="D28" s="296">
        <f>IF(ISERROR(VLOOKUP("Celkem:",'ZV Vyžád.'!$A:$M,7,0)),"",VLOOKUP("Celkem:",'ZV Vyžád.'!$A:$M,7,0))</f>
        <v>0.96939262082592725</v>
      </c>
      <c r="E28" s="292">
        <f t="shared" si="1"/>
        <v>1.2131942622140064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1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1694</v>
      </c>
    </row>
    <row r="2" spans="1:49" x14ac:dyDescent="0.3">
      <c r="A2" s="382" t="s">
        <v>313</v>
      </c>
    </row>
    <row r="3" spans="1:49" x14ac:dyDescent="0.3">
      <c r="A3" s="378" t="s">
        <v>214</v>
      </c>
      <c r="B3" s="403">
        <v>2016</v>
      </c>
      <c r="D3" s="379">
        <f>MAX(D5:D1048576)</f>
        <v>8</v>
      </c>
      <c r="F3" s="379">
        <f>SUMIF($E5:$E1048576,"&lt;10",F5:F1048576)</f>
        <v>13309158.4</v>
      </c>
      <c r="G3" s="379">
        <f t="shared" ref="G3:AW3" si="0">SUMIF($E5:$E1048576,"&lt;10",G5:G1048576)</f>
        <v>40100</v>
      </c>
      <c r="H3" s="379">
        <f t="shared" si="0"/>
        <v>0</v>
      </c>
      <c r="I3" s="379">
        <f t="shared" si="0"/>
        <v>0</v>
      </c>
      <c r="J3" s="379">
        <f t="shared" si="0"/>
        <v>82250.600000000006</v>
      </c>
      <c r="K3" s="379">
        <f t="shared" si="0"/>
        <v>6011584.0000000009</v>
      </c>
      <c r="L3" s="379">
        <f t="shared" si="0"/>
        <v>0</v>
      </c>
      <c r="M3" s="379">
        <f t="shared" si="0"/>
        <v>0</v>
      </c>
      <c r="N3" s="379">
        <f t="shared" si="0"/>
        <v>486642</v>
      </c>
      <c r="O3" s="379">
        <f t="shared" si="0"/>
        <v>0</v>
      </c>
      <c r="P3" s="379">
        <f t="shared" si="0"/>
        <v>591085.5</v>
      </c>
      <c r="Q3" s="379">
        <f t="shared" si="0"/>
        <v>936738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3482785</v>
      </c>
      <c r="V3" s="379">
        <f t="shared" si="0"/>
        <v>269515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348234.5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28000</v>
      </c>
      <c r="AJ3" s="379">
        <f t="shared" si="0"/>
        <v>0</v>
      </c>
      <c r="AK3" s="379">
        <f t="shared" si="0"/>
        <v>10000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0</v>
      </c>
      <c r="AP3" s="379">
        <f t="shared" si="0"/>
        <v>0</v>
      </c>
      <c r="AQ3" s="379">
        <f t="shared" si="0"/>
        <v>0</v>
      </c>
      <c r="AR3" s="379">
        <f t="shared" si="0"/>
        <v>299029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723194.80000000016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22</v>
      </c>
      <c r="D5" s="378">
        <v>1</v>
      </c>
      <c r="E5" s="378">
        <v>1</v>
      </c>
      <c r="F5" s="378">
        <v>35.450000000000003</v>
      </c>
      <c r="G5" s="378">
        <v>0</v>
      </c>
      <c r="H5" s="378">
        <v>0</v>
      </c>
      <c r="I5" s="378">
        <v>0</v>
      </c>
      <c r="J5" s="378">
        <v>0.3</v>
      </c>
      <c r="K5" s="378">
        <v>8.75</v>
      </c>
      <c r="L5" s="378">
        <v>0</v>
      </c>
      <c r="M5" s="378">
        <v>0</v>
      </c>
      <c r="N5" s="378">
        <v>1</v>
      </c>
      <c r="O5" s="378">
        <v>0</v>
      </c>
      <c r="P5" s="378">
        <v>2</v>
      </c>
      <c r="Q5" s="378">
        <v>3</v>
      </c>
      <c r="R5" s="378">
        <v>0</v>
      </c>
      <c r="S5" s="378">
        <v>0</v>
      </c>
      <c r="T5" s="378">
        <v>0</v>
      </c>
      <c r="U5" s="378">
        <v>11.5</v>
      </c>
      <c r="V5" s="378">
        <v>1</v>
      </c>
      <c r="W5" s="378">
        <v>0</v>
      </c>
      <c r="X5" s="378">
        <v>0</v>
      </c>
      <c r="Y5" s="378">
        <v>0</v>
      </c>
      <c r="Z5" s="378">
        <v>0</v>
      </c>
      <c r="AA5" s="378">
        <v>2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0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3.9</v>
      </c>
    </row>
    <row r="6" spans="1:49" x14ac:dyDescent="0.3">
      <c r="A6" s="378" t="s">
        <v>217</v>
      </c>
      <c r="B6" s="403">
        <v>3</v>
      </c>
      <c r="C6" s="378">
        <v>22</v>
      </c>
      <c r="D6" s="378">
        <v>1</v>
      </c>
      <c r="E6" s="378">
        <v>2</v>
      </c>
      <c r="F6" s="378">
        <v>5386.4</v>
      </c>
      <c r="G6" s="378">
        <v>0</v>
      </c>
      <c r="H6" s="378">
        <v>0</v>
      </c>
      <c r="I6" s="378">
        <v>0</v>
      </c>
      <c r="J6" s="378">
        <v>50.4</v>
      </c>
      <c r="K6" s="378">
        <v>1298</v>
      </c>
      <c r="L6" s="378">
        <v>0</v>
      </c>
      <c r="M6" s="378">
        <v>0</v>
      </c>
      <c r="N6" s="378">
        <v>168</v>
      </c>
      <c r="O6" s="378">
        <v>0</v>
      </c>
      <c r="P6" s="378">
        <v>316</v>
      </c>
      <c r="Q6" s="378">
        <v>462</v>
      </c>
      <c r="R6" s="378">
        <v>0</v>
      </c>
      <c r="S6" s="378">
        <v>0</v>
      </c>
      <c r="T6" s="378">
        <v>0</v>
      </c>
      <c r="U6" s="378">
        <v>1869</v>
      </c>
      <c r="V6" s="378">
        <v>168</v>
      </c>
      <c r="W6" s="378">
        <v>0</v>
      </c>
      <c r="X6" s="378">
        <v>0</v>
      </c>
      <c r="Y6" s="378">
        <v>0</v>
      </c>
      <c r="Z6" s="378">
        <v>0</v>
      </c>
      <c r="AA6" s="378">
        <v>174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0</v>
      </c>
      <c r="AP6" s="378">
        <v>0</v>
      </c>
      <c r="AQ6" s="378">
        <v>0</v>
      </c>
      <c r="AR6" s="378">
        <v>288</v>
      </c>
      <c r="AS6" s="378">
        <v>0</v>
      </c>
      <c r="AT6" s="378">
        <v>0</v>
      </c>
      <c r="AU6" s="378">
        <v>0</v>
      </c>
      <c r="AV6" s="378">
        <v>0</v>
      </c>
      <c r="AW6" s="378">
        <v>593</v>
      </c>
    </row>
    <row r="7" spans="1:49" x14ac:dyDescent="0.3">
      <c r="A7" s="378" t="s">
        <v>218</v>
      </c>
      <c r="B7" s="403">
        <v>4</v>
      </c>
      <c r="C7" s="378">
        <v>22</v>
      </c>
      <c r="D7" s="378">
        <v>1</v>
      </c>
      <c r="E7" s="378">
        <v>3</v>
      </c>
      <c r="F7" s="378">
        <v>21.6</v>
      </c>
      <c r="G7" s="378">
        <v>0</v>
      </c>
      <c r="H7" s="378">
        <v>0</v>
      </c>
      <c r="I7" s="378">
        <v>0</v>
      </c>
      <c r="J7" s="378">
        <v>1.6</v>
      </c>
      <c r="K7" s="378">
        <v>8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12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22</v>
      </c>
      <c r="D8" s="378">
        <v>1</v>
      </c>
      <c r="E8" s="378">
        <v>4</v>
      </c>
      <c r="F8" s="378">
        <v>402.5</v>
      </c>
      <c r="G8" s="378">
        <v>0</v>
      </c>
      <c r="H8" s="378">
        <v>0</v>
      </c>
      <c r="I8" s="378">
        <v>0</v>
      </c>
      <c r="J8" s="378">
        <v>0</v>
      </c>
      <c r="K8" s="378">
        <v>208</v>
      </c>
      <c r="L8" s="378">
        <v>0</v>
      </c>
      <c r="M8" s="378">
        <v>0</v>
      </c>
      <c r="N8" s="378">
        <v>18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153.5</v>
      </c>
      <c r="V8" s="378">
        <v>13</v>
      </c>
      <c r="W8" s="378">
        <v>0</v>
      </c>
      <c r="X8" s="378">
        <v>0</v>
      </c>
      <c r="Y8" s="378">
        <v>0</v>
      </c>
      <c r="Z8" s="378">
        <v>0</v>
      </c>
      <c r="AA8" s="378">
        <v>10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22</v>
      </c>
      <c r="D9" s="378">
        <v>1</v>
      </c>
      <c r="E9" s="378">
        <v>5</v>
      </c>
      <c r="F9" s="378">
        <v>12</v>
      </c>
      <c r="G9" s="378">
        <v>12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22</v>
      </c>
      <c r="D10" s="378">
        <v>1</v>
      </c>
      <c r="E10" s="378">
        <v>6</v>
      </c>
      <c r="F10" s="378">
        <v>1452499</v>
      </c>
      <c r="G10" s="378">
        <v>4800</v>
      </c>
      <c r="H10" s="378">
        <v>0</v>
      </c>
      <c r="I10" s="378">
        <v>0</v>
      </c>
      <c r="J10" s="378">
        <v>12234</v>
      </c>
      <c r="K10" s="378">
        <v>642031</v>
      </c>
      <c r="L10" s="378">
        <v>0</v>
      </c>
      <c r="M10" s="378">
        <v>0</v>
      </c>
      <c r="N10" s="378">
        <v>54107</v>
      </c>
      <c r="O10" s="378">
        <v>0</v>
      </c>
      <c r="P10" s="378">
        <v>70255</v>
      </c>
      <c r="Q10" s="378">
        <v>110727</v>
      </c>
      <c r="R10" s="378">
        <v>0</v>
      </c>
      <c r="S10" s="378">
        <v>0</v>
      </c>
      <c r="T10" s="378">
        <v>0</v>
      </c>
      <c r="U10" s="378">
        <v>373046</v>
      </c>
      <c r="V10" s="378">
        <v>31519</v>
      </c>
      <c r="W10" s="378">
        <v>0</v>
      </c>
      <c r="X10" s="378">
        <v>0</v>
      </c>
      <c r="Y10" s="378">
        <v>0</v>
      </c>
      <c r="Z10" s="378">
        <v>0</v>
      </c>
      <c r="AA10" s="378">
        <v>28840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7000</v>
      </c>
      <c r="AJ10" s="378">
        <v>0</v>
      </c>
      <c r="AK10" s="378">
        <v>5000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33516</v>
      </c>
      <c r="AS10" s="378">
        <v>0</v>
      </c>
      <c r="AT10" s="378">
        <v>0</v>
      </c>
      <c r="AU10" s="378">
        <v>0</v>
      </c>
      <c r="AV10" s="378">
        <v>0</v>
      </c>
      <c r="AW10" s="378">
        <v>79424</v>
      </c>
    </row>
    <row r="11" spans="1:49" x14ac:dyDescent="0.3">
      <c r="A11" s="378" t="s">
        <v>222</v>
      </c>
      <c r="B11" s="403">
        <v>8</v>
      </c>
      <c r="C11" s="378">
        <v>22</v>
      </c>
      <c r="D11" s="378">
        <v>1</v>
      </c>
      <c r="E11" s="378">
        <v>9</v>
      </c>
      <c r="F11" s="378">
        <v>21540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3000</v>
      </c>
      <c r="Q11" s="378">
        <v>3000</v>
      </c>
      <c r="R11" s="378">
        <v>0</v>
      </c>
      <c r="S11" s="378">
        <v>0</v>
      </c>
      <c r="T11" s="378">
        <v>0</v>
      </c>
      <c r="U11" s="378">
        <v>2950</v>
      </c>
      <c r="V11" s="378">
        <v>590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7000</v>
      </c>
      <c r="AJ11" s="378">
        <v>0</v>
      </c>
      <c r="AK11" s="378">
        <v>5000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22</v>
      </c>
      <c r="D12" s="378">
        <v>1</v>
      </c>
      <c r="E12" s="378">
        <v>11</v>
      </c>
      <c r="F12" s="378">
        <v>3956.7430025445292</v>
      </c>
      <c r="G12" s="378">
        <v>0</v>
      </c>
      <c r="H12" s="378">
        <v>0</v>
      </c>
      <c r="I12" s="378">
        <v>0</v>
      </c>
      <c r="J12" s="378">
        <v>2290.0763358778627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22</v>
      </c>
      <c r="D13" s="378">
        <v>2</v>
      </c>
      <c r="E13" s="378">
        <v>1</v>
      </c>
      <c r="F13" s="378">
        <v>36.450000000000003</v>
      </c>
      <c r="G13" s="378">
        <v>0</v>
      </c>
      <c r="H13" s="378">
        <v>0</v>
      </c>
      <c r="I13" s="378">
        <v>0</v>
      </c>
      <c r="J13" s="378">
        <v>0.3</v>
      </c>
      <c r="K13" s="378">
        <v>9.75</v>
      </c>
      <c r="L13" s="378">
        <v>0</v>
      </c>
      <c r="M13" s="378">
        <v>0</v>
      </c>
      <c r="N13" s="378">
        <v>1</v>
      </c>
      <c r="O13" s="378">
        <v>0</v>
      </c>
      <c r="P13" s="378">
        <v>2</v>
      </c>
      <c r="Q13" s="378">
        <v>3</v>
      </c>
      <c r="R13" s="378">
        <v>0</v>
      </c>
      <c r="S13" s="378">
        <v>0</v>
      </c>
      <c r="T13" s="378">
        <v>0</v>
      </c>
      <c r="U13" s="378">
        <v>11.5</v>
      </c>
      <c r="V13" s="378">
        <v>1</v>
      </c>
      <c r="W13" s="378">
        <v>0</v>
      </c>
      <c r="X13" s="378">
        <v>0</v>
      </c>
      <c r="Y13" s="378">
        <v>0</v>
      </c>
      <c r="Z13" s="378">
        <v>0</v>
      </c>
      <c r="AA13" s="378">
        <v>2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3.9</v>
      </c>
    </row>
    <row r="14" spans="1:49" x14ac:dyDescent="0.3">
      <c r="A14" s="378" t="s">
        <v>225</v>
      </c>
      <c r="B14" s="403">
        <v>11</v>
      </c>
      <c r="C14" s="378">
        <v>22</v>
      </c>
      <c r="D14" s="378">
        <v>2</v>
      </c>
      <c r="E14" s="378">
        <v>2</v>
      </c>
      <c r="F14" s="378">
        <v>5673.35</v>
      </c>
      <c r="G14" s="378">
        <v>0</v>
      </c>
      <c r="H14" s="378">
        <v>0</v>
      </c>
      <c r="I14" s="378">
        <v>0</v>
      </c>
      <c r="J14" s="378">
        <v>50.4</v>
      </c>
      <c r="K14" s="378">
        <v>1510</v>
      </c>
      <c r="L14" s="378">
        <v>0</v>
      </c>
      <c r="M14" s="378">
        <v>0</v>
      </c>
      <c r="N14" s="378">
        <v>168</v>
      </c>
      <c r="O14" s="378">
        <v>0</v>
      </c>
      <c r="P14" s="378">
        <v>334.5</v>
      </c>
      <c r="Q14" s="378">
        <v>501.25</v>
      </c>
      <c r="R14" s="378">
        <v>0</v>
      </c>
      <c r="S14" s="378">
        <v>0</v>
      </c>
      <c r="T14" s="378">
        <v>0</v>
      </c>
      <c r="U14" s="378">
        <v>1789</v>
      </c>
      <c r="V14" s="378">
        <v>144</v>
      </c>
      <c r="W14" s="378">
        <v>0</v>
      </c>
      <c r="X14" s="378">
        <v>0</v>
      </c>
      <c r="Y14" s="378">
        <v>0</v>
      </c>
      <c r="Z14" s="378">
        <v>0</v>
      </c>
      <c r="AA14" s="378">
        <v>232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0</v>
      </c>
      <c r="AP14" s="378">
        <v>0</v>
      </c>
      <c r="AQ14" s="378">
        <v>0</v>
      </c>
      <c r="AR14" s="378">
        <v>336</v>
      </c>
      <c r="AS14" s="378">
        <v>0</v>
      </c>
      <c r="AT14" s="378">
        <v>0</v>
      </c>
      <c r="AU14" s="378">
        <v>0</v>
      </c>
      <c r="AV14" s="378">
        <v>0</v>
      </c>
      <c r="AW14" s="378">
        <v>608.20000000000005</v>
      </c>
    </row>
    <row r="15" spans="1:49" x14ac:dyDescent="0.3">
      <c r="A15" s="378" t="s">
        <v>226</v>
      </c>
      <c r="B15" s="403">
        <v>12</v>
      </c>
      <c r="C15" s="378">
        <v>22</v>
      </c>
      <c r="D15" s="378">
        <v>2</v>
      </c>
      <c r="E15" s="378">
        <v>3</v>
      </c>
      <c r="F15" s="378">
        <v>54.6</v>
      </c>
      <c r="G15" s="378">
        <v>0</v>
      </c>
      <c r="H15" s="378">
        <v>0</v>
      </c>
      <c r="I15" s="378">
        <v>0</v>
      </c>
      <c r="J15" s="378">
        <v>5.6</v>
      </c>
      <c r="K15" s="378">
        <v>12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37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22</v>
      </c>
      <c r="D16" s="378">
        <v>2</v>
      </c>
      <c r="E16" s="378">
        <v>4</v>
      </c>
      <c r="F16" s="378">
        <v>411.5</v>
      </c>
      <c r="G16" s="378">
        <v>0</v>
      </c>
      <c r="H16" s="378">
        <v>0</v>
      </c>
      <c r="I16" s="378">
        <v>0</v>
      </c>
      <c r="J16" s="378">
        <v>0</v>
      </c>
      <c r="K16" s="378">
        <v>212</v>
      </c>
      <c r="L16" s="378">
        <v>0</v>
      </c>
      <c r="M16" s="378">
        <v>0</v>
      </c>
      <c r="N16" s="378">
        <v>16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169.5</v>
      </c>
      <c r="V16" s="378">
        <v>13</v>
      </c>
      <c r="W16" s="378">
        <v>0</v>
      </c>
      <c r="X16" s="378">
        <v>0</v>
      </c>
      <c r="Y16" s="378">
        <v>0</v>
      </c>
      <c r="Z16" s="378">
        <v>0</v>
      </c>
      <c r="AA16" s="378">
        <v>1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22</v>
      </c>
      <c r="D17" s="378">
        <v>2</v>
      </c>
      <c r="E17" s="378">
        <v>5</v>
      </c>
      <c r="F17" s="378">
        <v>12</v>
      </c>
      <c r="G17" s="378">
        <v>12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22</v>
      </c>
      <c r="D18" s="378">
        <v>2</v>
      </c>
      <c r="E18" s="378">
        <v>6</v>
      </c>
      <c r="F18" s="378">
        <v>1486247</v>
      </c>
      <c r="G18" s="378">
        <v>4800</v>
      </c>
      <c r="H18" s="378">
        <v>0</v>
      </c>
      <c r="I18" s="378">
        <v>0</v>
      </c>
      <c r="J18" s="378">
        <v>13121</v>
      </c>
      <c r="K18" s="378">
        <v>681894</v>
      </c>
      <c r="L18" s="378">
        <v>0</v>
      </c>
      <c r="M18" s="378">
        <v>0</v>
      </c>
      <c r="N18" s="378">
        <v>55901</v>
      </c>
      <c r="O18" s="378">
        <v>0</v>
      </c>
      <c r="P18" s="378">
        <v>66354</v>
      </c>
      <c r="Q18" s="378">
        <v>107087</v>
      </c>
      <c r="R18" s="378">
        <v>0</v>
      </c>
      <c r="S18" s="378">
        <v>0</v>
      </c>
      <c r="T18" s="378">
        <v>0</v>
      </c>
      <c r="U18" s="378">
        <v>374501</v>
      </c>
      <c r="V18" s="378">
        <v>33802</v>
      </c>
      <c r="W18" s="378">
        <v>0</v>
      </c>
      <c r="X18" s="378">
        <v>0</v>
      </c>
      <c r="Y18" s="378">
        <v>0</v>
      </c>
      <c r="Z18" s="378">
        <v>0</v>
      </c>
      <c r="AA18" s="378">
        <v>35167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33970</v>
      </c>
      <c r="AS18" s="378">
        <v>0</v>
      </c>
      <c r="AT18" s="378">
        <v>0</v>
      </c>
      <c r="AU18" s="378">
        <v>0</v>
      </c>
      <c r="AV18" s="378">
        <v>0</v>
      </c>
      <c r="AW18" s="378">
        <v>79650</v>
      </c>
    </row>
    <row r="19" spans="3:49" x14ac:dyDescent="0.3">
      <c r="C19" s="378">
        <v>22</v>
      </c>
      <c r="D19" s="378">
        <v>2</v>
      </c>
      <c r="E19" s="378">
        <v>9</v>
      </c>
      <c r="F19" s="378">
        <v>19427</v>
      </c>
      <c r="G19" s="378">
        <v>0</v>
      </c>
      <c r="H19" s="378">
        <v>0</v>
      </c>
      <c r="I19" s="378">
        <v>0</v>
      </c>
      <c r="J19" s="378">
        <v>0</v>
      </c>
      <c r="K19" s="378">
        <v>3100</v>
      </c>
      <c r="L19" s="378">
        <v>0</v>
      </c>
      <c r="M19" s="378">
        <v>0</v>
      </c>
      <c r="N19" s="378">
        <v>2500</v>
      </c>
      <c r="O19" s="378">
        <v>0</v>
      </c>
      <c r="P19" s="378">
        <v>0</v>
      </c>
      <c r="Q19" s="378">
        <v>0</v>
      </c>
      <c r="R19" s="378">
        <v>0</v>
      </c>
      <c r="S19" s="378">
        <v>0</v>
      </c>
      <c r="T19" s="378">
        <v>0</v>
      </c>
      <c r="U19" s="378">
        <v>6245</v>
      </c>
      <c r="V19" s="378">
        <v>2496</v>
      </c>
      <c r="W19" s="378">
        <v>0</v>
      </c>
      <c r="X19" s="378">
        <v>0</v>
      </c>
      <c r="Y19" s="378">
        <v>0</v>
      </c>
      <c r="Z19" s="378">
        <v>0</v>
      </c>
      <c r="AA19" s="378">
        <v>2496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590</v>
      </c>
      <c r="AS19" s="378">
        <v>0</v>
      </c>
      <c r="AT19" s="378">
        <v>0</v>
      </c>
      <c r="AU19" s="378">
        <v>0</v>
      </c>
      <c r="AV19" s="378">
        <v>0</v>
      </c>
      <c r="AW19" s="378">
        <v>2000</v>
      </c>
    </row>
    <row r="20" spans="3:49" x14ac:dyDescent="0.3">
      <c r="C20" s="378">
        <v>22</v>
      </c>
      <c r="D20" s="378">
        <v>2</v>
      </c>
      <c r="E20" s="378">
        <v>11</v>
      </c>
      <c r="F20" s="378">
        <v>3956.7430025445292</v>
      </c>
      <c r="G20" s="378">
        <v>0</v>
      </c>
      <c r="H20" s="378">
        <v>0</v>
      </c>
      <c r="I20" s="378">
        <v>0</v>
      </c>
      <c r="J20" s="378">
        <v>2290.0763358778627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22</v>
      </c>
      <c r="D21" s="378">
        <v>3</v>
      </c>
      <c r="E21" s="378">
        <v>1</v>
      </c>
      <c r="F21" s="378">
        <v>37.450000000000003</v>
      </c>
      <c r="G21" s="378">
        <v>0</v>
      </c>
      <c r="H21" s="378">
        <v>0</v>
      </c>
      <c r="I21" s="378">
        <v>0</v>
      </c>
      <c r="J21" s="378">
        <v>0.3</v>
      </c>
      <c r="K21" s="378">
        <v>9.75</v>
      </c>
      <c r="L21" s="378">
        <v>0</v>
      </c>
      <c r="M21" s="378">
        <v>0</v>
      </c>
      <c r="N21" s="378">
        <v>1</v>
      </c>
      <c r="O21" s="378">
        <v>0</v>
      </c>
      <c r="P21" s="378">
        <v>2</v>
      </c>
      <c r="Q21" s="378">
        <v>3</v>
      </c>
      <c r="R21" s="378">
        <v>0</v>
      </c>
      <c r="S21" s="378">
        <v>0</v>
      </c>
      <c r="T21" s="378">
        <v>0</v>
      </c>
      <c r="U21" s="378">
        <v>12.5</v>
      </c>
      <c r="V21" s="378">
        <v>1</v>
      </c>
      <c r="W21" s="378">
        <v>0</v>
      </c>
      <c r="X21" s="378">
        <v>0</v>
      </c>
      <c r="Y21" s="378">
        <v>0</v>
      </c>
      <c r="Z21" s="378">
        <v>0</v>
      </c>
      <c r="AA21" s="378">
        <v>2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2</v>
      </c>
      <c r="AS21" s="378">
        <v>0</v>
      </c>
      <c r="AT21" s="378">
        <v>0</v>
      </c>
      <c r="AU21" s="378">
        <v>0</v>
      </c>
      <c r="AV21" s="378">
        <v>0</v>
      </c>
      <c r="AW21" s="378">
        <v>3.9</v>
      </c>
    </row>
    <row r="22" spans="3:49" x14ac:dyDescent="0.3">
      <c r="C22" s="378">
        <v>22</v>
      </c>
      <c r="D22" s="378">
        <v>3</v>
      </c>
      <c r="E22" s="378">
        <v>2</v>
      </c>
      <c r="F22" s="378">
        <v>6265.3</v>
      </c>
      <c r="G22" s="378">
        <v>0</v>
      </c>
      <c r="H22" s="378">
        <v>0</v>
      </c>
      <c r="I22" s="378">
        <v>0</v>
      </c>
      <c r="J22" s="378">
        <v>47.2</v>
      </c>
      <c r="K22" s="378">
        <v>1634</v>
      </c>
      <c r="L22" s="378">
        <v>0</v>
      </c>
      <c r="M22" s="378">
        <v>0</v>
      </c>
      <c r="N22" s="378">
        <v>152</v>
      </c>
      <c r="O22" s="378">
        <v>0</v>
      </c>
      <c r="P22" s="378">
        <v>338.75</v>
      </c>
      <c r="Q22" s="378">
        <v>559.75</v>
      </c>
      <c r="R22" s="378">
        <v>0</v>
      </c>
      <c r="S22" s="378">
        <v>0</v>
      </c>
      <c r="T22" s="378">
        <v>0</v>
      </c>
      <c r="U22" s="378">
        <v>2044</v>
      </c>
      <c r="V22" s="378">
        <v>168</v>
      </c>
      <c r="W22" s="378">
        <v>0</v>
      </c>
      <c r="X22" s="378">
        <v>0</v>
      </c>
      <c r="Y22" s="378">
        <v>0</v>
      </c>
      <c r="Z22" s="378">
        <v>0</v>
      </c>
      <c r="AA22" s="378">
        <v>344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368</v>
      </c>
      <c r="AS22" s="378">
        <v>0</v>
      </c>
      <c r="AT22" s="378">
        <v>0</v>
      </c>
      <c r="AU22" s="378">
        <v>0</v>
      </c>
      <c r="AV22" s="378">
        <v>0</v>
      </c>
      <c r="AW22" s="378">
        <v>609.6</v>
      </c>
    </row>
    <row r="23" spans="3:49" x14ac:dyDescent="0.3">
      <c r="C23" s="378">
        <v>22</v>
      </c>
      <c r="D23" s="378">
        <v>3</v>
      </c>
      <c r="E23" s="378">
        <v>3</v>
      </c>
      <c r="F23" s="378">
        <v>35.299999999999997</v>
      </c>
      <c r="G23" s="378">
        <v>0</v>
      </c>
      <c r="H23" s="378">
        <v>0</v>
      </c>
      <c r="I23" s="378">
        <v>0</v>
      </c>
      <c r="J23" s="378">
        <v>8.8000000000000007</v>
      </c>
      <c r="K23" s="378">
        <v>12</v>
      </c>
      <c r="L23" s="378">
        <v>0</v>
      </c>
      <c r="M23" s="378">
        <v>0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14.5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22</v>
      </c>
      <c r="D24" s="378">
        <v>3</v>
      </c>
      <c r="E24" s="378">
        <v>4</v>
      </c>
      <c r="F24" s="378">
        <v>437.5</v>
      </c>
      <c r="G24" s="378">
        <v>0</v>
      </c>
      <c r="H24" s="378">
        <v>0</v>
      </c>
      <c r="I24" s="378">
        <v>0</v>
      </c>
      <c r="J24" s="378">
        <v>0</v>
      </c>
      <c r="K24" s="378">
        <v>218</v>
      </c>
      <c r="L24" s="378">
        <v>0</v>
      </c>
      <c r="M24" s="378">
        <v>0</v>
      </c>
      <c r="N24" s="378">
        <v>5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185</v>
      </c>
      <c r="V24" s="378">
        <v>10.5</v>
      </c>
      <c r="W24" s="378">
        <v>0</v>
      </c>
      <c r="X24" s="378">
        <v>0</v>
      </c>
      <c r="Y24" s="378">
        <v>0</v>
      </c>
      <c r="Z24" s="378">
        <v>0</v>
      </c>
      <c r="AA24" s="378">
        <v>19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22</v>
      </c>
      <c r="D25" s="378">
        <v>3</v>
      </c>
      <c r="E25" s="378">
        <v>5</v>
      </c>
      <c r="F25" s="378">
        <v>12</v>
      </c>
      <c r="G25" s="378">
        <v>12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22</v>
      </c>
      <c r="D26" s="378">
        <v>3</v>
      </c>
      <c r="E26" s="378">
        <v>6</v>
      </c>
      <c r="F26" s="378">
        <v>1519241</v>
      </c>
      <c r="G26" s="378">
        <v>4800</v>
      </c>
      <c r="H26" s="378">
        <v>0</v>
      </c>
      <c r="I26" s="378">
        <v>0</v>
      </c>
      <c r="J26" s="378">
        <v>13927</v>
      </c>
      <c r="K26" s="378">
        <v>680141</v>
      </c>
      <c r="L26" s="378">
        <v>0</v>
      </c>
      <c r="M26" s="378">
        <v>0</v>
      </c>
      <c r="N26" s="378">
        <v>49825</v>
      </c>
      <c r="O26" s="378">
        <v>0</v>
      </c>
      <c r="P26" s="378">
        <v>72329</v>
      </c>
      <c r="Q26" s="378">
        <v>113561</v>
      </c>
      <c r="R26" s="378">
        <v>0</v>
      </c>
      <c r="S26" s="378">
        <v>0</v>
      </c>
      <c r="T26" s="378">
        <v>0</v>
      </c>
      <c r="U26" s="378">
        <v>399278</v>
      </c>
      <c r="V26" s="378">
        <v>30738</v>
      </c>
      <c r="W26" s="378">
        <v>0</v>
      </c>
      <c r="X26" s="378">
        <v>0</v>
      </c>
      <c r="Y26" s="378">
        <v>0</v>
      </c>
      <c r="Z26" s="378">
        <v>0</v>
      </c>
      <c r="AA26" s="378">
        <v>45923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0</v>
      </c>
      <c r="AP26" s="378">
        <v>0</v>
      </c>
      <c r="AQ26" s="378">
        <v>0</v>
      </c>
      <c r="AR26" s="378">
        <v>33380</v>
      </c>
      <c r="AS26" s="378">
        <v>0</v>
      </c>
      <c r="AT26" s="378">
        <v>0</v>
      </c>
      <c r="AU26" s="378">
        <v>0</v>
      </c>
      <c r="AV26" s="378">
        <v>0</v>
      </c>
      <c r="AW26" s="378">
        <v>75339</v>
      </c>
    </row>
    <row r="27" spans="3:49" x14ac:dyDescent="0.3">
      <c r="C27" s="378">
        <v>22</v>
      </c>
      <c r="D27" s="378">
        <v>3</v>
      </c>
      <c r="E27" s="378">
        <v>9</v>
      </c>
      <c r="F27" s="378">
        <v>3540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590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2950</v>
      </c>
    </row>
    <row r="28" spans="3:49" x14ac:dyDescent="0.3">
      <c r="C28" s="378">
        <v>22</v>
      </c>
      <c r="D28" s="378">
        <v>3</v>
      </c>
      <c r="E28" s="378">
        <v>10</v>
      </c>
      <c r="F28" s="378">
        <v>6310</v>
      </c>
      <c r="G28" s="378">
        <v>0</v>
      </c>
      <c r="H28" s="378">
        <v>0</v>
      </c>
      <c r="I28" s="378">
        <v>0</v>
      </c>
      <c r="J28" s="378">
        <v>110</v>
      </c>
      <c r="K28" s="378">
        <v>0</v>
      </c>
      <c r="L28" s="378">
        <v>0</v>
      </c>
      <c r="M28" s="378">
        <v>0</v>
      </c>
      <c r="N28" s="378">
        <v>0</v>
      </c>
      <c r="O28" s="378">
        <v>6200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22</v>
      </c>
      <c r="D29" s="378">
        <v>3</v>
      </c>
      <c r="E29" s="378">
        <v>11</v>
      </c>
      <c r="F29" s="378">
        <v>3956.7430025445292</v>
      </c>
      <c r="G29" s="378">
        <v>0</v>
      </c>
      <c r="H29" s="378">
        <v>0</v>
      </c>
      <c r="I29" s="378">
        <v>0</v>
      </c>
      <c r="J29" s="378">
        <v>2290.0763358778627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22</v>
      </c>
      <c r="D30" s="378">
        <v>4</v>
      </c>
      <c r="E30" s="378">
        <v>1</v>
      </c>
      <c r="F30" s="378">
        <v>36.65</v>
      </c>
      <c r="G30" s="378">
        <v>0</v>
      </c>
      <c r="H30" s="378">
        <v>0</v>
      </c>
      <c r="I30" s="378">
        <v>0</v>
      </c>
      <c r="J30" s="378">
        <v>0.3</v>
      </c>
      <c r="K30" s="378">
        <v>8.9499999999999993</v>
      </c>
      <c r="L30" s="378">
        <v>0</v>
      </c>
      <c r="M30" s="378">
        <v>0</v>
      </c>
      <c r="N30" s="378">
        <v>1</v>
      </c>
      <c r="O30" s="378">
        <v>0</v>
      </c>
      <c r="P30" s="378">
        <v>2</v>
      </c>
      <c r="Q30" s="378">
        <v>3</v>
      </c>
      <c r="R30" s="378">
        <v>0</v>
      </c>
      <c r="S30" s="378">
        <v>0</v>
      </c>
      <c r="T30" s="378">
        <v>0</v>
      </c>
      <c r="U30" s="378">
        <v>12.5</v>
      </c>
      <c r="V30" s="378">
        <v>1</v>
      </c>
      <c r="W30" s="378">
        <v>0</v>
      </c>
      <c r="X30" s="378">
        <v>0</v>
      </c>
      <c r="Y30" s="378">
        <v>0</v>
      </c>
      <c r="Z30" s="378">
        <v>0</v>
      </c>
      <c r="AA30" s="378">
        <v>2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2</v>
      </c>
      <c r="AS30" s="378">
        <v>0</v>
      </c>
      <c r="AT30" s="378">
        <v>0</v>
      </c>
      <c r="AU30" s="378">
        <v>0</v>
      </c>
      <c r="AV30" s="378">
        <v>0</v>
      </c>
      <c r="AW30" s="378">
        <v>3.9</v>
      </c>
    </row>
    <row r="31" spans="3:49" x14ac:dyDescent="0.3">
      <c r="C31" s="378">
        <v>22</v>
      </c>
      <c r="D31" s="378">
        <v>4</v>
      </c>
      <c r="E31" s="378">
        <v>2</v>
      </c>
      <c r="F31" s="378">
        <v>5986.05</v>
      </c>
      <c r="G31" s="378">
        <v>0</v>
      </c>
      <c r="H31" s="378">
        <v>0</v>
      </c>
      <c r="I31" s="378">
        <v>0</v>
      </c>
      <c r="J31" s="378">
        <v>50.4</v>
      </c>
      <c r="K31" s="378">
        <v>1448.6</v>
      </c>
      <c r="L31" s="378">
        <v>0</v>
      </c>
      <c r="M31" s="378">
        <v>0</v>
      </c>
      <c r="N31" s="378">
        <v>160</v>
      </c>
      <c r="O31" s="378">
        <v>0</v>
      </c>
      <c r="P31" s="378">
        <v>357.75</v>
      </c>
      <c r="Q31" s="378">
        <v>499.5</v>
      </c>
      <c r="R31" s="378">
        <v>0</v>
      </c>
      <c r="S31" s="378">
        <v>0</v>
      </c>
      <c r="T31" s="378">
        <v>0</v>
      </c>
      <c r="U31" s="378">
        <v>2021</v>
      </c>
      <c r="V31" s="378">
        <v>168</v>
      </c>
      <c r="W31" s="378">
        <v>0</v>
      </c>
      <c r="X31" s="378">
        <v>0</v>
      </c>
      <c r="Y31" s="378">
        <v>0</v>
      </c>
      <c r="Z31" s="378">
        <v>0</v>
      </c>
      <c r="AA31" s="378">
        <v>332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  <c r="AP31" s="378">
        <v>0</v>
      </c>
      <c r="AQ31" s="378">
        <v>0</v>
      </c>
      <c r="AR31" s="378">
        <v>336</v>
      </c>
      <c r="AS31" s="378">
        <v>0</v>
      </c>
      <c r="AT31" s="378">
        <v>0</v>
      </c>
      <c r="AU31" s="378">
        <v>0</v>
      </c>
      <c r="AV31" s="378">
        <v>0</v>
      </c>
      <c r="AW31" s="378">
        <v>612.79999999999995</v>
      </c>
    </row>
    <row r="32" spans="3:49" x14ac:dyDescent="0.3">
      <c r="C32" s="378">
        <v>22</v>
      </c>
      <c r="D32" s="378">
        <v>4</v>
      </c>
      <c r="E32" s="378">
        <v>3</v>
      </c>
      <c r="F32" s="378">
        <v>34</v>
      </c>
      <c r="G32" s="378">
        <v>0</v>
      </c>
      <c r="H32" s="378">
        <v>0</v>
      </c>
      <c r="I32" s="378">
        <v>0</v>
      </c>
      <c r="J32" s="378">
        <v>5.6</v>
      </c>
      <c r="K32" s="378">
        <v>28.4</v>
      </c>
      <c r="L32" s="378">
        <v>0</v>
      </c>
      <c r="M32" s="378">
        <v>0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22</v>
      </c>
      <c r="D33" s="378">
        <v>4</v>
      </c>
      <c r="E33" s="378">
        <v>4</v>
      </c>
      <c r="F33" s="378">
        <v>511</v>
      </c>
      <c r="G33" s="378">
        <v>0</v>
      </c>
      <c r="H33" s="378">
        <v>0</v>
      </c>
      <c r="I33" s="378">
        <v>0</v>
      </c>
      <c r="J33" s="378">
        <v>0</v>
      </c>
      <c r="K33" s="378">
        <v>228</v>
      </c>
      <c r="L33" s="378">
        <v>0</v>
      </c>
      <c r="M33" s="378">
        <v>0</v>
      </c>
      <c r="N33" s="378">
        <v>25</v>
      </c>
      <c r="O33" s="378">
        <v>0</v>
      </c>
      <c r="P33" s="378">
        <v>0</v>
      </c>
      <c r="Q33" s="378">
        <v>0</v>
      </c>
      <c r="R33" s="378">
        <v>0</v>
      </c>
      <c r="S33" s="378">
        <v>0</v>
      </c>
      <c r="T33" s="378">
        <v>0</v>
      </c>
      <c r="U33" s="378">
        <v>230</v>
      </c>
      <c r="V33" s="378">
        <v>12.5</v>
      </c>
      <c r="W33" s="378">
        <v>0</v>
      </c>
      <c r="X33" s="378">
        <v>0</v>
      </c>
      <c r="Y33" s="378">
        <v>0</v>
      </c>
      <c r="Z33" s="378">
        <v>0</v>
      </c>
      <c r="AA33" s="378">
        <v>15.5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0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22</v>
      </c>
      <c r="D34" s="378">
        <v>4</v>
      </c>
      <c r="E34" s="378">
        <v>5</v>
      </c>
      <c r="F34" s="378">
        <v>24</v>
      </c>
      <c r="G34" s="378">
        <v>24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22</v>
      </c>
      <c r="D35" s="378">
        <v>4</v>
      </c>
      <c r="E35" s="378">
        <v>6</v>
      </c>
      <c r="F35" s="378">
        <v>1561603</v>
      </c>
      <c r="G35" s="378">
        <v>9600</v>
      </c>
      <c r="H35" s="378">
        <v>0</v>
      </c>
      <c r="I35" s="378">
        <v>0</v>
      </c>
      <c r="J35" s="378">
        <v>13135</v>
      </c>
      <c r="K35" s="378">
        <v>675648</v>
      </c>
      <c r="L35" s="378">
        <v>0</v>
      </c>
      <c r="M35" s="378">
        <v>0</v>
      </c>
      <c r="N35" s="378">
        <v>71890</v>
      </c>
      <c r="O35" s="378">
        <v>0</v>
      </c>
      <c r="P35" s="378">
        <v>71482</v>
      </c>
      <c r="Q35" s="378">
        <v>111658</v>
      </c>
      <c r="R35" s="378">
        <v>0</v>
      </c>
      <c r="S35" s="378">
        <v>0</v>
      </c>
      <c r="T35" s="378">
        <v>0</v>
      </c>
      <c r="U35" s="378">
        <v>413340</v>
      </c>
      <c r="V35" s="378">
        <v>31390</v>
      </c>
      <c r="W35" s="378">
        <v>0</v>
      </c>
      <c r="X35" s="378">
        <v>0</v>
      </c>
      <c r="Y35" s="378">
        <v>0</v>
      </c>
      <c r="Z35" s="378">
        <v>0</v>
      </c>
      <c r="AA35" s="378">
        <v>45663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0</v>
      </c>
      <c r="AP35" s="378">
        <v>0</v>
      </c>
      <c r="AQ35" s="378">
        <v>0</v>
      </c>
      <c r="AR35" s="378">
        <v>33970</v>
      </c>
      <c r="AS35" s="378">
        <v>0</v>
      </c>
      <c r="AT35" s="378">
        <v>0</v>
      </c>
      <c r="AU35" s="378">
        <v>0</v>
      </c>
      <c r="AV35" s="378">
        <v>0</v>
      </c>
      <c r="AW35" s="378">
        <v>83827</v>
      </c>
    </row>
    <row r="36" spans="3:49" x14ac:dyDescent="0.3">
      <c r="C36" s="378">
        <v>22</v>
      </c>
      <c r="D36" s="378">
        <v>4</v>
      </c>
      <c r="E36" s="378">
        <v>9</v>
      </c>
      <c r="F36" s="378">
        <v>24040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0</v>
      </c>
      <c r="M36" s="378">
        <v>0</v>
      </c>
      <c r="N36" s="378">
        <v>10000</v>
      </c>
      <c r="O36" s="378">
        <v>0</v>
      </c>
      <c r="P36" s="378">
        <v>3000</v>
      </c>
      <c r="Q36" s="378">
        <v>3000</v>
      </c>
      <c r="R36" s="378">
        <v>0</v>
      </c>
      <c r="S36" s="378">
        <v>0</v>
      </c>
      <c r="T36" s="378">
        <v>0</v>
      </c>
      <c r="U36" s="378">
        <v>2950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590</v>
      </c>
      <c r="AS36" s="378">
        <v>0</v>
      </c>
      <c r="AT36" s="378">
        <v>0</v>
      </c>
      <c r="AU36" s="378">
        <v>0</v>
      </c>
      <c r="AV36" s="378">
        <v>0</v>
      </c>
      <c r="AW36" s="378">
        <v>4500</v>
      </c>
    </row>
    <row r="37" spans="3:49" x14ac:dyDescent="0.3">
      <c r="C37" s="378">
        <v>22</v>
      </c>
      <c r="D37" s="378">
        <v>4</v>
      </c>
      <c r="E37" s="378">
        <v>10</v>
      </c>
      <c r="F37" s="378">
        <v>600</v>
      </c>
      <c r="G37" s="378">
        <v>0</v>
      </c>
      <c r="H37" s="378">
        <v>0</v>
      </c>
      <c r="I37" s="378">
        <v>0</v>
      </c>
      <c r="J37" s="378">
        <v>0</v>
      </c>
      <c r="K37" s="378">
        <v>0</v>
      </c>
      <c r="L37" s="378">
        <v>0</v>
      </c>
      <c r="M37" s="378">
        <v>0</v>
      </c>
      <c r="N37" s="378">
        <v>0</v>
      </c>
      <c r="O37" s="378">
        <v>600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22</v>
      </c>
      <c r="D38" s="378">
        <v>4</v>
      </c>
      <c r="E38" s="378">
        <v>11</v>
      </c>
      <c r="F38" s="378">
        <v>3956.7430025445292</v>
      </c>
      <c r="G38" s="378">
        <v>0</v>
      </c>
      <c r="H38" s="378">
        <v>0</v>
      </c>
      <c r="I38" s="378">
        <v>0</v>
      </c>
      <c r="J38" s="378">
        <v>2290.0763358778627</v>
      </c>
      <c r="K38" s="378">
        <v>0</v>
      </c>
      <c r="L38" s="378">
        <v>0</v>
      </c>
      <c r="M38" s="378">
        <v>0</v>
      </c>
      <c r="N38" s="378">
        <v>0</v>
      </c>
      <c r="O38" s="378">
        <v>1666.6666666666667</v>
      </c>
      <c r="P38" s="378">
        <v>0</v>
      </c>
      <c r="Q38" s="378">
        <v>0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0</v>
      </c>
      <c r="AP38" s="378">
        <v>0</v>
      </c>
      <c r="AQ38" s="378">
        <v>0</v>
      </c>
      <c r="AR38" s="378">
        <v>0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22</v>
      </c>
      <c r="D39" s="378">
        <v>5</v>
      </c>
      <c r="E39" s="378">
        <v>1</v>
      </c>
      <c r="F39" s="378">
        <v>36.65</v>
      </c>
      <c r="G39" s="378">
        <v>0</v>
      </c>
      <c r="H39" s="378">
        <v>0</v>
      </c>
      <c r="I39" s="378">
        <v>0</v>
      </c>
      <c r="J39" s="378">
        <v>0.3</v>
      </c>
      <c r="K39" s="378">
        <v>8.9499999999999993</v>
      </c>
      <c r="L39" s="378">
        <v>0</v>
      </c>
      <c r="M39" s="378">
        <v>0</v>
      </c>
      <c r="N39" s="378">
        <v>1</v>
      </c>
      <c r="O39" s="378">
        <v>0</v>
      </c>
      <c r="P39" s="378">
        <v>2</v>
      </c>
      <c r="Q39" s="378">
        <v>3</v>
      </c>
      <c r="R39" s="378">
        <v>0</v>
      </c>
      <c r="S39" s="378">
        <v>0</v>
      </c>
      <c r="T39" s="378">
        <v>0</v>
      </c>
      <c r="U39" s="378">
        <v>12.5</v>
      </c>
      <c r="V39" s="378">
        <v>1</v>
      </c>
      <c r="W39" s="378">
        <v>0</v>
      </c>
      <c r="X39" s="378">
        <v>0</v>
      </c>
      <c r="Y39" s="378">
        <v>0</v>
      </c>
      <c r="Z39" s="378">
        <v>0</v>
      </c>
      <c r="AA39" s="378">
        <v>2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0</v>
      </c>
      <c r="AP39" s="378">
        <v>0</v>
      </c>
      <c r="AQ39" s="378">
        <v>0</v>
      </c>
      <c r="AR39" s="378">
        <v>2</v>
      </c>
      <c r="AS39" s="378">
        <v>0</v>
      </c>
      <c r="AT39" s="378">
        <v>0</v>
      </c>
      <c r="AU39" s="378">
        <v>0</v>
      </c>
      <c r="AV39" s="378">
        <v>0</v>
      </c>
      <c r="AW39" s="378">
        <v>3.9</v>
      </c>
    </row>
    <row r="40" spans="3:49" x14ac:dyDescent="0.3">
      <c r="C40" s="378">
        <v>22</v>
      </c>
      <c r="D40" s="378">
        <v>5</v>
      </c>
      <c r="E40" s="378">
        <v>2</v>
      </c>
      <c r="F40" s="378">
        <v>5949.75</v>
      </c>
      <c r="G40" s="378">
        <v>0</v>
      </c>
      <c r="H40" s="378">
        <v>0</v>
      </c>
      <c r="I40" s="378">
        <v>0</v>
      </c>
      <c r="J40" s="378">
        <v>40.799999999999997</v>
      </c>
      <c r="K40" s="378">
        <v>1515.2</v>
      </c>
      <c r="L40" s="378">
        <v>0</v>
      </c>
      <c r="M40" s="378">
        <v>0</v>
      </c>
      <c r="N40" s="378">
        <v>176</v>
      </c>
      <c r="O40" s="378">
        <v>0</v>
      </c>
      <c r="P40" s="378">
        <v>355</v>
      </c>
      <c r="Q40" s="378">
        <v>523.75</v>
      </c>
      <c r="R40" s="378">
        <v>0</v>
      </c>
      <c r="S40" s="378">
        <v>0</v>
      </c>
      <c r="T40" s="378">
        <v>0</v>
      </c>
      <c r="U40" s="378">
        <v>1940</v>
      </c>
      <c r="V40" s="378">
        <v>168</v>
      </c>
      <c r="W40" s="378">
        <v>0</v>
      </c>
      <c r="X40" s="378">
        <v>0</v>
      </c>
      <c r="Y40" s="378">
        <v>0</v>
      </c>
      <c r="Z40" s="378">
        <v>0</v>
      </c>
      <c r="AA40" s="378">
        <v>248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328</v>
      </c>
      <c r="AS40" s="378">
        <v>0</v>
      </c>
      <c r="AT40" s="378">
        <v>0</v>
      </c>
      <c r="AU40" s="378">
        <v>0</v>
      </c>
      <c r="AV40" s="378">
        <v>0</v>
      </c>
      <c r="AW40" s="378">
        <v>655</v>
      </c>
    </row>
    <row r="41" spans="3:49" x14ac:dyDescent="0.3">
      <c r="C41" s="378">
        <v>22</v>
      </c>
      <c r="D41" s="378">
        <v>5</v>
      </c>
      <c r="E41" s="378">
        <v>3</v>
      </c>
      <c r="F41" s="378">
        <v>39.299999999999997</v>
      </c>
      <c r="G41" s="378">
        <v>0</v>
      </c>
      <c r="H41" s="378">
        <v>0</v>
      </c>
      <c r="I41" s="378">
        <v>0</v>
      </c>
      <c r="J41" s="378">
        <v>0</v>
      </c>
      <c r="K41" s="378">
        <v>36.799999999999997</v>
      </c>
      <c r="L41" s="378">
        <v>0</v>
      </c>
      <c r="M41" s="378">
        <v>0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2.5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0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22</v>
      </c>
      <c r="D42" s="378">
        <v>5</v>
      </c>
      <c r="E42" s="378">
        <v>4</v>
      </c>
      <c r="F42" s="378">
        <v>425.5</v>
      </c>
      <c r="G42" s="378">
        <v>0</v>
      </c>
      <c r="H42" s="378">
        <v>0</v>
      </c>
      <c r="I42" s="378">
        <v>0</v>
      </c>
      <c r="J42" s="378">
        <v>0</v>
      </c>
      <c r="K42" s="378">
        <v>216</v>
      </c>
      <c r="L42" s="378">
        <v>0</v>
      </c>
      <c r="M42" s="378">
        <v>0</v>
      </c>
      <c r="N42" s="378">
        <v>15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177.5</v>
      </c>
      <c r="V42" s="378">
        <v>12</v>
      </c>
      <c r="W42" s="378">
        <v>0</v>
      </c>
      <c r="X42" s="378">
        <v>0</v>
      </c>
      <c r="Y42" s="378">
        <v>0</v>
      </c>
      <c r="Z42" s="378">
        <v>0</v>
      </c>
      <c r="AA42" s="378">
        <v>5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22</v>
      </c>
      <c r="D43" s="378">
        <v>5</v>
      </c>
      <c r="E43" s="378">
        <v>5</v>
      </c>
      <c r="F43" s="378">
        <v>12</v>
      </c>
      <c r="G43" s="378">
        <v>12</v>
      </c>
      <c r="H43" s="378">
        <v>0</v>
      </c>
      <c r="I43" s="378">
        <v>0</v>
      </c>
      <c r="J43" s="378">
        <v>0</v>
      </c>
      <c r="K43" s="378">
        <v>0</v>
      </c>
      <c r="L43" s="378">
        <v>0</v>
      </c>
      <c r="M43" s="378">
        <v>0</v>
      </c>
      <c r="N43" s="378">
        <v>0</v>
      </c>
      <c r="O43" s="378">
        <v>0</v>
      </c>
      <c r="P43" s="378">
        <v>0</v>
      </c>
      <c r="Q43" s="378">
        <v>0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0</v>
      </c>
      <c r="AP43" s="378">
        <v>0</v>
      </c>
      <c r="AQ43" s="378">
        <v>0</v>
      </c>
      <c r="AR43" s="378">
        <v>0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22</v>
      </c>
      <c r="D44" s="378">
        <v>5</v>
      </c>
      <c r="E44" s="378">
        <v>6</v>
      </c>
      <c r="F44" s="378">
        <v>1516158</v>
      </c>
      <c r="G44" s="378">
        <v>4800</v>
      </c>
      <c r="H44" s="378">
        <v>0</v>
      </c>
      <c r="I44" s="378">
        <v>0</v>
      </c>
      <c r="J44" s="378">
        <v>11516</v>
      </c>
      <c r="K44" s="378">
        <v>662376</v>
      </c>
      <c r="L44" s="378">
        <v>0</v>
      </c>
      <c r="M44" s="378">
        <v>0</v>
      </c>
      <c r="N44" s="378">
        <v>56518</v>
      </c>
      <c r="O44" s="378">
        <v>0</v>
      </c>
      <c r="P44" s="378">
        <v>75670</v>
      </c>
      <c r="Q44" s="378">
        <v>112446</v>
      </c>
      <c r="R44" s="378">
        <v>0</v>
      </c>
      <c r="S44" s="378">
        <v>0</v>
      </c>
      <c r="T44" s="378">
        <v>0</v>
      </c>
      <c r="U44" s="378">
        <v>408299</v>
      </c>
      <c r="V44" s="378">
        <v>31384</v>
      </c>
      <c r="W44" s="378">
        <v>0</v>
      </c>
      <c r="X44" s="378">
        <v>0</v>
      </c>
      <c r="Y44" s="378">
        <v>0</v>
      </c>
      <c r="Z44" s="378">
        <v>0</v>
      </c>
      <c r="AA44" s="378">
        <v>32571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7000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34179</v>
      </c>
      <c r="AS44" s="378">
        <v>0</v>
      </c>
      <c r="AT44" s="378">
        <v>0</v>
      </c>
      <c r="AU44" s="378">
        <v>0</v>
      </c>
      <c r="AV44" s="378">
        <v>0</v>
      </c>
      <c r="AW44" s="378">
        <v>79399</v>
      </c>
    </row>
    <row r="45" spans="3:49" x14ac:dyDescent="0.3">
      <c r="C45" s="378">
        <v>22</v>
      </c>
      <c r="D45" s="378">
        <v>5</v>
      </c>
      <c r="E45" s="378">
        <v>9</v>
      </c>
      <c r="F45" s="378">
        <v>10540</v>
      </c>
      <c r="G45" s="378">
        <v>0</v>
      </c>
      <c r="H45" s="378">
        <v>0</v>
      </c>
      <c r="I45" s="378">
        <v>0</v>
      </c>
      <c r="J45" s="378">
        <v>0</v>
      </c>
      <c r="K45" s="378">
        <v>0</v>
      </c>
      <c r="L45" s="378">
        <v>0</v>
      </c>
      <c r="M45" s="378">
        <v>0</v>
      </c>
      <c r="N45" s="378">
        <v>0</v>
      </c>
      <c r="O45" s="378">
        <v>0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2950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7000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590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22</v>
      </c>
      <c r="D46" s="378">
        <v>5</v>
      </c>
      <c r="E46" s="378">
        <v>10</v>
      </c>
      <c r="F46" s="378">
        <v>500</v>
      </c>
      <c r="G46" s="378">
        <v>0</v>
      </c>
      <c r="H46" s="378">
        <v>0</v>
      </c>
      <c r="I46" s="378">
        <v>0</v>
      </c>
      <c r="J46" s="378">
        <v>0</v>
      </c>
      <c r="K46" s="378">
        <v>0</v>
      </c>
      <c r="L46" s="378">
        <v>0</v>
      </c>
      <c r="M46" s="378">
        <v>0</v>
      </c>
      <c r="N46" s="378">
        <v>0</v>
      </c>
      <c r="O46" s="378">
        <v>500</v>
      </c>
      <c r="P46" s="378">
        <v>0</v>
      </c>
      <c r="Q46" s="378">
        <v>0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0</v>
      </c>
      <c r="AP46" s="378">
        <v>0</v>
      </c>
      <c r="AQ46" s="378">
        <v>0</v>
      </c>
      <c r="AR46" s="378">
        <v>0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22</v>
      </c>
      <c r="D47" s="378">
        <v>5</v>
      </c>
      <c r="E47" s="378">
        <v>11</v>
      </c>
      <c r="F47" s="378">
        <v>3956.7430025445292</v>
      </c>
      <c r="G47" s="378">
        <v>0</v>
      </c>
      <c r="H47" s="378">
        <v>0</v>
      </c>
      <c r="I47" s="378">
        <v>0</v>
      </c>
      <c r="J47" s="378">
        <v>2290.0763358778627</v>
      </c>
      <c r="K47" s="378">
        <v>0</v>
      </c>
      <c r="L47" s="378">
        <v>0</v>
      </c>
      <c r="M47" s="378">
        <v>0</v>
      </c>
      <c r="N47" s="378">
        <v>0</v>
      </c>
      <c r="O47" s="378">
        <v>1666.6666666666667</v>
      </c>
      <c r="P47" s="378">
        <v>0</v>
      </c>
      <c r="Q47" s="378">
        <v>0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0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0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22</v>
      </c>
      <c r="D48" s="378">
        <v>6</v>
      </c>
      <c r="E48" s="378">
        <v>1</v>
      </c>
      <c r="F48" s="378">
        <v>36.65</v>
      </c>
      <c r="G48" s="378">
        <v>0</v>
      </c>
      <c r="H48" s="378">
        <v>0</v>
      </c>
      <c r="I48" s="378">
        <v>0</v>
      </c>
      <c r="J48" s="378">
        <v>0.3</v>
      </c>
      <c r="K48" s="378">
        <v>8.9499999999999993</v>
      </c>
      <c r="L48" s="378">
        <v>0</v>
      </c>
      <c r="M48" s="378">
        <v>0</v>
      </c>
      <c r="N48" s="378">
        <v>1</v>
      </c>
      <c r="O48" s="378">
        <v>0</v>
      </c>
      <c r="P48" s="378">
        <v>2</v>
      </c>
      <c r="Q48" s="378">
        <v>3</v>
      </c>
      <c r="R48" s="378">
        <v>0</v>
      </c>
      <c r="S48" s="378">
        <v>0</v>
      </c>
      <c r="T48" s="378">
        <v>0</v>
      </c>
      <c r="U48" s="378">
        <v>12.5</v>
      </c>
      <c r="V48" s="378">
        <v>1</v>
      </c>
      <c r="W48" s="378">
        <v>0</v>
      </c>
      <c r="X48" s="378">
        <v>0</v>
      </c>
      <c r="Y48" s="378">
        <v>0</v>
      </c>
      <c r="Z48" s="378">
        <v>0</v>
      </c>
      <c r="AA48" s="378">
        <v>2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2</v>
      </c>
      <c r="AS48" s="378">
        <v>0</v>
      </c>
      <c r="AT48" s="378">
        <v>0</v>
      </c>
      <c r="AU48" s="378">
        <v>0</v>
      </c>
      <c r="AV48" s="378">
        <v>0</v>
      </c>
      <c r="AW48" s="378">
        <v>3.9</v>
      </c>
    </row>
    <row r="49" spans="3:49" x14ac:dyDescent="0.3">
      <c r="C49" s="378">
        <v>22</v>
      </c>
      <c r="D49" s="378">
        <v>6</v>
      </c>
      <c r="E49" s="378">
        <v>2</v>
      </c>
      <c r="F49" s="378">
        <v>5769.1</v>
      </c>
      <c r="G49" s="378">
        <v>0</v>
      </c>
      <c r="H49" s="378">
        <v>0</v>
      </c>
      <c r="I49" s="378">
        <v>0</v>
      </c>
      <c r="J49" s="378">
        <v>32</v>
      </c>
      <c r="K49" s="378">
        <v>1395.2</v>
      </c>
      <c r="L49" s="378">
        <v>0</v>
      </c>
      <c r="M49" s="378">
        <v>0</v>
      </c>
      <c r="N49" s="378">
        <v>168</v>
      </c>
      <c r="O49" s="378">
        <v>0</v>
      </c>
      <c r="P49" s="378">
        <v>356.75</v>
      </c>
      <c r="Q49" s="378">
        <v>509.25</v>
      </c>
      <c r="R49" s="378">
        <v>0</v>
      </c>
      <c r="S49" s="378">
        <v>0</v>
      </c>
      <c r="T49" s="378">
        <v>0</v>
      </c>
      <c r="U49" s="378">
        <v>1878.5</v>
      </c>
      <c r="V49" s="378">
        <v>165</v>
      </c>
      <c r="W49" s="378">
        <v>0</v>
      </c>
      <c r="X49" s="378">
        <v>0</v>
      </c>
      <c r="Y49" s="378">
        <v>0</v>
      </c>
      <c r="Z49" s="378">
        <v>0</v>
      </c>
      <c r="AA49" s="378">
        <v>272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352</v>
      </c>
      <c r="AS49" s="378">
        <v>0</v>
      </c>
      <c r="AT49" s="378">
        <v>0</v>
      </c>
      <c r="AU49" s="378">
        <v>0</v>
      </c>
      <c r="AV49" s="378">
        <v>0</v>
      </c>
      <c r="AW49" s="378">
        <v>640.4</v>
      </c>
    </row>
    <row r="50" spans="3:49" x14ac:dyDescent="0.3">
      <c r="C50" s="378">
        <v>22</v>
      </c>
      <c r="D50" s="378">
        <v>6</v>
      </c>
      <c r="E50" s="378">
        <v>3</v>
      </c>
      <c r="F50" s="378">
        <v>31.3</v>
      </c>
      <c r="G50" s="378">
        <v>0</v>
      </c>
      <c r="H50" s="378">
        <v>0</v>
      </c>
      <c r="I50" s="378">
        <v>0</v>
      </c>
      <c r="J50" s="378">
        <v>0</v>
      </c>
      <c r="K50" s="378">
        <v>28.8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2.5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22</v>
      </c>
      <c r="D51" s="378">
        <v>6</v>
      </c>
      <c r="E51" s="378">
        <v>4</v>
      </c>
      <c r="F51" s="378">
        <v>378</v>
      </c>
      <c r="G51" s="378">
        <v>0</v>
      </c>
      <c r="H51" s="378">
        <v>0</v>
      </c>
      <c r="I51" s="378">
        <v>0</v>
      </c>
      <c r="J51" s="378">
        <v>0</v>
      </c>
      <c r="K51" s="378">
        <v>200</v>
      </c>
      <c r="L51" s="378">
        <v>0</v>
      </c>
      <c r="M51" s="378">
        <v>0</v>
      </c>
      <c r="N51" s="378">
        <v>5</v>
      </c>
      <c r="O51" s="378">
        <v>0</v>
      </c>
      <c r="P51" s="378">
        <v>0</v>
      </c>
      <c r="Q51" s="378">
        <v>0</v>
      </c>
      <c r="R51" s="378">
        <v>0</v>
      </c>
      <c r="S51" s="378">
        <v>0</v>
      </c>
      <c r="T51" s="378">
        <v>0</v>
      </c>
      <c r="U51" s="378">
        <v>152.5</v>
      </c>
      <c r="V51" s="378">
        <v>12.5</v>
      </c>
      <c r="W51" s="378">
        <v>0</v>
      </c>
      <c r="X51" s="378">
        <v>0</v>
      </c>
      <c r="Y51" s="378">
        <v>0</v>
      </c>
      <c r="Z51" s="378">
        <v>0</v>
      </c>
      <c r="AA51" s="378">
        <v>8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0</v>
      </c>
      <c r="AP51" s="378">
        <v>0</v>
      </c>
      <c r="AQ51" s="378">
        <v>0</v>
      </c>
      <c r="AR51" s="378">
        <v>0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22</v>
      </c>
      <c r="D52" s="378">
        <v>6</v>
      </c>
      <c r="E52" s="378">
        <v>5</v>
      </c>
      <c r="F52" s="378">
        <v>12</v>
      </c>
      <c r="G52" s="378">
        <v>12</v>
      </c>
      <c r="H52" s="378">
        <v>0</v>
      </c>
      <c r="I52" s="378">
        <v>0</v>
      </c>
      <c r="J52" s="378">
        <v>0</v>
      </c>
      <c r="K52" s="378">
        <v>0</v>
      </c>
      <c r="L52" s="378">
        <v>0</v>
      </c>
      <c r="M52" s="378">
        <v>0</v>
      </c>
      <c r="N52" s="378">
        <v>0</v>
      </c>
      <c r="O52" s="378">
        <v>0</v>
      </c>
      <c r="P52" s="378">
        <v>0</v>
      </c>
      <c r="Q52" s="378">
        <v>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0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22</v>
      </c>
      <c r="D53" s="378">
        <v>6</v>
      </c>
      <c r="E53" s="378">
        <v>6</v>
      </c>
      <c r="F53" s="378">
        <v>1499169</v>
      </c>
      <c r="G53" s="378">
        <v>4800</v>
      </c>
      <c r="H53" s="378">
        <v>0</v>
      </c>
      <c r="I53" s="378">
        <v>0</v>
      </c>
      <c r="J53" s="378">
        <v>11769</v>
      </c>
      <c r="K53" s="378">
        <v>656367</v>
      </c>
      <c r="L53" s="378">
        <v>0</v>
      </c>
      <c r="M53" s="378">
        <v>0</v>
      </c>
      <c r="N53" s="378">
        <v>51735</v>
      </c>
      <c r="O53" s="378">
        <v>0</v>
      </c>
      <c r="P53" s="378">
        <v>68418</v>
      </c>
      <c r="Q53" s="378">
        <v>107217</v>
      </c>
      <c r="R53" s="378">
        <v>0</v>
      </c>
      <c r="S53" s="378">
        <v>0</v>
      </c>
      <c r="T53" s="378">
        <v>0</v>
      </c>
      <c r="U53" s="378">
        <v>409140</v>
      </c>
      <c r="V53" s="378">
        <v>31559</v>
      </c>
      <c r="W53" s="378">
        <v>0</v>
      </c>
      <c r="X53" s="378">
        <v>0</v>
      </c>
      <c r="Y53" s="378">
        <v>0</v>
      </c>
      <c r="Z53" s="378">
        <v>0</v>
      </c>
      <c r="AA53" s="378">
        <v>39586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33970</v>
      </c>
      <c r="AS53" s="378">
        <v>0</v>
      </c>
      <c r="AT53" s="378">
        <v>0</v>
      </c>
      <c r="AU53" s="378">
        <v>0</v>
      </c>
      <c r="AV53" s="378">
        <v>0</v>
      </c>
      <c r="AW53" s="378">
        <v>84608</v>
      </c>
    </row>
    <row r="54" spans="3:49" x14ac:dyDescent="0.3">
      <c r="C54" s="378">
        <v>22</v>
      </c>
      <c r="D54" s="378">
        <v>6</v>
      </c>
      <c r="E54" s="378">
        <v>9</v>
      </c>
      <c r="F54" s="378">
        <v>8540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378">
        <v>0</v>
      </c>
      <c r="M54" s="378">
        <v>0</v>
      </c>
      <c r="N54" s="378">
        <v>0</v>
      </c>
      <c r="O54" s="378">
        <v>0</v>
      </c>
      <c r="P54" s="378">
        <v>0</v>
      </c>
      <c r="Q54" s="378">
        <v>0</v>
      </c>
      <c r="R54" s="378">
        <v>0</v>
      </c>
      <c r="S54" s="378">
        <v>0</v>
      </c>
      <c r="T54" s="378">
        <v>0</v>
      </c>
      <c r="U54" s="378">
        <v>2950</v>
      </c>
      <c r="V54" s="378">
        <v>0</v>
      </c>
      <c r="W54" s="378">
        <v>0</v>
      </c>
      <c r="X54" s="378">
        <v>0</v>
      </c>
      <c r="Y54" s="378">
        <v>0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0</v>
      </c>
      <c r="AP54" s="378">
        <v>0</v>
      </c>
      <c r="AQ54" s="378">
        <v>0</v>
      </c>
      <c r="AR54" s="378">
        <v>590</v>
      </c>
      <c r="AS54" s="378">
        <v>0</v>
      </c>
      <c r="AT54" s="378">
        <v>0</v>
      </c>
      <c r="AU54" s="378">
        <v>0</v>
      </c>
      <c r="AV54" s="378">
        <v>0</v>
      </c>
      <c r="AW54" s="378">
        <v>5000</v>
      </c>
    </row>
    <row r="55" spans="3:49" x14ac:dyDescent="0.3">
      <c r="C55" s="378">
        <v>22</v>
      </c>
      <c r="D55" s="378">
        <v>6</v>
      </c>
      <c r="E55" s="378">
        <v>11</v>
      </c>
      <c r="F55" s="378">
        <v>3956.7430025445292</v>
      </c>
      <c r="G55" s="378">
        <v>0</v>
      </c>
      <c r="H55" s="378">
        <v>0</v>
      </c>
      <c r="I55" s="378">
        <v>0</v>
      </c>
      <c r="J55" s="378">
        <v>2290.0763358778627</v>
      </c>
      <c r="K55" s="378">
        <v>0</v>
      </c>
      <c r="L55" s="378">
        <v>0</v>
      </c>
      <c r="M55" s="378">
        <v>0</v>
      </c>
      <c r="N55" s="378">
        <v>0</v>
      </c>
      <c r="O55" s="378">
        <v>1666.6666666666667</v>
      </c>
      <c r="P55" s="378">
        <v>0</v>
      </c>
      <c r="Q55" s="378">
        <v>0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0</v>
      </c>
      <c r="AP55" s="378">
        <v>0</v>
      </c>
      <c r="AQ55" s="378">
        <v>0</v>
      </c>
      <c r="AR55" s="378">
        <v>0</v>
      </c>
      <c r="AS55" s="378">
        <v>0</v>
      </c>
      <c r="AT55" s="378">
        <v>0</v>
      </c>
      <c r="AU55" s="378">
        <v>0</v>
      </c>
      <c r="AV55" s="378">
        <v>0</v>
      </c>
      <c r="AW55" s="378">
        <v>0</v>
      </c>
    </row>
    <row r="56" spans="3:49" x14ac:dyDescent="0.3">
      <c r="C56" s="378">
        <v>22</v>
      </c>
      <c r="D56" s="378">
        <v>7</v>
      </c>
      <c r="E56" s="378">
        <v>1</v>
      </c>
      <c r="F56" s="378">
        <v>36.35</v>
      </c>
      <c r="G56" s="378">
        <v>0</v>
      </c>
      <c r="H56" s="378">
        <v>0</v>
      </c>
      <c r="I56" s="378">
        <v>0</v>
      </c>
      <c r="J56" s="378">
        <v>0</v>
      </c>
      <c r="K56" s="378">
        <v>8.9499999999999993</v>
      </c>
      <c r="L56" s="378">
        <v>0</v>
      </c>
      <c r="M56" s="378">
        <v>0</v>
      </c>
      <c r="N56" s="378">
        <v>1</v>
      </c>
      <c r="O56" s="378">
        <v>0</v>
      </c>
      <c r="P56" s="378">
        <v>2</v>
      </c>
      <c r="Q56" s="378">
        <v>3</v>
      </c>
      <c r="R56" s="378">
        <v>0</v>
      </c>
      <c r="S56" s="378">
        <v>0</v>
      </c>
      <c r="T56" s="378">
        <v>0</v>
      </c>
      <c r="U56" s="378">
        <v>12.5</v>
      </c>
      <c r="V56" s="378">
        <v>1</v>
      </c>
      <c r="W56" s="378">
        <v>0</v>
      </c>
      <c r="X56" s="378">
        <v>0</v>
      </c>
      <c r="Y56" s="378">
        <v>0</v>
      </c>
      <c r="Z56" s="378">
        <v>0</v>
      </c>
      <c r="AA56" s="378">
        <v>2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2</v>
      </c>
      <c r="AS56" s="378">
        <v>0</v>
      </c>
      <c r="AT56" s="378">
        <v>0</v>
      </c>
      <c r="AU56" s="378">
        <v>0</v>
      </c>
      <c r="AV56" s="378">
        <v>0</v>
      </c>
      <c r="AW56" s="378">
        <v>3.9</v>
      </c>
    </row>
    <row r="57" spans="3:49" x14ac:dyDescent="0.3">
      <c r="C57" s="378">
        <v>22</v>
      </c>
      <c r="D57" s="378">
        <v>7</v>
      </c>
      <c r="E57" s="378">
        <v>2</v>
      </c>
      <c r="F57" s="378">
        <v>3930.4</v>
      </c>
      <c r="G57" s="378">
        <v>0</v>
      </c>
      <c r="H57" s="378">
        <v>0</v>
      </c>
      <c r="I57" s="378">
        <v>0</v>
      </c>
      <c r="J57" s="378">
        <v>0</v>
      </c>
      <c r="K57" s="378">
        <v>1045.5999999999999</v>
      </c>
      <c r="L57" s="378">
        <v>0</v>
      </c>
      <c r="M57" s="378">
        <v>0</v>
      </c>
      <c r="N57" s="378">
        <v>112</v>
      </c>
      <c r="O57" s="378">
        <v>0</v>
      </c>
      <c r="P57" s="378">
        <v>30</v>
      </c>
      <c r="Q57" s="378">
        <v>62</v>
      </c>
      <c r="R57" s="378">
        <v>0</v>
      </c>
      <c r="S57" s="378">
        <v>0</v>
      </c>
      <c r="T57" s="378">
        <v>0</v>
      </c>
      <c r="U57" s="378">
        <v>1614</v>
      </c>
      <c r="V57" s="378">
        <v>100</v>
      </c>
      <c r="W57" s="378">
        <v>0</v>
      </c>
      <c r="X57" s="378">
        <v>0</v>
      </c>
      <c r="Y57" s="378">
        <v>0</v>
      </c>
      <c r="Z57" s="378">
        <v>0</v>
      </c>
      <c r="AA57" s="378">
        <v>240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0</v>
      </c>
      <c r="AP57" s="378">
        <v>0</v>
      </c>
      <c r="AQ57" s="378">
        <v>0</v>
      </c>
      <c r="AR57" s="378">
        <v>192</v>
      </c>
      <c r="AS57" s="378">
        <v>0</v>
      </c>
      <c r="AT57" s="378">
        <v>0</v>
      </c>
      <c r="AU57" s="378">
        <v>0</v>
      </c>
      <c r="AV57" s="378">
        <v>0</v>
      </c>
      <c r="AW57" s="378">
        <v>534.79999999999995</v>
      </c>
    </row>
    <row r="58" spans="3:49" x14ac:dyDescent="0.3">
      <c r="C58" s="378">
        <v>22</v>
      </c>
      <c r="D58" s="378">
        <v>7</v>
      </c>
      <c r="E58" s="378">
        <v>3</v>
      </c>
      <c r="F58" s="378">
        <v>10.4</v>
      </c>
      <c r="G58" s="378">
        <v>0</v>
      </c>
      <c r="H58" s="378">
        <v>0</v>
      </c>
      <c r="I58" s="378">
        <v>0</v>
      </c>
      <c r="J58" s="378">
        <v>0</v>
      </c>
      <c r="K58" s="378">
        <v>10.4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22</v>
      </c>
      <c r="D59" s="378">
        <v>7</v>
      </c>
      <c r="E59" s="378">
        <v>4</v>
      </c>
      <c r="F59" s="378">
        <v>212.5</v>
      </c>
      <c r="G59" s="378">
        <v>0</v>
      </c>
      <c r="H59" s="378">
        <v>0</v>
      </c>
      <c r="I59" s="378">
        <v>0</v>
      </c>
      <c r="J59" s="378">
        <v>0</v>
      </c>
      <c r="K59" s="378">
        <v>140</v>
      </c>
      <c r="L59" s="378">
        <v>0</v>
      </c>
      <c r="M59" s="378">
        <v>0</v>
      </c>
      <c r="N59" s="378">
        <v>1</v>
      </c>
      <c r="O59" s="378">
        <v>0</v>
      </c>
      <c r="P59" s="378">
        <v>0</v>
      </c>
      <c r="Q59" s="378">
        <v>0</v>
      </c>
      <c r="R59" s="378">
        <v>0</v>
      </c>
      <c r="S59" s="378">
        <v>0</v>
      </c>
      <c r="T59" s="378">
        <v>0</v>
      </c>
      <c r="U59" s="378">
        <v>64.5</v>
      </c>
      <c r="V59" s="378">
        <v>2</v>
      </c>
      <c r="W59" s="378">
        <v>0</v>
      </c>
      <c r="X59" s="378">
        <v>0</v>
      </c>
      <c r="Y59" s="378">
        <v>0</v>
      </c>
      <c r="Z59" s="378">
        <v>0</v>
      </c>
      <c r="AA59" s="378">
        <v>5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0</v>
      </c>
      <c r="AP59" s="378">
        <v>0</v>
      </c>
      <c r="AQ59" s="378">
        <v>0</v>
      </c>
      <c r="AR59" s="378">
        <v>0</v>
      </c>
      <c r="AS59" s="378">
        <v>0</v>
      </c>
      <c r="AT59" s="378">
        <v>0</v>
      </c>
      <c r="AU59" s="378">
        <v>0</v>
      </c>
      <c r="AV59" s="378">
        <v>0</v>
      </c>
      <c r="AW59" s="378">
        <v>0</v>
      </c>
    </row>
    <row r="60" spans="3:49" x14ac:dyDescent="0.3">
      <c r="C60" s="378">
        <v>22</v>
      </c>
      <c r="D60" s="378">
        <v>7</v>
      </c>
      <c r="E60" s="378">
        <v>6</v>
      </c>
      <c r="F60" s="378">
        <v>1995027</v>
      </c>
      <c r="G60" s="378">
        <v>0</v>
      </c>
      <c r="H60" s="378">
        <v>0</v>
      </c>
      <c r="I60" s="378">
        <v>0</v>
      </c>
      <c r="J60" s="378">
        <v>3127</v>
      </c>
      <c r="K60" s="378">
        <v>970730</v>
      </c>
      <c r="L60" s="378">
        <v>0</v>
      </c>
      <c r="M60" s="378">
        <v>0</v>
      </c>
      <c r="N60" s="378">
        <v>64725</v>
      </c>
      <c r="O60" s="378">
        <v>0</v>
      </c>
      <c r="P60" s="378">
        <v>72273</v>
      </c>
      <c r="Q60" s="378">
        <v>125957</v>
      </c>
      <c r="R60" s="378">
        <v>0</v>
      </c>
      <c r="S60" s="378">
        <v>0</v>
      </c>
      <c r="T60" s="378">
        <v>0</v>
      </c>
      <c r="U60" s="378">
        <v>515660</v>
      </c>
      <c r="V60" s="378">
        <v>37207</v>
      </c>
      <c r="W60" s="378">
        <v>0</v>
      </c>
      <c r="X60" s="378">
        <v>0</v>
      </c>
      <c r="Y60" s="378">
        <v>0</v>
      </c>
      <c r="Z60" s="378">
        <v>0</v>
      </c>
      <c r="AA60" s="378">
        <v>56918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0</v>
      </c>
      <c r="AP60" s="378">
        <v>0</v>
      </c>
      <c r="AQ60" s="378">
        <v>0</v>
      </c>
      <c r="AR60" s="378">
        <v>44405</v>
      </c>
      <c r="AS60" s="378">
        <v>0</v>
      </c>
      <c r="AT60" s="378">
        <v>0</v>
      </c>
      <c r="AU60" s="378">
        <v>0</v>
      </c>
      <c r="AV60" s="378">
        <v>0</v>
      </c>
      <c r="AW60" s="378">
        <v>104025</v>
      </c>
    </row>
    <row r="61" spans="3:49" x14ac:dyDescent="0.3">
      <c r="C61" s="378">
        <v>22</v>
      </c>
      <c r="D61" s="378">
        <v>7</v>
      </c>
      <c r="E61" s="378">
        <v>9</v>
      </c>
      <c r="F61" s="378">
        <v>614240</v>
      </c>
      <c r="G61" s="378">
        <v>0</v>
      </c>
      <c r="H61" s="378">
        <v>0</v>
      </c>
      <c r="I61" s="378">
        <v>0</v>
      </c>
      <c r="J61" s="378">
        <v>3127</v>
      </c>
      <c r="K61" s="378">
        <v>357262</v>
      </c>
      <c r="L61" s="378">
        <v>0</v>
      </c>
      <c r="M61" s="378">
        <v>0</v>
      </c>
      <c r="N61" s="378">
        <v>13298</v>
      </c>
      <c r="O61" s="378">
        <v>0</v>
      </c>
      <c r="P61" s="378">
        <v>19485</v>
      </c>
      <c r="Q61" s="378">
        <v>31198</v>
      </c>
      <c r="R61" s="378">
        <v>0</v>
      </c>
      <c r="S61" s="378">
        <v>0</v>
      </c>
      <c r="T61" s="378">
        <v>0</v>
      </c>
      <c r="U61" s="378">
        <v>131638</v>
      </c>
      <c r="V61" s="378">
        <v>8686</v>
      </c>
      <c r="W61" s="378">
        <v>0</v>
      </c>
      <c r="X61" s="378">
        <v>0</v>
      </c>
      <c r="Y61" s="378">
        <v>0</v>
      </c>
      <c r="Z61" s="378">
        <v>0</v>
      </c>
      <c r="AA61" s="378">
        <v>13865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11290</v>
      </c>
      <c r="AS61" s="378">
        <v>0</v>
      </c>
      <c r="AT61" s="378">
        <v>0</v>
      </c>
      <c r="AU61" s="378">
        <v>0</v>
      </c>
      <c r="AV61" s="378">
        <v>0</v>
      </c>
      <c r="AW61" s="378">
        <v>24391</v>
      </c>
    </row>
    <row r="62" spans="3:49" x14ac:dyDescent="0.3">
      <c r="C62" s="378">
        <v>22</v>
      </c>
      <c r="D62" s="378">
        <v>7</v>
      </c>
      <c r="E62" s="378">
        <v>10</v>
      </c>
      <c r="F62" s="378">
        <v>5650</v>
      </c>
      <c r="G62" s="378">
        <v>0</v>
      </c>
      <c r="H62" s="378">
        <v>0</v>
      </c>
      <c r="I62" s="378">
        <v>0</v>
      </c>
      <c r="J62" s="378">
        <v>5650</v>
      </c>
      <c r="K62" s="378">
        <v>0</v>
      </c>
      <c r="L62" s="378">
        <v>0</v>
      </c>
      <c r="M62" s="378">
        <v>0</v>
      </c>
      <c r="N62" s="378">
        <v>0</v>
      </c>
      <c r="O62" s="378">
        <v>0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  <row r="63" spans="3:49" x14ac:dyDescent="0.3">
      <c r="C63" s="378">
        <v>22</v>
      </c>
      <c r="D63" s="378">
        <v>7</v>
      </c>
      <c r="E63" s="378">
        <v>11</v>
      </c>
      <c r="F63" s="378">
        <v>3956.7430025445292</v>
      </c>
      <c r="G63" s="378">
        <v>0</v>
      </c>
      <c r="H63" s="378">
        <v>0</v>
      </c>
      <c r="I63" s="378">
        <v>0</v>
      </c>
      <c r="J63" s="378">
        <v>2290.0763358778627</v>
      </c>
      <c r="K63" s="378">
        <v>0</v>
      </c>
      <c r="L63" s="378">
        <v>0</v>
      </c>
      <c r="M63" s="378">
        <v>0</v>
      </c>
      <c r="N63" s="378">
        <v>0</v>
      </c>
      <c r="O63" s="378">
        <v>1666.6666666666667</v>
      </c>
      <c r="P63" s="378">
        <v>0</v>
      </c>
      <c r="Q63" s="378">
        <v>0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0</v>
      </c>
      <c r="AP63" s="378">
        <v>0</v>
      </c>
      <c r="AQ63" s="378">
        <v>0</v>
      </c>
      <c r="AR63" s="378">
        <v>0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22</v>
      </c>
      <c r="D64" s="378">
        <v>8</v>
      </c>
      <c r="E64" s="378">
        <v>1</v>
      </c>
      <c r="F64" s="378">
        <v>36.35</v>
      </c>
      <c r="G64" s="378">
        <v>0</v>
      </c>
      <c r="H64" s="378">
        <v>0</v>
      </c>
      <c r="I64" s="378">
        <v>0</v>
      </c>
      <c r="J64" s="378">
        <v>0</v>
      </c>
      <c r="K64" s="378">
        <v>8.9499999999999993</v>
      </c>
      <c r="L64" s="378">
        <v>0</v>
      </c>
      <c r="M64" s="378">
        <v>0</v>
      </c>
      <c r="N64" s="378">
        <v>1</v>
      </c>
      <c r="O64" s="378">
        <v>0</v>
      </c>
      <c r="P64" s="378">
        <v>2</v>
      </c>
      <c r="Q64" s="378">
        <v>3</v>
      </c>
      <c r="R64" s="378">
        <v>0</v>
      </c>
      <c r="S64" s="378">
        <v>0</v>
      </c>
      <c r="T64" s="378">
        <v>0</v>
      </c>
      <c r="U64" s="378">
        <v>12.5</v>
      </c>
      <c r="V64" s="378">
        <v>1</v>
      </c>
      <c r="W64" s="378">
        <v>0</v>
      </c>
      <c r="X64" s="378">
        <v>0</v>
      </c>
      <c r="Y64" s="378">
        <v>0</v>
      </c>
      <c r="Z64" s="378">
        <v>0</v>
      </c>
      <c r="AA64" s="378">
        <v>2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0</v>
      </c>
      <c r="AN64" s="378">
        <v>0</v>
      </c>
      <c r="AO64" s="378">
        <v>0</v>
      </c>
      <c r="AP64" s="378">
        <v>0</v>
      </c>
      <c r="AQ64" s="378">
        <v>0</v>
      </c>
      <c r="AR64" s="378">
        <v>2</v>
      </c>
      <c r="AS64" s="378">
        <v>0</v>
      </c>
      <c r="AT64" s="378">
        <v>0</v>
      </c>
      <c r="AU64" s="378">
        <v>0</v>
      </c>
      <c r="AV64" s="378">
        <v>0</v>
      </c>
      <c r="AW64" s="378">
        <v>3.9</v>
      </c>
    </row>
    <row r="65" spans="3:49" x14ac:dyDescent="0.3">
      <c r="C65" s="378">
        <v>22</v>
      </c>
      <c r="D65" s="378">
        <v>8</v>
      </c>
      <c r="E65" s="378">
        <v>2</v>
      </c>
      <c r="F65" s="378">
        <v>5024.8500000000004</v>
      </c>
      <c r="G65" s="378">
        <v>0</v>
      </c>
      <c r="H65" s="378">
        <v>0</v>
      </c>
      <c r="I65" s="378">
        <v>0</v>
      </c>
      <c r="J65" s="378">
        <v>0</v>
      </c>
      <c r="K65" s="378">
        <v>1108.8</v>
      </c>
      <c r="L65" s="378">
        <v>0</v>
      </c>
      <c r="M65" s="378">
        <v>0</v>
      </c>
      <c r="N65" s="378">
        <v>136</v>
      </c>
      <c r="O65" s="378">
        <v>0</v>
      </c>
      <c r="P65" s="378">
        <v>326.75</v>
      </c>
      <c r="Q65" s="378">
        <v>533.5</v>
      </c>
      <c r="R65" s="378">
        <v>0</v>
      </c>
      <c r="S65" s="378">
        <v>0</v>
      </c>
      <c r="T65" s="378">
        <v>0</v>
      </c>
      <c r="U65" s="378">
        <v>1831</v>
      </c>
      <c r="V65" s="378">
        <v>160</v>
      </c>
      <c r="W65" s="378">
        <v>0</v>
      </c>
      <c r="X65" s="378">
        <v>0</v>
      </c>
      <c r="Y65" s="378">
        <v>0</v>
      </c>
      <c r="Z65" s="378">
        <v>0</v>
      </c>
      <c r="AA65" s="378">
        <v>208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  <c r="AP65" s="378">
        <v>0</v>
      </c>
      <c r="AQ65" s="378">
        <v>0</v>
      </c>
      <c r="AR65" s="378">
        <v>248</v>
      </c>
      <c r="AS65" s="378">
        <v>0</v>
      </c>
      <c r="AT65" s="378">
        <v>0</v>
      </c>
      <c r="AU65" s="378">
        <v>0</v>
      </c>
      <c r="AV65" s="378">
        <v>0</v>
      </c>
      <c r="AW65" s="378">
        <v>472.8</v>
      </c>
    </row>
    <row r="66" spans="3:49" x14ac:dyDescent="0.3">
      <c r="C66" s="378">
        <v>22</v>
      </c>
      <c r="D66" s="378">
        <v>8</v>
      </c>
      <c r="E66" s="378">
        <v>3</v>
      </c>
      <c r="F66" s="378">
        <v>59.2</v>
      </c>
      <c r="G66" s="378">
        <v>0</v>
      </c>
      <c r="H66" s="378">
        <v>0</v>
      </c>
      <c r="I66" s="378">
        <v>0</v>
      </c>
      <c r="J66" s="378">
        <v>0</v>
      </c>
      <c r="K66" s="378">
        <v>59.2</v>
      </c>
      <c r="L66" s="378">
        <v>0</v>
      </c>
      <c r="M66" s="378">
        <v>0</v>
      </c>
      <c r="N66" s="378">
        <v>0</v>
      </c>
      <c r="O66" s="378">
        <v>0</v>
      </c>
      <c r="P66" s="378">
        <v>0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0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22</v>
      </c>
      <c r="D67" s="378">
        <v>8</v>
      </c>
      <c r="E67" s="378">
        <v>4</v>
      </c>
      <c r="F67" s="378">
        <v>300</v>
      </c>
      <c r="G67" s="378">
        <v>0</v>
      </c>
      <c r="H67" s="378">
        <v>0</v>
      </c>
      <c r="I67" s="378">
        <v>0</v>
      </c>
      <c r="J67" s="378">
        <v>0</v>
      </c>
      <c r="K67" s="378">
        <v>188</v>
      </c>
      <c r="L67" s="378">
        <v>0</v>
      </c>
      <c r="M67" s="378">
        <v>0</v>
      </c>
      <c r="N67" s="378">
        <v>6</v>
      </c>
      <c r="O67" s="378">
        <v>0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99.5</v>
      </c>
      <c r="V67" s="378">
        <v>2.5</v>
      </c>
      <c r="W67" s="378">
        <v>0</v>
      </c>
      <c r="X67" s="378">
        <v>0</v>
      </c>
      <c r="Y67" s="378">
        <v>0</v>
      </c>
      <c r="Z67" s="378">
        <v>0</v>
      </c>
      <c r="AA67" s="378">
        <v>4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0</v>
      </c>
      <c r="AN67" s="378">
        <v>0</v>
      </c>
      <c r="AO67" s="378">
        <v>0</v>
      </c>
      <c r="AP67" s="378">
        <v>0</v>
      </c>
      <c r="AQ67" s="378">
        <v>0</v>
      </c>
      <c r="AR67" s="378">
        <v>0</v>
      </c>
      <c r="AS67" s="378">
        <v>0</v>
      </c>
      <c r="AT67" s="378">
        <v>0</v>
      </c>
      <c r="AU67" s="378">
        <v>0</v>
      </c>
      <c r="AV67" s="378">
        <v>0</v>
      </c>
      <c r="AW67" s="378">
        <v>0</v>
      </c>
    </row>
    <row r="68" spans="3:49" x14ac:dyDescent="0.3">
      <c r="C68" s="378">
        <v>22</v>
      </c>
      <c r="D68" s="378">
        <v>8</v>
      </c>
      <c r="E68" s="378">
        <v>5</v>
      </c>
      <c r="F68" s="378">
        <v>16</v>
      </c>
      <c r="G68" s="378">
        <v>16</v>
      </c>
      <c r="H68" s="378">
        <v>0</v>
      </c>
      <c r="I68" s="378">
        <v>0</v>
      </c>
      <c r="J68" s="378">
        <v>0</v>
      </c>
      <c r="K68" s="378">
        <v>0</v>
      </c>
      <c r="L68" s="378">
        <v>0</v>
      </c>
      <c r="M68" s="378">
        <v>0</v>
      </c>
      <c r="N68" s="378">
        <v>0</v>
      </c>
      <c r="O68" s="378">
        <v>0</v>
      </c>
      <c r="P68" s="378">
        <v>0</v>
      </c>
      <c r="Q68" s="378">
        <v>0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0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0</v>
      </c>
      <c r="AP68" s="378">
        <v>0</v>
      </c>
      <c r="AQ68" s="378">
        <v>0</v>
      </c>
      <c r="AR68" s="378">
        <v>0</v>
      </c>
      <c r="AS68" s="378">
        <v>0</v>
      </c>
      <c r="AT68" s="378">
        <v>0</v>
      </c>
      <c r="AU68" s="378">
        <v>0</v>
      </c>
      <c r="AV68" s="378">
        <v>0</v>
      </c>
      <c r="AW68" s="378">
        <v>0</v>
      </c>
    </row>
    <row r="69" spans="3:49" x14ac:dyDescent="0.3">
      <c r="C69" s="378">
        <v>22</v>
      </c>
      <c r="D69" s="378">
        <v>8</v>
      </c>
      <c r="E69" s="378">
        <v>6</v>
      </c>
      <c r="F69" s="378">
        <v>1507949</v>
      </c>
      <c r="G69" s="378">
        <v>6400</v>
      </c>
      <c r="H69" s="378">
        <v>0</v>
      </c>
      <c r="I69" s="378">
        <v>0</v>
      </c>
      <c r="J69" s="378">
        <v>0</v>
      </c>
      <c r="K69" s="378">
        <v>668884</v>
      </c>
      <c r="L69" s="378">
        <v>0</v>
      </c>
      <c r="M69" s="378">
        <v>0</v>
      </c>
      <c r="N69" s="378">
        <v>54504</v>
      </c>
      <c r="O69" s="378">
        <v>0</v>
      </c>
      <c r="P69" s="378">
        <v>66388</v>
      </c>
      <c r="Q69" s="378">
        <v>107212</v>
      </c>
      <c r="R69" s="378">
        <v>0</v>
      </c>
      <c r="S69" s="378">
        <v>0</v>
      </c>
      <c r="T69" s="378">
        <v>0</v>
      </c>
      <c r="U69" s="378">
        <v>410503</v>
      </c>
      <c r="V69" s="378">
        <v>28817</v>
      </c>
      <c r="W69" s="378">
        <v>0</v>
      </c>
      <c r="X69" s="378">
        <v>0</v>
      </c>
      <c r="Y69" s="378">
        <v>0</v>
      </c>
      <c r="Z69" s="378">
        <v>0</v>
      </c>
      <c r="AA69" s="378">
        <v>44482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  <c r="AP69" s="378">
        <v>0</v>
      </c>
      <c r="AQ69" s="378">
        <v>0</v>
      </c>
      <c r="AR69" s="378">
        <v>34935</v>
      </c>
      <c r="AS69" s="378">
        <v>0</v>
      </c>
      <c r="AT69" s="378">
        <v>0</v>
      </c>
      <c r="AU69" s="378">
        <v>0</v>
      </c>
      <c r="AV69" s="378">
        <v>0</v>
      </c>
      <c r="AW69" s="378">
        <v>85824</v>
      </c>
    </row>
    <row r="70" spans="3:49" x14ac:dyDescent="0.3">
      <c r="C70" s="378">
        <v>22</v>
      </c>
      <c r="D70" s="378">
        <v>8</v>
      </c>
      <c r="E70" s="378">
        <v>9</v>
      </c>
      <c r="F70" s="378">
        <v>21657</v>
      </c>
      <c r="G70" s="378">
        <v>0</v>
      </c>
      <c r="H70" s="378">
        <v>0</v>
      </c>
      <c r="I70" s="378">
        <v>0</v>
      </c>
      <c r="J70" s="378">
        <v>0</v>
      </c>
      <c r="K70" s="378">
        <v>317</v>
      </c>
      <c r="L70" s="378">
        <v>0</v>
      </c>
      <c r="M70" s="378">
        <v>0</v>
      </c>
      <c r="N70" s="378">
        <v>300</v>
      </c>
      <c r="O70" s="378">
        <v>0</v>
      </c>
      <c r="P70" s="378">
        <v>0</v>
      </c>
      <c r="Q70" s="378">
        <v>0</v>
      </c>
      <c r="R70" s="378">
        <v>0</v>
      </c>
      <c r="S70" s="378">
        <v>0</v>
      </c>
      <c r="T70" s="378">
        <v>0</v>
      </c>
      <c r="U70" s="378">
        <v>12950</v>
      </c>
      <c r="V70" s="378">
        <v>0</v>
      </c>
      <c r="W70" s="378">
        <v>0</v>
      </c>
      <c r="X70" s="378">
        <v>0</v>
      </c>
      <c r="Y70" s="378">
        <v>0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0</v>
      </c>
      <c r="AG70" s="378">
        <v>0</v>
      </c>
      <c r="AH70" s="378">
        <v>0</v>
      </c>
      <c r="AI70" s="378">
        <v>0</v>
      </c>
      <c r="AJ70" s="378">
        <v>0</v>
      </c>
      <c r="AK70" s="378">
        <v>0</v>
      </c>
      <c r="AL70" s="378">
        <v>0</v>
      </c>
      <c r="AM70" s="378">
        <v>0</v>
      </c>
      <c r="AN70" s="378">
        <v>0</v>
      </c>
      <c r="AO70" s="378">
        <v>0</v>
      </c>
      <c r="AP70" s="378">
        <v>0</v>
      </c>
      <c r="AQ70" s="378">
        <v>0</v>
      </c>
      <c r="AR70" s="378">
        <v>590</v>
      </c>
      <c r="AS70" s="378">
        <v>0</v>
      </c>
      <c r="AT70" s="378">
        <v>0</v>
      </c>
      <c r="AU70" s="378">
        <v>0</v>
      </c>
      <c r="AV70" s="378">
        <v>0</v>
      </c>
      <c r="AW70" s="378">
        <v>7500</v>
      </c>
    </row>
    <row r="71" spans="3:49" x14ac:dyDescent="0.3">
      <c r="C71" s="378">
        <v>22</v>
      </c>
      <c r="D71" s="378">
        <v>8</v>
      </c>
      <c r="E71" s="378">
        <v>11</v>
      </c>
      <c r="F71" s="378">
        <v>3956.7430025445292</v>
      </c>
      <c r="G71" s="378">
        <v>0</v>
      </c>
      <c r="H71" s="378">
        <v>0</v>
      </c>
      <c r="I71" s="378">
        <v>0</v>
      </c>
      <c r="J71" s="378">
        <v>2290.0763358778627</v>
      </c>
      <c r="K71" s="378">
        <v>0</v>
      </c>
      <c r="L71" s="378">
        <v>0</v>
      </c>
      <c r="M71" s="378">
        <v>0</v>
      </c>
      <c r="N71" s="378">
        <v>0</v>
      </c>
      <c r="O71" s="378">
        <v>1666.6666666666667</v>
      </c>
      <c r="P71" s="378">
        <v>0</v>
      </c>
      <c r="Q71" s="378">
        <v>0</v>
      </c>
      <c r="R71" s="378">
        <v>0</v>
      </c>
      <c r="S71" s="378">
        <v>0</v>
      </c>
      <c r="T71" s="378">
        <v>0</v>
      </c>
      <c r="U71" s="378">
        <v>0</v>
      </c>
      <c r="V71" s="378">
        <v>0</v>
      </c>
      <c r="W71" s="378">
        <v>0</v>
      </c>
      <c r="X71" s="378">
        <v>0</v>
      </c>
      <c r="Y71" s="378">
        <v>0</v>
      </c>
      <c r="Z71" s="378">
        <v>0</v>
      </c>
      <c r="AA71" s="378">
        <v>0</v>
      </c>
      <c r="AB71" s="378">
        <v>0</v>
      </c>
      <c r="AC71" s="378">
        <v>0</v>
      </c>
      <c r="AD71" s="378">
        <v>0</v>
      </c>
      <c r="AE71" s="378">
        <v>0</v>
      </c>
      <c r="AF71" s="378">
        <v>0</v>
      </c>
      <c r="AG71" s="378">
        <v>0</v>
      </c>
      <c r="AH71" s="378">
        <v>0</v>
      </c>
      <c r="AI71" s="378">
        <v>0</v>
      </c>
      <c r="AJ71" s="378">
        <v>0</v>
      </c>
      <c r="AK71" s="378">
        <v>0</v>
      </c>
      <c r="AL71" s="378">
        <v>0</v>
      </c>
      <c r="AM71" s="378">
        <v>0</v>
      </c>
      <c r="AN71" s="378">
        <v>0</v>
      </c>
      <c r="AO71" s="378">
        <v>0</v>
      </c>
      <c r="AP71" s="378">
        <v>0</v>
      </c>
      <c r="AQ71" s="378">
        <v>0</v>
      </c>
      <c r="AR71" s="378">
        <v>0</v>
      </c>
      <c r="AS71" s="378">
        <v>0</v>
      </c>
      <c r="AT71" s="378">
        <v>0</v>
      </c>
      <c r="AU71" s="378">
        <v>0</v>
      </c>
      <c r="AV71" s="378">
        <v>0</v>
      </c>
      <c r="AW71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1696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42963410</v>
      </c>
      <c r="C3" s="351">
        <f t="shared" ref="C3:R3" si="0">SUBTOTAL(9,C6:C1048576)</f>
        <v>3</v>
      </c>
      <c r="D3" s="351">
        <f>SUBTOTAL(9,D6:D1048576)/2</f>
        <v>45776707.360000007</v>
      </c>
      <c r="E3" s="351">
        <f t="shared" si="0"/>
        <v>3.2925702782566733</v>
      </c>
      <c r="F3" s="351">
        <f>SUBTOTAL(9,F6:F1048576)/2</f>
        <v>50873672.32</v>
      </c>
      <c r="G3" s="352">
        <f>IF(B3&lt;&gt;0,F3/B3,"")</f>
        <v>1.1841162589282368</v>
      </c>
      <c r="H3" s="353">
        <f t="shared" si="0"/>
        <v>45315785.949999824</v>
      </c>
      <c r="I3" s="351">
        <f t="shared" si="0"/>
        <v>1</v>
      </c>
      <c r="J3" s="351">
        <f t="shared" si="0"/>
        <v>46733696.339999862</v>
      </c>
      <c r="K3" s="351">
        <f t="shared" si="0"/>
        <v>1.0312895464632241</v>
      </c>
      <c r="L3" s="351">
        <f t="shared" si="0"/>
        <v>35135505.909999914</v>
      </c>
      <c r="M3" s="354">
        <f>IF(H3&lt;&gt;0,L3/H3,"")</f>
        <v>0.77534804204361485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217124.4</v>
      </c>
      <c r="S3" s="352" t="str">
        <f>IF(N3&lt;&gt;0,R3/N3,"")</f>
        <v/>
      </c>
    </row>
    <row r="4" spans="1:19" ht="14.4" customHeight="1" x14ac:dyDescent="0.3">
      <c r="A4" s="552" t="s">
        <v>278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thickBot="1" x14ac:dyDescent="0.35">
      <c r="A6" s="796" t="s">
        <v>1695</v>
      </c>
      <c r="B6" s="794">
        <v>42963410</v>
      </c>
      <c r="C6" s="795">
        <v>1</v>
      </c>
      <c r="D6" s="794">
        <v>45776707.360000014</v>
      </c>
      <c r="E6" s="795">
        <v>1.0654812399667535</v>
      </c>
      <c r="F6" s="794">
        <v>50873672.32</v>
      </c>
      <c r="G6" s="455">
        <v>1.1841162589282368</v>
      </c>
      <c r="H6" s="794">
        <v>45315785.949999824</v>
      </c>
      <c r="I6" s="795">
        <v>1</v>
      </c>
      <c r="J6" s="794">
        <v>46733696.339999862</v>
      </c>
      <c r="K6" s="795">
        <v>1.0312895464632241</v>
      </c>
      <c r="L6" s="794">
        <v>35135505.909999914</v>
      </c>
      <c r="M6" s="455">
        <v>0.77534804204361485</v>
      </c>
      <c r="N6" s="794"/>
      <c r="O6" s="795"/>
      <c r="P6" s="794"/>
      <c r="Q6" s="795"/>
      <c r="R6" s="794">
        <v>217124.4</v>
      </c>
      <c r="S6" s="456"/>
    </row>
    <row r="7" spans="1:19" ht="14.4" customHeight="1" thickBot="1" x14ac:dyDescent="0.35"/>
    <row r="8" spans="1:19" ht="14.4" customHeight="1" x14ac:dyDescent="0.3">
      <c r="A8" s="751" t="s">
        <v>529</v>
      </c>
      <c r="B8" s="797">
        <v>9527677</v>
      </c>
      <c r="C8" s="737">
        <v>1</v>
      </c>
      <c r="D8" s="797">
        <v>11432407.359999999</v>
      </c>
      <c r="E8" s="737">
        <v>1.1999155051121064</v>
      </c>
      <c r="F8" s="797">
        <v>12848866.32</v>
      </c>
      <c r="G8" s="742">
        <v>1.3485833241408163</v>
      </c>
      <c r="H8" s="797"/>
      <c r="I8" s="737"/>
      <c r="J8" s="797"/>
      <c r="K8" s="737"/>
      <c r="L8" s="797"/>
      <c r="M8" s="742"/>
      <c r="N8" s="797"/>
      <c r="O8" s="737"/>
      <c r="P8" s="797"/>
      <c r="Q8" s="737"/>
      <c r="R8" s="797"/>
      <c r="S8" s="235"/>
    </row>
    <row r="9" spans="1:19" ht="14.4" customHeight="1" thickBot="1" x14ac:dyDescent="0.35">
      <c r="A9" s="799" t="s">
        <v>535</v>
      </c>
      <c r="B9" s="798">
        <v>33435733</v>
      </c>
      <c r="C9" s="668">
        <v>1</v>
      </c>
      <c r="D9" s="798">
        <v>34344300</v>
      </c>
      <c r="E9" s="668">
        <v>1.0271735331778131</v>
      </c>
      <c r="F9" s="798">
        <v>38024806</v>
      </c>
      <c r="G9" s="679">
        <v>1.1372505576593759</v>
      </c>
      <c r="H9" s="798"/>
      <c r="I9" s="668"/>
      <c r="J9" s="798"/>
      <c r="K9" s="668"/>
      <c r="L9" s="798"/>
      <c r="M9" s="679"/>
      <c r="N9" s="798"/>
      <c r="O9" s="668"/>
      <c r="P9" s="798"/>
      <c r="Q9" s="668"/>
      <c r="R9" s="798"/>
      <c r="S9" s="702"/>
    </row>
    <row r="10" spans="1:19" ht="14.4" customHeight="1" x14ac:dyDescent="0.3">
      <c r="A10" s="716" t="s">
        <v>963</v>
      </c>
    </row>
    <row r="11" spans="1:19" ht="14.4" customHeight="1" x14ac:dyDescent="0.3">
      <c r="A11" s="717" t="s">
        <v>964</v>
      </c>
    </row>
    <row r="12" spans="1:19" ht="14.4" customHeight="1" x14ac:dyDescent="0.3">
      <c r="A12" s="716" t="s">
        <v>1697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1702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12709</v>
      </c>
      <c r="C3" s="468">
        <f t="shared" si="0"/>
        <v>14937</v>
      </c>
      <c r="D3" s="468">
        <f t="shared" si="0"/>
        <v>15805</v>
      </c>
      <c r="E3" s="353">
        <f t="shared" si="0"/>
        <v>42963410</v>
      </c>
      <c r="F3" s="351">
        <f t="shared" si="0"/>
        <v>45776707.359999999</v>
      </c>
      <c r="G3" s="469">
        <f t="shared" si="0"/>
        <v>50873672.319999993</v>
      </c>
    </row>
    <row r="4" spans="1:7" ht="14.4" customHeight="1" x14ac:dyDescent="0.3">
      <c r="A4" s="552" t="s">
        <v>167</v>
      </c>
      <c r="B4" s="553" t="s">
        <v>275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90"/>
      <c r="B5" s="791">
        <v>2014</v>
      </c>
      <c r="C5" s="792">
        <v>2015</v>
      </c>
      <c r="D5" s="792">
        <v>2016</v>
      </c>
      <c r="E5" s="791">
        <v>2014</v>
      </c>
      <c r="F5" s="792">
        <v>2015</v>
      </c>
      <c r="G5" s="792">
        <v>2016</v>
      </c>
    </row>
    <row r="6" spans="1:7" ht="14.4" customHeight="1" x14ac:dyDescent="0.3">
      <c r="A6" s="751" t="s">
        <v>1698</v>
      </c>
      <c r="B6" s="229">
        <v>20</v>
      </c>
      <c r="C6" s="229">
        <v>986</v>
      </c>
      <c r="D6" s="229">
        <v>34</v>
      </c>
      <c r="E6" s="797">
        <v>25899</v>
      </c>
      <c r="F6" s="797">
        <v>20858.330000000002</v>
      </c>
      <c r="G6" s="800">
        <v>47738</v>
      </c>
    </row>
    <row r="7" spans="1:7" ht="14.4" customHeight="1" x14ac:dyDescent="0.3">
      <c r="A7" s="688" t="s">
        <v>966</v>
      </c>
      <c r="B7" s="665">
        <v>1669</v>
      </c>
      <c r="C7" s="665">
        <v>2160</v>
      </c>
      <c r="D7" s="665">
        <v>2202</v>
      </c>
      <c r="E7" s="801">
        <v>2551143</v>
      </c>
      <c r="F7" s="801">
        <v>3455010.34</v>
      </c>
      <c r="G7" s="802">
        <v>3433797.66</v>
      </c>
    </row>
    <row r="8" spans="1:7" ht="14.4" customHeight="1" x14ac:dyDescent="0.3">
      <c r="A8" s="688" t="s">
        <v>1699</v>
      </c>
      <c r="B8" s="665">
        <v>594</v>
      </c>
      <c r="C8" s="665">
        <v>653</v>
      </c>
      <c r="D8" s="665">
        <v>691</v>
      </c>
      <c r="E8" s="801">
        <v>8513696</v>
      </c>
      <c r="F8" s="801">
        <v>9364020</v>
      </c>
      <c r="G8" s="802">
        <v>10023646</v>
      </c>
    </row>
    <row r="9" spans="1:7" ht="14.4" customHeight="1" x14ac:dyDescent="0.3">
      <c r="A9" s="688" t="s">
        <v>967</v>
      </c>
      <c r="B9" s="665">
        <v>1497</v>
      </c>
      <c r="C9" s="665">
        <v>1362</v>
      </c>
      <c r="D9" s="665">
        <v>755</v>
      </c>
      <c r="E9" s="801">
        <v>2632691</v>
      </c>
      <c r="F9" s="801">
        <v>2709841.33</v>
      </c>
      <c r="G9" s="802">
        <v>706625</v>
      </c>
    </row>
    <row r="10" spans="1:7" ht="14.4" customHeight="1" x14ac:dyDescent="0.3">
      <c r="A10" s="688" t="s">
        <v>968</v>
      </c>
      <c r="B10" s="665">
        <v>256</v>
      </c>
      <c r="C10" s="665">
        <v>294</v>
      </c>
      <c r="D10" s="665">
        <v>1001</v>
      </c>
      <c r="E10" s="801">
        <v>36143</v>
      </c>
      <c r="F10" s="801">
        <v>364836.00999999995</v>
      </c>
      <c r="G10" s="802">
        <v>437728.67</v>
      </c>
    </row>
    <row r="11" spans="1:7" ht="14.4" customHeight="1" x14ac:dyDescent="0.3">
      <c r="A11" s="688" t="s">
        <v>969</v>
      </c>
      <c r="B11" s="665">
        <v>691</v>
      </c>
      <c r="C11" s="665">
        <v>685</v>
      </c>
      <c r="D11" s="665">
        <v>785</v>
      </c>
      <c r="E11" s="801">
        <v>9877919</v>
      </c>
      <c r="F11" s="801">
        <v>9779985</v>
      </c>
      <c r="G11" s="802">
        <v>11135326</v>
      </c>
    </row>
    <row r="12" spans="1:7" ht="14.4" customHeight="1" x14ac:dyDescent="0.3">
      <c r="A12" s="688" t="s">
        <v>1700</v>
      </c>
      <c r="B12" s="665"/>
      <c r="C12" s="665"/>
      <c r="D12" s="665">
        <v>74</v>
      </c>
      <c r="E12" s="801"/>
      <c r="F12" s="801"/>
      <c r="G12" s="802">
        <v>1073444</v>
      </c>
    </row>
    <row r="13" spans="1:7" ht="14.4" customHeight="1" x14ac:dyDescent="0.3">
      <c r="A13" s="688" t="s">
        <v>970</v>
      </c>
      <c r="B13" s="665">
        <v>1787</v>
      </c>
      <c r="C13" s="665">
        <v>2055</v>
      </c>
      <c r="D13" s="665">
        <v>1937</v>
      </c>
      <c r="E13" s="801">
        <v>2717083</v>
      </c>
      <c r="F13" s="801">
        <v>2988668.34</v>
      </c>
      <c r="G13" s="802">
        <v>3265882.33</v>
      </c>
    </row>
    <row r="14" spans="1:7" ht="14.4" customHeight="1" x14ac:dyDescent="0.3">
      <c r="A14" s="688" t="s">
        <v>971</v>
      </c>
      <c r="B14" s="665">
        <v>1785</v>
      </c>
      <c r="C14" s="665">
        <v>2110</v>
      </c>
      <c r="D14" s="665">
        <v>2780</v>
      </c>
      <c r="E14" s="801">
        <v>2125050</v>
      </c>
      <c r="F14" s="801">
        <v>2482526</v>
      </c>
      <c r="G14" s="802">
        <v>3331374</v>
      </c>
    </row>
    <row r="15" spans="1:7" ht="14.4" customHeight="1" x14ac:dyDescent="0.3">
      <c r="A15" s="688" t="s">
        <v>972</v>
      </c>
      <c r="B15" s="665">
        <v>484</v>
      </c>
      <c r="C15" s="665">
        <v>487</v>
      </c>
      <c r="D15" s="665">
        <v>528</v>
      </c>
      <c r="E15" s="801">
        <v>1119192</v>
      </c>
      <c r="F15" s="801">
        <v>1169587.33</v>
      </c>
      <c r="G15" s="802">
        <v>1267245.67</v>
      </c>
    </row>
    <row r="16" spans="1:7" ht="14.4" customHeight="1" x14ac:dyDescent="0.3">
      <c r="A16" s="688" t="s">
        <v>1701</v>
      </c>
      <c r="B16" s="665">
        <v>468</v>
      </c>
      <c r="C16" s="665">
        <v>1378</v>
      </c>
      <c r="D16" s="665"/>
      <c r="E16" s="801">
        <v>679349</v>
      </c>
      <c r="F16" s="801">
        <v>2669992.0099999998</v>
      </c>
      <c r="G16" s="802"/>
    </row>
    <row r="17" spans="1:7" ht="14.4" customHeight="1" x14ac:dyDescent="0.3">
      <c r="A17" s="688" t="s">
        <v>973</v>
      </c>
      <c r="B17" s="665">
        <v>2349</v>
      </c>
      <c r="C17" s="665">
        <v>2108</v>
      </c>
      <c r="D17" s="665">
        <v>2652</v>
      </c>
      <c r="E17" s="801">
        <v>3035215</v>
      </c>
      <c r="F17" s="801">
        <v>2447356.67</v>
      </c>
      <c r="G17" s="802">
        <v>3517836.33</v>
      </c>
    </row>
    <row r="18" spans="1:7" ht="14.4" customHeight="1" x14ac:dyDescent="0.3">
      <c r="A18" s="688" t="s">
        <v>974</v>
      </c>
      <c r="B18" s="665">
        <v>618</v>
      </c>
      <c r="C18" s="665">
        <v>596</v>
      </c>
      <c r="D18" s="665">
        <v>610</v>
      </c>
      <c r="E18" s="801">
        <v>8527536</v>
      </c>
      <c r="F18" s="801">
        <v>8317760</v>
      </c>
      <c r="G18" s="802">
        <v>8799342</v>
      </c>
    </row>
    <row r="19" spans="1:7" ht="14.4" customHeight="1" x14ac:dyDescent="0.3">
      <c r="A19" s="688" t="s">
        <v>975</v>
      </c>
      <c r="B19" s="665">
        <v>491</v>
      </c>
      <c r="C19" s="665">
        <v>63</v>
      </c>
      <c r="D19" s="665">
        <v>485</v>
      </c>
      <c r="E19" s="801">
        <v>1122494</v>
      </c>
      <c r="F19" s="801">
        <v>6266</v>
      </c>
      <c r="G19" s="802">
        <v>859472</v>
      </c>
    </row>
    <row r="20" spans="1:7" ht="14.4" customHeight="1" thickBot="1" x14ac:dyDescent="0.35">
      <c r="A20" s="799" t="s">
        <v>976</v>
      </c>
      <c r="B20" s="671"/>
      <c r="C20" s="671"/>
      <c r="D20" s="671">
        <v>1271</v>
      </c>
      <c r="E20" s="798"/>
      <c r="F20" s="798"/>
      <c r="G20" s="803">
        <v>2974214.66</v>
      </c>
    </row>
    <row r="21" spans="1:7" ht="14.4" customHeight="1" x14ac:dyDescent="0.3">
      <c r="A21" s="716" t="s">
        <v>963</v>
      </c>
    </row>
    <row r="22" spans="1:7" ht="14.4" customHeight="1" x14ac:dyDescent="0.3">
      <c r="A22" s="717" t="s">
        <v>964</v>
      </c>
    </row>
    <row r="23" spans="1:7" ht="14.4" customHeight="1" x14ac:dyDescent="0.3">
      <c r="A23" s="716" t="s">
        <v>1697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9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1842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2384938.65</v>
      </c>
      <c r="G3" s="212">
        <f t="shared" si="0"/>
        <v>88279195.949999988</v>
      </c>
      <c r="H3" s="78"/>
      <c r="I3" s="78"/>
      <c r="J3" s="212">
        <f t="shared" si="0"/>
        <v>2558911.5300000003</v>
      </c>
      <c r="K3" s="212">
        <f t="shared" si="0"/>
        <v>92510403.700000048</v>
      </c>
      <c r="L3" s="78"/>
      <c r="M3" s="78"/>
      <c r="N3" s="212">
        <f t="shared" si="0"/>
        <v>2257154.5900000003</v>
      </c>
      <c r="O3" s="212">
        <f t="shared" si="0"/>
        <v>86226302.629999951</v>
      </c>
      <c r="P3" s="79">
        <f>IF(G3=0,0,O3/G3)</f>
        <v>0.97674544610530023</v>
      </c>
      <c r="Q3" s="213">
        <f>IF(N3=0,0,O3/N3)</f>
        <v>38.201327907274589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2014</v>
      </c>
      <c r="G4" s="564"/>
      <c r="H4" s="210"/>
      <c r="I4" s="210"/>
      <c r="J4" s="563">
        <v>2015</v>
      </c>
      <c r="K4" s="564"/>
      <c r="L4" s="210"/>
      <c r="M4" s="210"/>
      <c r="N4" s="563">
        <v>2016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4"/>
      <c r="B5" s="805"/>
      <c r="C5" s="806"/>
      <c r="D5" s="807"/>
      <c r="E5" s="808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13"/>
    </row>
    <row r="6" spans="1:17" ht="14.4" customHeight="1" x14ac:dyDescent="0.3">
      <c r="A6" s="736" t="s">
        <v>1703</v>
      </c>
      <c r="B6" s="737" t="s">
        <v>529</v>
      </c>
      <c r="C6" s="737" t="s">
        <v>1704</v>
      </c>
      <c r="D6" s="737" t="s">
        <v>1705</v>
      </c>
      <c r="E6" s="737" t="s">
        <v>1706</v>
      </c>
      <c r="F6" s="229">
        <v>4</v>
      </c>
      <c r="G6" s="229">
        <v>49621.05</v>
      </c>
      <c r="H6" s="737">
        <v>1</v>
      </c>
      <c r="I6" s="737">
        <v>12405.262500000001</v>
      </c>
      <c r="J6" s="229"/>
      <c r="K6" s="229"/>
      <c r="L6" s="737"/>
      <c r="M6" s="737"/>
      <c r="N6" s="229"/>
      <c r="O6" s="229"/>
      <c r="P6" s="742"/>
      <c r="Q6" s="750"/>
    </row>
    <row r="7" spans="1:17" ht="14.4" customHeight="1" x14ac:dyDescent="0.3">
      <c r="A7" s="661" t="s">
        <v>1703</v>
      </c>
      <c r="B7" s="662" t="s">
        <v>529</v>
      </c>
      <c r="C7" s="662" t="s">
        <v>1704</v>
      </c>
      <c r="D7" s="662" t="s">
        <v>691</v>
      </c>
      <c r="E7" s="662" t="s">
        <v>1706</v>
      </c>
      <c r="F7" s="665"/>
      <c r="G7" s="665"/>
      <c r="H7" s="662"/>
      <c r="I7" s="662"/>
      <c r="J7" s="665">
        <v>701</v>
      </c>
      <c r="K7" s="665">
        <v>17500</v>
      </c>
      <c r="L7" s="662"/>
      <c r="M7" s="662">
        <v>24.964336661911556</v>
      </c>
      <c r="N7" s="665"/>
      <c r="O7" s="665"/>
      <c r="P7" s="678"/>
      <c r="Q7" s="666"/>
    </row>
    <row r="8" spans="1:17" ht="14.4" customHeight="1" x14ac:dyDescent="0.3">
      <c r="A8" s="661" t="s">
        <v>1703</v>
      </c>
      <c r="B8" s="662" t="s">
        <v>529</v>
      </c>
      <c r="C8" s="662" t="s">
        <v>1707</v>
      </c>
      <c r="D8" s="662" t="s">
        <v>1708</v>
      </c>
      <c r="E8" s="662"/>
      <c r="F8" s="665">
        <v>1795</v>
      </c>
      <c r="G8" s="665">
        <v>37418.75</v>
      </c>
      <c r="H8" s="662">
        <v>1</v>
      </c>
      <c r="I8" s="662">
        <v>20.846100278551532</v>
      </c>
      <c r="J8" s="665">
        <v>1600</v>
      </c>
      <c r="K8" s="665">
        <v>33296</v>
      </c>
      <c r="L8" s="662">
        <v>0.88982127943878409</v>
      </c>
      <c r="M8" s="662">
        <v>20.81</v>
      </c>
      <c r="N8" s="665">
        <v>2561</v>
      </c>
      <c r="O8" s="665">
        <v>49767.749999999993</v>
      </c>
      <c r="P8" s="678">
        <v>1.3300217137130448</v>
      </c>
      <c r="Q8" s="666">
        <v>19.432936352987113</v>
      </c>
    </row>
    <row r="9" spans="1:17" ht="14.4" customHeight="1" x14ac:dyDescent="0.3">
      <c r="A9" s="661" t="s">
        <v>1703</v>
      </c>
      <c r="B9" s="662" t="s">
        <v>529</v>
      </c>
      <c r="C9" s="662" t="s">
        <v>1707</v>
      </c>
      <c r="D9" s="662" t="s">
        <v>1709</v>
      </c>
      <c r="E9" s="662"/>
      <c r="F9" s="665">
        <v>15750</v>
      </c>
      <c r="G9" s="665">
        <v>31500</v>
      </c>
      <c r="H9" s="662">
        <v>1</v>
      </c>
      <c r="I9" s="662">
        <v>2</v>
      </c>
      <c r="J9" s="665">
        <v>15290</v>
      </c>
      <c r="K9" s="665">
        <v>31980.899999999998</v>
      </c>
      <c r="L9" s="662">
        <v>1.0152666666666665</v>
      </c>
      <c r="M9" s="662">
        <v>2.091621975147155</v>
      </c>
      <c r="N9" s="665">
        <v>16616</v>
      </c>
      <c r="O9" s="665">
        <v>43479.92</v>
      </c>
      <c r="P9" s="678">
        <v>1.3803149206349206</v>
      </c>
      <c r="Q9" s="666">
        <v>2.6167501203659125</v>
      </c>
    </row>
    <row r="10" spans="1:17" ht="14.4" customHeight="1" x14ac:dyDescent="0.3">
      <c r="A10" s="661" t="s">
        <v>1703</v>
      </c>
      <c r="B10" s="662" t="s">
        <v>529</v>
      </c>
      <c r="C10" s="662" t="s">
        <v>1707</v>
      </c>
      <c r="D10" s="662" t="s">
        <v>1710</v>
      </c>
      <c r="E10" s="662"/>
      <c r="F10" s="665">
        <v>28630</v>
      </c>
      <c r="G10" s="665">
        <v>146013</v>
      </c>
      <c r="H10" s="662">
        <v>1</v>
      </c>
      <c r="I10" s="662">
        <v>5.0999999999999996</v>
      </c>
      <c r="J10" s="665">
        <v>30145</v>
      </c>
      <c r="K10" s="665">
        <v>152534.60000000024</v>
      </c>
      <c r="L10" s="662">
        <v>1.0446645161732191</v>
      </c>
      <c r="M10" s="662">
        <v>5.0600298556974703</v>
      </c>
      <c r="N10" s="665">
        <v>43670</v>
      </c>
      <c r="O10" s="665">
        <v>231300</v>
      </c>
      <c r="P10" s="678">
        <v>1.5841055248505269</v>
      </c>
      <c r="Q10" s="666">
        <v>5.2965422486833065</v>
      </c>
    </row>
    <row r="11" spans="1:17" ht="14.4" customHeight="1" x14ac:dyDescent="0.3">
      <c r="A11" s="661" t="s">
        <v>1703</v>
      </c>
      <c r="B11" s="662" t="s">
        <v>529</v>
      </c>
      <c r="C11" s="662" t="s">
        <v>1707</v>
      </c>
      <c r="D11" s="662" t="s">
        <v>1711</v>
      </c>
      <c r="E11" s="662"/>
      <c r="F11" s="665">
        <v>1</v>
      </c>
      <c r="G11" s="665">
        <v>7.5</v>
      </c>
      <c r="H11" s="662">
        <v>1</v>
      </c>
      <c r="I11" s="662">
        <v>7.5</v>
      </c>
      <c r="J11" s="665">
        <v>1</v>
      </c>
      <c r="K11" s="665">
        <v>7.74</v>
      </c>
      <c r="L11" s="662">
        <v>1.032</v>
      </c>
      <c r="M11" s="662">
        <v>7.74</v>
      </c>
      <c r="N11" s="665">
        <v>0</v>
      </c>
      <c r="O11" s="665">
        <v>0</v>
      </c>
      <c r="P11" s="678">
        <v>0</v>
      </c>
      <c r="Q11" s="666"/>
    </row>
    <row r="12" spans="1:17" ht="14.4" customHeight="1" x14ac:dyDescent="0.3">
      <c r="A12" s="661" t="s">
        <v>1703</v>
      </c>
      <c r="B12" s="662" t="s">
        <v>529</v>
      </c>
      <c r="C12" s="662" t="s">
        <v>1707</v>
      </c>
      <c r="D12" s="662" t="s">
        <v>1712</v>
      </c>
      <c r="E12" s="662"/>
      <c r="F12" s="665">
        <v>480</v>
      </c>
      <c r="G12" s="665">
        <v>3513.6</v>
      </c>
      <c r="H12" s="662">
        <v>1</v>
      </c>
      <c r="I12" s="662">
        <v>7.3199999999999994</v>
      </c>
      <c r="J12" s="665">
        <v>150</v>
      </c>
      <c r="K12" s="665">
        <v>1119</v>
      </c>
      <c r="L12" s="662">
        <v>0.31847677595628415</v>
      </c>
      <c r="M12" s="662">
        <v>7.46</v>
      </c>
      <c r="N12" s="665">
        <v>125</v>
      </c>
      <c r="O12" s="665">
        <v>1005</v>
      </c>
      <c r="P12" s="678">
        <v>0.28603142076502736</v>
      </c>
      <c r="Q12" s="666">
        <v>8.0399999999999991</v>
      </c>
    </row>
    <row r="13" spans="1:17" ht="14.4" customHeight="1" x14ac:dyDescent="0.3">
      <c r="A13" s="661" t="s">
        <v>1703</v>
      </c>
      <c r="B13" s="662" t="s">
        <v>529</v>
      </c>
      <c r="C13" s="662" t="s">
        <v>1707</v>
      </c>
      <c r="D13" s="662" t="s">
        <v>1713</v>
      </c>
      <c r="E13" s="662"/>
      <c r="F13" s="665">
        <v>2140</v>
      </c>
      <c r="G13" s="665">
        <v>12797.2</v>
      </c>
      <c r="H13" s="662">
        <v>1</v>
      </c>
      <c r="I13" s="662">
        <v>5.98</v>
      </c>
      <c r="J13" s="665"/>
      <c r="K13" s="665"/>
      <c r="L13" s="662"/>
      <c r="M13" s="662"/>
      <c r="N13" s="665">
        <v>2950</v>
      </c>
      <c r="O13" s="665">
        <v>19735.5</v>
      </c>
      <c r="P13" s="678">
        <v>1.5421732879067296</v>
      </c>
      <c r="Q13" s="666">
        <v>6.69</v>
      </c>
    </row>
    <row r="14" spans="1:17" ht="14.4" customHeight="1" x14ac:dyDescent="0.3">
      <c r="A14" s="661" t="s">
        <v>1703</v>
      </c>
      <c r="B14" s="662" t="s">
        <v>529</v>
      </c>
      <c r="C14" s="662" t="s">
        <v>1707</v>
      </c>
      <c r="D14" s="662" t="s">
        <v>1714</v>
      </c>
      <c r="E14" s="662"/>
      <c r="F14" s="665">
        <v>513351</v>
      </c>
      <c r="G14" s="665">
        <v>2850453.8000000017</v>
      </c>
      <c r="H14" s="662">
        <v>1</v>
      </c>
      <c r="I14" s="662">
        <v>5.552640980537686</v>
      </c>
      <c r="J14" s="665">
        <v>499063</v>
      </c>
      <c r="K14" s="665">
        <v>2820015.3699999982</v>
      </c>
      <c r="L14" s="662">
        <v>0.98932154943188222</v>
      </c>
      <c r="M14" s="662">
        <v>5.6506200018835262</v>
      </c>
      <c r="N14" s="665">
        <v>530767</v>
      </c>
      <c r="O14" s="665">
        <v>3234666.0299999993</v>
      </c>
      <c r="P14" s="678">
        <v>1.1347898464448003</v>
      </c>
      <c r="Q14" s="666">
        <v>6.0943239312165209</v>
      </c>
    </row>
    <row r="15" spans="1:17" ht="14.4" customHeight="1" x14ac:dyDescent="0.3">
      <c r="A15" s="661" t="s">
        <v>1703</v>
      </c>
      <c r="B15" s="662" t="s">
        <v>529</v>
      </c>
      <c r="C15" s="662" t="s">
        <v>1707</v>
      </c>
      <c r="D15" s="662" t="s">
        <v>1715</v>
      </c>
      <c r="E15" s="662"/>
      <c r="F15" s="665">
        <v>7041.5</v>
      </c>
      <c r="G15" s="665">
        <v>57881.119999999988</v>
      </c>
      <c r="H15" s="662">
        <v>1</v>
      </c>
      <c r="I15" s="662">
        <v>8.2199985798480419</v>
      </c>
      <c r="J15" s="665">
        <v>3507.2</v>
      </c>
      <c r="K15" s="665">
        <v>29438.000000000004</v>
      </c>
      <c r="L15" s="662">
        <v>0.50859416680257763</v>
      </c>
      <c r="M15" s="662">
        <v>8.3935903284671554</v>
      </c>
      <c r="N15" s="665">
        <v>7463.3</v>
      </c>
      <c r="O15" s="665">
        <v>67676.460000000021</v>
      </c>
      <c r="P15" s="678">
        <v>1.1692320397393836</v>
      </c>
      <c r="Q15" s="666">
        <v>9.0679002585987458</v>
      </c>
    </row>
    <row r="16" spans="1:17" ht="14.4" customHeight="1" x14ac:dyDescent="0.3">
      <c r="A16" s="661" t="s">
        <v>1703</v>
      </c>
      <c r="B16" s="662" t="s">
        <v>529</v>
      </c>
      <c r="C16" s="662" t="s">
        <v>1707</v>
      </c>
      <c r="D16" s="662" t="s">
        <v>1716</v>
      </c>
      <c r="E16" s="662"/>
      <c r="F16" s="665">
        <v>3729</v>
      </c>
      <c r="G16" s="665">
        <v>29421.809999999994</v>
      </c>
      <c r="H16" s="662">
        <v>1</v>
      </c>
      <c r="I16" s="662">
        <v>7.8899999999999988</v>
      </c>
      <c r="J16" s="665">
        <v>4155</v>
      </c>
      <c r="K16" s="665">
        <v>33447.75</v>
      </c>
      <c r="L16" s="662">
        <v>1.1368352252971523</v>
      </c>
      <c r="M16" s="662">
        <v>8.0500000000000007</v>
      </c>
      <c r="N16" s="665">
        <v>2985</v>
      </c>
      <c r="O16" s="665">
        <v>27282.899999999994</v>
      </c>
      <c r="P16" s="678">
        <v>0.92730188931272417</v>
      </c>
      <c r="Q16" s="666">
        <v>9.1399999999999988</v>
      </c>
    </row>
    <row r="17" spans="1:17" ht="14.4" customHeight="1" x14ac:dyDescent="0.3">
      <c r="A17" s="661" t="s">
        <v>1703</v>
      </c>
      <c r="B17" s="662" t="s">
        <v>529</v>
      </c>
      <c r="C17" s="662" t="s">
        <v>1707</v>
      </c>
      <c r="D17" s="662" t="s">
        <v>1717</v>
      </c>
      <c r="E17" s="662"/>
      <c r="F17" s="665">
        <v>11433</v>
      </c>
      <c r="G17" s="665">
        <v>107698.86</v>
      </c>
      <c r="H17" s="662">
        <v>1</v>
      </c>
      <c r="I17" s="662">
        <v>9.42</v>
      </c>
      <c r="J17" s="665">
        <v>8912</v>
      </c>
      <c r="K17" s="665">
        <v>83973.26</v>
      </c>
      <c r="L17" s="662">
        <v>0.7797042605650607</v>
      </c>
      <c r="M17" s="662">
        <v>9.4224932675044872</v>
      </c>
      <c r="N17" s="665">
        <v>9878.4000000000015</v>
      </c>
      <c r="O17" s="665">
        <v>101093.33999999995</v>
      </c>
      <c r="P17" s="678">
        <v>0.93866676026097173</v>
      </c>
      <c r="Q17" s="666">
        <v>10.233776724975698</v>
      </c>
    </row>
    <row r="18" spans="1:17" ht="14.4" customHeight="1" x14ac:dyDescent="0.3">
      <c r="A18" s="661" t="s">
        <v>1703</v>
      </c>
      <c r="B18" s="662" t="s">
        <v>529</v>
      </c>
      <c r="C18" s="662" t="s">
        <v>1707</v>
      </c>
      <c r="D18" s="662" t="s">
        <v>1718</v>
      </c>
      <c r="E18" s="662"/>
      <c r="F18" s="665"/>
      <c r="G18" s="665"/>
      <c r="H18" s="662"/>
      <c r="I18" s="662"/>
      <c r="J18" s="665">
        <v>1950</v>
      </c>
      <c r="K18" s="665">
        <v>36679.5</v>
      </c>
      <c r="L18" s="662"/>
      <c r="M18" s="662">
        <v>18.809999999999999</v>
      </c>
      <c r="N18" s="665">
        <v>6950</v>
      </c>
      <c r="O18" s="665">
        <v>136359</v>
      </c>
      <c r="P18" s="678"/>
      <c r="Q18" s="666">
        <v>19.62</v>
      </c>
    </row>
    <row r="19" spans="1:17" ht="14.4" customHeight="1" x14ac:dyDescent="0.3">
      <c r="A19" s="661" t="s">
        <v>1703</v>
      </c>
      <c r="B19" s="662" t="s">
        <v>529</v>
      </c>
      <c r="C19" s="662" t="s">
        <v>1707</v>
      </c>
      <c r="D19" s="662" t="s">
        <v>1719</v>
      </c>
      <c r="E19" s="662"/>
      <c r="F19" s="665">
        <v>74.580000000000013</v>
      </c>
      <c r="G19" s="665">
        <v>2854.64</v>
      </c>
      <c r="H19" s="662">
        <v>1</v>
      </c>
      <c r="I19" s="662">
        <v>38.276213462054159</v>
      </c>
      <c r="J19" s="665">
        <v>74.98</v>
      </c>
      <c r="K19" s="665">
        <v>2727.93</v>
      </c>
      <c r="L19" s="662">
        <v>0.95561261665218733</v>
      </c>
      <c r="M19" s="662">
        <v>36.382101893838353</v>
      </c>
      <c r="N19" s="665">
        <v>150.17000000000002</v>
      </c>
      <c r="O19" s="665">
        <v>6724.5999999999995</v>
      </c>
      <c r="P19" s="678">
        <v>2.3556735700473612</v>
      </c>
      <c r="Q19" s="666">
        <v>44.779916095092219</v>
      </c>
    </row>
    <row r="20" spans="1:17" ht="14.4" customHeight="1" x14ac:dyDescent="0.3">
      <c r="A20" s="661" t="s">
        <v>1703</v>
      </c>
      <c r="B20" s="662" t="s">
        <v>529</v>
      </c>
      <c r="C20" s="662" t="s">
        <v>1707</v>
      </c>
      <c r="D20" s="662" t="s">
        <v>1720</v>
      </c>
      <c r="E20" s="662"/>
      <c r="F20" s="665">
        <v>9550</v>
      </c>
      <c r="G20" s="665">
        <v>61884</v>
      </c>
      <c r="H20" s="662">
        <v>1</v>
      </c>
      <c r="I20" s="662">
        <v>6.48</v>
      </c>
      <c r="J20" s="665">
        <v>1000</v>
      </c>
      <c r="K20" s="665">
        <v>6620</v>
      </c>
      <c r="L20" s="662">
        <v>0.10697433908603193</v>
      </c>
      <c r="M20" s="662">
        <v>6.62</v>
      </c>
      <c r="N20" s="665">
        <v>900</v>
      </c>
      <c r="O20" s="665">
        <v>6579</v>
      </c>
      <c r="P20" s="678">
        <v>0.10631180919139034</v>
      </c>
      <c r="Q20" s="666">
        <v>7.31</v>
      </c>
    </row>
    <row r="21" spans="1:17" ht="14.4" customHeight="1" x14ac:dyDescent="0.3">
      <c r="A21" s="661" t="s">
        <v>1703</v>
      </c>
      <c r="B21" s="662" t="s">
        <v>529</v>
      </c>
      <c r="C21" s="662" t="s">
        <v>1707</v>
      </c>
      <c r="D21" s="662" t="s">
        <v>1721</v>
      </c>
      <c r="E21" s="662"/>
      <c r="F21" s="665">
        <v>37904</v>
      </c>
      <c r="G21" s="665">
        <v>724724.48</v>
      </c>
      <c r="H21" s="662">
        <v>1</v>
      </c>
      <c r="I21" s="662">
        <v>19.12</v>
      </c>
      <c r="J21" s="665">
        <v>43765</v>
      </c>
      <c r="K21" s="665">
        <v>857543.14000000013</v>
      </c>
      <c r="L21" s="662">
        <v>1.183267798543248</v>
      </c>
      <c r="M21" s="662">
        <v>19.594268022392324</v>
      </c>
      <c r="N21" s="665">
        <v>41559</v>
      </c>
      <c r="O21" s="665">
        <v>845961.04</v>
      </c>
      <c r="P21" s="678">
        <v>1.1672864148317441</v>
      </c>
      <c r="Q21" s="666">
        <v>20.355663995765056</v>
      </c>
    </row>
    <row r="22" spans="1:17" ht="14.4" customHeight="1" x14ac:dyDescent="0.3">
      <c r="A22" s="661" t="s">
        <v>1703</v>
      </c>
      <c r="B22" s="662" t="s">
        <v>529</v>
      </c>
      <c r="C22" s="662" t="s">
        <v>1707</v>
      </c>
      <c r="D22" s="662" t="s">
        <v>1722</v>
      </c>
      <c r="E22" s="662"/>
      <c r="F22" s="665">
        <v>21.3</v>
      </c>
      <c r="G22" s="665">
        <v>32665.31</v>
      </c>
      <c r="H22" s="662">
        <v>1</v>
      </c>
      <c r="I22" s="662">
        <v>1533.5826291079811</v>
      </c>
      <c r="J22" s="665">
        <v>14.450000000000001</v>
      </c>
      <c r="K22" s="665">
        <v>20743.329999999998</v>
      </c>
      <c r="L22" s="662">
        <v>0.63502627098900932</v>
      </c>
      <c r="M22" s="662">
        <v>1435.5245674740481</v>
      </c>
      <c r="N22" s="665">
        <v>9.1</v>
      </c>
      <c r="O22" s="665">
        <v>12424.61</v>
      </c>
      <c r="P22" s="678">
        <v>0.38036100070686607</v>
      </c>
      <c r="Q22" s="666">
        <v>1365.3417582417583</v>
      </c>
    </row>
    <row r="23" spans="1:17" ht="14.4" customHeight="1" x14ac:dyDescent="0.3">
      <c r="A23" s="661" t="s">
        <v>1703</v>
      </c>
      <c r="B23" s="662" t="s">
        <v>529</v>
      </c>
      <c r="C23" s="662" t="s">
        <v>1707</v>
      </c>
      <c r="D23" s="662" t="s">
        <v>1723</v>
      </c>
      <c r="E23" s="662"/>
      <c r="F23" s="665"/>
      <c r="G23" s="665"/>
      <c r="H23" s="662"/>
      <c r="I23" s="662"/>
      <c r="J23" s="665">
        <v>5</v>
      </c>
      <c r="K23" s="665">
        <v>21540.75</v>
      </c>
      <c r="L23" s="662"/>
      <c r="M23" s="662">
        <v>4308.1499999999996</v>
      </c>
      <c r="N23" s="665">
        <v>15.5</v>
      </c>
      <c r="O23" s="665">
        <v>61769.05</v>
      </c>
      <c r="P23" s="678"/>
      <c r="Q23" s="666">
        <v>3985.1000000000004</v>
      </c>
    </row>
    <row r="24" spans="1:17" ht="14.4" customHeight="1" x14ac:dyDescent="0.3">
      <c r="A24" s="661" t="s">
        <v>1703</v>
      </c>
      <c r="B24" s="662" t="s">
        <v>529</v>
      </c>
      <c r="C24" s="662" t="s">
        <v>1707</v>
      </c>
      <c r="D24" s="662" t="s">
        <v>1724</v>
      </c>
      <c r="E24" s="662"/>
      <c r="F24" s="665">
        <v>133</v>
      </c>
      <c r="G24" s="665">
        <v>291825.78999999986</v>
      </c>
      <c r="H24" s="662">
        <v>1</v>
      </c>
      <c r="I24" s="662">
        <v>2194.1788721804501</v>
      </c>
      <c r="J24" s="665">
        <v>112</v>
      </c>
      <c r="K24" s="665">
        <v>244614.99999999948</v>
      </c>
      <c r="L24" s="662">
        <v>0.83822269443697761</v>
      </c>
      <c r="M24" s="662">
        <v>2184.0624999999955</v>
      </c>
      <c r="N24" s="665">
        <v>146</v>
      </c>
      <c r="O24" s="665">
        <v>315911.47999999957</v>
      </c>
      <c r="P24" s="678">
        <v>1.0825344805885722</v>
      </c>
      <c r="Q24" s="666">
        <v>2163.7772602739697</v>
      </c>
    </row>
    <row r="25" spans="1:17" ht="14.4" customHeight="1" x14ac:dyDescent="0.3">
      <c r="A25" s="661" t="s">
        <v>1703</v>
      </c>
      <c r="B25" s="662" t="s">
        <v>529</v>
      </c>
      <c r="C25" s="662" t="s">
        <v>1707</v>
      </c>
      <c r="D25" s="662" t="s">
        <v>1725</v>
      </c>
      <c r="E25" s="662"/>
      <c r="F25" s="665">
        <v>610</v>
      </c>
      <c r="G25" s="665">
        <v>134700.20000000001</v>
      </c>
      <c r="H25" s="662">
        <v>1</v>
      </c>
      <c r="I25" s="662">
        <v>220.82000000000002</v>
      </c>
      <c r="J25" s="665">
        <v>641</v>
      </c>
      <c r="K25" s="665">
        <v>155903.86000000002</v>
      </c>
      <c r="L25" s="662">
        <v>1.1574137232164465</v>
      </c>
      <c r="M25" s="662">
        <v>243.21975039001563</v>
      </c>
      <c r="N25" s="665">
        <v>1862</v>
      </c>
      <c r="O25" s="665">
        <v>458216.16000000003</v>
      </c>
      <c r="P25" s="678">
        <v>3.4017481785476189</v>
      </c>
      <c r="Q25" s="666">
        <v>246.08816326530615</v>
      </c>
    </row>
    <row r="26" spans="1:17" ht="14.4" customHeight="1" x14ac:dyDescent="0.3">
      <c r="A26" s="661" t="s">
        <v>1703</v>
      </c>
      <c r="B26" s="662" t="s">
        <v>529</v>
      </c>
      <c r="C26" s="662" t="s">
        <v>1707</v>
      </c>
      <c r="D26" s="662" t="s">
        <v>1726</v>
      </c>
      <c r="E26" s="662"/>
      <c r="F26" s="665">
        <v>727062</v>
      </c>
      <c r="G26" s="665">
        <v>2370222.1199999996</v>
      </c>
      <c r="H26" s="662">
        <v>1</v>
      </c>
      <c r="I26" s="662">
        <v>3.2599999999999993</v>
      </c>
      <c r="J26" s="665">
        <v>905063</v>
      </c>
      <c r="K26" s="665">
        <v>3071668.6800000011</v>
      </c>
      <c r="L26" s="662">
        <v>1.2959412765922553</v>
      </c>
      <c r="M26" s="662">
        <v>3.3938727801269093</v>
      </c>
      <c r="N26" s="665">
        <v>861548</v>
      </c>
      <c r="O26" s="665">
        <v>3534892.5100000007</v>
      </c>
      <c r="P26" s="678">
        <v>1.4913760529751539</v>
      </c>
      <c r="Q26" s="666">
        <v>4.1029548092503267</v>
      </c>
    </row>
    <row r="27" spans="1:17" ht="14.4" customHeight="1" x14ac:dyDescent="0.3">
      <c r="A27" s="661" t="s">
        <v>1703</v>
      </c>
      <c r="B27" s="662" t="s">
        <v>529</v>
      </c>
      <c r="C27" s="662" t="s">
        <v>1707</v>
      </c>
      <c r="D27" s="662" t="s">
        <v>1727</v>
      </c>
      <c r="E27" s="662"/>
      <c r="F27" s="665">
        <v>880</v>
      </c>
      <c r="G27" s="665">
        <v>214112.8</v>
      </c>
      <c r="H27" s="662">
        <v>1</v>
      </c>
      <c r="I27" s="662">
        <v>243.30999999999997</v>
      </c>
      <c r="J27" s="665">
        <v>440</v>
      </c>
      <c r="K27" s="665">
        <v>113616.8</v>
      </c>
      <c r="L27" s="662">
        <v>0.53063992437631013</v>
      </c>
      <c r="M27" s="662">
        <v>258.22000000000003</v>
      </c>
      <c r="N27" s="665"/>
      <c r="O27" s="665"/>
      <c r="P27" s="678"/>
      <c r="Q27" s="666"/>
    </row>
    <row r="28" spans="1:17" ht="14.4" customHeight="1" x14ac:dyDescent="0.3">
      <c r="A28" s="661" t="s">
        <v>1703</v>
      </c>
      <c r="B28" s="662" t="s">
        <v>529</v>
      </c>
      <c r="C28" s="662" t="s">
        <v>1707</v>
      </c>
      <c r="D28" s="662" t="s">
        <v>1728</v>
      </c>
      <c r="E28" s="662"/>
      <c r="F28" s="665"/>
      <c r="G28" s="665"/>
      <c r="H28" s="662"/>
      <c r="I28" s="662"/>
      <c r="J28" s="665">
        <v>5900</v>
      </c>
      <c r="K28" s="665">
        <v>74517</v>
      </c>
      <c r="L28" s="662"/>
      <c r="M28" s="662">
        <v>12.63</v>
      </c>
      <c r="N28" s="665"/>
      <c r="O28" s="665"/>
      <c r="P28" s="678"/>
      <c r="Q28" s="666"/>
    </row>
    <row r="29" spans="1:17" ht="14.4" customHeight="1" x14ac:dyDescent="0.3">
      <c r="A29" s="661" t="s">
        <v>1703</v>
      </c>
      <c r="B29" s="662" t="s">
        <v>529</v>
      </c>
      <c r="C29" s="662" t="s">
        <v>1707</v>
      </c>
      <c r="D29" s="662" t="s">
        <v>1729</v>
      </c>
      <c r="E29" s="662"/>
      <c r="F29" s="665">
        <v>0</v>
      </c>
      <c r="G29" s="665">
        <v>0</v>
      </c>
      <c r="H29" s="662"/>
      <c r="I29" s="662"/>
      <c r="J29" s="665"/>
      <c r="K29" s="665"/>
      <c r="L29" s="662"/>
      <c r="M29" s="662"/>
      <c r="N29" s="665"/>
      <c r="O29" s="665"/>
      <c r="P29" s="678"/>
      <c r="Q29" s="666"/>
    </row>
    <row r="30" spans="1:17" ht="14.4" customHeight="1" x14ac:dyDescent="0.3">
      <c r="A30" s="661" t="s">
        <v>1703</v>
      </c>
      <c r="B30" s="662" t="s">
        <v>529</v>
      </c>
      <c r="C30" s="662" t="s">
        <v>1707</v>
      </c>
      <c r="D30" s="662" t="s">
        <v>1730</v>
      </c>
      <c r="E30" s="662"/>
      <c r="F30" s="665">
        <v>2096</v>
      </c>
      <c r="G30" s="665">
        <v>332467.52000000008</v>
      </c>
      <c r="H30" s="662">
        <v>1</v>
      </c>
      <c r="I30" s="662">
        <v>158.62000000000003</v>
      </c>
      <c r="J30" s="665">
        <v>3360</v>
      </c>
      <c r="K30" s="665">
        <v>558023.88000000024</v>
      </c>
      <c r="L30" s="662">
        <v>1.6784312645036727</v>
      </c>
      <c r="M30" s="662">
        <v>166.07853571428578</v>
      </c>
      <c r="N30" s="665">
        <v>2398</v>
      </c>
      <c r="O30" s="665">
        <v>388826.11999999994</v>
      </c>
      <c r="P30" s="678">
        <v>1.1695161079193537</v>
      </c>
      <c r="Q30" s="666">
        <v>162.14600500417012</v>
      </c>
    </row>
    <row r="31" spans="1:17" ht="14.4" customHeight="1" x14ac:dyDescent="0.3">
      <c r="A31" s="661" t="s">
        <v>1703</v>
      </c>
      <c r="B31" s="662" t="s">
        <v>529</v>
      </c>
      <c r="C31" s="662" t="s">
        <v>1707</v>
      </c>
      <c r="D31" s="662" t="s">
        <v>1731</v>
      </c>
      <c r="E31" s="662"/>
      <c r="F31" s="665">
        <v>10005</v>
      </c>
      <c r="G31" s="665">
        <v>193496.69999999998</v>
      </c>
      <c r="H31" s="662">
        <v>1</v>
      </c>
      <c r="I31" s="662">
        <v>19.34</v>
      </c>
      <c r="J31" s="665">
        <v>6470</v>
      </c>
      <c r="K31" s="665">
        <v>129611.8</v>
      </c>
      <c r="L31" s="662">
        <v>0.66983984739791436</v>
      </c>
      <c r="M31" s="662">
        <v>20.032735703245748</v>
      </c>
      <c r="N31" s="665">
        <v>27900</v>
      </c>
      <c r="O31" s="665">
        <v>561401.40000000014</v>
      </c>
      <c r="P31" s="678">
        <v>2.9013487051717171</v>
      </c>
      <c r="Q31" s="666">
        <v>20.121913978494629</v>
      </c>
    </row>
    <row r="32" spans="1:17" ht="14.4" customHeight="1" x14ac:dyDescent="0.3">
      <c r="A32" s="661" t="s">
        <v>1703</v>
      </c>
      <c r="B32" s="662" t="s">
        <v>529</v>
      </c>
      <c r="C32" s="662" t="s">
        <v>1707</v>
      </c>
      <c r="D32" s="662" t="s">
        <v>691</v>
      </c>
      <c r="E32" s="662"/>
      <c r="F32" s="665">
        <v>7001.5</v>
      </c>
      <c r="G32" s="665">
        <v>105000</v>
      </c>
      <c r="H32" s="662">
        <v>1</v>
      </c>
      <c r="I32" s="662">
        <v>14.996786402913662</v>
      </c>
      <c r="J32" s="665">
        <v>4209</v>
      </c>
      <c r="K32" s="665">
        <v>191062.06</v>
      </c>
      <c r="L32" s="662">
        <v>1.8196386666666666</v>
      </c>
      <c r="M32" s="662">
        <v>45.393694464243289</v>
      </c>
      <c r="N32" s="665">
        <v>4205.5</v>
      </c>
      <c r="O32" s="665">
        <v>123030.12000000001</v>
      </c>
      <c r="P32" s="678">
        <v>1.1717154285714286</v>
      </c>
      <c r="Q32" s="666">
        <v>29.254576150279398</v>
      </c>
    </row>
    <row r="33" spans="1:17" ht="14.4" customHeight="1" x14ac:dyDescent="0.3">
      <c r="A33" s="661" t="s">
        <v>1703</v>
      </c>
      <c r="B33" s="662" t="s">
        <v>529</v>
      </c>
      <c r="C33" s="662" t="s">
        <v>1707</v>
      </c>
      <c r="D33" s="662" t="s">
        <v>1732</v>
      </c>
      <c r="E33" s="662"/>
      <c r="F33" s="665"/>
      <c r="G33" s="665"/>
      <c r="H33" s="662"/>
      <c r="I33" s="662"/>
      <c r="J33" s="665">
        <v>500</v>
      </c>
      <c r="K33" s="665">
        <v>2845</v>
      </c>
      <c r="L33" s="662"/>
      <c r="M33" s="662">
        <v>5.69</v>
      </c>
      <c r="N33" s="665"/>
      <c r="O33" s="665"/>
      <c r="P33" s="678"/>
      <c r="Q33" s="666"/>
    </row>
    <row r="34" spans="1:17" ht="14.4" customHeight="1" x14ac:dyDescent="0.3">
      <c r="A34" s="661" t="s">
        <v>1703</v>
      </c>
      <c r="B34" s="662" t="s">
        <v>529</v>
      </c>
      <c r="C34" s="662" t="s">
        <v>1707</v>
      </c>
      <c r="D34" s="662" t="s">
        <v>1733</v>
      </c>
      <c r="E34" s="662"/>
      <c r="F34" s="665">
        <v>1</v>
      </c>
      <c r="G34" s="665">
        <v>53.91</v>
      </c>
      <c r="H34" s="662">
        <v>1</v>
      </c>
      <c r="I34" s="662">
        <v>53.91</v>
      </c>
      <c r="J34" s="665">
        <v>1</v>
      </c>
      <c r="K34" s="665">
        <v>51.56</v>
      </c>
      <c r="L34" s="662">
        <v>0.95640882953069939</v>
      </c>
      <c r="M34" s="662">
        <v>51.56</v>
      </c>
      <c r="N34" s="665">
        <v>2</v>
      </c>
      <c r="O34" s="665">
        <v>114.7</v>
      </c>
      <c r="P34" s="678">
        <v>2.1276201075867189</v>
      </c>
      <c r="Q34" s="666">
        <v>57.35</v>
      </c>
    </row>
    <row r="35" spans="1:17" ht="14.4" customHeight="1" x14ac:dyDescent="0.3">
      <c r="A35" s="661" t="s">
        <v>1703</v>
      </c>
      <c r="B35" s="662" t="s">
        <v>529</v>
      </c>
      <c r="C35" s="662" t="s">
        <v>1707</v>
      </c>
      <c r="D35" s="662" t="s">
        <v>1734</v>
      </c>
      <c r="E35" s="662"/>
      <c r="F35" s="665">
        <v>3</v>
      </c>
      <c r="G35" s="665">
        <v>37218.050000000003</v>
      </c>
      <c r="H35" s="662">
        <v>1</v>
      </c>
      <c r="I35" s="662">
        <v>12406.016666666668</v>
      </c>
      <c r="J35" s="665">
        <v>7</v>
      </c>
      <c r="K35" s="665">
        <v>86836.05</v>
      </c>
      <c r="L35" s="662">
        <v>2.3331703299877344</v>
      </c>
      <c r="M35" s="662">
        <v>12405.15</v>
      </c>
      <c r="N35" s="665">
        <v>10</v>
      </c>
      <c r="O35" s="665">
        <v>124060.06999999999</v>
      </c>
      <c r="P35" s="678">
        <v>3.3333307360272766</v>
      </c>
      <c r="Q35" s="666">
        <v>12406.007</v>
      </c>
    </row>
    <row r="36" spans="1:17" ht="14.4" customHeight="1" x14ac:dyDescent="0.3">
      <c r="A36" s="661" t="s">
        <v>1703</v>
      </c>
      <c r="B36" s="662" t="s">
        <v>529</v>
      </c>
      <c r="C36" s="662" t="s">
        <v>1707</v>
      </c>
      <c r="D36" s="662" t="s">
        <v>1735</v>
      </c>
      <c r="E36" s="662"/>
      <c r="F36" s="665"/>
      <c r="G36" s="665"/>
      <c r="H36" s="662"/>
      <c r="I36" s="662"/>
      <c r="J36" s="665"/>
      <c r="K36" s="665"/>
      <c r="L36" s="662"/>
      <c r="M36" s="662"/>
      <c r="N36" s="665">
        <v>3</v>
      </c>
      <c r="O36" s="665">
        <v>325686.59999999998</v>
      </c>
      <c r="P36" s="678"/>
      <c r="Q36" s="666">
        <v>108562.2</v>
      </c>
    </row>
    <row r="37" spans="1:17" ht="14.4" customHeight="1" x14ac:dyDescent="0.3">
      <c r="A37" s="661" t="s">
        <v>1703</v>
      </c>
      <c r="B37" s="662" t="s">
        <v>529</v>
      </c>
      <c r="C37" s="662" t="s">
        <v>1736</v>
      </c>
      <c r="D37" s="662" t="s">
        <v>1737</v>
      </c>
      <c r="E37" s="662" t="s">
        <v>1738</v>
      </c>
      <c r="F37" s="665">
        <v>292</v>
      </c>
      <c r="G37" s="665">
        <v>10106</v>
      </c>
      <c r="H37" s="662">
        <v>1</v>
      </c>
      <c r="I37" s="662">
        <v>34.609589041095887</v>
      </c>
      <c r="J37" s="665">
        <v>282</v>
      </c>
      <c r="K37" s="665">
        <v>9870</v>
      </c>
      <c r="L37" s="662">
        <v>0.97664753611715815</v>
      </c>
      <c r="M37" s="662">
        <v>35</v>
      </c>
      <c r="N37" s="665">
        <v>273</v>
      </c>
      <c r="O37" s="665">
        <v>10101</v>
      </c>
      <c r="P37" s="678">
        <v>0.99950524440926181</v>
      </c>
      <c r="Q37" s="666">
        <v>37</v>
      </c>
    </row>
    <row r="38" spans="1:17" ht="14.4" customHeight="1" x14ac:dyDescent="0.3">
      <c r="A38" s="661" t="s">
        <v>1703</v>
      </c>
      <c r="B38" s="662" t="s">
        <v>529</v>
      </c>
      <c r="C38" s="662" t="s">
        <v>1736</v>
      </c>
      <c r="D38" s="662" t="s">
        <v>1739</v>
      </c>
      <c r="E38" s="662" t="s">
        <v>1740</v>
      </c>
      <c r="F38" s="665">
        <v>166</v>
      </c>
      <c r="G38" s="665">
        <v>70065</v>
      </c>
      <c r="H38" s="662">
        <v>1</v>
      </c>
      <c r="I38" s="662">
        <v>422.07831325301203</v>
      </c>
      <c r="J38" s="665">
        <v>173</v>
      </c>
      <c r="K38" s="665">
        <v>73352</v>
      </c>
      <c r="L38" s="662">
        <v>1.0469135802469136</v>
      </c>
      <c r="M38" s="662">
        <v>424</v>
      </c>
      <c r="N38" s="665">
        <v>160</v>
      </c>
      <c r="O38" s="665">
        <v>70880</v>
      </c>
      <c r="P38" s="678">
        <v>1.0116320559480483</v>
      </c>
      <c r="Q38" s="666">
        <v>443</v>
      </c>
    </row>
    <row r="39" spans="1:17" ht="14.4" customHeight="1" x14ac:dyDescent="0.3">
      <c r="A39" s="661" t="s">
        <v>1703</v>
      </c>
      <c r="B39" s="662" t="s">
        <v>529</v>
      </c>
      <c r="C39" s="662" t="s">
        <v>1736</v>
      </c>
      <c r="D39" s="662" t="s">
        <v>1741</v>
      </c>
      <c r="E39" s="662" t="s">
        <v>1742</v>
      </c>
      <c r="F39" s="665">
        <v>1269</v>
      </c>
      <c r="G39" s="665">
        <v>207634</v>
      </c>
      <c r="H39" s="662">
        <v>1</v>
      </c>
      <c r="I39" s="662">
        <v>163.62017336485422</v>
      </c>
      <c r="J39" s="665">
        <v>1296</v>
      </c>
      <c r="K39" s="665">
        <v>213840</v>
      </c>
      <c r="L39" s="662">
        <v>1.029889131837753</v>
      </c>
      <c r="M39" s="662">
        <v>165</v>
      </c>
      <c r="N39" s="665">
        <v>1283</v>
      </c>
      <c r="O39" s="665">
        <v>227091</v>
      </c>
      <c r="P39" s="678">
        <v>1.0937081595499774</v>
      </c>
      <c r="Q39" s="666">
        <v>177</v>
      </c>
    </row>
    <row r="40" spans="1:17" ht="14.4" customHeight="1" x14ac:dyDescent="0.3">
      <c r="A40" s="661" t="s">
        <v>1703</v>
      </c>
      <c r="B40" s="662" t="s">
        <v>529</v>
      </c>
      <c r="C40" s="662" t="s">
        <v>1736</v>
      </c>
      <c r="D40" s="662" t="s">
        <v>1743</v>
      </c>
      <c r="E40" s="662" t="s">
        <v>1744</v>
      </c>
      <c r="F40" s="665"/>
      <c r="G40" s="665"/>
      <c r="H40" s="662"/>
      <c r="I40" s="662"/>
      <c r="J40" s="665">
        <v>2</v>
      </c>
      <c r="K40" s="665">
        <v>656</v>
      </c>
      <c r="L40" s="662"/>
      <c r="M40" s="662">
        <v>328</v>
      </c>
      <c r="N40" s="665">
        <v>3</v>
      </c>
      <c r="O40" s="665">
        <v>1053</v>
      </c>
      <c r="P40" s="678"/>
      <c r="Q40" s="666">
        <v>351</v>
      </c>
    </row>
    <row r="41" spans="1:17" ht="14.4" customHeight="1" x14ac:dyDescent="0.3">
      <c r="A41" s="661" t="s">
        <v>1703</v>
      </c>
      <c r="B41" s="662" t="s">
        <v>529</v>
      </c>
      <c r="C41" s="662" t="s">
        <v>1736</v>
      </c>
      <c r="D41" s="662" t="s">
        <v>1745</v>
      </c>
      <c r="E41" s="662" t="s">
        <v>1746</v>
      </c>
      <c r="F41" s="665">
        <v>12</v>
      </c>
      <c r="G41" s="665">
        <v>3619</v>
      </c>
      <c r="H41" s="662">
        <v>1</v>
      </c>
      <c r="I41" s="662">
        <v>301.58333333333331</v>
      </c>
      <c r="J41" s="665">
        <v>10</v>
      </c>
      <c r="K41" s="665">
        <v>3020</v>
      </c>
      <c r="L41" s="662">
        <v>0.83448466427189827</v>
      </c>
      <c r="M41" s="662">
        <v>302</v>
      </c>
      <c r="N41" s="665">
        <v>16</v>
      </c>
      <c r="O41" s="665">
        <v>5088</v>
      </c>
      <c r="P41" s="678">
        <v>1.4059132357004698</v>
      </c>
      <c r="Q41" s="666">
        <v>318</v>
      </c>
    </row>
    <row r="42" spans="1:17" ht="14.4" customHeight="1" x14ac:dyDescent="0.3">
      <c r="A42" s="661" t="s">
        <v>1703</v>
      </c>
      <c r="B42" s="662" t="s">
        <v>529</v>
      </c>
      <c r="C42" s="662" t="s">
        <v>1736</v>
      </c>
      <c r="D42" s="662" t="s">
        <v>1747</v>
      </c>
      <c r="E42" s="662" t="s">
        <v>1748</v>
      </c>
      <c r="F42" s="665">
        <v>2</v>
      </c>
      <c r="G42" s="665">
        <v>2756</v>
      </c>
      <c r="H42" s="662">
        <v>1</v>
      </c>
      <c r="I42" s="662">
        <v>1378</v>
      </c>
      <c r="J42" s="665">
        <v>1</v>
      </c>
      <c r="K42" s="665">
        <v>1382</v>
      </c>
      <c r="L42" s="662">
        <v>0.50145137880986934</v>
      </c>
      <c r="M42" s="662">
        <v>1382</v>
      </c>
      <c r="N42" s="665"/>
      <c r="O42" s="665"/>
      <c r="P42" s="678"/>
      <c r="Q42" s="666"/>
    </row>
    <row r="43" spans="1:17" ht="14.4" customHeight="1" x14ac:dyDescent="0.3">
      <c r="A43" s="661" t="s">
        <v>1703</v>
      </c>
      <c r="B43" s="662" t="s">
        <v>529</v>
      </c>
      <c r="C43" s="662" t="s">
        <v>1736</v>
      </c>
      <c r="D43" s="662" t="s">
        <v>1273</v>
      </c>
      <c r="E43" s="662" t="s">
        <v>1749</v>
      </c>
      <c r="F43" s="665">
        <v>9</v>
      </c>
      <c r="G43" s="665">
        <v>15018</v>
      </c>
      <c r="H43" s="662">
        <v>1</v>
      </c>
      <c r="I43" s="662">
        <v>1668.6666666666667</v>
      </c>
      <c r="J43" s="665">
        <v>1</v>
      </c>
      <c r="K43" s="665">
        <v>1672</v>
      </c>
      <c r="L43" s="662">
        <v>0.11133306698628313</v>
      </c>
      <c r="M43" s="662">
        <v>1672</v>
      </c>
      <c r="N43" s="665">
        <v>1</v>
      </c>
      <c r="O43" s="665">
        <v>1735</v>
      </c>
      <c r="P43" s="678">
        <v>0.11552803302703422</v>
      </c>
      <c r="Q43" s="666">
        <v>1735</v>
      </c>
    </row>
    <row r="44" spans="1:17" ht="14.4" customHeight="1" x14ac:dyDescent="0.3">
      <c r="A44" s="661" t="s">
        <v>1703</v>
      </c>
      <c r="B44" s="662" t="s">
        <v>529</v>
      </c>
      <c r="C44" s="662" t="s">
        <v>1736</v>
      </c>
      <c r="D44" s="662" t="s">
        <v>1750</v>
      </c>
      <c r="E44" s="662" t="s">
        <v>1751</v>
      </c>
      <c r="F44" s="665">
        <v>63</v>
      </c>
      <c r="G44" s="665">
        <v>124040</v>
      </c>
      <c r="H44" s="662">
        <v>1</v>
      </c>
      <c r="I44" s="662">
        <v>1968.8888888888889</v>
      </c>
      <c r="J44" s="665">
        <v>52</v>
      </c>
      <c r="K44" s="665">
        <v>102700</v>
      </c>
      <c r="L44" s="662">
        <v>0.827958722992583</v>
      </c>
      <c r="M44" s="662">
        <v>1975</v>
      </c>
      <c r="N44" s="665">
        <v>52</v>
      </c>
      <c r="O44" s="665">
        <v>105976</v>
      </c>
      <c r="P44" s="678">
        <v>0.85436955820702998</v>
      </c>
      <c r="Q44" s="666">
        <v>2038</v>
      </c>
    </row>
    <row r="45" spans="1:17" ht="14.4" customHeight="1" x14ac:dyDescent="0.3">
      <c r="A45" s="661" t="s">
        <v>1703</v>
      </c>
      <c r="B45" s="662" t="s">
        <v>529</v>
      </c>
      <c r="C45" s="662" t="s">
        <v>1736</v>
      </c>
      <c r="D45" s="662" t="s">
        <v>1752</v>
      </c>
      <c r="E45" s="662" t="s">
        <v>1753</v>
      </c>
      <c r="F45" s="665">
        <v>1</v>
      </c>
      <c r="G45" s="665">
        <v>3003</v>
      </c>
      <c r="H45" s="662">
        <v>1</v>
      </c>
      <c r="I45" s="662">
        <v>3003</v>
      </c>
      <c r="J45" s="665">
        <v>2</v>
      </c>
      <c r="K45" s="665">
        <v>6018</v>
      </c>
      <c r="L45" s="662">
        <v>2.0039960039960039</v>
      </c>
      <c r="M45" s="662">
        <v>3009</v>
      </c>
      <c r="N45" s="665">
        <v>2</v>
      </c>
      <c r="O45" s="665">
        <v>6116</v>
      </c>
      <c r="P45" s="678">
        <v>2.0366300366300365</v>
      </c>
      <c r="Q45" s="666">
        <v>3058</v>
      </c>
    </row>
    <row r="46" spans="1:17" ht="14.4" customHeight="1" x14ac:dyDescent="0.3">
      <c r="A46" s="661" t="s">
        <v>1703</v>
      </c>
      <c r="B46" s="662" t="s">
        <v>529</v>
      </c>
      <c r="C46" s="662" t="s">
        <v>1736</v>
      </c>
      <c r="D46" s="662" t="s">
        <v>1754</v>
      </c>
      <c r="E46" s="662" t="s">
        <v>1755</v>
      </c>
      <c r="F46" s="665">
        <v>1</v>
      </c>
      <c r="G46" s="665">
        <v>642</v>
      </c>
      <c r="H46" s="662">
        <v>1</v>
      </c>
      <c r="I46" s="662">
        <v>642</v>
      </c>
      <c r="J46" s="665">
        <v>3</v>
      </c>
      <c r="K46" s="665">
        <v>1929</v>
      </c>
      <c r="L46" s="662">
        <v>3.0046728971962615</v>
      </c>
      <c r="M46" s="662">
        <v>643</v>
      </c>
      <c r="N46" s="665">
        <v>1</v>
      </c>
      <c r="O46" s="665">
        <v>666</v>
      </c>
      <c r="P46" s="678">
        <v>1.0373831775700935</v>
      </c>
      <c r="Q46" s="666">
        <v>666</v>
      </c>
    </row>
    <row r="47" spans="1:17" ht="14.4" customHeight="1" x14ac:dyDescent="0.3">
      <c r="A47" s="661" t="s">
        <v>1703</v>
      </c>
      <c r="B47" s="662" t="s">
        <v>529</v>
      </c>
      <c r="C47" s="662" t="s">
        <v>1736</v>
      </c>
      <c r="D47" s="662" t="s">
        <v>1756</v>
      </c>
      <c r="E47" s="662" t="s">
        <v>1757</v>
      </c>
      <c r="F47" s="665">
        <v>5</v>
      </c>
      <c r="G47" s="665">
        <v>6544</v>
      </c>
      <c r="H47" s="662">
        <v>1</v>
      </c>
      <c r="I47" s="662">
        <v>1308.8</v>
      </c>
      <c r="J47" s="665">
        <v>1</v>
      </c>
      <c r="K47" s="665">
        <v>1316</v>
      </c>
      <c r="L47" s="662">
        <v>0.2011002444987775</v>
      </c>
      <c r="M47" s="662">
        <v>1316</v>
      </c>
      <c r="N47" s="665">
        <v>2</v>
      </c>
      <c r="O47" s="665">
        <v>2696</v>
      </c>
      <c r="P47" s="678">
        <v>0.41198044009779949</v>
      </c>
      <c r="Q47" s="666">
        <v>1348</v>
      </c>
    </row>
    <row r="48" spans="1:17" ht="14.4" customHeight="1" x14ac:dyDescent="0.3">
      <c r="A48" s="661" t="s">
        <v>1703</v>
      </c>
      <c r="B48" s="662" t="s">
        <v>529</v>
      </c>
      <c r="C48" s="662" t="s">
        <v>1736</v>
      </c>
      <c r="D48" s="662" t="s">
        <v>1758</v>
      </c>
      <c r="E48" s="662" t="s">
        <v>1759</v>
      </c>
      <c r="F48" s="665">
        <v>52</v>
      </c>
      <c r="G48" s="665">
        <v>72108</v>
      </c>
      <c r="H48" s="662">
        <v>1</v>
      </c>
      <c r="I48" s="662">
        <v>1386.6923076923076</v>
      </c>
      <c r="J48" s="665">
        <v>57</v>
      </c>
      <c r="K48" s="665">
        <v>79287</v>
      </c>
      <c r="L48" s="662">
        <v>1.0995589948410718</v>
      </c>
      <c r="M48" s="662">
        <v>1391</v>
      </c>
      <c r="N48" s="665">
        <v>68</v>
      </c>
      <c r="O48" s="665">
        <v>97308</v>
      </c>
      <c r="P48" s="678">
        <v>1.3494757863205191</v>
      </c>
      <c r="Q48" s="666">
        <v>1431</v>
      </c>
    </row>
    <row r="49" spans="1:17" ht="14.4" customHeight="1" x14ac:dyDescent="0.3">
      <c r="A49" s="661" t="s">
        <v>1703</v>
      </c>
      <c r="B49" s="662" t="s">
        <v>529</v>
      </c>
      <c r="C49" s="662" t="s">
        <v>1736</v>
      </c>
      <c r="D49" s="662" t="s">
        <v>1760</v>
      </c>
      <c r="E49" s="662" t="s">
        <v>1761</v>
      </c>
      <c r="F49" s="665">
        <v>141</v>
      </c>
      <c r="G49" s="665">
        <v>259974</v>
      </c>
      <c r="H49" s="662">
        <v>1</v>
      </c>
      <c r="I49" s="662">
        <v>1843.7872340425531</v>
      </c>
      <c r="J49" s="665">
        <v>137</v>
      </c>
      <c r="K49" s="665">
        <v>253313</v>
      </c>
      <c r="L49" s="662">
        <v>0.97437820705147438</v>
      </c>
      <c r="M49" s="662">
        <v>1849</v>
      </c>
      <c r="N49" s="665">
        <v>134</v>
      </c>
      <c r="O49" s="665">
        <v>256208</v>
      </c>
      <c r="P49" s="678">
        <v>0.98551393600898551</v>
      </c>
      <c r="Q49" s="666">
        <v>1912</v>
      </c>
    </row>
    <row r="50" spans="1:17" ht="14.4" customHeight="1" x14ac:dyDescent="0.3">
      <c r="A50" s="661" t="s">
        <v>1703</v>
      </c>
      <c r="B50" s="662" t="s">
        <v>529</v>
      </c>
      <c r="C50" s="662" t="s">
        <v>1736</v>
      </c>
      <c r="D50" s="662" t="s">
        <v>1762</v>
      </c>
      <c r="E50" s="662" t="s">
        <v>1763</v>
      </c>
      <c r="F50" s="665"/>
      <c r="G50" s="665"/>
      <c r="H50" s="662"/>
      <c r="I50" s="662"/>
      <c r="J50" s="665">
        <v>1</v>
      </c>
      <c r="K50" s="665">
        <v>1208</v>
      </c>
      <c r="L50" s="662"/>
      <c r="M50" s="662">
        <v>1208</v>
      </c>
      <c r="N50" s="665">
        <v>3</v>
      </c>
      <c r="O50" s="665">
        <v>3837</v>
      </c>
      <c r="P50" s="678"/>
      <c r="Q50" s="666">
        <v>1279</v>
      </c>
    </row>
    <row r="51" spans="1:17" ht="14.4" customHeight="1" x14ac:dyDescent="0.3">
      <c r="A51" s="661" t="s">
        <v>1703</v>
      </c>
      <c r="B51" s="662" t="s">
        <v>529</v>
      </c>
      <c r="C51" s="662" t="s">
        <v>1736</v>
      </c>
      <c r="D51" s="662" t="s">
        <v>1764</v>
      </c>
      <c r="E51" s="662" t="s">
        <v>1765</v>
      </c>
      <c r="F51" s="665">
        <v>68</v>
      </c>
      <c r="G51" s="665">
        <v>79786</v>
      </c>
      <c r="H51" s="662">
        <v>1</v>
      </c>
      <c r="I51" s="662">
        <v>1173.3235294117646</v>
      </c>
      <c r="J51" s="665">
        <v>54</v>
      </c>
      <c r="K51" s="665">
        <v>63558</v>
      </c>
      <c r="L51" s="662">
        <v>0.79660592083824233</v>
      </c>
      <c r="M51" s="662">
        <v>1177</v>
      </c>
      <c r="N51" s="665">
        <v>109</v>
      </c>
      <c r="O51" s="665">
        <v>132217</v>
      </c>
      <c r="P51" s="678">
        <v>1.6571453638482943</v>
      </c>
      <c r="Q51" s="666">
        <v>1213</v>
      </c>
    </row>
    <row r="52" spans="1:17" ht="14.4" customHeight="1" x14ac:dyDescent="0.3">
      <c r="A52" s="661" t="s">
        <v>1703</v>
      </c>
      <c r="B52" s="662" t="s">
        <v>529</v>
      </c>
      <c r="C52" s="662" t="s">
        <v>1736</v>
      </c>
      <c r="D52" s="662" t="s">
        <v>1766</v>
      </c>
      <c r="E52" s="662" t="s">
        <v>1767</v>
      </c>
      <c r="F52" s="665">
        <v>3</v>
      </c>
      <c r="G52" s="665">
        <v>4677</v>
      </c>
      <c r="H52" s="662">
        <v>1</v>
      </c>
      <c r="I52" s="662">
        <v>1559</v>
      </c>
      <c r="J52" s="665"/>
      <c r="K52" s="665"/>
      <c r="L52" s="662"/>
      <c r="M52" s="662"/>
      <c r="N52" s="665">
        <v>4</v>
      </c>
      <c r="O52" s="665">
        <v>6436</v>
      </c>
      <c r="P52" s="678">
        <v>1.3760957878982254</v>
      </c>
      <c r="Q52" s="666">
        <v>1609</v>
      </c>
    </row>
    <row r="53" spans="1:17" ht="14.4" customHeight="1" x14ac:dyDescent="0.3">
      <c r="A53" s="661" t="s">
        <v>1703</v>
      </c>
      <c r="B53" s="662" t="s">
        <v>529</v>
      </c>
      <c r="C53" s="662" t="s">
        <v>1736</v>
      </c>
      <c r="D53" s="662" t="s">
        <v>1768</v>
      </c>
      <c r="E53" s="662" t="s">
        <v>1769</v>
      </c>
      <c r="F53" s="665">
        <v>133</v>
      </c>
      <c r="G53" s="665">
        <v>87246</v>
      </c>
      <c r="H53" s="662">
        <v>1</v>
      </c>
      <c r="I53" s="662">
        <v>655.98496240601503</v>
      </c>
      <c r="J53" s="665">
        <v>112</v>
      </c>
      <c r="K53" s="665">
        <v>73696</v>
      </c>
      <c r="L53" s="662">
        <v>0.84469202026453938</v>
      </c>
      <c r="M53" s="662">
        <v>658</v>
      </c>
      <c r="N53" s="665">
        <v>141</v>
      </c>
      <c r="O53" s="665">
        <v>96021</v>
      </c>
      <c r="P53" s="678">
        <v>1.1005776769135547</v>
      </c>
      <c r="Q53" s="666">
        <v>681</v>
      </c>
    </row>
    <row r="54" spans="1:17" ht="14.4" customHeight="1" x14ac:dyDescent="0.3">
      <c r="A54" s="661" t="s">
        <v>1703</v>
      </c>
      <c r="B54" s="662" t="s">
        <v>529</v>
      </c>
      <c r="C54" s="662" t="s">
        <v>1736</v>
      </c>
      <c r="D54" s="662" t="s">
        <v>1770</v>
      </c>
      <c r="E54" s="662" t="s">
        <v>1771</v>
      </c>
      <c r="F54" s="665">
        <v>89</v>
      </c>
      <c r="G54" s="665">
        <v>61157</v>
      </c>
      <c r="H54" s="662">
        <v>1</v>
      </c>
      <c r="I54" s="662">
        <v>687.15730337078651</v>
      </c>
      <c r="J54" s="665">
        <v>55</v>
      </c>
      <c r="K54" s="665">
        <v>37895</v>
      </c>
      <c r="L54" s="662">
        <v>0.61963471066272058</v>
      </c>
      <c r="M54" s="662">
        <v>689</v>
      </c>
      <c r="N54" s="665">
        <v>89</v>
      </c>
      <c r="O54" s="665">
        <v>63724</v>
      </c>
      <c r="P54" s="678">
        <v>1.0419739359353795</v>
      </c>
      <c r="Q54" s="666">
        <v>716</v>
      </c>
    </row>
    <row r="55" spans="1:17" ht="14.4" customHeight="1" x14ac:dyDescent="0.3">
      <c r="A55" s="661" t="s">
        <v>1703</v>
      </c>
      <c r="B55" s="662" t="s">
        <v>529</v>
      </c>
      <c r="C55" s="662" t="s">
        <v>1736</v>
      </c>
      <c r="D55" s="662" t="s">
        <v>1772</v>
      </c>
      <c r="E55" s="662" t="s">
        <v>1773</v>
      </c>
      <c r="F55" s="665"/>
      <c r="G55" s="665"/>
      <c r="H55" s="662"/>
      <c r="I55" s="662"/>
      <c r="J55" s="665">
        <v>3</v>
      </c>
      <c r="K55" s="665">
        <v>7629</v>
      </c>
      <c r="L55" s="662"/>
      <c r="M55" s="662">
        <v>2543</v>
      </c>
      <c r="N55" s="665">
        <v>9</v>
      </c>
      <c r="O55" s="665">
        <v>23733</v>
      </c>
      <c r="P55" s="678"/>
      <c r="Q55" s="666">
        <v>2637</v>
      </c>
    </row>
    <row r="56" spans="1:17" ht="14.4" customHeight="1" x14ac:dyDescent="0.3">
      <c r="A56" s="661" t="s">
        <v>1703</v>
      </c>
      <c r="B56" s="662" t="s">
        <v>529</v>
      </c>
      <c r="C56" s="662" t="s">
        <v>1736</v>
      </c>
      <c r="D56" s="662" t="s">
        <v>1774</v>
      </c>
      <c r="E56" s="662" t="s">
        <v>1775</v>
      </c>
      <c r="F56" s="665">
        <v>3415</v>
      </c>
      <c r="G56" s="665">
        <v>6002648</v>
      </c>
      <c r="H56" s="662">
        <v>1</v>
      </c>
      <c r="I56" s="662">
        <v>1757.7300146412883</v>
      </c>
      <c r="J56" s="665">
        <v>4221</v>
      </c>
      <c r="K56" s="665">
        <v>7437402</v>
      </c>
      <c r="L56" s="662">
        <v>1.239020179094293</v>
      </c>
      <c r="M56" s="662">
        <v>1762</v>
      </c>
      <c r="N56" s="665">
        <v>4412</v>
      </c>
      <c r="O56" s="665">
        <v>8051900</v>
      </c>
      <c r="P56" s="678">
        <v>1.3413913326252014</v>
      </c>
      <c r="Q56" s="666">
        <v>1825</v>
      </c>
    </row>
    <row r="57" spans="1:17" ht="14.4" customHeight="1" x14ac:dyDescent="0.3">
      <c r="A57" s="661" t="s">
        <v>1703</v>
      </c>
      <c r="B57" s="662" t="s">
        <v>529</v>
      </c>
      <c r="C57" s="662" t="s">
        <v>1736</v>
      </c>
      <c r="D57" s="662" t="s">
        <v>1776</v>
      </c>
      <c r="E57" s="662" t="s">
        <v>1777</v>
      </c>
      <c r="F57" s="665">
        <v>1050</v>
      </c>
      <c r="G57" s="665">
        <v>431878</v>
      </c>
      <c r="H57" s="662">
        <v>1</v>
      </c>
      <c r="I57" s="662">
        <v>411.31238095238098</v>
      </c>
      <c r="J57" s="665">
        <v>1223</v>
      </c>
      <c r="K57" s="665">
        <v>505099</v>
      </c>
      <c r="L57" s="662">
        <v>1.1695409351715067</v>
      </c>
      <c r="M57" s="662">
        <v>413</v>
      </c>
      <c r="N57" s="665">
        <v>1320</v>
      </c>
      <c r="O57" s="665">
        <v>566280</v>
      </c>
      <c r="P57" s="678">
        <v>1.3112036269502034</v>
      </c>
      <c r="Q57" s="666">
        <v>429</v>
      </c>
    </row>
    <row r="58" spans="1:17" ht="14.4" customHeight="1" x14ac:dyDescent="0.3">
      <c r="A58" s="661" t="s">
        <v>1703</v>
      </c>
      <c r="B58" s="662" t="s">
        <v>529</v>
      </c>
      <c r="C58" s="662" t="s">
        <v>1736</v>
      </c>
      <c r="D58" s="662" t="s">
        <v>1778</v>
      </c>
      <c r="E58" s="662" t="s">
        <v>1779</v>
      </c>
      <c r="F58" s="665">
        <v>2</v>
      </c>
      <c r="G58" s="665">
        <v>6874</v>
      </c>
      <c r="H58" s="662">
        <v>1</v>
      </c>
      <c r="I58" s="662">
        <v>3437</v>
      </c>
      <c r="J58" s="665">
        <v>5</v>
      </c>
      <c r="K58" s="665">
        <v>17275</v>
      </c>
      <c r="L58" s="662">
        <v>2.5130928135001454</v>
      </c>
      <c r="M58" s="662">
        <v>3455</v>
      </c>
      <c r="N58" s="665">
        <v>127</v>
      </c>
      <c r="O58" s="665">
        <v>446786</v>
      </c>
      <c r="P58" s="678">
        <v>64.996508583066628</v>
      </c>
      <c r="Q58" s="666">
        <v>3518</v>
      </c>
    </row>
    <row r="59" spans="1:17" ht="14.4" customHeight="1" x14ac:dyDescent="0.3">
      <c r="A59" s="661" t="s">
        <v>1703</v>
      </c>
      <c r="B59" s="662" t="s">
        <v>529</v>
      </c>
      <c r="C59" s="662" t="s">
        <v>1736</v>
      </c>
      <c r="D59" s="662" t="s">
        <v>1780</v>
      </c>
      <c r="E59" s="662" t="s">
        <v>1781</v>
      </c>
      <c r="F59" s="665">
        <v>5</v>
      </c>
      <c r="G59" s="665">
        <v>0</v>
      </c>
      <c r="H59" s="662"/>
      <c r="I59" s="662">
        <v>0</v>
      </c>
      <c r="J59" s="665"/>
      <c r="K59" s="665"/>
      <c r="L59" s="662"/>
      <c r="M59" s="662"/>
      <c r="N59" s="665"/>
      <c r="O59" s="665"/>
      <c r="P59" s="678"/>
      <c r="Q59" s="666"/>
    </row>
    <row r="60" spans="1:17" ht="14.4" customHeight="1" x14ac:dyDescent="0.3">
      <c r="A60" s="661" t="s">
        <v>1703</v>
      </c>
      <c r="B60" s="662" t="s">
        <v>529</v>
      </c>
      <c r="C60" s="662" t="s">
        <v>1736</v>
      </c>
      <c r="D60" s="662" t="s">
        <v>1782</v>
      </c>
      <c r="E60" s="662" t="s">
        <v>1783</v>
      </c>
      <c r="F60" s="665"/>
      <c r="G60" s="665"/>
      <c r="H60" s="662"/>
      <c r="I60" s="662"/>
      <c r="J60" s="665">
        <v>3</v>
      </c>
      <c r="K60" s="665">
        <v>0</v>
      </c>
      <c r="L60" s="662"/>
      <c r="M60" s="662">
        <v>0</v>
      </c>
      <c r="N60" s="665">
        <v>1</v>
      </c>
      <c r="O60" s="665">
        <v>0</v>
      </c>
      <c r="P60" s="678"/>
      <c r="Q60" s="666">
        <v>0</v>
      </c>
    </row>
    <row r="61" spans="1:17" ht="14.4" customHeight="1" x14ac:dyDescent="0.3">
      <c r="A61" s="661" t="s">
        <v>1703</v>
      </c>
      <c r="B61" s="662" t="s">
        <v>529</v>
      </c>
      <c r="C61" s="662" t="s">
        <v>1736</v>
      </c>
      <c r="D61" s="662" t="s">
        <v>1784</v>
      </c>
      <c r="E61" s="662" t="s">
        <v>1785</v>
      </c>
      <c r="F61" s="665">
        <v>1254</v>
      </c>
      <c r="G61" s="665">
        <v>0</v>
      </c>
      <c r="H61" s="662"/>
      <c r="I61" s="662">
        <v>0</v>
      </c>
      <c r="J61" s="665">
        <v>1289</v>
      </c>
      <c r="K61" s="665">
        <v>23633.359999999993</v>
      </c>
      <c r="L61" s="662"/>
      <c r="M61" s="662">
        <v>18.334647013188512</v>
      </c>
      <c r="N61" s="665">
        <v>1294</v>
      </c>
      <c r="O61" s="665">
        <v>43133.32</v>
      </c>
      <c r="P61" s="678"/>
      <c r="Q61" s="666">
        <v>33.333323029366305</v>
      </c>
    </row>
    <row r="62" spans="1:17" ht="14.4" customHeight="1" x14ac:dyDescent="0.3">
      <c r="A62" s="661" t="s">
        <v>1703</v>
      </c>
      <c r="B62" s="662" t="s">
        <v>529</v>
      </c>
      <c r="C62" s="662" t="s">
        <v>1736</v>
      </c>
      <c r="D62" s="662" t="s">
        <v>1786</v>
      </c>
      <c r="E62" s="662" t="s">
        <v>1787</v>
      </c>
      <c r="F62" s="665">
        <v>390</v>
      </c>
      <c r="G62" s="665">
        <v>14040</v>
      </c>
      <c r="H62" s="662">
        <v>1</v>
      </c>
      <c r="I62" s="662">
        <v>36</v>
      </c>
      <c r="J62" s="665">
        <v>1291</v>
      </c>
      <c r="K62" s="665">
        <v>46476</v>
      </c>
      <c r="L62" s="662">
        <v>3.31025641025641</v>
      </c>
      <c r="M62" s="662">
        <v>36</v>
      </c>
      <c r="N62" s="665">
        <v>1272</v>
      </c>
      <c r="O62" s="665">
        <v>47064</v>
      </c>
      <c r="P62" s="678">
        <v>3.3521367521367522</v>
      </c>
      <c r="Q62" s="666">
        <v>37</v>
      </c>
    </row>
    <row r="63" spans="1:17" ht="14.4" customHeight="1" x14ac:dyDescent="0.3">
      <c r="A63" s="661" t="s">
        <v>1703</v>
      </c>
      <c r="B63" s="662" t="s">
        <v>529</v>
      </c>
      <c r="C63" s="662" t="s">
        <v>1736</v>
      </c>
      <c r="D63" s="662" t="s">
        <v>1788</v>
      </c>
      <c r="E63" s="662" t="s">
        <v>1789</v>
      </c>
      <c r="F63" s="665">
        <v>472</v>
      </c>
      <c r="G63" s="665">
        <v>274984</v>
      </c>
      <c r="H63" s="662">
        <v>1</v>
      </c>
      <c r="I63" s="662">
        <v>582.59322033898309</v>
      </c>
      <c r="J63" s="665">
        <v>515</v>
      </c>
      <c r="K63" s="665">
        <v>301790</v>
      </c>
      <c r="L63" s="662">
        <v>1.0974820353184185</v>
      </c>
      <c r="M63" s="662">
        <v>586</v>
      </c>
      <c r="N63" s="665">
        <v>590</v>
      </c>
      <c r="O63" s="665">
        <v>359310</v>
      </c>
      <c r="P63" s="678">
        <v>1.3066578419108021</v>
      </c>
      <c r="Q63" s="666">
        <v>609</v>
      </c>
    </row>
    <row r="64" spans="1:17" ht="14.4" customHeight="1" x14ac:dyDescent="0.3">
      <c r="A64" s="661" t="s">
        <v>1703</v>
      </c>
      <c r="B64" s="662" t="s">
        <v>529</v>
      </c>
      <c r="C64" s="662" t="s">
        <v>1736</v>
      </c>
      <c r="D64" s="662" t="s">
        <v>1790</v>
      </c>
      <c r="E64" s="662" t="s">
        <v>1791</v>
      </c>
      <c r="F64" s="665">
        <v>2</v>
      </c>
      <c r="G64" s="665">
        <v>3909</v>
      </c>
      <c r="H64" s="662">
        <v>1</v>
      </c>
      <c r="I64" s="662">
        <v>1954.5</v>
      </c>
      <c r="J64" s="665">
        <v>2</v>
      </c>
      <c r="K64" s="665">
        <v>3930</v>
      </c>
      <c r="L64" s="662">
        <v>1.0053722179585571</v>
      </c>
      <c r="M64" s="662">
        <v>1965</v>
      </c>
      <c r="N64" s="665">
        <v>2</v>
      </c>
      <c r="O64" s="665">
        <v>4026</v>
      </c>
      <c r="P64" s="678">
        <v>1.029930928626247</v>
      </c>
      <c r="Q64" s="666">
        <v>2013</v>
      </c>
    </row>
    <row r="65" spans="1:17" ht="14.4" customHeight="1" x14ac:dyDescent="0.3">
      <c r="A65" s="661" t="s">
        <v>1703</v>
      </c>
      <c r="B65" s="662" t="s">
        <v>529</v>
      </c>
      <c r="C65" s="662" t="s">
        <v>1736</v>
      </c>
      <c r="D65" s="662" t="s">
        <v>1792</v>
      </c>
      <c r="E65" s="662" t="s">
        <v>1793</v>
      </c>
      <c r="F65" s="665">
        <v>48</v>
      </c>
      <c r="G65" s="665">
        <v>20144</v>
      </c>
      <c r="H65" s="662">
        <v>1</v>
      </c>
      <c r="I65" s="662">
        <v>419.66666666666669</v>
      </c>
      <c r="J65" s="665">
        <v>57</v>
      </c>
      <c r="K65" s="665">
        <v>23997</v>
      </c>
      <c r="L65" s="662">
        <v>1.1912728355837967</v>
      </c>
      <c r="M65" s="662">
        <v>421</v>
      </c>
      <c r="N65" s="665">
        <v>58</v>
      </c>
      <c r="O65" s="665">
        <v>25346</v>
      </c>
      <c r="P65" s="678">
        <v>1.2582406671961874</v>
      </c>
      <c r="Q65" s="666">
        <v>437</v>
      </c>
    </row>
    <row r="66" spans="1:17" ht="14.4" customHeight="1" x14ac:dyDescent="0.3">
      <c r="A66" s="661" t="s">
        <v>1703</v>
      </c>
      <c r="B66" s="662" t="s">
        <v>529</v>
      </c>
      <c r="C66" s="662" t="s">
        <v>1736</v>
      </c>
      <c r="D66" s="662" t="s">
        <v>1794</v>
      </c>
      <c r="E66" s="662" t="s">
        <v>1795</v>
      </c>
      <c r="F66" s="665"/>
      <c r="G66" s="665"/>
      <c r="H66" s="662"/>
      <c r="I66" s="662"/>
      <c r="J66" s="665">
        <v>0</v>
      </c>
      <c r="K66" s="665">
        <v>0</v>
      </c>
      <c r="L66" s="662"/>
      <c r="M66" s="662"/>
      <c r="N66" s="665"/>
      <c r="O66" s="665"/>
      <c r="P66" s="678"/>
      <c r="Q66" s="666"/>
    </row>
    <row r="67" spans="1:17" ht="14.4" customHeight="1" x14ac:dyDescent="0.3">
      <c r="A67" s="661" t="s">
        <v>1703</v>
      </c>
      <c r="B67" s="662" t="s">
        <v>529</v>
      </c>
      <c r="C67" s="662" t="s">
        <v>1736</v>
      </c>
      <c r="D67" s="662" t="s">
        <v>1796</v>
      </c>
      <c r="E67" s="662" t="s">
        <v>1797</v>
      </c>
      <c r="F67" s="665">
        <v>1044</v>
      </c>
      <c r="G67" s="665">
        <v>1346322</v>
      </c>
      <c r="H67" s="662">
        <v>1</v>
      </c>
      <c r="I67" s="662">
        <v>1289.5804597701149</v>
      </c>
      <c r="J67" s="665">
        <v>1308</v>
      </c>
      <c r="K67" s="665">
        <v>1692552</v>
      </c>
      <c r="L67" s="662">
        <v>1.2571673047012528</v>
      </c>
      <c r="M67" s="662">
        <v>1294</v>
      </c>
      <c r="N67" s="665">
        <v>1237</v>
      </c>
      <c r="O67" s="665">
        <v>1660054</v>
      </c>
      <c r="P67" s="678">
        <v>1.2330289484982047</v>
      </c>
      <c r="Q67" s="666">
        <v>1342</v>
      </c>
    </row>
    <row r="68" spans="1:17" ht="14.4" customHeight="1" x14ac:dyDescent="0.3">
      <c r="A68" s="661" t="s">
        <v>1703</v>
      </c>
      <c r="B68" s="662" t="s">
        <v>529</v>
      </c>
      <c r="C68" s="662" t="s">
        <v>1736</v>
      </c>
      <c r="D68" s="662" t="s">
        <v>1798</v>
      </c>
      <c r="E68" s="662" t="s">
        <v>1799</v>
      </c>
      <c r="F68" s="665">
        <v>179</v>
      </c>
      <c r="G68" s="665">
        <v>87393</v>
      </c>
      <c r="H68" s="662">
        <v>1</v>
      </c>
      <c r="I68" s="662">
        <v>488.22905027932961</v>
      </c>
      <c r="J68" s="665">
        <v>170</v>
      </c>
      <c r="K68" s="665">
        <v>83300</v>
      </c>
      <c r="L68" s="662">
        <v>0.95316558534436402</v>
      </c>
      <c r="M68" s="662">
        <v>490</v>
      </c>
      <c r="N68" s="665">
        <v>249</v>
      </c>
      <c r="O68" s="665">
        <v>126741</v>
      </c>
      <c r="P68" s="678">
        <v>1.4502420102296523</v>
      </c>
      <c r="Q68" s="666">
        <v>509</v>
      </c>
    </row>
    <row r="69" spans="1:17" ht="14.4" customHeight="1" x14ac:dyDescent="0.3">
      <c r="A69" s="661" t="s">
        <v>1703</v>
      </c>
      <c r="B69" s="662" t="s">
        <v>529</v>
      </c>
      <c r="C69" s="662" t="s">
        <v>1736</v>
      </c>
      <c r="D69" s="662" t="s">
        <v>1800</v>
      </c>
      <c r="E69" s="662" t="s">
        <v>1801</v>
      </c>
      <c r="F69" s="665">
        <v>74</v>
      </c>
      <c r="G69" s="665">
        <v>166425</v>
      </c>
      <c r="H69" s="662">
        <v>1</v>
      </c>
      <c r="I69" s="662">
        <v>2248.9864864864867</v>
      </c>
      <c r="J69" s="665">
        <v>82</v>
      </c>
      <c r="K69" s="665">
        <v>185156</v>
      </c>
      <c r="L69" s="662">
        <v>1.1125491963346852</v>
      </c>
      <c r="M69" s="662">
        <v>2258</v>
      </c>
      <c r="N69" s="665">
        <v>74</v>
      </c>
      <c r="O69" s="665">
        <v>172346</v>
      </c>
      <c r="P69" s="678">
        <v>1.0355775875018778</v>
      </c>
      <c r="Q69" s="666">
        <v>2329</v>
      </c>
    </row>
    <row r="70" spans="1:17" ht="14.4" customHeight="1" x14ac:dyDescent="0.3">
      <c r="A70" s="661" t="s">
        <v>1703</v>
      </c>
      <c r="B70" s="662" t="s">
        <v>529</v>
      </c>
      <c r="C70" s="662" t="s">
        <v>1736</v>
      </c>
      <c r="D70" s="662" t="s">
        <v>1802</v>
      </c>
      <c r="E70" s="662" t="s">
        <v>1803</v>
      </c>
      <c r="F70" s="665">
        <v>51</v>
      </c>
      <c r="G70" s="665">
        <v>129648</v>
      </c>
      <c r="H70" s="662">
        <v>1</v>
      </c>
      <c r="I70" s="662">
        <v>2542.1176470588234</v>
      </c>
      <c r="J70" s="665">
        <v>57</v>
      </c>
      <c r="K70" s="665">
        <v>145407</v>
      </c>
      <c r="L70" s="662">
        <v>1.1215522028878193</v>
      </c>
      <c r="M70" s="662">
        <v>2551</v>
      </c>
      <c r="N70" s="665">
        <v>59</v>
      </c>
      <c r="O70" s="665">
        <v>156055</v>
      </c>
      <c r="P70" s="678">
        <v>1.2036822781685796</v>
      </c>
      <c r="Q70" s="666">
        <v>2645</v>
      </c>
    </row>
    <row r="71" spans="1:17" ht="14.4" customHeight="1" x14ac:dyDescent="0.3">
      <c r="A71" s="661" t="s">
        <v>1703</v>
      </c>
      <c r="B71" s="662" t="s">
        <v>529</v>
      </c>
      <c r="C71" s="662" t="s">
        <v>1736</v>
      </c>
      <c r="D71" s="662" t="s">
        <v>1804</v>
      </c>
      <c r="E71" s="662" t="s">
        <v>1805</v>
      </c>
      <c r="F71" s="665">
        <v>48</v>
      </c>
      <c r="G71" s="665">
        <v>15804</v>
      </c>
      <c r="H71" s="662">
        <v>1</v>
      </c>
      <c r="I71" s="662">
        <v>329.25</v>
      </c>
      <c r="J71" s="665">
        <v>50</v>
      </c>
      <c r="K71" s="665">
        <v>16550</v>
      </c>
      <c r="L71" s="662">
        <v>1.0472032396861555</v>
      </c>
      <c r="M71" s="662">
        <v>331</v>
      </c>
      <c r="N71" s="665">
        <v>50</v>
      </c>
      <c r="O71" s="665">
        <v>17700</v>
      </c>
      <c r="P71" s="678">
        <v>1.119969627942293</v>
      </c>
      <c r="Q71" s="666">
        <v>354</v>
      </c>
    </row>
    <row r="72" spans="1:17" ht="14.4" customHeight="1" x14ac:dyDescent="0.3">
      <c r="A72" s="661" t="s">
        <v>1703</v>
      </c>
      <c r="B72" s="662" t="s">
        <v>529</v>
      </c>
      <c r="C72" s="662" t="s">
        <v>1736</v>
      </c>
      <c r="D72" s="662" t="s">
        <v>1806</v>
      </c>
      <c r="E72" s="662" t="s">
        <v>1807</v>
      </c>
      <c r="F72" s="665">
        <v>5</v>
      </c>
      <c r="G72" s="665">
        <v>922</v>
      </c>
      <c r="H72" s="662">
        <v>1</v>
      </c>
      <c r="I72" s="662">
        <v>184.4</v>
      </c>
      <c r="J72" s="665">
        <v>2</v>
      </c>
      <c r="K72" s="665">
        <v>374</v>
      </c>
      <c r="L72" s="662">
        <v>0.40563991323210413</v>
      </c>
      <c r="M72" s="662">
        <v>187</v>
      </c>
      <c r="N72" s="665">
        <v>2</v>
      </c>
      <c r="O72" s="665">
        <v>390</v>
      </c>
      <c r="P72" s="678">
        <v>0.42299349240780909</v>
      </c>
      <c r="Q72" s="666">
        <v>195</v>
      </c>
    </row>
    <row r="73" spans="1:17" ht="14.4" customHeight="1" x14ac:dyDescent="0.3">
      <c r="A73" s="661" t="s">
        <v>1703</v>
      </c>
      <c r="B73" s="662" t="s">
        <v>529</v>
      </c>
      <c r="C73" s="662" t="s">
        <v>1736</v>
      </c>
      <c r="D73" s="662" t="s">
        <v>1808</v>
      </c>
      <c r="E73" s="662" t="s">
        <v>1809</v>
      </c>
      <c r="F73" s="665">
        <v>3</v>
      </c>
      <c r="G73" s="665">
        <v>2965</v>
      </c>
      <c r="H73" s="662">
        <v>1</v>
      </c>
      <c r="I73" s="662">
        <v>988.33333333333337</v>
      </c>
      <c r="J73" s="665">
        <v>5</v>
      </c>
      <c r="K73" s="665">
        <v>5045</v>
      </c>
      <c r="L73" s="662">
        <v>1.7015177065767284</v>
      </c>
      <c r="M73" s="662">
        <v>1009</v>
      </c>
      <c r="N73" s="665">
        <v>2</v>
      </c>
      <c r="O73" s="665">
        <v>2068</v>
      </c>
      <c r="P73" s="678">
        <v>0.69747048903878583</v>
      </c>
      <c r="Q73" s="666">
        <v>1034</v>
      </c>
    </row>
    <row r="74" spans="1:17" ht="14.4" customHeight="1" x14ac:dyDescent="0.3">
      <c r="A74" s="661" t="s">
        <v>1703</v>
      </c>
      <c r="B74" s="662" t="s">
        <v>529</v>
      </c>
      <c r="C74" s="662" t="s">
        <v>1736</v>
      </c>
      <c r="D74" s="662" t="s">
        <v>1810</v>
      </c>
      <c r="E74" s="662" t="s">
        <v>1811</v>
      </c>
      <c r="F74" s="665">
        <v>15</v>
      </c>
      <c r="G74" s="665">
        <v>7505</v>
      </c>
      <c r="H74" s="662">
        <v>1</v>
      </c>
      <c r="I74" s="662">
        <v>500.33333333333331</v>
      </c>
      <c r="J74" s="665">
        <v>6</v>
      </c>
      <c r="K74" s="665">
        <v>3012</v>
      </c>
      <c r="L74" s="662">
        <v>0.40133244503664223</v>
      </c>
      <c r="M74" s="662">
        <v>502</v>
      </c>
      <c r="N74" s="665">
        <v>7</v>
      </c>
      <c r="O74" s="665">
        <v>3675</v>
      </c>
      <c r="P74" s="678">
        <v>0.48967355096602266</v>
      </c>
      <c r="Q74" s="666">
        <v>525</v>
      </c>
    </row>
    <row r="75" spans="1:17" ht="14.4" customHeight="1" x14ac:dyDescent="0.3">
      <c r="A75" s="661" t="s">
        <v>1703</v>
      </c>
      <c r="B75" s="662" t="s">
        <v>529</v>
      </c>
      <c r="C75" s="662" t="s">
        <v>1736</v>
      </c>
      <c r="D75" s="662" t="s">
        <v>1812</v>
      </c>
      <c r="E75" s="662" t="s">
        <v>1813</v>
      </c>
      <c r="F75" s="665">
        <v>8</v>
      </c>
      <c r="G75" s="665">
        <v>1065</v>
      </c>
      <c r="H75" s="662">
        <v>1</v>
      </c>
      <c r="I75" s="662">
        <v>133.125</v>
      </c>
      <c r="J75" s="665">
        <v>5</v>
      </c>
      <c r="K75" s="665">
        <v>670</v>
      </c>
      <c r="L75" s="662">
        <v>0.62910798122065725</v>
      </c>
      <c r="M75" s="662">
        <v>134</v>
      </c>
      <c r="N75" s="665">
        <v>2</v>
      </c>
      <c r="O75" s="665">
        <v>284</v>
      </c>
      <c r="P75" s="678">
        <v>0.26666666666666666</v>
      </c>
      <c r="Q75" s="666">
        <v>142</v>
      </c>
    </row>
    <row r="76" spans="1:17" ht="14.4" customHeight="1" x14ac:dyDescent="0.3">
      <c r="A76" s="661" t="s">
        <v>1703</v>
      </c>
      <c r="B76" s="662" t="s">
        <v>529</v>
      </c>
      <c r="C76" s="662" t="s">
        <v>1736</v>
      </c>
      <c r="D76" s="662" t="s">
        <v>1814</v>
      </c>
      <c r="E76" s="662" t="s">
        <v>1815</v>
      </c>
      <c r="F76" s="665">
        <v>3</v>
      </c>
      <c r="G76" s="665">
        <v>4890</v>
      </c>
      <c r="H76" s="662">
        <v>1</v>
      </c>
      <c r="I76" s="662">
        <v>1630</v>
      </c>
      <c r="J76" s="665">
        <v>1</v>
      </c>
      <c r="K76" s="665">
        <v>1642</v>
      </c>
      <c r="L76" s="662">
        <v>0.33578732106339471</v>
      </c>
      <c r="M76" s="662">
        <v>1642</v>
      </c>
      <c r="N76" s="665">
        <v>1</v>
      </c>
      <c r="O76" s="665">
        <v>1690</v>
      </c>
      <c r="P76" s="678">
        <v>0.3456032719836401</v>
      </c>
      <c r="Q76" s="666">
        <v>1690</v>
      </c>
    </row>
    <row r="77" spans="1:17" ht="14.4" customHeight="1" x14ac:dyDescent="0.3">
      <c r="A77" s="661" t="s">
        <v>1703</v>
      </c>
      <c r="B77" s="662" t="s">
        <v>529</v>
      </c>
      <c r="C77" s="662" t="s">
        <v>1736</v>
      </c>
      <c r="D77" s="662" t="s">
        <v>1816</v>
      </c>
      <c r="E77" s="662" t="s">
        <v>1817</v>
      </c>
      <c r="F77" s="665"/>
      <c r="G77" s="665"/>
      <c r="H77" s="662"/>
      <c r="I77" s="662"/>
      <c r="J77" s="665">
        <v>0</v>
      </c>
      <c r="K77" s="665">
        <v>0</v>
      </c>
      <c r="L77" s="662"/>
      <c r="M77" s="662"/>
      <c r="N77" s="665"/>
      <c r="O77" s="665"/>
      <c r="P77" s="678"/>
      <c r="Q77" s="666"/>
    </row>
    <row r="78" spans="1:17" ht="14.4" customHeight="1" x14ac:dyDescent="0.3">
      <c r="A78" s="661" t="s">
        <v>1703</v>
      </c>
      <c r="B78" s="662" t="s">
        <v>529</v>
      </c>
      <c r="C78" s="662" t="s">
        <v>1736</v>
      </c>
      <c r="D78" s="662" t="s">
        <v>1818</v>
      </c>
      <c r="E78" s="662" t="s">
        <v>1819</v>
      </c>
      <c r="F78" s="665"/>
      <c r="G78" s="665"/>
      <c r="H78" s="662"/>
      <c r="I78" s="662"/>
      <c r="J78" s="665">
        <v>7</v>
      </c>
      <c r="K78" s="665">
        <v>4865</v>
      </c>
      <c r="L78" s="662"/>
      <c r="M78" s="662">
        <v>695</v>
      </c>
      <c r="N78" s="665">
        <v>74</v>
      </c>
      <c r="O78" s="665">
        <v>53132</v>
      </c>
      <c r="P78" s="678"/>
      <c r="Q78" s="666">
        <v>718</v>
      </c>
    </row>
    <row r="79" spans="1:17" ht="14.4" customHeight="1" x14ac:dyDescent="0.3">
      <c r="A79" s="661" t="s">
        <v>1703</v>
      </c>
      <c r="B79" s="662" t="s">
        <v>529</v>
      </c>
      <c r="C79" s="662" t="s">
        <v>1736</v>
      </c>
      <c r="D79" s="662" t="s">
        <v>1820</v>
      </c>
      <c r="E79" s="662" t="s">
        <v>1821</v>
      </c>
      <c r="F79" s="665">
        <v>1</v>
      </c>
      <c r="G79" s="665">
        <v>1886</v>
      </c>
      <c r="H79" s="662">
        <v>1</v>
      </c>
      <c r="I79" s="662">
        <v>1886</v>
      </c>
      <c r="J79" s="665">
        <v>1</v>
      </c>
      <c r="K79" s="665">
        <v>1891</v>
      </c>
      <c r="L79" s="662">
        <v>1.0026511134676563</v>
      </c>
      <c r="M79" s="662">
        <v>1891</v>
      </c>
      <c r="N79" s="665"/>
      <c r="O79" s="665"/>
      <c r="P79" s="678"/>
      <c r="Q79" s="666"/>
    </row>
    <row r="80" spans="1:17" ht="14.4" customHeight="1" x14ac:dyDescent="0.3">
      <c r="A80" s="661" t="s">
        <v>1703</v>
      </c>
      <c r="B80" s="662" t="s">
        <v>535</v>
      </c>
      <c r="C80" s="662" t="s">
        <v>1704</v>
      </c>
      <c r="D80" s="662" t="s">
        <v>1822</v>
      </c>
      <c r="E80" s="662" t="s">
        <v>881</v>
      </c>
      <c r="F80" s="665">
        <v>109.00000000000004</v>
      </c>
      <c r="G80" s="665">
        <v>215605.30999999971</v>
      </c>
      <c r="H80" s="662">
        <v>1</v>
      </c>
      <c r="I80" s="662">
        <v>1978.0303669724735</v>
      </c>
      <c r="J80" s="665">
        <v>194.37999999999997</v>
      </c>
      <c r="K80" s="665">
        <v>369822.25000000081</v>
      </c>
      <c r="L80" s="662">
        <v>1.7152743130491606</v>
      </c>
      <c r="M80" s="662">
        <v>1902.5735672394324</v>
      </c>
      <c r="N80" s="665">
        <v>54.02000000000001</v>
      </c>
      <c r="O80" s="665">
        <v>108042.67</v>
      </c>
      <c r="P80" s="678">
        <v>0.50111321469772774</v>
      </c>
      <c r="Q80" s="666">
        <v>2000.0494261384667</v>
      </c>
    </row>
    <row r="81" spans="1:17" ht="14.4" customHeight="1" x14ac:dyDescent="0.3">
      <c r="A81" s="661" t="s">
        <v>1703</v>
      </c>
      <c r="B81" s="662" t="s">
        <v>535</v>
      </c>
      <c r="C81" s="662" t="s">
        <v>1704</v>
      </c>
      <c r="D81" s="662" t="s">
        <v>1823</v>
      </c>
      <c r="E81" s="662" t="s">
        <v>1824</v>
      </c>
      <c r="F81" s="665">
        <v>1.42</v>
      </c>
      <c r="G81" s="665">
        <v>14679.11</v>
      </c>
      <c r="H81" s="662">
        <v>1</v>
      </c>
      <c r="I81" s="662">
        <v>10337.401408450705</v>
      </c>
      <c r="J81" s="665">
        <v>0.79</v>
      </c>
      <c r="K81" s="665">
        <v>7811.4199999999992</v>
      </c>
      <c r="L81" s="662">
        <v>0.53214534123662804</v>
      </c>
      <c r="M81" s="662">
        <v>9887.8734177215174</v>
      </c>
      <c r="N81" s="665">
        <v>0.08</v>
      </c>
      <c r="O81" s="665">
        <v>791</v>
      </c>
      <c r="P81" s="678">
        <v>5.3886100724090218E-2</v>
      </c>
      <c r="Q81" s="666">
        <v>9887.5</v>
      </c>
    </row>
    <row r="82" spans="1:17" ht="14.4" customHeight="1" x14ac:dyDescent="0.3">
      <c r="A82" s="661" t="s">
        <v>1703</v>
      </c>
      <c r="B82" s="662" t="s">
        <v>535</v>
      </c>
      <c r="C82" s="662" t="s">
        <v>1704</v>
      </c>
      <c r="D82" s="662" t="s">
        <v>1825</v>
      </c>
      <c r="E82" s="662" t="s">
        <v>896</v>
      </c>
      <c r="F82" s="665">
        <v>4.3</v>
      </c>
      <c r="G82" s="665">
        <v>45110.110000000066</v>
      </c>
      <c r="H82" s="662">
        <v>1</v>
      </c>
      <c r="I82" s="662">
        <v>10490.723255813969</v>
      </c>
      <c r="J82" s="665">
        <v>5.0499999999999909</v>
      </c>
      <c r="K82" s="665">
        <v>44712.710000000123</v>
      </c>
      <c r="L82" s="662">
        <v>0.9911904448914014</v>
      </c>
      <c r="M82" s="662">
        <v>8854.0019801980598</v>
      </c>
      <c r="N82" s="665">
        <v>4.1100000000000003</v>
      </c>
      <c r="O82" s="665">
        <v>36461.370000000083</v>
      </c>
      <c r="P82" s="678">
        <v>0.80827490777566335</v>
      </c>
      <c r="Q82" s="666">
        <v>8871.3795620438159</v>
      </c>
    </row>
    <row r="83" spans="1:17" ht="14.4" customHeight="1" x14ac:dyDescent="0.3">
      <c r="A83" s="661" t="s">
        <v>1703</v>
      </c>
      <c r="B83" s="662" t="s">
        <v>535</v>
      </c>
      <c r="C83" s="662" t="s">
        <v>1704</v>
      </c>
      <c r="D83" s="662" t="s">
        <v>1826</v>
      </c>
      <c r="E83" s="662"/>
      <c r="F83" s="665">
        <v>36.229999999999976</v>
      </c>
      <c r="G83" s="665">
        <v>39568.630000000034</v>
      </c>
      <c r="H83" s="662">
        <v>1</v>
      </c>
      <c r="I83" s="662">
        <v>1092.1509798509539</v>
      </c>
      <c r="J83" s="665"/>
      <c r="K83" s="665"/>
      <c r="L83" s="662"/>
      <c r="M83" s="662"/>
      <c r="N83" s="665"/>
      <c r="O83" s="665"/>
      <c r="P83" s="678"/>
      <c r="Q83" s="666"/>
    </row>
    <row r="84" spans="1:17" ht="14.4" customHeight="1" x14ac:dyDescent="0.3">
      <c r="A84" s="661" t="s">
        <v>1703</v>
      </c>
      <c r="B84" s="662" t="s">
        <v>535</v>
      </c>
      <c r="C84" s="662" t="s">
        <v>1704</v>
      </c>
      <c r="D84" s="662" t="s">
        <v>1827</v>
      </c>
      <c r="E84" s="662" t="s">
        <v>896</v>
      </c>
      <c r="F84" s="665">
        <v>971.99000000000069</v>
      </c>
      <c r="G84" s="665">
        <v>2123088.9599999934</v>
      </c>
      <c r="H84" s="662">
        <v>1</v>
      </c>
      <c r="I84" s="662">
        <v>2184.2703731519787</v>
      </c>
      <c r="J84" s="665">
        <v>906.59000000000037</v>
      </c>
      <c r="K84" s="665">
        <v>1605363.0099999954</v>
      </c>
      <c r="L84" s="662">
        <v>0.75614495682743332</v>
      </c>
      <c r="M84" s="662">
        <v>1770.7707011989926</v>
      </c>
      <c r="N84" s="665">
        <v>1125.9599999999998</v>
      </c>
      <c r="O84" s="665">
        <v>2000346.4499999962</v>
      </c>
      <c r="P84" s="678">
        <v>0.9421868266886011</v>
      </c>
      <c r="Q84" s="666">
        <v>1776.5697271661486</v>
      </c>
    </row>
    <row r="85" spans="1:17" ht="14.4" customHeight="1" x14ac:dyDescent="0.3">
      <c r="A85" s="661" t="s">
        <v>1703</v>
      </c>
      <c r="B85" s="662" t="s">
        <v>535</v>
      </c>
      <c r="C85" s="662" t="s">
        <v>1704</v>
      </c>
      <c r="D85" s="662" t="s">
        <v>1828</v>
      </c>
      <c r="E85" s="662" t="s">
        <v>885</v>
      </c>
      <c r="F85" s="665">
        <v>54.829999999999714</v>
      </c>
      <c r="G85" s="665">
        <v>51727.799999999908</v>
      </c>
      <c r="H85" s="662">
        <v>1</v>
      </c>
      <c r="I85" s="662">
        <v>943.42148458873203</v>
      </c>
      <c r="J85" s="665">
        <v>58.089999999999797</v>
      </c>
      <c r="K85" s="665">
        <v>52397.700000000099</v>
      </c>
      <c r="L85" s="662">
        <v>1.0129504831057998</v>
      </c>
      <c r="M85" s="662">
        <v>902.00895162679092</v>
      </c>
      <c r="N85" s="665">
        <v>71.449999999999534</v>
      </c>
      <c r="O85" s="665">
        <v>64350.370000000235</v>
      </c>
      <c r="P85" s="678">
        <v>1.244019076782704</v>
      </c>
      <c r="Q85" s="666">
        <v>900.63498950315818</v>
      </c>
    </row>
    <row r="86" spans="1:17" ht="14.4" customHeight="1" x14ac:dyDescent="0.3">
      <c r="A86" s="661" t="s">
        <v>1703</v>
      </c>
      <c r="B86" s="662" t="s">
        <v>535</v>
      </c>
      <c r="C86" s="662" t="s">
        <v>1707</v>
      </c>
      <c r="D86" s="662" t="s">
        <v>1829</v>
      </c>
      <c r="E86" s="662"/>
      <c r="F86" s="665">
        <v>978507</v>
      </c>
      <c r="G86" s="665">
        <v>32584283.100000001</v>
      </c>
      <c r="H86" s="662">
        <v>1</v>
      </c>
      <c r="I86" s="662">
        <v>33.300000000000004</v>
      </c>
      <c r="J86" s="665">
        <v>996713</v>
      </c>
      <c r="K86" s="665">
        <v>33420730.750000045</v>
      </c>
      <c r="L86" s="662">
        <v>1.0256702793623851</v>
      </c>
      <c r="M86" s="662">
        <v>33.530946972699304</v>
      </c>
      <c r="N86" s="665">
        <v>669762</v>
      </c>
      <c r="O86" s="665">
        <v>22109651.149999958</v>
      </c>
      <c r="P86" s="678">
        <v>0.67853728996112106</v>
      </c>
      <c r="Q86" s="666">
        <v>33.011205696949006</v>
      </c>
    </row>
    <row r="87" spans="1:17" ht="14.4" customHeight="1" x14ac:dyDescent="0.3">
      <c r="A87" s="661" t="s">
        <v>1703</v>
      </c>
      <c r="B87" s="662" t="s">
        <v>535</v>
      </c>
      <c r="C87" s="662" t="s">
        <v>1707</v>
      </c>
      <c r="D87" s="662" t="s">
        <v>691</v>
      </c>
      <c r="E87" s="662"/>
      <c r="F87" s="665"/>
      <c r="G87" s="665"/>
      <c r="H87" s="662"/>
      <c r="I87" s="662"/>
      <c r="J87" s="665"/>
      <c r="K87" s="665"/>
      <c r="L87" s="662"/>
      <c r="M87" s="662"/>
      <c r="N87" s="665">
        <v>1</v>
      </c>
      <c r="O87" s="665">
        <v>27046</v>
      </c>
      <c r="P87" s="678"/>
      <c r="Q87" s="666">
        <v>27046</v>
      </c>
    </row>
    <row r="88" spans="1:17" ht="14.4" customHeight="1" x14ac:dyDescent="0.3">
      <c r="A88" s="661" t="s">
        <v>1703</v>
      </c>
      <c r="B88" s="662" t="s">
        <v>535</v>
      </c>
      <c r="C88" s="662" t="s">
        <v>1707</v>
      </c>
      <c r="D88" s="662" t="s">
        <v>1830</v>
      </c>
      <c r="E88" s="662"/>
      <c r="F88" s="665">
        <v>24</v>
      </c>
      <c r="G88" s="665">
        <v>1374.7199999999998</v>
      </c>
      <c r="H88" s="662">
        <v>1</v>
      </c>
      <c r="I88" s="662">
        <v>57.279999999999994</v>
      </c>
      <c r="J88" s="665">
        <v>42</v>
      </c>
      <c r="K88" s="665">
        <v>2683.3200000000011</v>
      </c>
      <c r="L88" s="662">
        <v>1.951902932960895</v>
      </c>
      <c r="M88" s="662">
        <v>63.888571428571453</v>
      </c>
      <c r="N88" s="665">
        <v>51</v>
      </c>
      <c r="O88" s="665">
        <v>3104.4399999999978</v>
      </c>
      <c r="P88" s="678">
        <v>2.2582344040968332</v>
      </c>
      <c r="Q88" s="666">
        <v>60.871372549019561</v>
      </c>
    </row>
    <row r="89" spans="1:17" ht="14.4" customHeight="1" x14ac:dyDescent="0.3">
      <c r="A89" s="661" t="s">
        <v>1703</v>
      </c>
      <c r="B89" s="662" t="s">
        <v>535</v>
      </c>
      <c r="C89" s="662" t="s">
        <v>1707</v>
      </c>
      <c r="D89" s="662" t="s">
        <v>1831</v>
      </c>
      <c r="E89" s="662"/>
      <c r="F89" s="665">
        <v>10816</v>
      </c>
      <c r="G89" s="665">
        <v>636197.11999999988</v>
      </c>
      <c r="H89" s="662">
        <v>1</v>
      </c>
      <c r="I89" s="662">
        <v>58.819999999999986</v>
      </c>
      <c r="J89" s="665">
        <v>6696</v>
      </c>
      <c r="K89" s="665">
        <v>398865.18</v>
      </c>
      <c r="L89" s="662">
        <v>0.62695219368487565</v>
      </c>
      <c r="M89" s="662">
        <v>59.567679211469532</v>
      </c>
      <c r="N89" s="665">
        <v>5606</v>
      </c>
      <c r="O89" s="665">
        <v>324873.5</v>
      </c>
      <c r="P89" s="678">
        <v>0.51064912082594793</v>
      </c>
      <c r="Q89" s="666">
        <v>57.951034605779519</v>
      </c>
    </row>
    <row r="90" spans="1:17" ht="14.4" customHeight="1" x14ac:dyDescent="0.3">
      <c r="A90" s="661" t="s">
        <v>1703</v>
      </c>
      <c r="B90" s="662" t="s">
        <v>535</v>
      </c>
      <c r="C90" s="662" t="s">
        <v>1832</v>
      </c>
      <c r="D90" s="662" t="s">
        <v>1833</v>
      </c>
      <c r="E90" s="662" t="s">
        <v>1834</v>
      </c>
      <c r="F90" s="665">
        <v>2009</v>
      </c>
      <c r="G90" s="665">
        <v>1776598.8800000008</v>
      </c>
      <c r="H90" s="662">
        <v>1</v>
      </c>
      <c r="I90" s="662">
        <v>884.32000000000039</v>
      </c>
      <c r="J90" s="665">
        <v>2322</v>
      </c>
      <c r="K90" s="665">
        <v>2053391.040000004</v>
      </c>
      <c r="L90" s="662">
        <v>1.1557989049278266</v>
      </c>
      <c r="M90" s="662">
        <v>884.32000000000176</v>
      </c>
      <c r="N90" s="665"/>
      <c r="O90" s="665"/>
      <c r="P90" s="678"/>
      <c r="Q90" s="666"/>
    </row>
    <row r="91" spans="1:17" ht="14.4" customHeight="1" x14ac:dyDescent="0.3">
      <c r="A91" s="661" t="s">
        <v>1703</v>
      </c>
      <c r="B91" s="662" t="s">
        <v>535</v>
      </c>
      <c r="C91" s="662" t="s">
        <v>1736</v>
      </c>
      <c r="D91" s="662" t="s">
        <v>1835</v>
      </c>
      <c r="E91" s="662" t="s">
        <v>1836</v>
      </c>
      <c r="F91" s="665">
        <v>3</v>
      </c>
      <c r="G91" s="665">
        <v>25485</v>
      </c>
      <c r="H91" s="662">
        <v>1</v>
      </c>
      <c r="I91" s="662">
        <v>8495</v>
      </c>
      <c r="J91" s="665"/>
      <c r="K91" s="665"/>
      <c r="L91" s="662"/>
      <c r="M91" s="662"/>
      <c r="N91" s="665">
        <v>2</v>
      </c>
      <c r="O91" s="665">
        <v>17190</v>
      </c>
      <c r="P91" s="678">
        <v>0.6745144202472042</v>
      </c>
      <c r="Q91" s="666">
        <v>8595</v>
      </c>
    </row>
    <row r="92" spans="1:17" ht="14.4" customHeight="1" x14ac:dyDescent="0.3">
      <c r="A92" s="661" t="s">
        <v>1703</v>
      </c>
      <c r="B92" s="662" t="s">
        <v>535</v>
      </c>
      <c r="C92" s="662" t="s">
        <v>1736</v>
      </c>
      <c r="D92" s="662" t="s">
        <v>1837</v>
      </c>
      <c r="E92" s="662" t="s">
        <v>1838</v>
      </c>
      <c r="F92" s="665">
        <v>2331</v>
      </c>
      <c r="G92" s="665">
        <v>33410248</v>
      </c>
      <c r="H92" s="662">
        <v>1</v>
      </c>
      <c r="I92" s="662">
        <v>14333.010725010725</v>
      </c>
      <c r="J92" s="665">
        <v>2395</v>
      </c>
      <c r="K92" s="665">
        <v>34344300</v>
      </c>
      <c r="L92" s="662">
        <v>1.0279570507827418</v>
      </c>
      <c r="M92" s="662">
        <v>14340</v>
      </c>
      <c r="N92" s="665">
        <v>2619</v>
      </c>
      <c r="O92" s="665">
        <v>37991214</v>
      </c>
      <c r="P92" s="678">
        <v>1.1371126009001788</v>
      </c>
      <c r="Q92" s="666">
        <v>14506</v>
      </c>
    </row>
    <row r="93" spans="1:17" ht="14.4" customHeight="1" x14ac:dyDescent="0.3">
      <c r="A93" s="661" t="s">
        <v>1703</v>
      </c>
      <c r="B93" s="662" t="s">
        <v>535</v>
      </c>
      <c r="C93" s="662" t="s">
        <v>1736</v>
      </c>
      <c r="D93" s="662" t="s">
        <v>1839</v>
      </c>
      <c r="E93" s="662" t="s">
        <v>1840</v>
      </c>
      <c r="F93" s="665"/>
      <c r="G93" s="665"/>
      <c r="H93" s="662"/>
      <c r="I93" s="662"/>
      <c r="J93" s="665"/>
      <c r="K93" s="665"/>
      <c r="L93" s="662"/>
      <c r="M93" s="662"/>
      <c r="N93" s="665">
        <v>1</v>
      </c>
      <c r="O93" s="665">
        <v>16402</v>
      </c>
      <c r="P93" s="678"/>
      <c r="Q93" s="666">
        <v>16402</v>
      </c>
    </row>
    <row r="94" spans="1:17" ht="14.4" customHeight="1" thickBot="1" x14ac:dyDescent="0.35">
      <c r="A94" s="667" t="s">
        <v>1703</v>
      </c>
      <c r="B94" s="668" t="s">
        <v>1538</v>
      </c>
      <c r="C94" s="668" t="s">
        <v>1704</v>
      </c>
      <c r="D94" s="668" t="s">
        <v>1735</v>
      </c>
      <c r="E94" s="668" t="s">
        <v>1841</v>
      </c>
      <c r="F94" s="671"/>
      <c r="G94" s="671"/>
      <c r="H94" s="668"/>
      <c r="I94" s="668"/>
      <c r="J94" s="671"/>
      <c r="K94" s="671"/>
      <c r="L94" s="668"/>
      <c r="M94" s="668"/>
      <c r="N94" s="671">
        <v>0</v>
      </c>
      <c r="O94" s="671">
        <v>0</v>
      </c>
      <c r="P94" s="679"/>
      <c r="Q94" s="67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7604838</v>
      </c>
      <c r="C3" s="351">
        <f t="shared" ref="C3:R3" si="0">SUBTOTAL(9,C6:C1048576)</f>
        <v>23</v>
      </c>
      <c r="D3" s="351">
        <f t="shared" si="0"/>
        <v>6902682</v>
      </c>
      <c r="E3" s="351">
        <f t="shared" si="0"/>
        <v>71.134771935357961</v>
      </c>
      <c r="F3" s="351">
        <f t="shared" si="0"/>
        <v>6298808</v>
      </c>
      <c r="G3" s="354">
        <f>IF(B3&lt;&gt;0,F3/B3,"")</f>
        <v>0.82826327135436684</v>
      </c>
      <c r="H3" s="350">
        <f t="shared" si="0"/>
        <v>6620924.7499999981</v>
      </c>
      <c r="I3" s="351">
        <f t="shared" si="0"/>
        <v>22</v>
      </c>
      <c r="J3" s="351">
        <f t="shared" si="0"/>
        <v>5950376.8600000003</v>
      </c>
      <c r="K3" s="351">
        <f t="shared" si="0"/>
        <v>22.699139964119293</v>
      </c>
      <c r="L3" s="351">
        <f t="shared" si="0"/>
        <v>4260937.1599999992</v>
      </c>
      <c r="M3" s="352">
        <f>IF(H3&lt;&gt;0,L3/H3,"")</f>
        <v>0.64355619809755438</v>
      </c>
      <c r="N3" s="353">
        <f t="shared" si="0"/>
        <v>679846.72</v>
      </c>
      <c r="O3" s="351">
        <f t="shared" si="0"/>
        <v>2</v>
      </c>
      <c r="P3" s="351">
        <f t="shared" si="0"/>
        <v>468308.12</v>
      </c>
      <c r="Q3" s="351">
        <f t="shared" si="0"/>
        <v>2.0304983982840916</v>
      </c>
      <c r="R3" s="351">
        <f t="shared" si="0"/>
        <v>280984.8</v>
      </c>
      <c r="S3" s="352">
        <f>IF(N3&lt;&gt;0,R3/N3,"")</f>
        <v>0.41330610523501532</v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1843</v>
      </c>
      <c r="B6" s="797">
        <v>758237</v>
      </c>
      <c r="C6" s="737">
        <v>1</v>
      </c>
      <c r="D6" s="797">
        <v>760397</v>
      </c>
      <c r="E6" s="737">
        <v>1.0028487135288835</v>
      </c>
      <c r="F6" s="797">
        <v>816643</v>
      </c>
      <c r="G6" s="742">
        <v>1.077028686281466</v>
      </c>
      <c r="H6" s="797">
        <v>926689.5499999997</v>
      </c>
      <c r="I6" s="737">
        <v>1</v>
      </c>
      <c r="J6" s="797">
        <v>835594.48999999953</v>
      </c>
      <c r="K6" s="737">
        <v>0.90169840590087569</v>
      </c>
      <c r="L6" s="797">
        <v>692253.91999999993</v>
      </c>
      <c r="M6" s="742">
        <v>0.74701815726744747</v>
      </c>
      <c r="N6" s="797"/>
      <c r="O6" s="737"/>
      <c r="P6" s="797"/>
      <c r="Q6" s="737"/>
      <c r="R6" s="797"/>
      <c r="S6" s="235"/>
    </row>
    <row r="7" spans="1:19" ht="14.4" customHeight="1" x14ac:dyDescent="0.3">
      <c r="A7" s="688" t="s">
        <v>1844</v>
      </c>
      <c r="B7" s="801">
        <v>395056</v>
      </c>
      <c r="C7" s="662">
        <v>1</v>
      </c>
      <c r="D7" s="801">
        <v>335930</v>
      </c>
      <c r="E7" s="662">
        <v>0.8503351423595642</v>
      </c>
      <c r="F7" s="801">
        <v>268796</v>
      </c>
      <c r="G7" s="678">
        <v>0.68039974079624155</v>
      </c>
      <c r="H7" s="801">
        <v>436989.80999999994</v>
      </c>
      <c r="I7" s="662">
        <v>1</v>
      </c>
      <c r="J7" s="801">
        <v>400738.16000000021</v>
      </c>
      <c r="K7" s="662">
        <v>0.91704234476314284</v>
      </c>
      <c r="L7" s="801">
        <v>191668.35</v>
      </c>
      <c r="M7" s="678">
        <v>0.43861057080484334</v>
      </c>
      <c r="N7" s="801"/>
      <c r="O7" s="662"/>
      <c r="P7" s="801"/>
      <c r="Q7" s="662"/>
      <c r="R7" s="801"/>
      <c r="S7" s="701"/>
    </row>
    <row r="8" spans="1:19" ht="14.4" customHeight="1" x14ac:dyDescent="0.3">
      <c r="A8" s="688" t="s">
        <v>1845</v>
      </c>
      <c r="B8" s="801">
        <v>692006</v>
      </c>
      <c r="C8" s="662">
        <v>1</v>
      </c>
      <c r="D8" s="801">
        <v>686733</v>
      </c>
      <c r="E8" s="662">
        <v>0.99238012387175834</v>
      </c>
      <c r="F8" s="801">
        <v>726525</v>
      </c>
      <c r="G8" s="678">
        <v>1.0498825154695191</v>
      </c>
      <c r="H8" s="801">
        <v>736178.18999999936</v>
      </c>
      <c r="I8" s="662">
        <v>1</v>
      </c>
      <c r="J8" s="801">
        <v>712990.50999999989</v>
      </c>
      <c r="K8" s="662">
        <v>0.96850262570261758</v>
      </c>
      <c r="L8" s="801">
        <v>662389.67999999993</v>
      </c>
      <c r="M8" s="678">
        <v>0.89976813901536601</v>
      </c>
      <c r="N8" s="801"/>
      <c r="O8" s="662"/>
      <c r="P8" s="801"/>
      <c r="Q8" s="662"/>
      <c r="R8" s="801"/>
      <c r="S8" s="701"/>
    </row>
    <row r="9" spans="1:19" ht="14.4" customHeight="1" x14ac:dyDescent="0.3">
      <c r="A9" s="688" t="s">
        <v>1846</v>
      </c>
      <c r="B9" s="801">
        <v>908580</v>
      </c>
      <c r="C9" s="662">
        <v>1</v>
      </c>
      <c r="D9" s="801">
        <v>785386</v>
      </c>
      <c r="E9" s="662">
        <v>0.8644103986440379</v>
      </c>
      <c r="F9" s="801">
        <v>450600</v>
      </c>
      <c r="G9" s="678">
        <v>0.49593871755926833</v>
      </c>
      <c r="H9" s="801">
        <v>715573.82999999984</v>
      </c>
      <c r="I9" s="662">
        <v>1</v>
      </c>
      <c r="J9" s="801">
        <v>654689.42999999993</v>
      </c>
      <c r="K9" s="662">
        <v>0.91491527855343746</v>
      </c>
      <c r="L9" s="801">
        <v>264034.26</v>
      </c>
      <c r="M9" s="678">
        <v>0.36898255488186321</v>
      </c>
      <c r="N9" s="801"/>
      <c r="O9" s="662"/>
      <c r="P9" s="801"/>
      <c r="Q9" s="662"/>
      <c r="R9" s="801"/>
      <c r="S9" s="701"/>
    </row>
    <row r="10" spans="1:19" ht="14.4" customHeight="1" x14ac:dyDescent="0.3">
      <c r="A10" s="688" t="s">
        <v>1847</v>
      </c>
      <c r="B10" s="801">
        <v>34901</v>
      </c>
      <c r="C10" s="662">
        <v>1</v>
      </c>
      <c r="D10" s="801"/>
      <c r="E10" s="662"/>
      <c r="F10" s="801"/>
      <c r="G10" s="678"/>
      <c r="H10" s="801">
        <v>41001.269999999997</v>
      </c>
      <c r="I10" s="662">
        <v>1</v>
      </c>
      <c r="J10" s="801"/>
      <c r="K10" s="662"/>
      <c r="L10" s="801"/>
      <c r="M10" s="678"/>
      <c r="N10" s="801"/>
      <c r="O10" s="662"/>
      <c r="P10" s="801"/>
      <c r="Q10" s="662"/>
      <c r="R10" s="801"/>
      <c r="S10" s="701"/>
    </row>
    <row r="11" spans="1:19" ht="14.4" customHeight="1" x14ac:dyDescent="0.3">
      <c r="A11" s="688" t="s">
        <v>1848</v>
      </c>
      <c r="B11" s="801">
        <v>45411</v>
      </c>
      <c r="C11" s="662">
        <v>1</v>
      </c>
      <c r="D11" s="801">
        <v>35</v>
      </c>
      <c r="E11" s="662">
        <v>7.7073836735592702E-4</v>
      </c>
      <c r="F11" s="801">
        <v>19498</v>
      </c>
      <c r="G11" s="678">
        <v>0.42936733390588183</v>
      </c>
      <c r="H11" s="801">
        <v>61708.22</v>
      </c>
      <c r="I11" s="662">
        <v>1</v>
      </c>
      <c r="J11" s="801"/>
      <c r="K11" s="662"/>
      <c r="L11" s="801">
        <v>9871.42</v>
      </c>
      <c r="M11" s="678">
        <v>0.15996928772212193</v>
      </c>
      <c r="N11" s="801"/>
      <c r="O11" s="662"/>
      <c r="P11" s="801"/>
      <c r="Q11" s="662"/>
      <c r="R11" s="801"/>
      <c r="S11" s="701"/>
    </row>
    <row r="12" spans="1:19" ht="14.4" customHeight="1" x14ac:dyDescent="0.3">
      <c r="A12" s="688" t="s">
        <v>1849</v>
      </c>
      <c r="B12" s="801"/>
      <c r="C12" s="662"/>
      <c r="D12" s="801">
        <v>30932</v>
      </c>
      <c r="E12" s="662"/>
      <c r="F12" s="801"/>
      <c r="G12" s="678"/>
      <c r="H12" s="801"/>
      <c r="I12" s="662"/>
      <c r="J12" s="801">
        <v>30674.47</v>
      </c>
      <c r="K12" s="662"/>
      <c r="L12" s="801"/>
      <c r="M12" s="678"/>
      <c r="N12" s="801"/>
      <c r="O12" s="662"/>
      <c r="P12" s="801"/>
      <c r="Q12" s="662"/>
      <c r="R12" s="801"/>
      <c r="S12" s="701"/>
    </row>
    <row r="13" spans="1:19" ht="14.4" customHeight="1" x14ac:dyDescent="0.3">
      <c r="A13" s="688" t="s">
        <v>1850</v>
      </c>
      <c r="B13" s="801">
        <v>29640</v>
      </c>
      <c r="C13" s="662">
        <v>1</v>
      </c>
      <c r="D13" s="801">
        <v>15488</v>
      </c>
      <c r="E13" s="662">
        <v>0.52253711201079622</v>
      </c>
      <c r="F13" s="801">
        <v>45852</v>
      </c>
      <c r="G13" s="678">
        <v>1.5469635627530365</v>
      </c>
      <c r="H13" s="801">
        <v>32212.050000000003</v>
      </c>
      <c r="I13" s="662">
        <v>1</v>
      </c>
      <c r="J13" s="801">
        <v>19706.650000000001</v>
      </c>
      <c r="K13" s="662">
        <v>0.61177882190049993</v>
      </c>
      <c r="L13" s="801">
        <v>26876.28</v>
      </c>
      <c r="M13" s="678">
        <v>0.83435484546931959</v>
      </c>
      <c r="N13" s="801"/>
      <c r="O13" s="662"/>
      <c r="P13" s="801"/>
      <c r="Q13" s="662"/>
      <c r="R13" s="801"/>
      <c r="S13" s="701"/>
    </row>
    <row r="14" spans="1:19" ht="14.4" customHeight="1" x14ac:dyDescent="0.3">
      <c r="A14" s="688" t="s">
        <v>1851</v>
      </c>
      <c r="B14" s="801">
        <v>105449</v>
      </c>
      <c r="C14" s="662">
        <v>1</v>
      </c>
      <c r="D14" s="801">
        <v>61729</v>
      </c>
      <c r="E14" s="662">
        <v>0.58539199044087664</v>
      </c>
      <c r="F14" s="801">
        <v>31146</v>
      </c>
      <c r="G14" s="678">
        <v>0.29536553215298389</v>
      </c>
      <c r="H14" s="801">
        <v>68189.189999999988</v>
      </c>
      <c r="I14" s="662">
        <v>1</v>
      </c>
      <c r="J14" s="801">
        <v>52608.869999999995</v>
      </c>
      <c r="K14" s="662">
        <v>0.77151334397724924</v>
      </c>
      <c r="L14" s="801">
        <v>10733.98</v>
      </c>
      <c r="M14" s="678">
        <v>0.15741468699070926</v>
      </c>
      <c r="N14" s="801"/>
      <c r="O14" s="662"/>
      <c r="P14" s="801"/>
      <c r="Q14" s="662"/>
      <c r="R14" s="801"/>
      <c r="S14" s="701"/>
    </row>
    <row r="15" spans="1:19" ht="14.4" customHeight="1" x14ac:dyDescent="0.3">
      <c r="A15" s="688" t="s">
        <v>1852</v>
      </c>
      <c r="B15" s="801">
        <v>32654</v>
      </c>
      <c r="C15" s="662">
        <v>1</v>
      </c>
      <c r="D15" s="801">
        <v>51779</v>
      </c>
      <c r="E15" s="662">
        <v>1.5856862865192625</v>
      </c>
      <c r="F15" s="801">
        <v>52659</v>
      </c>
      <c r="G15" s="678">
        <v>1.6126355117290379</v>
      </c>
      <c r="H15" s="801">
        <v>30805.26</v>
      </c>
      <c r="I15" s="662">
        <v>1</v>
      </c>
      <c r="J15" s="801">
        <v>109458.48999999999</v>
      </c>
      <c r="K15" s="662">
        <v>3.5532402583195206</v>
      </c>
      <c r="L15" s="801">
        <v>62889.500000000007</v>
      </c>
      <c r="M15" s="678">
        <v>2.041518234223636</v>
      </c>
      <c r="N15" s="801"/>
      <c r="O15" s="662"/>
      <c r="P15" s="801"/>
      <c r="Q15" s="662"/>
      <c r="R15" s="801"/>
      <c r="S15" s="701"/>
    </row>
    <row r="16" spans="1:19" ht="14.4" customHeight="1" x14ac:dyDescent="0.3">
      <c r="A16" s="688" t="s">
        <v>1853</v>
      </c>
      <c r="B16" s="801">
        <v>42144</v>
      </c>
      <c r="C16" s="662">
        <v>1</v>
      </c>
      <c r="D16" s="801">
        <v>59455</v>
      </c>
      <c r="E16" s="662">
        <v>1.4107583523158693</v>
      </c>
      <c r="F16" s="801">
        <v>71007</v>
      </c>
      <c r="G16" s="678">
        <v>1.6848661731207288</v>
      </c>
      <c r="H16" s="801">
        <v>44526.680000000008</v>
      </c>
      <c r="I16" s="662">
        <v>1</v>
      </c>
      <c r="J16" s="801">
        <v>42567.06</v>
      </c>
      <c r="K16" s="662">
        <v>0.95598998173679217</v>
      </c>
      <c r="L16" s="801">
        <v>68058.420000000013</v>
      </c>
      <c r="M16" s="678">
        <v>1.5284862918142561</v>
      </c>
      <c r="N16" s="801"/>
      <c r="O16" s="662"/>
      <c r="P16" s="801"/>
      <c r="Q16" s="662"/>
      <c r="R16" s="801"/>
      <c r="S16" s="701"/>
    </row>
    <row r="17" spans="1:19" ht="14.4" customHeight="1" x14ac:dyDescent="0.3">
      <c r="A17" s="688" t="s">
        <v>1854</v>
      </c>
      <c r="B17" s="801">
        <v>89791</v>
      </c>
      <c r="C17" s="662">
        <v>1</v>
      </c>
      <c r="D17" s="801">
        <v>86040</v>
      </c>
      <c r="E17" s="662">
        <v>0.95822521188092347</v>
      </c>
      <c r="F17" s="801">
        <v>29049</v>
      </c>
      <c r="G17" s="678">
        <v>0.32351794723301891</v>
      </c>
      <c r="H17" s="801">
        <v>94787.67</v>
      </c>
      <c r="I17" s="662">
        <v>1</v>
      </c>
      <c r="J17" s="801">
        <v>91722.690000000017</v>
      </c>
      <c r="K17" s="662">
        <v>0.96766478171686277</v>
      </c>
      <c r="L17" s="801">
        <v>16291.65</v>
      </c>
      <c r="M17" s="678">
        <v>0.17187520275580145</v>
      </c>
      <c r="N17" s="801"/>
      <c r="O17" s="662"/>
      <c r="P17" s="801"/>
      <c r="Q17" s="662"/>
      <c r="R17" s="801"/>
      <c r="S17" s="701"/>
    </row>
    <row r="18" spans="1:19" ht="14.4" customHeight="1" x14ac:dyDescent="0.3">
      <c r="A18" s="688" t="s">
        <v>1855</v>
      </c>
      <c r="B18" s="801">
        <v>644650</v>
      </c>
      <c r="C18" s="662">
        <v>1</v>
      </c>
      <c r="D18" s="801">
        <v>491505</v>
      </c>
      <c r="E18" s="662">
        <v>0.76243698130768633</v>
      </c>
      <c r="F18" s="801">
        <v>443681</v>
      </c>
      <c r="G18" s="678">
        <v>0.68825098890871017</v>
      </c>
      <c r="H18" s="801">
        <v>745465.96999999974</v>
      </c>
      <c r="I18" s="662">
        <v>1</v>
      </c>
      <c r="J18" s="801">
        <v>432977.75000000023</v>
      </c>
      <c r="K18" s="662">
        <v>0.58081490963296467</v>
      </c>
      <c r="L18" s="801">
        <v>310299.92</v>
      </c>
      <c r="M18" s="678">
        <v>0.41624961096480378</v>
      </c>
      <c r="N18" s="801"/>
      <c r="O18" s="662"/>
      <c r="P18" s="801"/>
      <c r="Q18" s="662"/>
      <c r="R18" s="801"/>
      <c r="S18" s="701"/>
    </row>
    <row r="19" spans="1:19" ht="14.4" customHeight="1" x14ac:dyDescent="0.3">
      <c r="A19" s="688" t="s">
        <v>1856</v>
      </c>
      <c r="B19" s="801">
        <v>186837</v>
      </c>
      <c r="C19" s="662">
        <v>1</v>
      </c>
      <c r="D19" s="801">
        <v>226707</v>
      </c>
      <c r="E19" s="662">
        <v>1.2133945631753882</v>
      </c>
      <c r="F19" s="801">
        <v>290425</v>
      </c>
      <c r="G19" s="678">
        <v>1.5544297970958643</v>
      </c>
      <c r="H19" s="801">
        <v>202732.61</v>
      </c>
      <c r="I19" s="662">
        <v>1</v>
      </c>
      <c r="J19" s="801">
        <v>243250.39</v>
      </c>
      <c r="K19" s="662">
        <v>1.1998582270508924</v>
      </c>
      <c r="L19" s="801">
        <v>207364.93000000002</v>
      </c>
      <c r="M19" s="678">
        <v>1.0228494074041667</v>
      </c>
      <c r="N19" s="801"/>
      <c r="O19" s="662"/>
      <c r="P19" s="801"/>
      <c r="Q19" s="662"/>
      <c r="R19" s="801"/>
      <c r="S19" s="701"/>
    </row>
    <row r="20" spans="1:19" ht="14.4" customHeight="1" x14ac:dyDescent="0.3">
      <c r="A20" s="688" t="s">
        <v>1857</v>
      </c>
      <c r="B20" s="801">
        <v>35</v>
      </c>
      <c r="C20" s="662">
        <v>1</v>
      </c>
      <c r="D20" s="801">
        <v>1734</v>
      </c>
      <c r="E20" s="662">
        <v>49.542857142857144</v>
      </c>
      <c r="F20" s="801">
        <v>4992</v>
      </c>
      <c r="G20" s="678">
        <v>142.62857142857143</v>
      </c>
      <c r="H20" s="801"/>
      <c r="I20" s="662"/>
      <c r="J20" s="801">
        <v>3573.18</v>
      </c>
      <c r="K20" s="662"/>
      <c r="L20" s="801">
        <v>2211.9499999999998</v>
      </c>
      <c r="M20" s="678"/>
      <c r="N20" s="801"/>
      <c r="O20" s="662"/>
      <c r="P20" s="801"/>
      <c r="Q20" s="662"/>
      <c r="R20" s="801"/>
      <c r="S20" s="701"/>
    </row>
    <row r="21" spans="1:19" ht="14.4" customHeight="1" x14ac:dyDescent="0.3">
      <c r="A21" s="688" t="s">
        <v>1858</v>
      </c>
      <c r="B21" s="801">
        <v>17270</v>
      </c>
      <c r="C21" s="662">
        <v>1</v>
      </c>
      <c r="D21" s="801">
        <v>4523</v>
      </c>
      <c r="E21" s="662">
        <v>0.2618992472495657</v>
      </c>
      <c r="F21" s="801">
        <v>3102</v>
      </c>
      <c r="G21" s="678">
        <v>0.17961783439490445</v>
      </c>
      <c r="H21" s="801">
        <v>20783.36</v>
      </c>
      <c r="I21" s="662">
        <v>1</v>
      </c>
      <c r="J21" s="801">
        <v>1635.2</v>
      </c>
      <c r="K21" s="662">
        <v>7.8678327277206375E-2</v>
      </c>
      <c r="L21" s="801">
        <v>4205.54</v>
      </c>
      <c r="M21" s="678">
        <v>0.20235130412021923</v>
      </c>
      <c r="N21" s="801"/>
      <c r="O21" s="662"/>
      <c r="P21" s="801"/>
      <c r="Q21" s="662"/>
      <c r="R21" s="801"/>
      <c r="S21" s="701"/>
    </row>
    <row r="22" spans="1:19" ht="14.4" customHeight="1" x14ac:dyDescent="0.3">
      <c r="A22" s="688" t="s">
        <v>1859</v>
      </c>
      <c r="B22" s="801">
        <v>477101</v>
      </c>
      <c r="C22" s="662">
        <v>1</v>
      </c>
      <c r="D22" s="801">
        <v>348008</v>
      </c>
      <c r="E22" s="662">
        <v>0.72942207205602172</v>
      </c>
      <c r="F22" s="801">
        <v>241716</v>
      </c>
      <c r="G22" s="678">
        <v>0.50663486347754461</v>
      </c>
      <c r="H22" s="801">
        <v>448279.25000000012</v>
      </c>
      <c r="I22" s="662">
        <v>1</v>
      </c>
      <c r="J22" s="801">
        <v>351527.95</v>
      </c>
      <c r="K22" s="662">
        <v>0.78417180808614251</v>
      </c>
      <c r="L22" s="801">
        <v>155828.62999999998</v>
      </c>
      <c r="M22" s="678">
        <v>0.34761508590906209</v>
      </c>
      <c r="N22" s="801"/>
      <c r="O22" s="662"/>
      <c r="P22" s="801"/>
      <c r="Q22" s="662"/>
      <c r="R22" s="801"/>
      <c r="S22" s="701"/>
    </row>
    <row r="23" spans="1:19" ht="14.4" customHeight="1" x14ac:dyDescent="0.3">
      <c r="A23" s="688" t="s">
        <v>952</v>
      </c>
      <c r="B23" s="801">
        <v>2393466</v>
      </c>
      <c r="C23" s="662">
        <v>1</v>
      </c>
      <c r="D23" s="801">
        <v>2116383</v>
      </c>
      <c r="E23" s="662">
        <v>0.88423357591041607</v>
      </c>
      <c r="F23" s="801">
        <v>2219622</v>
      </c>
      <c r="G23" s="678">
        <v>0.92736725735815762</v>
      </c>
      <c r="H23" s="801">
        <v>1130150.7199999997</v>
      </c>
      <c r="I23" s="662">
        <v>1</v>
      </c>
      <c r="J23" s="801">
        <v>1006413.33</v>
      </c>
      <c r="K23" s="662">
        <v>0.89051248845817677</v>
      </c>
      <c r="L23" s="801">
        <v>1158051.9299999997</v>
      </c>
      <c r="M23" s="678">
        <v>1.0246880433788512</v>
      </c>
      <c r="N23" s="801">
        <v>230637.03</v>
      </c>
      <c r="O23" s="662">
        <v>1</v>
      </c>
      <c r="P23" s="801">
        <v>468308.12</v>
      </c>
      <c r="Q23" s="662">
        <v>2.0304983982840916</v>
      </c>
      <c r="R23" s="801">
        <v>280984.8</v>
      </c>
      <c r="S23" s="701">
        <v>1.218298726791617</v>
      </c>
    </row>
    <row r="24" spans="1:19" ht="14.4" customHeight="1" x14ac:dyDescent="0.3">
      <c r="A24" s="688" t="s">
        <v>1860</v>
      </c>
      <c r="B24" s="801">
        <v>28672</v>
      </c>
      <c r="C24" s="662">
        <v>1</v>
      </c>
      <c r="D24" s="801">
        <v>100380</v>
      </c>
      <c r="E24" s="662">
        <v>3.5009765625</v>
      </c>
      <c r="F24" s="801">
        <v>94923</v>
      </c>
      <c r="G24" s="678">
        <v>3.3106515066964284</v>
      </c>
      <c r="H24" s="801">
        <v>31353.800000000003</v>
      </c>
      <c r="I24" s="662">
        <v>1</v>
      </c>
      <c r="J24" s="801">
        <v>105544.87</v>
      </c>
      <c r="K24" s="662">
        <v>3.3662544890890413</v>
      </c>
      <c r="L24" s="801">
        <v>46379.09</v>
      </c>
      <c r="M24" s="678">
        <v>1.4792175111150798</v>
      </c>
      <c r="N24" s="801"/>
      <c r="O24" s="662"/>
      <c r="P24" s="801"/>
      <c r="Q24" s="662"/>
      <c r="R24" s="801"/>
      <c r="S24" s="701"/>
    </row>
    <row r="25" spans="1:19" ht="14.4" customHeight="1" x14ac:dyDescent="0.3">
      <c r="A25" s="688" t="s">
        <v>1861</v>
      </c>
      <c r="B25" s="801"/>
      <c r="C25" s="662"/>
      <c r="D25" s="801">
        <v>20700</v>
      </c>
      <c r="E25" s="662"/>
      <c r="F25" s="801">
        <v>14860</v>
      </c>
      <c r="G25" s="678"/>
      <c r="H25" s="801"/>
      <c r="I25" s="662"/>
      <c r="J25" s="801">
        <v>27751.57</v>
      </c>
      <c r="K25" s="662"/>
      <c r="L25" s="801">
        <v>26854.55</v>
      </c>
      <c r="M25" s="678"/>
      <c r="N25" s="801"/>
      <c r="O25" s="662"/>
      <c r="P25" s="801"/>
      <c r="Q25" s="662"/>
      <c r="R25" s="801"/>
      <c r="S25" s="701"/>
    </row>
    <row r="26" spans="1:19" ht="14.4" customHeight="1" x14ac:dyDescent="0.3">
      <c r="A26" s="688" t="s">
        <v>1862</v>
      </c>
      <c r="B26" s="801">
        <v>13730</v>
      </c>
      <c r="C26" s="662">
        <v>1</v>
      </c>
      <c r="D26" s="801">
        <v>45742</v>
      </c>
      <c r="E26" s="662">
        <v>3.3315367807720322</v>
      </c>
      <c r="F26" s="801">
        <v>16901</v>
      </c>
      <c r="G26" s="678">
        <v>1.2309541150764749</v>
      </c>
      <c r="H26" s="801">
        <v>19223.519999999997</v>
      </c>
      <c r="I26" s="662">
        <v>1</v>
      </c>
      <c r="J26" s="801">
        <v>59486.89</v>
      </c>
      <c r="K26" s="662">
        <v>3.0944847769815316</v>
      </c>
      <c r="L26" s="801">
        <v>23334.559999999998</v>
      </c>
      <c r="M26" s="678">
        <v>1.2138546946657012</v>
      </c>
      <c r="N26" s="801"/>
      <c r="O26" s="662"/>
      <c r="P26" s="801"/>
      <c r="Q26" s="662"/>
      <c r="R26" s="801"/>
      <c r="S26" s="701"/>
    </row>
    <row r="27" spans="1:19" ht="14.4" customHeight="1" x14ac:dyDescent="0.3">
      <c r="A27" s="688" t="s">
        <v>1863</v>
      </c>
      <c r="B27" s="801">
        <v>58348</v>
      </c>
      <c r="C27" s="662">
        <v>1</v>
      </c>
      <c r="D27" s="801">
        <v>32700</v>
      </c>
      <c r="E27" s="662">
        <v>0.5604305203263179</v>
      </c>
      <c r="F27" s="801">
        <v>23758</v>
      </c>
      <c r="G27" s="678">
        <v>0.4071776239117022</v>
      </c>
      <c r="H27" s="801">
        <v>73411.69</v>
      </c>
      <c r="I27" s="662">
        <v>1</v>
      </c>
      <c r="J27" s="801">
        <v>40969.25</v>
      </c>
      <c r="K27" s="662">
        <v>0.55807528746443513</v>
      </c>
      <c r="L27" s="801">
        <v>23532.77</v>
      </c>
      <c r="M27" s="678">
        <v>0.320558891914898</v>
      </c>
      <c r="N27" s="801"/>
      <c r="O27" s="662"/>
      <c r="P27" s="801"/>
      <c r="Q27" s="662"/>
      <c r="R27" s="801"/>
      <c r="S27" s="701"/>
    </row>
    <row r="28" spans="1:19" ht="14.4" customHeight="1" x14ac:dyDescent="0.3">
      <c r="A28" s="688" t="s">
        <v>1864</v>
      </c>
      <c r="B28" s="801">
        <v>628682</v>
      </c>
      <c r="C28" s="662">
        <v>1</v>
      </c>
      <c r="D28" s="801">
        <v>631696</v>
      </c>
      <c r="E28" s="662">
        <v>1.0047941566642595</v>
      </c>
      <c r="F28" s="801">
        <v>406013</v>
      </c>
      <c r="G28" s="678">
        <v>0.645816167792302</v>
      </c>
      <c r="H28" s="801">
        <v>746953.71</v>
      </c>
      <c r="I28" s="662">
        <v>1</v>
      </c>
      <c r="J28" s="801">
        <v>719178.14</v>
      </c>
      <c r="K28" s="662">
        <v>0.96281487108484953</v>
      </c>
      <c r="L28" s="801">
        <v>277442.74000000005</v>
      </c>
      <c r="M28" s="678">
        <v>0.3714323073648032</v>
      </c>
      <c r="N28" s="801">
        <v>449209.69</v>
      </c>
      <c r="O28" s="662">
        <v>1</v>
      </c>
      <c r="P28" s="801"/>
      <c r="Q28" s="662"/>
      <c r="R28" s="801"/>
      <c r="S28" s="701"/>
    </row>
    <row r="29" spans="1:19" ht="14.4" customHeight="1" x14ac:dyDescent="0.3">
      <c r="A29" s="688" t="s">
        <v>1865</v>
      </c>
      <c r="B29" s="801">
        <v>15278</v>
      </c>
      <c r="C29" s="662">
        <v>1</v>
      </c>
      <c r="D29" s="801">
        <v>8700</v>
      </c>
      <c r="E29" s="662">
        <v>0.56944626259981668</v>
      </c>
      <c r="F29" s="801">
        <v>23522</v>
      </c>
      <c r="G29" s="678">
        <v>1.5395994240083781</v>
      </c>
      <c r="H29" s="801">
        <v>11781</v>
      </c>
      <c r="I29" s="662">
        <v>1</v>
      </c>
      <c r="J29" s="801">
        <v>7317.52</v>
      </c>
      <c r="K29" s="662">
        <v>0.62112893642305411</v>
      </c>
      <c r="L29" s="801">
        <v>19354.589999999997</v>
      </c>
      <c r="M29" s="678">
        <v>1.6428647822765468</v>
      </c>
      <c r="N29" s="801"/>
      <c r="O29" s="662"/>
      <c r="P29" s="801"/>
      <c r="Q29" s="662"/>
      <c r="R29" s="801"/>
      <c r="S29" s="701"/>
    </row>
    <row r="30" spans="1:19" ht="14.4" customHeight="1" thickBot="1" x14ac:dyDescent="0.35">
      <c r="A30" s="799" t="s">
        <v>1866</v>
      </c>
      <c r="B30" s="798">
        <v>6900</v>
      </c>
      <c r="C30" s="668">
        <v>1</v>
      </c>
      <c r="D30" s="798"/>
      <c r="E30" s="668"/>
      <c r="F30" s="798">
        <v>3518</v>
      </c>
      <c r="G30" s="679">
        <v>0.50985507246376816</v>
      </c>
      <c r="H30" s="798">
        <v>2127.4</v>
      </c>
      <c r="I30" s="668">
        <v>1</v>
      </c>
      <c r="J30" s="798"/>
      <c r="K30" s="668"/>
      <c r="L30" s="798">
        <v>1008.5</v>
      </c>
      <c r="M30" s="679">
        <v>0.47405283444580237</v>
      </c>
      <c r="N30" s="798"/>
      <c r="O30" s="668"/>
      <c r="P30" s="798"/>
      <c r="Q30" s="668"/>
      <c r="R30" s="798"/>
      <c r="S30" s="7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1921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679812.6599999998</v>
      </c>
      <c r="G3" s="212">
        <f t="shared" si="0"/>
        <v>14905609.470000001</v>
      </c>
      <c r="H3" s="212"/>
      <c r="I3" s="212"/>
      <c r="J3" s="212">
        <f t="shared" si="0"/>
        <v>617667.57999999996</v>
      </c>
      <c r="K3" s="212">
        <f t="shared" si="0"/>
        <v>13321366.980000006</v>
      </c>
      <c r="L3" s="212"/>
      <c r="M3" s="212"/>
      <c r="N3" s="212">
        <f t="shared" si="0"/>
        <v>553308.92000000004</v>
      </c>
      <c r="O3" s="212">
        <f t="shared" si="0"/>
        <v>10840729.960000001</v>
      </c>
      <c r="P3" s="79">
        <f>IF(G3=0,0,O3/G3)</f>
        <v>0.72729196225211445</v>
      </c>
      <c r="Q3" s="213">
        <f>IF(N3=0,0,O3/N3)</f>
        <v>19.592545083133668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1867</v>
      </c>
      <c r="B6" s="737" t="s">
        <v>1703</v>
      </c>
      <c r="C6" s="737" t="s">
        <v>1704</v>
      </c>
      <c r="D6" s="737" t="s">
        <v>1822</v>
      </c>
      <c r="E6" s="737" t="s">
        <v>881</v>
      </c>
      <c r="F6" s="229">
        <v>0.4</v>
      </c>
      <c r="G6" s="229">
        <v>791.21</v>
      </c>
      <c r="H6" s="229">
        <v>1</v>
      </c>
      <c r="I6" s="229">
        <v>1978.0250000000001</v>
      </c>
      <c r="J6" s="229">
        <v>0.45</v>
      </c>
      <c r="K6" s="229">
        <v>856.2</v>
      </c>
      <c r="L6" s="229">
        <v>1.0821400133972017</v>
      </c>
      <c r="M6" s="229">
        <v>1902.6666666666667</v>
      </c>
      <c r="N6" s="229">
        <v>0.55000000000000004</v>
      </c>
      <c r="O6" s="229">
        <v>1105.3</v>
      </c>
      <c r="P6" s="742">
        <v>1.3969742546226664</v>
      </c>
      <c r="Q6" s="750">
        <v>2009.6363636363633</v>
      </c>
    </row>
    <row r="7" spans="1:17" ht="14.4" customHeight="1" x14ac:dyDescent="0.3">
      <c r="A7" s="661" t="s">
        <v>1867</v>
      </c>
      <c r="B7" s="662" t="s">
        <v>1703</v>
      </c>
      <c r="C7" s="662" t="s">
        <v>1704</v>
      </c>
      <c r="D7" s="662" t="s">
        <v>1826</v>
      </c>
      <c r="E7" s="662"/>
      <c r="F7" s="665">
        <v>0.2</v>
      </c>
      <c r="G7" s="665">
        <v>218.43</v>
      </c>
      <c r="H7" s="665">
        <v>1</v>
      </c>
      <c r="I7" s="665">
        <v>1092.1499999999999</v>
      </c>
      <c r="J7" s="665"/>
      <c r="K7" s="665"/>
      <c r="L7" s="665"/>
      <c r="M7" s="665"/>
      <c r="N7" s="665"/>
      <c r="O7" s="665"/>
      <c r="P7" s="678"/>
      <c r="Q7" s="666"/>
    </row>
    <row r="8" spans="1:17" ht="14.4" customHeight="1" x14ac:dyDescent="0.3">
      <c r="A8" s="661" t="s">
        <v>1867</v>
      </c>
      <c r="B8" s="662" t="s">
        <v>1703</v>
      </c>
      <c r="C8" s="662" t="s">
        <v>1704</v>
      </c>
      <c r="D8" s="662" t="s">
        <v>1827</v>
      </c>
      <c r="E8" s="662" t="s">
        <v>896</v>
      </c>
      <c r="F8" s="665">
        <v>6.15</v>
      </c>
      <c r="G8" s="665">
        <v>13433.54</v>
      </c>
      <c r="H8" s="665">
        <v>1</v>
      </c>
      <c r="I8" s="665">
        <v>2184.3154471544717</v>
      </c>
      <c r="J8" s="665">
        <v>4.5999999999999996</v>
      </c>
      <c r="K8" s="665">
        <v>8145.68</v>
      </c>
      <c r="L8" s="665">
        <v>0.60636883502040417</v>
      </c>
      <c r="M8" s="665">
        <v>1770.8000000000002</v>
      </c>
      <c r="N8" s="665">
        <v>6.7</v>
      </c>
      <c r="O8" s="665">
        <v>11883.66</v>
      </c>
      <c r="P8" s="678">
        <v>0.88462609260105673</v>
      </c>
      <c r="Q8" s="666">
        <v>1773.6805970149253</v>
      </c>
    </row>
    <row r="9" spans="1:17" ht="14.4" customHeight="1" x14ac:dyDescent="0.3">
      <c r="A9" s="661" t="s">
        <v>1867</v>
      </c>
      <c r="B9" s="662" t="s">
        <v>1703</v>
      </c>
      <c r="C9" s="662" t="s">
        <v>1704</v>
      </c>
      <c r="D9" s="662" t="s">
        <v>1828</v>
      </c>
      <c r="E9" s="662" t="s">
        <v>885</v>
      </c>
      <c r="F9" s="665">
        <v>0.3</v>
      </c>
      <c r="G9" s="665">
        <v>283.44</v>
      </c>
      <c r="H9" s="665">
        <v>1</v>
      </c>
      <c r="I9" s="665">
        <v>944.80000000000007</v>
      </c>
      <c r="J9" s="665">
        <v>0.25</v>
      </c>
      <c r="K9" s="665">
        <v>225.95</v>
      </c>
      <c r="L9" s="665">
        <v>0.79717047699689525</v>
      </c>
      <c r="M9" s="665">
        <v>903.8</v>
      </c>
      <c r="N9" s="665">
        <v>0.15000000000000002</v>
      </c>
      <c r="O9" s="665">
        <v>135.57</v>
      </c>
      <c r="P9" s="678">
        <v>0.47830228619813714</v>
      </c>
      <c r="Q9" s="666">
        <v>903.79999999999984</v>
      </c>
    </row>
    <row r="10" spans="1:17" ht="14.4" customHeight="1" x14ac:dyDescent="0.3">
      <c r="A10" s="661" t="s">
        <v>1867</v>
      </c>
      <c r="B10" s="662" t="s">
        <v>1703</v>
      </c>
      <c r="C10" s="662" t="s">
        <v>1707</v>
      </c>
      <c r="D10" s="662" t="s">
        <v>1708</v>
      </c>
      <c r="E10" s="662"/>
      <c r="F10" s="665">
        <v>190</v>
      </c>
      <c r="G10" s="665">
        <v>3953.9</v>
      </c>
      <c r="H10" s="665">
        <v>1</v>
      </c>
      <c r="I10" s="665">
        <v>20.81</v>
      </c>
      <c r="J10" s="665"/>
      <c r="K10" s="665"/>
      <c r="L10" s="665"/>
      <c r="M10" s="665"/>
      <c r="N10" s="665"/>
      <c r="O10" s="665"/>
      <c r="P10" s="678"/>
      <c r="Q10" s="666"/>
    </row>
    <row r="11" spans="1:17" ht="14.4" customHeight="1" x14ac:dyDescent="0.3">
      <c r="A11" s="661" t="s">
        <v>1867</v>
      </c>
      <c r="B11" s="662" t="s">
        <v>1703</v>
      </c>
      <c r="C11" s="662" t="s">
        <v>1707</v>
      </c>
      <c r="D11" s="662" t="s">
        <v>1709</v>
      </c>
      <c r="E11" s="662"/>
      <c r="F11" s="665">
        <v>100</v>
      </c>
      <c r="G11" s="665">
        <v>200</v>
      </c>
      <c r="H11" s="665">
        <v>1</v>
      </c>
      <c r="I11" s="665">
        <v>2</v>
      </c>
      <c r="J11" s="665">
        <v>200</v>
      </c>
      <c r="K11" s="665">
        <v>422</v>
      </c>
      <c r="L11" s="665">
        <v>2.11</v>
      </c>
      <c r="M11" s="665">
        <v>2.11</v>
      </c>
      <c r="N11" s="665">
        <v>200</v>
      </c>
      <c r="O11" s="665">
        <v>534</v>
      </c>
      <c r="P11" s="678">
        <v>2.67</v>
      </c>
      <c r="Q11" s="666">
        <v>2.67</v>
      </c>
    </row>
    <row r="12" spans="1:17" ht="14.4" customHeight="1" x14ac:dyDescent="0.3">
      <c r="A12" s="661" t="s">
        <v>1867</v>
      </c>
      <c r="B12" s="662" t="s">
        <v>1703</v>
      </c>
      <c r="C12" s="662" t="s">
        <v>1707</v>
      </c>
      <c r="D12" s="662" t="s">
        <v>1710</v>
      </c>
      <c r="E12" s="662"/>
      <c r="F12" s="665">
        <v>11170</v>
      </c>
      <c r="G12" s="665">
        <v>56967</v>
      </c>
      <c r="H12" s="665">
        <v>1</v>
      </c>
      <c r="I12" s="665">
        <v>5.0999999999999996</v>
      </c>
      <c r="J12" s="665">
        <v>17310</v>
      </c>
      <c r="K12" s="665">
        <v>92089.2</v>
      </c>
      <c r="L12" s="665">
        <v>1.6165358891990098</v>
      </c>
      <c r="M12" s="665">
        <v>5.3199999999999994</v>
      </c>
      <c r="N12" s="665">
        <v>13157</v>
      </c>
      <c r="O12" s="665">
        <v>69572.25</v>
      </c>
      <c r="P12" s="678">
        <v>1.2212728421717836</v>
      </c>
      <c r="Q12" s="666">
        <v>5.2878505738390214</v>
      </c>
    </row>
    <row r="13" spans="1:17" ht="14.4" customHeight="1" x14ac:dyDescent="0.3">
      <c r="A13" s="661" t="s">
        <v>1867</v>
      </c>
      <c r="B13" s="662" t="s">
        <v>1703</v>
      </c>
      <c r="C13" s="662" t="s">
        <v>1707</v>
      </c>
      <c r="D13" s="662" t="s">
        <v>1714</v>
      </c>
      <c r="E13" s="662"/>
      <c r="F13" s="665">
        <v>81849</v>
      </c>
      <c r="G13" s="665">
        <v>454261.95</v>
      </c>
      <c r="H13" s="665">
        <v>1</v>
      </c>
      <c r="I13" s="665">
        <v>5.55</v>
      </c>
      <c r="J13" s="665">
        <v>63784</v>
      </c>
      <c r="K13" s="665">
        <v>371970.56</v>
      </c>
      <c r="L13" s="665">
        <v>0.81884595441022523</v>
      </c>
      <c r="M13" s="665">
        <v>5.8317220619591117</v>
      </c>
      <c r="N13" s="665">
        <v>52194</v>
      </c>
      <c r="O13" s="665">
        <v>317691.40999999992</v>
      </c>
      <c r="P13" s="678">
        <v>0.69935729814042291</v>
      </c>
      <c r="Q13" s="666">
        <v>6.0867419626777011</v>
      </c>
    </row>
    <row r="14" spans="1:17" ht="14.4" customHeight="1" x14ac:dyDescent="0.3">
      <c r="A14" s="661" t="s">
        <v>1867</v>
      </c>
      <c r="B14" s="662" t="s">
        <v>1703</v>
      </c>
      <c r="C14" s="662" t="s">
        <v>1707</v>
      </c>
      <c r="D14" s="662" t="s">
        <v>1716</v>
      </c>
      <c r="E14" s="662"/>
      <c r="F14" s="665">
        <v>450</v>
      </c>
      <c r="G14" s="665">
        <v>3550.5</v>
      </c>
      <c r="H14" s="665">
        <v>1</v>
      </c>
      <c r="I14" s="665">
        <v>7.89</v>
      </c>
      <c r="J14" s="665">
        <v>60</v>
      </c>
      <c r="K14" s="665">
        <v>483</v>
      </c>
      <c r="L14" s="665">
        <v>0.13603717786227293</v>
      </c>
      <c r="M14" s="665">
        <v>8.0500000000000007</v>
      </c>
      <c r="N14" s="665"/>
      <c r="O14" s="665"/>
      <c r="P14" s="678"/>
      <c r="Q14" s="666"/>
    </row>
    <row r="15" spans="1:17" ht="14.4" customHeight="1" x14ac:dyDescent="0.3">
      <c r="A15" s="661" t="s">
        <v>1867</v>
      </c>
      <c r="B15" s="662" t="s">
        <v>1703</v>
      </c>
      <c r="C15" s="662" t="s">
        <v>1707</v>
      </c>
      <c r="D15" s="662" t="s">
        <v>1718</v>
      </c>
      <c r="E15" s="662"/>
      <c r="F15" s="665"/>
      <c r="G15" s="665"/>
      <c r="H15" s="665"/>
      <c r="I15" s="665"/>
      <c r="J15" s="665">
        <v>772</v>
      </c>
      <c r="K15" s="665">
        <v>14521.32</v>
      </c>
      <c r="L15" s="665"/>
      <c r="M15" s="665">
        <v>18.809999999999999</v>
      </c>
      <c r="N15" s="665">
        <v>1450</v>
      </c>
      <c r="O15" s="665">
        <v>28449</v>
      </c>
      <c r="P15" s="678"/>
      <c r="Q15" s="666">
        <v>19.62</v>
      </c>
    </row>
    <row r="16" spans="1:17" ht="14.4" customHeight="1" x14ac:dyDescent="0.3">
      <c r="A16" s="661" t="s">
        <v>1867</v>
      </c>
      <c r="B16" s="662" t="s">
        <v>1703</v>
      </c>
      <c r="C16" s="662" t="s">
        <v>1707</v>
      </c>
      <c r="D16" s="662" t="s">
        <v>1721</v>
      </c>
      <c r="E16" s="662"/>
      <c r="F16" s="665"/>
      <c r="G16" s="665"/>
      <c r="H16" s="665"/>
      <c r="I16" s="665"/>
      <c r="J16" s="665">
        <v>490</v>
      </c>
      <c r="K16" s="665">
        <v>9770.6</v>
      </c>
      <c r="L16" s="665"/>
      <c r="M16" s="665">
        <v>19.940000000000001</v>
      </c>
      <c r="N16" s="665">
        <v>1110</v>
      </c>
      <c r="O16" s="665">
        <v>22621.800000000003</v>
      </c>
      <c r="P16" s="678"/>
      <c r="Q16" s="666">
        <v>20.380000000000003</v>
      </c>
    </row>
    <row r="17" spans="1:17" ht="14.4" customHeight="1" x14ac:dyDescent="0.3">
      <c r="A17" s="661" t="s">
        <v>1867</v>
      </c>
      <c r="B17" s="662" t="s">
        <v>1703</v>
      </c>
      <c r="C17" s="662" t="s">
        <v>1707</v>
      </c>
      <c r="D17" s="662" t="s">
        <v>1724</v>
      </c>
      <c r="E17" s="662"/>
      <c r="F17" s="665">
        <v>40</v>
      </c>
      <c r="G17" s="665">
        <v>87760.900000000009</v>
      </c>
      <c r="H17" s="665">
        <v>1</v>
      </c>
      <c r="I17" s="665">
        <v>2194.0225</v>
      </c>
      <c r="J17" s="665">
        <v>68</v>
      </c>
      <c r="K17" s="665">
        <v>149163.43999999997</v>
      </c>
      <c r="L17" s="665">
        <v>1.6996571366063926</v>
      </c>
      <c r="M17" s="665">
        <v>2193.5799999999995</v>
      </c>
      <c r="N17" s="665">
        <v>48</v>
      </c>
      <c r="O17" s="665">
        <v>103860.88000000002</v>
      </c>
      <c r="P17" s="678">
        <v>1.1834527676903952</v>
      </c>
      <c r="Q17" s="666">
        <v>2163.7683333333339</v>
      </c>
    </row>
    <row r="18" spans="1:17" ht="14.4" customHeight="1" x14ac:dyDescent="0.3">
      <c r="A18" s="661" t="s">
        <v>1867</v>
      </c>
      <c r="B18" s="662" t="s">
        <v>1703</v>
      </c>
      <c r="C18" s="662" t="s">
        <v>1707</v>
      </c>
      <c r="D18" s="662" t="s">
        <v>1726</v>
      </c>
      <c r="E18" s="662"/>
      <c r="F18" s="665">
        <v>3807</v>
      </c>
      <c r="G18" s="665">
        <v>12410.820000000002</v>
      </c>
      <c r="H18" s="665">
        <v>1</v>
      </c>
      <c r="I18" s="665">
        <v>3.2600000000000002</v>
      </c>
      <c r="J18" s="665">
        <v>1652</v>
      </c>
      <c r="K18" s="665">
        <v>5649.84</v>
      </c>
      <c r="L18" s="665">
        <v>0.45523502878939504</v>
      </c>
      <c r="M18" s="665">
        <v>3.42</v>
      </c>
      <c r="N18" s="665">
        <v>810</v>
      </c>
      <c r="O18" s="665">
        <v>2770.2</v>
      </c>
      <c r="P18" s="678">
        <v>0.22320845842579293</v>
      </c>
      <c r="Q18" s="666">
        <v>3.42</v>
      </c>
    </row>
    <row r="19" spans="1:17" ht="14.4" customHeight="1" x14ac:dyDescent="0.3">
      <c r="A19" s="661" t="s">
        <v>1867</v>
      </c>
      <c r="B19" s="662" t="s">
        <v>1703</v>
      </c>
      <c r="C19" s="662" t="s">
        <v>1707</v>
      </c>
      <c r="D19" s="662" t="s">
        <v>1829</v>
      </c>
      <c r="E19" s="662"/>
      <c r="F19" s="665">
        <v>7510</v>
      </c>
      <c r="G19" s="665">
        <v>250083</v>
      </c>
      <c r="H19" s="665">
        <v>1</v>
      </c>
      <c r="I19" s="665">
        <v>33.299999999999997</v>
      </c>
      <c r="J19" s="665">
        <v>5170</v>
      </c>
      <c r="K19" s="665">
        <v>173453.49999999997</v>
      </c>
      <c r="L19" s="665">
        <v>0.69358373020157293</v>
      </c>
      <c r="M19" s="665">
        <v>33.549999999999997</v>
      </c>
      <c r="N19" s="665">
        <v>4048</v>
      </c>
      <c r="O19" s="665">
        <v>133629.85</v>
      </c>
      <c r="P19" s="678">
        <v>0.53434199845651242</v>
      </c>
      <c r="Q19" s="666">
        <v>33.011326581027667</v>
      </c>
    </row>
    <row r="20" spans="1:17" ht="14.4" customHeight="1" x14ac:dyDescent="0.3">
      <c r="A20" s="661" t="s">
        <v>1867</v>
      </c>
      <c r="B20" s="662" t="s">
        <v>1703</v>
      </c>
      <c r="C20" s="662" t="s">
        <v>1707</v>
      </c>
      <c r="D20" s="662" t="s">
        <v>1730</v>
      </c>
      <c r="E20" s="662"/>
      <c r="F20" s="665">
        <v>185</v>
      </c>
      <c r="G20" s="665">
        <v>29344.7</v>
      </c>
      <c r="H20" s="665">
        <v>1</v>
      </c>
      <c r="I20" s="665">
        <v>158.62</v>
      </c>
      <c r="J20" s="665"/>
      <c r="K20" s="665"/>
      <c r="L20" s="665"/>
      <c r="M20" s="665"/>
      <c r="N20" s="665"/>
      <c r="O20" s="665"/>
      <c r="P20" s="678"/>
      <c r="Q20" s="666"/>
    </row>
    <row r="21" spans="1:17" ht="14.4" customHeight="1" x14ac:dyDescent="0.3">
      <c r="A21" s="661" t="s">
        <v>1867</v>
      </c>
      <c r="B21" s="662" t="s">
        <v>1703</v>
      </c>
      <c r="C21" s="662" t="s">
        <v>1707</v>
      </c>
      <c r="D21" s="662" t="s">
        <v>1731</v>
      </c>
      <c r="E21" s="662"/>
      <c r="F21" s="665">
        <v>100</v>
      </c>
      <c r="G21" s="665">
        <v>1934</v>
      </c>
      <c r="H21" s="665">
        <v>1</v>
      </c>
      <c r="I21" s="665">
        <v>19.34</v>
      </c>
      <c r="J21" s="665"/>
      <c r="K21" s="665"/>
      <c r="L21" s="665"/>
      <c r="M21" s="665"/>
      <c r="N21" s="665"/>
      <c r="O21" s="665"/>
      <c r="P21" s="678"/>
      <c r="Q21" s="666"/>
    </row>
    <row r="22" spans="1:17" ht="14.4" customHeight="1" x14ac:dyDescent="0.3">
      <c r="A22" s="661" t="s">
        <v>1867</v>
      </c>
      <c r="B22" s="662" t="s">
        <v>1703</v>
      </c>
      <c r="C22" s="662" t="s">
        <v>1832</v>
      </c>
      <c r="D22" s="662" t="s">
        <v>1833</v>
      </c>
      <c r="E22" s="662" t="s">
        <v>1834</v>
      </c>
      <c r="F22" s="665">
        <v>13</v>
      </c>
      <c r="G22" s="665">
        <v>11496.16</v>
      </c>
      <c r="H22" s="665">
        <v>1</v>
      </c>
      <c r="I22" s="665">
        <v>884.31999999999994</v>
      </c>
      <c r="J22" s="665">
        <v>10</v>
      </c>
      <c r="K22" s="665">
        <v>8843.2000000000007</v>
      </c>
      <c r="L22" s="665">
        <v>0.76923076923076927</v>
      </c>
      <c r="M22" s="665">
        <v>884.32</v>
      </c>
      <c r="N22" s="665"/>
      <c r="O22" s="665"/>
      <c r="P22" s="678"/>
      <c r="Q22" s="666"/>
    </row>
    <row r="23" spans="1:17" ht="14.4" customHeight="1" x14ac:dyDescent="0.3">
      <c r="A23" s="661" t="s">
        <v>1867</v>
      </c>
      <c r="B23" s="662" t="s">
        <v>1703</v>
      </c>
      <c r="C23" s="662" t="s">
        <v>1736</v>
      </c>
      <c r="D23" s="662" t="s">
        <v>1739</v>
      </c>
      <c r="E23" s="662" t="s">
        <v>1740</v>
      </c>
      <c r="F23" s="665">
        <v>15</v>
      </c>
      <c r="G23" s="665">
        <v>6342</v>
      </c>
      <c r="H23" s="665">
        <v>1</v>
      </c>
      <c r="I23" s="665">
        <v>422.8</v>
      </c>
      <c r="J23" s="665">
        <v>7</v>
      </c>
      <c r="K23" s="665">
        <v>2968</v>
      </c>
      <c r="L23" s="665">
        <v>0.46799116997792495</v>
      </c>
      <c r="M23" s="665">
        <v>424</v>
      </c>
      <c r="N23" s="665">
        <v>9</v>
      </c>
      <c r="O23" s="665">
        <v>3987</v>
      </c>
      <c r="P23" s="678">
        <v>0.62866603595080417</v>
      </c>
      <c r="Q23" s="666">
        <v>443</v>
      </c>
    </row>
    <row r="24" spans="1:17" ht="14.4" customHeight="1" x14ac:dyDescent="0.3">
      <c r="A24" s="661" t="s">
        <v>1867</v>
      </c>
      <c r="B24" s="662" t="s">
        <v>1703</v>
      </c>
      <c r="C24" s="662" t="s">
        <v>1736</v>
      </c>
      <c r="D24" s="662" t="s">
        <v>1741</v>
      </c>
      <c r="E24" s="662" t="s">
        <v>1742</v>
      </c>
      <c r="F24" s="665"/>
      <c r="G24" s="665"/>
      <c r="H24" s="665"/>
      <c r="I24" s="665"/>
      <c r="J24" s="665">
        <v>1</v>
      </c>
      <c r="K24" s="665">
        <v>165</v>
      </c>
      <c r="L24" s="665"/>
      <c r="M24" s="665">
        <v>165</v>
      </c>
      <c r="N24" s="665">
        <v>1</v>
      </c>
      <c r="O24" s="665">
        <v>177</v>
      </c>
      <c r="P24" s="678"/>
      <c r="Q24" s="666">
        <v>177</v>
      </c>
    </row>
    <row r="25" spans="1:17" ht="14.4" customHeight="1" x14ac:dyDescent="0.3">
      <c r="A25" s="661" t="s">
        <v>1867</v>
      </c>
      <c r="B25" s="662" t="s">
        <v>1703</v>
      </c>
      <c r="C25" s="662" t="s">
        <v>1736</v>
      </c>
      <c r="D25" s="662" t="s">
        <v>1745</v>
      </c>
      <c r="E25" s="662" t="s">
        <v>1746</v>
      </c>
      <c r="F25" s="665">
        <v>1</v>
      </c>
      <c r="G25" s="665">
        <v>302</v>
      </c>
      <c r="H25" s="665">
        <v>1</v>
      </c>
      <c r="I25" s="665">
        <v>302</v>
      </c>
      <c r="J25" s="665"/>
      <c r="K25" s="665"/>
      <c r="L25" s="665"/>
      <c r="M25" s="665"/>
      <c r="N25" s="665"/>
      <c r="O25" s="665"/>
      <c r="P25" s="678"/>
      <c r="Q25" s="666"/>
    </row>
    <row r="26" spans="1:17" ht="14.4" customHeight="1" x14ac:dyDescent="0.3">
      <c r="A26" s="661" t="s">
        <v>1867</v>
      </c>
      <c r="B26" s="662" t="s">
        <v>1703</v>
      </c>
      <c r="C26" s="662" t="s">
        <v>1736</v>
      </c>
      <c r="D26" s="662" t="s">
        <v>1747</v>
      </c>
      <c r="E26" s="662" t="s">
        <v>1748</v>
      </c>
      <c r="F26" s="665">
        <v>1</v>
      </c>
      <c r="G26" s="665">
        <v>1376</v>
      </c>
      <c r="H26" s="665">
        <v>1</v>
      </c>
      <c r="I26" s="665">
        <v>1376</v>
      </c>
      <c r="J26" s="665"/>
      <c r="K26" s="665"/>
      <c r="L26" s="665"/>
      <c r="M26" s="665"/>
      <c r="N26" s="665"/>
      <c r="O26" s="665"/>
      <c r="P26" s="678"/>
      <c r="Q26" s="666"/>
    </row>
    <row r="27" spans="1:17" ht="14.4" customHeight="1" x14ac:dyDescent="0.3">
      <c r="A27" s="661" t="s">
        <v>1867</v>
      </c>
      <c r="B27" s="662" t="s">
        <v>1703</v>
      </c>
      <c r="C27" s="662" t="s">
        <v>1736</v>
      </c>
      <c r="D27" s="662" t="s">
        <v>1750</v>
      </c>
      <c r="E27" s="662" t="s">
        <v>1751</v>
      </c>
      <c r="F27" s="665">
        <v>1</v>
      </c>
      <c r="G27" s="665">
        <v>1965</v>
      </c>
      <c r="H27" s="665">
        <v>1</v>
      </c>
      <c r="I27" s="665">
        <v>1965</v>
      </c>
      <c r="J27" s="665">
        <v>2</v>
      </c>
      <c r="K27" s="665">
        <v>3950</v>
      </c>
      <c r="L27" s="665">
        <v>2.0101781170483459</v>
      </c>
      <c r="M27" s="665">
        <v>1975</v>
      </c>
      <c r="N27" s="665">
        <v>2</v>
      </c>
      <c r="O27" s="665">
        <v>4076</v>
      </c>
      <c r="P27" s="678">
        <v>2.0743002544529263</v>
      </c>
      <c r="Q27" s="666">
        <v>2038</v>
      </c>
    </row>
    <row r="28" spans="1:17" ht="14.4" customHeight="1" x14ac:dyDescent="0.3">
      <c r="A28" s="661" t="s">
        <v>1867</v>
      </c>
      <c r="B28" s="662" t="s">
        <v>1703</v>
      </c>
      <c r="C28" s="662" t="s">
        <v>1736</v>
      </c>
      <c r="D28" s="662" t="s">
        <v>1754</v>
      </c>
      <c r="E28" s="662" t="s">
        <v>1755</v>
      </c>
      <c r="F28" s="665"/>
      <c r="G28" s="665"/>
      <c r="H28" s="665"/>
      <c r="I28" s="665"/>
      <c r="J28" s="665">
        <v>1</v>
      </c>
      <c r="K28" s="665">
        <v>643</v>
      </c>
      <c r="L28" s="665"/>
      <c r="M28" s="665">
        <v>643</v>
      </c>
      <c r="N28" s="665"/>
      <c r="O28" s="665"/>
      <c r="P28" s="678"/>
      <c r="Q28" s="666"/>
    </row>
    <row r="29" spans="1:17" ht="14.4" customHeight="1" x14ac:dyDescent="0.3">
      <c r="A29" s="661" t="s">
        <v>1867</v>
      </c>
      <c r="B29" s="662" t="s">
        <v>1703</v>
      </c>
      <c r="C29" s="662" t="s">
        <v>1736</v>
      </c>
      <c r="D29" s="662" t="s">
        <v>1764</v>
      </c>
      <c r="E29" s="662" t="s">
        <v>1765</v>
      </c>
      <c r="F29" s="665">
        <v>2</v>
      </c>
      <c r="G29" s="665">
        <v>2344</v>
      </c>
      <c r="H29" s="665">
        <v>1</v>
      </c>
      <c r="I29" s="665">
        <v>1172</v>
      </c>
      <c r="J29" s="665">
        <v>1</v>
      </c>
      <c r="K29" s="665">
        <v>1177</v>
      </c>
      <c r="L29" s="665">
        <v>0.50213310580204773</v>
      </c>
      <c r="M29" s="665">
        <v>1177</v>
      </c>
      <c r="N29" s="665"/>
      <c r="O29" s="665"/>
      <c r="P29" s="678"/>
      <c r="Q29" s="666"/>
    </row>
    <row r="30" spans="1:17" ht="14.4" customHeight="1" x14ac:dyDescent="0.3">
      <c r="A30" s="661" t="s">
        <v>1867</v>
      </c>
      <c r="B30" s="662" t="s">
        <v>1703</v>
      </c>
      <c r="C30" s="662" t="s">
        <v>1736</v>
      </c>
      <c r="D30" s="662" t="s">
        <v>1768</v>
      </c>
      <c r="E30" s="662" t="s">
        <v>1769</v>
      </c>
      <c r="F30" s="665">
        <v>40</v>
      </c>
      <c r="G30" s="665">
        <v>26250</v>
      </c>
      <c r="H30" s="665">
        <v>1</v>
      </c>
      <c r="I30" s="665">
        <v>656.25</v>
      </c>
      <c r="J30" s="665">
        <v>68</v>
      </c>
      <c r="K30" s="665">
        <v>44744</v>
      </c>
      <c r="L30" s="665">
        <v>1.7045333333333332</v>
      </c>
      <c r="M30" s="665">
        <v>658</v>
      </c>
      <c r="N30" s="665">
        <v>45</v>
      </c>
      <c r="O30" s="665">
        <v>30645</v>
      </c>
      <c r="P30" s="678">
        <v>1.1674285714285715</v>
      </c>
      <c r="Q30" s="666">
        <v>681</v>
      </c>
    </row>
    <row r="31" spans="1:17" ht="14.4" customHeight="1" x14ac:dyDescent="0.3">
      <c r="A31" s="661" t="s">
        <v>1867</v>
      </c>
      <c r="B31" s="662" t="s">
        <v>1703</v>
      </c>
      <c r="C31" s="662" t="s">
        <v>1736</v>
      </c>
      <c r="D31" s="662" t="s">
        <v>1770</v>
      </c>
      <c r="E31" s="662" t="s">
        <v>1771</v>
      </c>
      <c r="F31" s="665">
        <v>1</v>
      </c>
      <c r="G31" s="665">
        <v>688</v>
      </c>
      <c r="H31" s="665">
        <v>1</v>
      </c>
      <c r="I31" s="665">
        <v>688</v>
      </c>
      <c r="J31" s="665"/>
      <c r="K31" s="665"/>
      <c r="L31" s="665"/>
      <c r="M31" s="665"/>
      <c r="N31" s="665"/>
      <c r="O31" s="665"/>
      <c r="P31" s="678"/>
      <c r="Q31" s="666"/>
    </row>
    <row r="32" spans="1:17" ht="14.4" customHeight="1" x14ac:dyDescent="0.3">
      <c r="A32" s="661" t="s">
        <v>1867</v>
      </c>
      <c r="B32" s="662" t="s">
        <v>1703</v>
      </c>
      <c r="C32" s="662" t="s">
        <v>1736</v>
      </c>
      <c r="D32" s="662" t="s">
        <v>1772</v>
      </c>
      <c r="E32" s="662" t="s">
        <v>1773</v>
      </c>
      <c r="F32" s="665"/>
      <c r="G32" s="665"/>
      <c r="H32" s="665"/>
      <c r="I32" s="665"/>
      <c r="J32" s="665">
        <v>1</v>
      </c>
      <c r="K32" s="665">
        <v>2543</v>
      </c>
      <c r="L32" s="665"/>
      <c r="M32" s="665">
        <v>2543</v>
      </c>
      <c r="N32" s="665">
        <v>2</v>
      </c>
      <c r="O32" s="665">
        <v>5274</v>
      </c>
      <c r="P32" s="678"/>
      <c r="Q32" s="666">
        <v>2637</v>
      </c>
    </row>
    <row r="33" spans="1:17" ht="14.4" customHeight="1" x14ac:dyDescent="0.3">
      <c r="A33" s="661" t="s">
        <v>1867</v>
      </c>
      <c r="B33" s="662" t="s">
        <v>1703</v>
      </c>
      <c r="C33" s="662" t="s">
        <v>1736</v>
      </c>
      <c r="D33" s="662" t="s">
        <v>1774</v>
      </c>
      <c r="E33" s="662" t="s">
        <v>1775</v>
      </c>
      <c r="F33" s="665">
        <v>207</v>
      </c>
      <c r="G33" s="665">
        <v>363876</v>
      </c>
      <c r="H33" s="665">
        <v>1</v>
      </c>
      <c r="I33" s="665">
        <v>1757.855072463768</v>
      </c>
      <c r="J33" s="665">
        <v>223</v>
      </c>
      <c r="K33" s="665">
        <v>392926</v>
      </c>
      <c r="L33" s="665">
        <v>1.0798348888082754</v>
      </c>
      <c r="M33" s="665">
        <v>1762</v>
      </c>
      <c r="N33" s="665">
        <v>234</v>
      </c>
      <c r="O33" s="665">
        <v>427050</v>
      </c>
      <c r="P33" s="678">
        <v>1.1736140883157999</v>
      </c>
      <c r="Q33" s="666">
        <v>1825</v>
      </c>
    </row>
    <row r="34" spans="1:17" ht="14.4" customHeight="1" x14ac:dyDescent="0.3">
      <c r="A34" s="661" t="s">
        <v>1867</v>
      </c>
      <c r="B34" s="662" t="s">
        <v>1703</v>
      </c>
      <c r="C34" s="662" t="s">
        <v>1736</v>
      </c>
      <c r="D34" s="662" t="s">
        <v>1776</v>
      </c>
      <c r="E34" s="662" t="s">
        <v>1777</v>
      </c>
      <c r="F34" s="665">
        <v>158</v>
      </c>
      <c r="G34" s="665">
        <v>64986</v>
      </c>
      <c r="H34" s="665">
        <v>1</v>
      </c>
      <c r="I34" s="665">
        <v>411.30379746835445</v>
      </c>
      <c r="J34" s="665">
        <v>169</v>
      </c>
      <c r="K34" s="665">
        <v>69797</v>
      </c>
      <c r="L34" s="665">
        <v>1.0740313298248854</v>
      </c>
      <c r="M34" s="665">
        <v>413</v>
      </c>
      <c r="N34" s="665">
        <v>142</v>
      </c>
      <c r="O34" s="665">
        <v>60918</v>
      </c>
      <c r="P34" s="678">
        <v>0.9374019019481119</v>
      </c>
      <c r="Q34" s="666">
        <v>429</v>
      </c>
    </row>
    <row r="35" spans="1:17" ht="14.4" customHeight="1" x14ac:dyDescent="0.3">
      <c r="A35" s="661" t="s">
        <v>1867</v>
      </c>
      <c r="B35" s="662" t="s">
        <v>1703</v>
      </c>
      <c r="C35" s="662" t="s">
        <v>1736</v>
      </c>
      <c r="D35" s="662" t="s">
        <v>1835</v>
      </c>
      <c r="E35" s="662" t="s">
        <v>1836</v>
      </c>
      <c r="F35" s="665">
        <v>5</v>
      </c>
      <c r="G35" s="665">
        <v>42473</v>
      </c>
      <c r="H35" s="665">
        <v>1</v>
      </c>
      <c r="I35" s="665">
        <v>8494.6</v>
      </c>
      <c r="J35" s="665">
        <v>1</v>
      </c>
      <c r="K35" s="665">
        <v>8499</v>
      </c>
      <c r="L35" s="665">
        <v>0.20010359522520188</v>
      </c>
      <c r="M35" s="665">
        <v>8499</v>
      </c>
      <c r="N35" s="665"/>
      <c r="O35" s="665"/>
      <c r="P35" s="678"/>
      <c r="Q35" s="666"/>
    </row>
    <row r="36" spans="1:17" ht="14.4" customHeight="1" x14ac:dyDescent="0.3">
      <c r="A36" s="661" t="s">
        <v>1867</v>
      </c>
      <c r="B36" s="662" t="s">
        <v>1703</v>
      </c>
      <c r="C36" s="662" t="s">
        <v>1736</v>
      </c>
      <c r="D36" s="662" t="s">
        <v>1837</v>
      </c>
      <c r="E36" s="662" t="s">
        <v>1838</v>
      </c>
      <c r="F36" s="665">
        <v>13</v>
      </c>
      <c r="G36" s="665">
        <v>186336</v>
      </c>
      <c r="H36" s="665">
        <v>1</v>
      </c>
      <c r="I36" s="665">
        <v>14333.538461538461</v>
      </c>
      <c r="J36" s="665">
        <v>11</v>
      </c>
      <c r="K36" s="665">
        <v>157740</v>
      </c>
      <c r="L36" s="665">
        <v>0.84653529108706849</v>
      </c>
      <c r="M36" s="665">
        <v>14340</v>
      </c>
      <c r="N36" s="665">
        <v>15</v>
      </c>
      <c r="O36" s="665">
        <v>217590</v>
      </c>
      <c r="P36" s="678">
        <v>1.1677292632663576</v>
      </c>
      <c r="Q36" s="666">
        <v>14506</v>
      </c>
    </row>
    <row r="37" spans="1:17" ht="14.4" customHeight="1" x14ac:dyDescent="0.3">
      <c r="A37" s="661" t="s">
        <v>1867</v>
      </c>
      <c r="B37" s="662" t="s">
        <v>1703</v>
      </c>
      <c r="C37" s="662" t="s">
        <v>1736</v>
      </c>
      <c r="D37" s="662" t="s">
        <v>1788</v>
      </c>
      <c r="E37" s="662" t="s">
        <v>1789</v>
      </c>
      <c r="F37" s="665">
        <v>38</v>
      </c>
      <c r="G37" s="665">
        <v>22116</v>
      </c>
      <c r="H37" s="665">
        <v>1</v>
      </c>
      <c r="I37" s="665">
        <v>582</v>
      </c>
      <c r="J37" s="665">
        <v>33</v>
      </c>
      <c r="K37" s="665">
        <v>19338</v>
      </c>
      <c r="L37" s="665">
        <v>0.87438958220293006</v>
      </c>
      <c r="M37" s="665">
        <v>586</v>
      </c>
      <c r="N37" s="665">
        <v>35</v>
      </c>
      <c r="O37" s="665">
        <v>21315</v>
      </c>
      <c r="P37" s="678">
        <v>0.96378187737384702</v>
      </c>
      <c r="Q37" s="666">
        <v>609</v>
      </c>
    </row>
    <row r="38" spans="1:17" ht="14.4" customHeight="1" x14ac:dyDescent="0.3">
      <c r="A38" s="661" t="s">
        <v>1867</v>
      </c>
      <c r="B38" s="662" t="s">
        <v>1703</v>
      </c>
      <c r="C38" s="662" t="s">
        <v>1736</v>
      </c>
      <c r="D38" s="662" t="s">
        <v>1796</v>
      </c>
      <c r="E38" s="662" t="s">
        <v>1797</v>
      </c>
      <c r="F38" s="665">
        <v>5</v>
      </c>
      <c r="G38" s="665">
        <v>6454</v>
      </c>
      <c r="H38" s="665">
        <v>1</v>
      </c>
      <c r="I38" s="665">
        <v>1290.8</v>
      </c>
      <c r="J38" s="665">
        <v>2</v>
      </c>
      <c r="K38" s="665">
        <v>2588</v>
      </c>
      <c r="L38" s="665">
        <v>0.40099163309575458</v>
      </c>
      <c r="M38" s="665">
        <v>1294</v>
      </c>
      <c r="N38" s="665">
        <v>1</v>
      </c>
      <c r="O38" s="665">
        <v>1342</v>
      </c>
      <c r="P38" s="678">
        <v>0.20793306476603657</v>
      </c>
      <c r="Q38" s="666">
        <v>1342</v>
      </c>
    </row>
    <row r="39" spans="1:17" ht="14.4" customHeight="1" x14ac:dyDescent="0.3">
      <c r="A39" s="661" t="s">
        <v>1867</v>
      </c>
      <c r="B39" s="662" t="s">
        <v>1703</v>
      </c>
      <c r="C39" s="662" t="s">
        <v>1736</v>
      </c>
      <c r="D39" s="662" t="s">
        <v>1798</v>
      </c>
      <c r="E39" s="662" t="s">
        <v>1799</v>
      </c>
      <c r="F39" s="665">
        <v>67</v>
      </c>
      <c r="G39" s="665">
        <v>32729</v>
      </c>
      <c r="H39" s="665">
        <v>1</v>
      </c>
      <c r="I39" s="665">
        <v>488.49253731343282</v>
      </c>
      <c r="J39" s="665">
        <v>99</v>
      </c>
      <c r="K39" s="665">
        <v>48510</v>
      </c>
      <c r="L39" s="665">
        <v>1.4821717742674692</v>
      </c>
      <c r="M39" s="665">
        <v>490</v>
      </c>
      <c r="N39" s="665">
        <v>75</v>
      </c>
      <c r="O39" s="665">
        <v>38175</v>
      </c>
      <c r="P39" s="678">
        <v>1.1663967735036207</v>
      </c>
      <c r="Q39" s="666">
        <v>509</v>
      </c>
    </row>
    <row r="40" spans="1:17" ht="14.4" customHeight="1" x14ac:dyDescent="0.3">
      <c r="A40" s="661" t="s">
        <v>1867</v>
      </c>
      <c r="B40" s="662" t="s">
        <v>1703</v>
      </c>
      <c r="C40" s="662" t="s">
        <v>1736</v>
      </c>
      <c r="D40" s="662" t="s">
        <v>1800</v>
      </c>
      <c r="E40" s="662" t="s">
        <v>1801</v>
      </c>
      <c r="F40" s="665"/>
      <c r="G40" s="665"/>
      <c r="H40" s="665"/>
      <c r="I40" s="665"/>
      <c r="J40" s="665">
        <v>1</v>
      </c>
      <c r="K40" s="665">
        <v>2258</v>
      </c>
      <c r="L40" s="665"/>
      <c r="M40" s="665">
        <v>2258</v>
      </c>
      <c r="N40" s="665">
        <v>2</v>
      </c>
      <c r="O40" s="665">
        <v>4658</v>
      </c>
      <c r="P40" s="678"/>
      <c r="Q40" s="666">
        <v>2329</v>
      </c>
    </row>
    <row r="41" spans="1:17" ht="14.4" customHeight="1" x14ac:dyDescent="0.3">
      <c r="A41" s="661" t="s">
        <v>1867</v>
      </c>
      <c r="B41" s="662" t="s">
        <v>1703</v>
      </c>
      <c r="C41" s="662" t="s">
        <v>1736</v>
      </c>
      <c r="D41" s="662" t="s">
        <v>1802</v>
      </c>
      <c r="E41" s="662" t="s">
        <v>1803</v>
      </c>
      <c r="F41" s="665"/>
      <c r="G41" s="665"/>
      <c r="H41" s="665"/>
      <c r="I41" s="665"/>
      <c r="J41" s="665">
        <v>1</v>
      </c>
      <c r="K41" s="665">
        <v>2551</v>
      </c>
      <c r="L41" s="665"/>
      <c r="M41" s="665">
        <v>2551</v>
      </c>
      <c r="N41" s="665"/>
      <c r="O41" s="665"/>
      <c r="P41" s="678"/>
      <c r="Q41" s="666"/>
    </row>
    <row r="42" spans="1:17" ht="14.4" customHeight="1" x14ac:dyDescent="0.3">
      <c r="A42" s="661" t="s">
        <v>1867</v>
      </c>
      <c r="B42" s="662" t="s">
        <v>1703</v>
      </c>
      <c r="C42" s="662" t="s">
        <v>1736</v>
      </c>
      <c r="D42" s="662" t="s">
        <v>1818</v>
      </c>
      <c r="E42" s="662" t="s">
        <v>1819</v>
      </c>
      <c r="F42" s="665"/>
      <c r="G42" s="665"/>
      <c r="H42" s="665"/>
      <c r="I42" s="665"/>
      <c r="J42" s="665"/>
      <c r="K42" s="665"/>
      <c r="L42" s="665"/>
      <c r="M42" s="665"/>
      <c r="N42" s="665">
        <v>2</v>
      </c>
      <c r="O42" s="665">
        <v>1436</v>
      </c>
      <c r="P42" s="678"/>
      <c r="Q42" s="666">
        <v>718</v>
      </c>
    </row>
    <row r="43" spans="1:17" ht="14.4" customHeight="1" x14ac:dyDescent="0.3">
      <c r="A43" s="661" t="s">
        <v>1868</v>
      </c>
      <c r="B43" s="662" t="s">
        <v>1703</v>
      </c>
      <c r="C43" s="662" t="s">
        <v>1704</v>
      </c>
      <c r="D43" s="662" t="s">
        <v>1822</v>
      </c>
      <c r="E43" s="662" t="s">
        <v>881</v>
      </c>
      <c r="F43" s="665">
        <v>0.5</v>
      </c>
      <c r="G43" s="665">
        <v>989.02</v>
      </c>
      <c r="H43" s="665">
        <v>1</v>
      </c>
      <c r="I43" s="665">
        <v>1978.04</v>
      </c>
      <c r="J43" s="665">
        <v>1.8499999999999999</v>
      </c>
      <c r="K43" s="665">
        <v>3519.9400000000005</v>
      </c>
      <c r="L43" s="665">
        <v>3.5590180178358382</v>
      </c>
      <c r="M43" s="665">
        <v>1902.6702702702707</v>
      </c>
      <c r="N43" s="665"/>
      <c r="O43" s="665"/>
      <c r="P43" s="678"/>
      <c r="Q43" s="666"/>
    </row>
    <row r="44" spans="1:17" ht="14.4" customHeight="1" x14ac:dyDescent="0.3">
      <c r="A44" s="661" t="s">
        <v>1868</v>
      </c>
      <c r="B44" s="662" t="s">
        <v>1703</v>
      </c>
      <c r="C44" s="662" t="s">
        <v>1704</v>
      </c>
      <c r="D44" s="662" t="s">
        <v>1825</v>
      </c>
      <c r="E44" s="662" t="s">
        <v>896</v>
      </c>
      <c r="F44" s="665"/>
      <c r="G44" s="665"/>
      <c r="H44" s="665"/>
      <c r="I44" s="665"/>
      <c r="J44" s="665"/>
      <c r="K44" s="665"/>
      <c r="L44" s="665"/>
      <c r="M44" s="665"/>
      <c r="N44" s="665">
        <v>0.02</v>
      </c>
      <c r="O44" s="665">
        <v>177.08</v>
      </c>
      <c r="P44" s="678"/>
      <c r="Q44" s="666">
        <v>8854</v>
      </c>
    </row>
    <row r="45" spans="1:17" ht="14.4" customHeight="1" x14ac:dyDescent="0.3">
      <c r="A45" s="661" t="s">
        <v>1868</v>
      </c>
      <c r="B45" s="662" t="s">
        <v>1703</v>
      </c>
      <c r="C45" s="662" t="s">
        <v>1704</v>
      </c>
      <c r="D45" s="662" t="s">
        <v>1826</v>
      </c>
      <c r="E45" s="662"/>
      <c r="F45" s="665">
        <v>1.2</v>
      </c>
      <c r="G45" s="665">
        <v>1310.5900000000001</v>
      </c>
      <c r="H45" s="665">
        <v>1</v>
      </c>
      <c r="I45" s="665">
        <v>1092.1583333333335</v>
      </c>
      <c r="J45" s="665"/>
      <c r="K45" s="665"/>
      <c r="L45" s="665"/>
      <c r="M45" s="665"/>
      <c r="N45" s="665"/>
      <c r="O45" s="665"/>
      <c r="P45" s="678"/>
      <c r="Q45" s="666"/>
    </row>
    <row r="46" spans="1:17" ht="14.4" customHeight="1" x14ac:dyDescent="0.3">
      <c r="A46" s="661" t="s">
        <v>1868</v>
      </c>
      <c r="B46" s="662" t="s">
        <v>1703</v>
      </c>
      <c r="C46" s="662" t="s">
        <v>1704</v>
      </c>
      <c r="D46" s="662" t="s">
        <v>1827</v>
      </c>
      <c r="E46" s="662" t="s">
        <v>896</v>
      </c>
      <c r="F46" s="665">
        <v>9.6499999999999986</v>
      </c>
      <c r="G46" s="665">
        <v>21078.639999999999</v>
      </c>
      <c r="H46" s="665">
        <v>1</v>
      </c>
      <c r="I46" s="665">
        <v>2184.3150259067361</v>
      </c>
      <c r="J46" s="665">
        <v>6.2500000000000009</v>
      </c>
      <c r="K46" s="665">
        <v>11067.499999999998</v>
      </c>
      <c r="L46" s="665">
        <v>0.52505759384855943</v>
      </c>
      <c r="M46" s="665">
        <v>1770.7999999999995</v>
      </c>
      <c r="N46" s="665">
        <v>7.5000000000000009</v>
      </c>
      <c r="O46" s="665">
        <v>13348.54</v>
      </c>
      <c r="P46" s="678">
        <v>0.6332733041600408</v>
      </c>
      <c r="Q46" s="666">
        <v>1779.8053333333332</v>
      </c>
    </row>
    <row r="47" spans="1:17" ht="14.4" customHeight="1" x14ac:dyDescent="0.3">
      <c r="A47" s="661" t="s">
        <v>1868</v>
      </c>
      <c r="B47" s="662" t="s">
        <v>1703</v>
      </c>
      <c r="C47" s="662" t="s">
        <v>1704</v>
      </c>
      <c r="D47" s="662" t="s">
        <v>1828</v>
      </c>
      <c r="E47" s="662" t="s">
        <v>885</v>
      </c>
      <c r="F47" s="665">
        <v>0.13</v>
      </c>
      <c r="G47" s="665">
        <v>118.10000000000001</v>
      </c>
      <c r="H47" s="665">
        <v>1</v>
      </c>
      <c r="I47" s="665">
        <v>908.46153846153845</v>
      </c>
      <c r="J47" s="665">
        <v>0.25</v>
      </c>
      <c r="K47" s="665">
        <v>225.95</v>
      </c>
      <c r="L47" s="665">
        <v>1.9132091447925486</v>
      </c>
      <c r="M47" s="665">
        <v>903.8</v>
      </c>
      <c r="N47" s="665">
        <v>0.28000000000000003</v>
      </c>
      <c r="O47" s="665">
        <v>248.54</v>
      </c>
      <c r="P47" s="678">
        <v>2.1044877222692633</v>
      </c>
      <c r="Q47" s="666">
        <v>887.642857142857</v>
      </c>
    </row>
    <row r="48" spans="1:17" ht="14.4" customHeight="1" x14ac:dyDescent="0.3">
      <c r="A48" s="661" t="s">
        <v>1868</v>
      </c>
      <c r="B48" s="662" t="s">
        <v>1703</v>
      </c>
      <c r="C48" s="662" t="s">
        <v>1707</v>
      </c>
      <c r="D48" s="662" t="s">
        <v>1710</v>
      </c>
      <c r="E48" s="662"/>
      <c r="F48" s="665">
        <v>6650</v>
      </c>
      <c r="G48" s="665">
        <v>33915</v>
      </c>
      <c r="H48" s="665">
        <v>1</v>
      </c>
      <c r="I48" s="665">
        <v>5.0999999999999996</v>
      </c>
      <c r="J48" s="665">
        <v>7470</v>
      </c>
      <c r="K48" s="665">
        <v>39740.39999999998</v>
      </c>
      <c r="L48" s="665">
        <v>1.1717647058823524</v>
      </c>
      <c r="M48" s="665">
        <v>5.3199999999999976</v>
      </c>
      <c r="N48" s="665">
        <v>2480</v>
      </c>
      <c r="O48" s="665">
        <v>13074</v>
      </c>
      <c r="P48" s="678">
        <v>0.38549314462627154</v>
      </c>
      <c r="Q48" s="666">
        <v>5.2717741935483868</v>
      </c>
    </row>
    <row r="49" spans="1:17" ht="14.4" customHeight="1" x14ac:dyDescent="0.3">
      <c r="A49" s="661" t="s">
        <v>1868</v>
      </c>
      <c r="B49" s="662" t="s">
        <v>1703</v>
      </c>
      <c r="C49" s="662" t="s">
        <v>1707</v>
      </c>
      <c r="D49" s="662" t="s">
        <v>1714</v>
      </c>
      <c r="E49" s="662"/>
      <c r="F49" s="665"/>
      <c r="G49" s="665"/>
      <c r="H49" s="665"/>
      <c r="I49" s="665"/>
      <c r="J49" s="665">
        <v>924</v>
      </c>
      <c r="K49" s="665">
        <v>5396.16</v>
      </c>
      <c r="L49" s="665"/>
      <c r="M49" s="665">
        <v>5.84</v>
      </c>
      <c r="N49" s="665">
        <v>915</v>
      </c>
      <c r="O49" s="665">
        <v>5590.65</v>
      </c>
      <c r="P49" s="678"/>
      <c r="Q49" s="666">
        <v>6.1099999999999994</v>
      </c>
    </row>
    <row r="50" spans="1:17" ht="14.4" customHeight="1" x14ac:dyDescent="0.3">
      <c r="A50" s="661" t="s">
        <v>1868</v>
      </c>
      <c r="B50" s="662" t="s">
        <v>1703</v>
      </c>
      <c r="C50" s="662" t="s">
        <v>1707</v>
      </c>
      <c r="D50" s="662" t="s">
        <v>1722</v>
      </c>
      <c r="E50" s="662"/>
      <c r="F50" s="665"/>
      <c r="G50" s="665"/>
      <c r="H50" s="665"/>
      <c r="I50" s="665"/>
      <c r="J50" s="665">
        <v>5</v>
      </c>
      <c r="K50" s="665">
        <v>7271.4</v>
      </c>
      <c r="L50" s="665"/>
      <c r="M50" s="665">
        <v>1454.28</v>
      </c>
      <c r="N50" s="665"/>
      <c r="O50" s="665"/>
      <c r="P50" s="678"/>
      <c r="Q50" s="666"/>
    </row>
    <row r="51" spans="1:17" ht="14.4" customHeight="1" x14ac:dyDescent="0.3">
      <c r="A51" s="661" t="s">
        <v>1868</v>
      </c>
      <c r="B51" s="662" t="s">
        <v>1703</v>
      </c>
      <c r="C51" s="662" t="s">
        <v>1707</v>
      </c>
      <c r="D51" s="662" t="s">
        <v>1724</v>
      </c>
      <c r="E51" s="662"/>
      <c r="F51" s="665">
        <v>25</v>
      </c>
      <c r="G51" s="665">
        <v>54853.66</v>
      </c>
      <c r="H51" s="665">
        <v>1</v>
      </c>
      <c r="I51" s="665">
        <v>2194.1464000000001</v>
      </c>
      <c r="J51" s="665">
        <v>27</v>
      </c>
      <c r="K51" s="665">
        <v>59226.660000000018</v>
      </c>
      <c r="L51" s="665">
        <v>1.0797212072995679</v>
      </c>
      <c r="M51" s="665">
        <v>2193.5800000000008</v>
      </c>
      <c r="N51" s="665">
        <v>12</v>
      </c>
      <c r="O51" s="665">
        <v>25964.879999999994</v>
      </c>
      <c r="P51" s="678">
        <v>0.47334817767857224</v>
      </c>
      <c r="Q51" s="666">
        <v>2163.7399999999993</v>
      </c>
    </row>
    <row r="52" spans="1:17" ht="14.4" customHeight="1" x14ac:dyDescent="0.3">
      <c r="A52" s="661" t="s">
        <v>1868</v>
      </c>
      <c r="B52" s="662" t="s">
        <v>1703</v>
      </c>
      <c r="C52" s="662" t="s">
        <v>1707</v>
      </c>
      <c r="D52" s="662" t="s">
        <v>1726</v>
      </c>
      <c r="E52" s="662"/>
      <c r="F52" s="665">
        <v>1313</v>
      </c>
      <c r="G52" s="665">
        <v>4280.38</v>
      </c>
      <c r="H52" s="665">
        <v>1</v>
      </c>
      <c r="I52" s="665">
        <v>3.2600000000000002</v>
      </c>
      <c r="J52" s="665">
        <v>663</v>
      </c>
      <c r="K52" s="665">
        <v>2267.46</v>
      </c>
      <c r="L52" s="665">
        <v>0.52973334143230277</v>
      </c>
      <c r="M52" s="665">
        <v>3.42</v>
      </c>
      <c r="N52" s="665">
        <v>683</v>
      </c>
      <c r="O52" s="665">
        <v>2834.45</v>
      </c>
      <c r="P52" s="678">
        <v>0.662195879805064</v>
      </c>
      <c r="Q52" s="666">
        <v>4.1499999999999995</v>
      </c>
    </row>
    <row r="53" spans="1:17" ht="14.4" customHeight="1" x14ac:dyDescent="0.3">
      <c r="A53" s="661" t="s">
        <v>1868</v>
      </c>
      <c r="B53" s="662" t="s">
        <v>1703</v>
      </c>
      <c r="C53" s="662" t="s">
        <v>1707</v>
      </c>
      <c r="D53" s="662" t="s">
        <v>1829</v>
      </c>
      <c r="E53" s="662"/>
      <c r="F53" s="665">
        <v>9037</v>
      </c>
      <c r="G53" s="665">
        <v>300932.10000000003</v>
      </c>
      <c r="H53" s="665">
        <v>1</v>
      </c>
      <c r="I53" s="665">
        <v>33.300000000000004</v>
      </c>
      <c r="J53" s="665">
        <v>7475</v>
      </c>
      <c r="K53" s="665">
        <v>250786.25</v>
      </c>
      <c r="L53" s="665">
        <v>0.83336490191641233</v>
      </c>
      <c r="M53" s="665">
        <v>33.549999999999997</v>
      </c>
      <c r="N53" s="665">
        <v>3951</v>
      </c>
      <c r="O53" s="665">
        <v>130430.21</v>
      </c>
      <c r="P53" s="678">
        <v>0.43342072846333107</v>
      </c>
      <c r="Q53" s="666">
        <v>33.011948873702863</v>
      </c>
    </row>
    <row r="54" spans="1:17" ht="14.4" customHeight="1" x14ac:dyDescent="0.3">
      <c r="A54" s="661" t="s">
        <v>1868</v>
      </c>
      <c r="B54" s="662" t="s">
        <v>1703</v>
      </c>
      <c r="C54" s="662" t="s">
        <v>1707</v>
      </c>
      <c r="D54" s="662" t="s">
        <v>1830</v>
      </c>
      <c r="E54" s="662"/>
      <c r="F54" s="665">
        <v>1</v>
      </c>
      <c r="G54" s="665">
        <v>57.28</v>
      </c>
      <c r="H54" s="665">
        <v>1</v>
      </c>
      <c r="I54" s="665">
        <v>57.28</v>
      </c>
      <c r="J54" s="665"/>
      <c r="K54" s="665"/>
      <c r="L54" s="665"/>
      <c r="M54" s="665"/>
      <c r="N54" s="665"/>
      <c r="O54" s="665"/>
      <c r="P54" s="678"/>
      <c r="Q54" s="666"/>
    </row>
    <row r="55" spans="1:17" ht="14.4" customHeight="1" x14ac:dyDescent="0.3">
      <c r="A55" s="661" t="s">
        <v>1868</v>
      </c>
      <c r="B55" s="662" t="s">
        <v>1703</v>
      </c>
      <c r="C55" s="662" t="s">
        <v>1707</v>
      </c>
      <c r="D55" s="662" t="s">
        <v>1734</v>
      </c>
      <c r="E55" s="662"/>
      <c r="F55" s="665"/>
      <c r="G55" s="665"/>
      <c r="H55" s="665"/>
      <c r="I55" s="665"/>
      <c r="J55" s="665">
        <v>0.5</v>
      </c>
      <c r="K55" s="665">
        <v>6203</v>
      </c>
      <c r="L55" s="665"/>
      <c r="M55" s="665">
        <v>12406</v>
      </c>
      <c r="N55" s="665"/>
      <c r="O55" s="665"/>
      <c r="P55" s="678"/>
      <c r="Q55" s="666"/>
    </row>
    <row r="56" spans="1:17" ht="14.4" customHeight="1" x14ac:dyDescent="0.3">
      <c r="A56" s="661" t="s">
        <v>1868</v>
      </c>
      <c r="B56" s="662" t="s">
        <v>1703</v>
      </c>
      <c r="C56" s="662" t="s">
        <v>1832</v>
      </c>
      <c r="D56" s="662" t="s">
        <v>1833</v>
      </c>
      <c r="E56" s="662" t="s">
        <v>1834</v>
      </c>
      <c r="F56" s="665">
        <v>22</v>
      </c>
      <c r="G56" s="665">
        <v>19455.039999999997</v>
      </c>
      <c r="H56" s="665">
        <v>1</v>
      </c>
      <c r="I56" s="665">
        <v>884.31999999999982</v>
      </c>
      <c r="J56" s="665">
        <v>17</v>
      </c>
      <c r="K56" s="665">
        <v>15033.439999999999</v>
      </c>
      <c r="L56" s="665">
        <v>0.77272727272727282</v>
      </c>
      <c r="M56" s="665">
        <v>884.31999999999994</v>
      </c>
      <c r="N56" s="665"/>
      <c r="O56" s="665"/>
      <c r="P56" s="678"/>
      <c r="Q56" s="666"/>
    </row>
    <row r="57" spans="1:17" ht="14.4" customHeight="1" x14ac:dyDescent="0.3">
      <c r="A57" s="661" t="s">
        <v>1868</v>
      </c>
      <c r="B57" s="662" t="s">
        <v>1703</v>
      </c>
      <c r="C57" s="662" t="s">
        <v>1736</v>
      </c>
      <c r="D57" s="662" t="s">
        <v>1739</v>
      </c>
      <c r="E57" s="662" t="s">
        <v>1740</v>
      </c>
      <c r="F57" s="665"/>
      <c r="G57" s="665"/>
      <c r="H57" s="665"/>
      <c r="I57" s="665"/>
      <c r="J57" s="665"/>
      <c r="K57" s="665"/>
      <c r="L57" s="665"/>
      <c r="M57" s="665"/>
      <c r="N57" s="665">
        <v>1</v>
      </c>
      <c r="O57" s="665">
        <v>443</v>
      </c>
      <c r="P57" s="678"/>
      <c r="Q57" s="666">
        <v>443</v>
      </c>
    </row>
    <row r="58" spans="1:17" ht="14.4" customHeight="1" x14ac:dyDescent="0.3">
      <c r="A58" s="661" t="s">
        <v>1868</v>
      </c>
      <c r="B58" s="662" t="s">
        <v>1703</v>
      </c>
      <c r="C58" s="662" t="s">
        <v>1736</v>
      </c>
      <c r="D58" s="662" t="s">
        <v>1768</v>
      </c>
      <c r="E58" s="662" t="s">
        <v>1769</v>
      </c>
      <c r="F58" s="665">
        <v>25</v>
      </c>
      <c r="G58" s="665">
        <v>16401</v>
      </c>
      <c r="H58" s="665">
        <v>1</v>
      </c>
      <c r="I58" s="665">
        <v>656.04</v>
      </c>
      <c r="J58" s="665">
        <v>26</v>
      </c>
      <c r="K58" s="665">
        <v>17108</v>
      </c>
      <c r="L58" s="665">
        <v>1.0431071276141699</v>
      </c>
      <c r="M58" s="665">
        <v>658</v>
      </c>
      <c r="N58" s="665">
        <v>12</v>
      </c>
      <c r="O58" s="665">
        <v>8172</v>
      </c>
      <c r="P58" s="678">
        <v>0.4982623010792025</v>
      </c>
      <c r="Q58" s="666">
        <v>681</v>
      </c>
    </row>
    <row r="59" spans="1:17" ht="14.4" customHeight="1" x14ac:dyDescent="0.3">
      <c r="A59" s="661" t="s">
        <v>1868</v>
      </c>
      <c r="B59" s="662" t="s">
        <v>1703</v>
      </c>
      <c r="C59" s="662" t="s">
        <v>1736</v>
      </c>
      <c r="D59" s="662" t="s">
        <v>1774</v>
      </c>
      <c r="E59" s="662" t="s">
        <v>1775</v>
      </c>
      <c r="F59" s="665">
        <v>15</v>
      </c>
      <c r="G59" s="665">
        <v>26376</v>
      </c>
      <c r="H59" s="665">
        <v>1</v>
      </c>
      <c r="I59" s="665">
        <v>1758.4</v>
      </c>
      <c r="J59" s="665">
        <v>20</v>
      </c>
      <c r="K59" s="665">
        <v>35240</v>
      </c>
      <c r="L59" s="665">
        <v>1.3360630876554442</v>
      </c>
      <c r="M59" s="665">
        <v>1762</v>
      </c>
      <c r="N59" s="665">
        <v>10</v>
      </c>
      <c r="O59" s="665">
        <v>18250</v>
      </c>
      <c r="P59" s="678">
        <v>0.69191689414619351</v>
      </c>
      <c r="Q59" s="666">
        <v>1825</v>
      </c>
    </row>
    <row r="60" spans="1:17" ht="14.4" customHeight="1" x14ac:dyDescent="0.3">
      <c r="A60" s="661" t="s">
        <v>1868</v>
      </c>
      <c r="B60" s="662" t="s">
        <v>1703</v>
      </c>
      <c r="C60" s="662" t="s">
        <v>1736</v>
      </c>
      <c r="D60" s="662" t="s">
        <v>1776</v>
      </c>
      <c r="E60" s="662" t="s">
        <v>1777</v>
      </c>
      <c r="F60" s="665"/>
      <c r="G60" s="665"/>
      <c r="H60" s="665"/>
      <c r="I60" s="665"/>
      <c r="J60" s="665">
        <v>1</v>
      </c>
      <c r="K60" s="665">
        <v>413</v>
      </c>
      <c r="L60" s="665"/>
      <c r="M60" s="665">
        <v>413</v>
      </c>
      <c r="N60" s="665">
        <v>2</v>
      </c>
      <c r="O60" s="665">
        <v>858</v>
      </c>
      <c r="P60" s="678"/>
      <c r="Q60" s="666">
        <v>429</v>
      </c>
    </row>
    <row r="61" spans="1:17" ht="14.4" customHeight="1" x14ac:dyDescent="0.3">
      <c r="A61" s="661" t="s">
        <v>1868</v>
      </c>
      <c r="B61" s="662" t="s">
        <v>1703</v>
      </c>
      <c r="C61" s="662" t="s">
        <v>1736</v>
      </c>
      <c r="D61" s="662" t="s">
        <v>1837</v>
      </c>
      <c r="E61" s="662" t="s">
        <v>1838</v>
      </c>
      <c r="F61" s="665">
        <v>23</v>
      </c>
      <c r="G61" s="665">
        <v>329672</v>
      </c>
      <c r="H61" s="665">
        <v>1</v>
      </c>
      <c r="I61" s="665">
        <v>14333.565217391304</v>
      </c>
      <c r="J61" s="665">
        <v>18</v>
      </c>
      <c r="K61" s="665">
        <v>258120</v>
      </c>
      <c r="L61" s="665">
        <v>0.7829600330024995</v>
      </c>
      <c r="M61" s="665">
        <v>14340</v>
      </c>
      <c r="N61" s="665">
        <v>16</v>
      </c>
      <c r="O61" s="665">
        <v>232096</v>
      </c>
      <c r="P61" s="678">
        <v>0.70402096629377076</v>
      </c>
      <c r="Q61" s="666">
        <v>14506</v>
      </c>
    </row>
    <row r="62" spans="1:17" ht="14.4" customHeight="1" x14ac:dyDescent="0.3">
      <c r="A62" s="661" t="s">
        <v>1868</v>
      </c>
      <c r="B62" s="662" t="s">
        <v>1703</v>
      </c>
      <c r="C62" s="662" t="s">
        <v>1736</v>
      </c>
      <c r="D62" s="662" t="s">
        <v>1796</v>
      </c>
      <c r="E62" s="662" t="s">
        <v>1797</v>
      </c>
      <c r="F62" s="665">
        <v>2</v>
      </c>
      <c r="G62" s="665">
        <v>2584</v>
      </c>
      <c r="H62" s="665">
        <v>1</v>
      </c>
      <c r="I62" s="665">
        <v>1292</v>
      </c>
      <c r="J62" s="665">
        <v>1</v>
      </c>
      <c r="K62" s="665">
        <v>1294</v>
      </c>
      <c r="L62" s="665">
        <v>0.50077399380804954</v>
      </c>
      <c r="M62" s="665">
        <v>1294</v>
      </c>
      <c r="N62" s="665">
        <v>1</v>
      </c>
      <c r="O62" s="665">
        <v>1342</v>
      </c>
      <c r="P62" s="678">
        <v>0.51934984520123839</v>
      </c>
      <c r="Q62" s="666">
        <v>1342</v>
      </c>
    </row>
    <row r="63" spans="1:17" ht="14.4" customHeight="1" x14ac:dyDescent="0.3">
      <c r="A63" s="661" t="s">
        <v>1868</v>
      </c>
      <c r="B63" s="662" t="s">
        <v>1703</v>
      </c>
      <c r="C63" s="662" t="s">
        <v>1736</v>
      </c>
      <c r="D63" s="662" t="s">
        <v>1798</v>
      </c>
      <c r="E63" s="662" t="s">
        <v>1799</v>
      </c>
      <c r="F63" s="665">
        <v>41</v>
      </c>
      <c r="G63" s="665">
        <v>20023</v>
      </c>
      <c r="H63" s="665">
        <v>1</v>
      </c>
      <c r="I63" s="665">
        <v>488.36585365853659</v>
      </c>
      <c r="J63" s="665">
        <v>43</v>
      </c>
      <c r="K63" s="665">
        <v>21070</v>
      </c>
      <c r="L63" s="665">
        <v>1.0522898666533487</v>
      </c>
      <c r="M63" s="665">
        <v>490</v>
      </c>
      <c r="N63" s="665">
        <v>15</v>
      </c>
      <c r="O63" s="665">
        <v>7635</v>
      </c>
      <c r="P63" s="678">
        <v>0.3813114917844479</v>
      </c>
      <c r="Q63" s="666">
        <v>509</v>
      </c>
    </row>
    <row r="64" spans="1:17" ht="14.4" customHeight="1" x14ac:dyDescent="0.3">
      <c r="A64" s="661" t="s">
        <v>1868</v>
      </c>
      <c r="B64" s="662" t="s">
        <v>1703</v>
      </c>
      <c r="C64" s="662" t="s">
        <v>1736</v>
      </c>
      <c r="D64" s="662" t="s">
        <v>1802</v>
      </c>
      <c r="E64" s="662" t="s">
        <v>1803</v>
      </c>
      <c r="F64" s="665"/>
      <c r="G64" s="665"/>
      <c r="H64" s="665"/>
      <c r="I64" s="665"/>
      <c r="J64" s="665">
        <v>1</v>
      </c>
      <c r="K64" s="665">
        <v>2551</v>
      </c>
      <c r="L64" s="665"/>
      <c r="M64" s="665">
        <v>2551</v>
      </c>
      <c r="N64" s="665"/>
      <c r="O64" s="665"/>
      <c r="P64" s="678"/>
      <c r="Q64" s="666"/>
    </row>
    <row r="65" spans="1:17" ht="14.4" customHeight="1" x14ac:dyDescent="0.3">
      <c r="A65" s="661" t="s">
        <v>1868</v>
      </c>
      <c r="B65" s="662" t="s">
        <v>1703</v>
      </c>
      <c r="C65" s="662" t="s">
        <v>1736</v>
      </c>
      <c r="D65" s="662" t="s">
        <v>1812</v>
      </c>
      <c r="E65" s="662" t="s">
        <v>1813</v>
      </c>
      <c r="F65" s="665"/>
      <c r="G65" s="665"/>
      <c r="H65" s="665"/>
      <c r="I65" s="665"/>
      <c r="J65" s="665">
        <v>1</v>
      </c>
      <c r="K65" s="665">
        <v>134</v>
      </c>
      <c r="L65" s="665"/>
      <c r="M65" s="665">
        <v>134</v>
      </c>
      <c r="N65" s="665"/>
      <c r="O65" s="665"/>
      <c r="P65" s="678"/>
      <c r="Q65" s="666"/>
    </row>
    <row r="66" spans="1:17" ht="14.4" customHeight="1" x14ac:dyDescent="0.3">
      <c r="A66" s="661" t="s">
        <v>1869</v>
      </c>
      <c r="B66" s="662" t="s">
        <v>1703</v>
      </c>
      <c r="C66" s="662" t="s">
        <v>1704</v>
      </c>
      <c r="D66" s="662" t="s">
        <v>1822</v>
      </c>
      <c r="E66" s="662" t="s">
        <v>881</v>
      </c>
      <c r="F66" s="665"/>
      <c r="G66" s="665"/>
      <c r="H66" s="665"/>
      <c r="I66" s="665"/>
      <c r="J66" s="665">
        <v>0.85000000000000009</v>
      </c>
      <c r="K66" s="665">
        <v>1617.27</v>
      </c>
      <c r="L66" s="665"/>
      <c r="M66" s="665">
        <v>1902.670588235294</v>
      </c>
      <c r="N66" s="665">
        <v>0.46</v>
      </c>
      <c r="O66" s="665">
        <v>924.43000000000006</v>
      </c>
      <c r="P66" s="678"/>
      <c r="Q66" s="666">
        <v>2009.6304347826087</v>
      </c>
    </row>
    <row r="67" spans="1:17" ht="14.4" customHeight="1" x14ac:dyDescent="0.3">
      <c r="A67" s="661" t="s">
        <v>1869</v>
      </c>
      <c r="B67" s="662" t="s">
        <v>1703</v>
      </c>
      <c r="C67" s="662" t="s">
        <v>1704</v>
      </c>
      <c r="D67" s="662" t="s">
        <v>1825</v>
      </c>
      <c r="E67" s="662" t="s">
        <v>896</v>
      </c>
      <c r="F67" s="665"/>
      <c r="G67" s="665"/>
      <c r="H67" s="665"/>
      <c r="I67" s="665"/>
      <c r="J67" s="665"/>
      <c r="K67" s="665"/>
      <c r="L67" s="665"/>
      <c r="M67" s="665"/>
      <c r="N67" s="665">
        <v>0.02</v>
      </c>
      <c r="O67" s="665">
        <v>177.08</v>
      </c>
      <c r="P67" s="678"/>
      <c r="Q67" s="666">
        <v>8854</v>
      </c>
    </row>
    <row r="68" spans="1:17" ht="14.4" customHeight="1" x14ac:dyDescent="0.3">
      <c r="A68" s="661" t="s">
        <v>1869</v>
      </c>
      <c r="B68" s="662" t="s">
        <v>1703</v>
      </c>
      <c r="C68" s="662" t="s">
        <v>1704</v>
      </c>
      <c r="D68" s="662" t="s">
        <v>1826</v>
      </c>
      <c r="E68" s="662"/>
      <c r="F68" s="665">
        <v>0.2</v>
      </c>
      <c r="G68" s="665">
        <v>218.43</v>
      </c>
      <c r="H68" s="665">
        <v>1</v>
      </c>
      <c r="I68" s="665">
        <v>1092.1499999999999</v>
      </c>
      <c r="J68" s="665"/>
      <c r="K68" s="665"/>
      <c r="L68" s="665"/>
      <c r="M68" s="665"/>
      <c r="N68" s="665"/>
      <c r="O68" s="665"/>
      <c r="P68" s="678"/>
      <c r="Q68" s="666"/>
    </row>
    <row r="69" spans="1:17" ht="14.4" customHeight="1" x14ac:dyDescent="0.3">
      <c r="A69" s="661" t="s">
        <v>1869</v>
      </c>
      <c r="B69" s="662" t="s">
        <v>1703</v>
      </c>
      <c r="C69" s="662" t="s">
        <v>1704</v>
      </c>
      <c r="D69" s="662" t="s">
        <v>1827</v>
      </c>
      <c r="E69" s="662" t="s">
        <v>896</v>
      </c>
      <c r="F69" s="665">
        <v>11.3</v>
      </c>
      <c r="G69" s="665">
        <v>24682.739999999998</v>
      </c>
      <c r="H69" s="665">
        <v>1</v>
      </c>
      <c r="I69" s="665">
        <v>2184.313274336283</v>
      </c>
      <c r="J69" s="665">
        <v>9.4999999999999982</v>
      </c>
      <c r="K69" s="665">
        <v>16822.599999999999</v>
      </c>
      <c r="L69" s="665">
        <v>0.68155318250729047</v>
      </c>
      <c r="M69" s="665">
        <v>1770.8000000000002</v>
      </c>
      <c r="N69" s="665">
        <v>13.3</v>
      </c>
      <c r="O69" s="665">
        <v>23660.190000000002</v>
      </c>
      <c r="P69" s="678">
        <v>0.95857226547781993</v>
      </c>
      <c r="Q69" s="666">
        <v>1778.9616541353384</v>
      </c>
    </row>
    <row r="70" spans="1:17" ht="14.4" customHeight="1" x14ac:dyDescent="0.3">
      <c r="A70" s="661" t="s">
        <v>1869</v>
      </c>
      <c r="B70" s="662" t="s">
        <v>1703</v>
      </c>
      <c r="C70" s="662" t="s">
        <v>1704</v>
      </c>
      <c r="D70" s="662" t="s">
        <v>1828</v>
      </c>
      <c r="E70" s="662" t="s">
        <v>885</v>
      </c>
      <c r="F70" s="665">
        <v>0.44999999999999996</v>
      </c>
      <c r="G70" s="665">
        <v>425.16</v>
      </c>
      <c r="H70" s="665">
        <v>1</v>
      </c>
      <c r="I70" s="665">
        <v>944.80000000000018</v>
      </c>
      <c r="J70" s="665">
        <v>0.35</v>
      </c>
      <c r="K70" s="665">
        <v>316.33</v>
      </c>
      <c r="L70" s="665">
        <v>0.7440257785304355</v>
      </c>
      <c r="M70" s="665">
        <v>903.80000000000007</v>
      </c>
      <c r="N70" s="665">
        <v>0.39999999999999997</v>
      </c>
      <c r="O70" s="665">
        <v>361.52</v>
      </c>
      <c r="P70" s="678">
        <v>0.85031517546335489</v>
      </c>
      <c r="Q70" s="666">
        <v>903.80000000000007</v>
      </c>
    </row>
    <row r="71" spans="1:17" ht="14.4" customHeight="1" x14ac:dyDescent="0.3">
      <c r="A71" s="661" t="s">
        <v>1869</v>
      </c>
      <c r="B71" s="662" t="s">
        <v>1703</v>
      </c>
      <c r="C71" s="662" t="s">
        <v>1704</v>
      </c>
      <c r="D71" s="662" t="s">
        <v>1705</v>
      </c>
      <c r="E71" s="662" t="s">
        <v>1706</v>
      </c>
      <c r="F71" s="665">
        <v>0.5</v>
      </c>
      <c r="G71" s="665">
        <v>6200</v>
      </c>
      <c r="H71" s="665">
        <v>1</v>
      </c>
      <c r="I71" s="665">
        <v>12400</v>
      </c>
      <c r="J71" s="665"/>
      <c r="K71" s="665"/>
      <c r="L71" s="665"/>
      <c r="M71" s="665"/>
      <c r="N71" s="665"/>
      <c r="O71" s="665"/>
      <c r="P71" s="678"/>
      <c r="Q71" s="666"/>
    </row>
    <row r="72" spans="1:17" ht="14.4" customHeight="1" x14ac:dyDescent="0.3">
      <c r="A72" s="661" t="s">
        <v>1869</v>
      </c>
      <c r="B72" s="662" t="s">
        <v>1703</v>
      </c>
      <c r="C72" s="662" t="s">
        <v>1707</v>
      </c>
      <c r="D72" s="662" t="s">
        <v>1708</v>
      </c>
      <c r="E72" s="662"/>
      <c r="F72" s="665">
        <v>190</v>
      </c>
      <c r="G72" s="665">
        <v>3953.9</v>
      </c>
      <c r="H72" s="665">
        <v>1</v>
      </c>
      <c r="I72" s="665">
        <v>20.81</v>
      </c>
      <c r="J72" s="665"/>
      <c r="K72" s="665"/>
      <c r="L72" s="665"/>
      <c r="M72" s="665"/>
      <c r="N72" s="665">
        <v>380</v>
      </c>
      <c r="O72" s="665">
        <v>7383.4</v>
      </c>
      <c r="P72" s="678">
        <v>1.8673714560307544</v>
      </c>
      <c r="Q72" s="666">
        <v>19.43</v>
      </c>
    </row>
    <row r="73" spans="1:17" ht="14.4" customHeight="1" x14ac:dyDescent="0.3">
      <c r="A73" s="661" t="s">
        <v>1869</v>
      </c>
      <c r="B73" s="662" t="s">
        <v>1703</v>
      </c>
      <c r="C73" s="662" t="s">
        <v>1707</v>
      </c>
      <c r="D73" s="662" t="s">
        <v>1709</v>
      </c>
      <c r="E73" s="662"/>
      <c r="F73" s="665">
        <v>870</v>
      </c>
      <c r="G73" s="665">
        <v>1740</v>
      </c>
      <c r="H73" s="665">
        <v>1</v>
      </c>
      <c r="I73" s="665">
        <v>2</v>
      </c>
      <c r="J73" s="665">
        <v>880</v>
      </c>
      <c r="K73" s="665">
        <v>1856.8</v>
      </c>
      <c r="L73" s="665">
        <v>1.0671264367816091</v>
      </c>
      <c r="M73" s="665">
        <v>2.11</v>
      </c>
      <c r="N73" s="665">
        <v>930</v>
      </c>
      <c r="O73" s="665">
        <v>2483.1</v>
      </c>
      <c r="P73" s="678">
        <v>1.4270689655172413</v>
      </c>
      <c r="Q73" s="666">
        <v>2.67</v>
      </c>
    </row>
    <row r="74" spans="1:17" ht="14.4" customHeight="1" x14ac:dyDescent="0.3">
      <c r="A74" s="661" t="s">
        <v>1869</v>
      </c>
      <c r="B74" s="662" t="s">
        <v>1703</v>
      </c>
      <c r="C74" s="662" t="s">
        <v>1707</v>
      </c>
      <c r="D74" s="662" t="s">
        <v>1710</v>
      </c>
      <c r="E74" s="662"/>
      <c r="F74" s="665">
        <v>15255</v>
      </c>
      <c r="G74" s="665">
        <v>77800.5</v>
      </c>
      <c r="H74" s="665">
        <v>1</v>
      </c>
      <c r="I74" s="665">
        <v>5.0999999999999996</v>
      </c>
      <c r="J74" s="665">
        <v>15810</v>
      </c>
      <c r="K74" s="665">
        <v>84109.200000000012</v>
      </c>
      <c r="L74" s="665">
        <v>1.0810881678138318</v>
      </c>
      <c r="M74" s="665">
        <v>5.3200000000000012</v>
      </c>
      <c r="N74" s="665">
        <v>10954</v>
      </c>
      <c r="O74" s="665">
        <v>57895.5</v>
      </c>
      <c r="P74" s="678">
        <v>0.74415331521005645</v>
      </c>
      <c r="Q74" s="666">
        <v>5.2853295599780905</v>
      </c>
    </row>
    <row r="75" spans="1:17" ht="14.4" customHeight="1" x14ac:dyDescent="0.3">
      <c r="A75" s="661" t="s">
        <v>1869</v>
      </c>
      <c r="B75" s="662" t="s">
        <v>1703</v>
      </c>
      <c r="C75" s="662" t="s">
        <v>1707</v>
      </c>
      <c r="D75" s="662" t="s">
        <v>1711</v>
      </c>
      <c r="E75" s="662"/>
      <c r="F75" s="665"/>
      <c r="G75" s="665"/>
      <c r="H75" s="665"/>
      <c r="I75" s="665"/>
      <c r="J75" s="665"/>
      <c r="K75" s="665"/>
      <c r="L75" s="665"/>
      <c r="M75" s="665"/>
      <c r="N75" s="665">
        <v>1</v>
      </c>
      <c r="O75" s="665">
        <v>10.29</v>
      </c>
      <c r="P75" s="678"/>
      <c r="Q75" s="666">
        <v>10.29</v>
      </c>
    </row>
    <row r="76" spans="1:17" ht="14.4" customHeight="1" x14ac:dyDescent="0.3">
      <c r="A76" s="661" t="s">
        <v>1869</v>
      </c>
      <c r="B76" s="662" t="s">
        <v>1703</v>
      </c>
      <c r="C76" s="662" t="s">
        <v>1707</v>
      </c>
      <c r="D76" s="662" t="s">
        <v>1714</v>
      </c>
      <c r="E76" s="662"/>
      <c r="F76" s="665">
        <v>11365</v>
      </c>
      <c r="G76" s="665">
        <v>63075.75</v>
      </c>
      <c r="H76" s="665">
        <v>1</v>
      </c>
      <c r="I76" s="665">
        <v>5.55</v>
      </c>
      <c r="J76" s="665">
        <v>10696</v>
      </c>
      <c r="K76" s="665">
        <v>62464.639999999999</v>
      </c>
      <c r="L76" s="665">
        <v>0.99031149054906198</v>
      </c>
      <c r="M76" s="665">
        <v>5.84</v>
      </c>
      <c r="N76" s="665">
        <v>14183</v>
      </c>
      <c r="O76" s="665">
        <v>86404.480000000025</v>
      </c>
      <c r="P76" s="678">
        <v>1.3698525978684364</v>
      </c>
      <c r="Q76" s="666">
        <v>6.0921159134174738</v>
      </c>
    </row>
    <row r="77" spans="1:17" ht="14.4" customHeight="1" x14ac:dyDescent="0.3">
      <c r="A77" s="661" t="s">
        <v>1869</v>
      </c>
      <c r="B77" s="662" t="s">
        <v>1703</v>
      </c>
      <c r="C77" s="662" t="s">
        <v>1707</v>
      </c>
      <c r="D77" s="662" t="s">
        <v>1715</v>
      </c>
      <c r="E77" s="662"/>
      <c r="F77" s="665"/>
      <c r="G77" s="665"/>
      <c r="H77" s="665"/>
      <c r="I77" s="665"/>
      <c r="J77" s="665"/>
      <c r="K77" s="665"/>
      <c r="L77" s="665"/>
      <c r="M77" s="665"/>
      <c r="N77" s="665">
        <v>300</v>
      </c>
      <c r="O77" s="665">
        <v>2745</v>
      </c>
      <c r="P77" s="678"/>
      <c r="Q77" s="666">
        <v>9.15</v>
      </c>
    </row>
    <row r="78" spans="1:17" ht="14.4" customHeight="1" x14ac:dyDescent="0.3">
      <c r="A78" s="661" t="s">
        <v>1869</v>
      </c>
      <c r="B78" s="662" t="s">
        <v>1703</v>
      </c>
      <c r="C78" s="662" t="s">
        <v>1707</v>
      </c>
      <c r="D78" s="662" t="s">
        <v>1716</v>
      </c>
      <c r="E78" s="662"/>
      <c r="F78" s="665">
        <v>480</v>
      </c>
      <c r="G78" s="665">
        <v>3787.2</v>
      </c>
      <c r="H78" s="665">
        <v>1</v>
      </c>
      <c r="I78" s="665">
        <v>7.89</v>
      </c>
      <c r="J78" s="665">
        <v>578</v>
      </c>
      <c r="K78" s="665">
        <v>4652.8999999999996</v>
      </c>
      <c r="L78" s="665">
        <v>1.2285857625686523</v>
      </c>
      <c r="M78" s="665">
        <v>8.0499999999999989</v>
      </c>
      <c r="N78" s="665">
        <v>634</v>
      </c>
      <c r="O78" s="665">
        <v>5754.16</v>
      </c>
      <c r="P78" s="678">
        <v>1.5193705111956062</v>
      </c>
      <c r="Q78" s="666">
        <v>9.0759621451104096</v>
      </c>
    </row>
    <row r="79" spans="1:17" ht="14.4" customHeight="1" x14ac:dyDescent="0.3">
      <c r="A79" s="661" t="s">
        <v>1869</v>
      </c>
      <c r="B79" s="662" t="s">
        <v>1703</v>
      </c>
      <c r="C79" s="662" t="s">
        <v>1707</v>
      </c>
      <c r="D79" s="662" t="s">
        <v>1717</v>
      </c>
      <c r="E79" s="662"/>
      <c r="F79" s="665"/>
      <c r="G79" s="665"/>
      <c r="H79" s="665"/>
      <c r="I79" s="665"/>
      <c r="J79" s="665"/>
      <c r="K79" s="665"/>
      <c r="L79" s="665"/>
      <c r="M79" s="665"/>
      <c r="N79" s="665">
        <v>230</v>
      </c>
      <c r="O79" s="665">
        <v>2355.1999999999998</v>
      </c>
      <c r="P79" s="678"/>
      <c r="Q79" s="666">
        <v>10.239999999999998</v>
      </c>
    </row>
    <row r="80" spans="1:17" ht="14.4" customHeight="1" x14ac:dyDescent="0.3">
      <c r="A80" s="661" t="s">
        <v>1869</v>
      </c>
      <c r="B80" s="662" t="s">
        <v>1703</v>
      </c>
      <c r="C80" s="662" t="s">
        <v>1707</v>
      </c>
      <c r="D80" s="662" t="s">
        <v>1718</v>
      </c>
      <c r="E80" s="662"/>
      <c r="F80" s="665"/>
      <c r="G80" s="665"/>
      <c r="H80" s="665"/>
      <c r="I80" s="665"/>
      <c r="J80" s="665">
        <v>600</v>
      </c>
      <c r="K80" s="665">
        <v>11286</v>
      </c>
      <c r="L80" s="665"/>
      <c r="M80" s="665">
        <v>18.809999999999999</v>
      </c>
      <c r="N80" s="665"/>
      <c r="O80" s="665"/>
      <c r="P80" s="678"/>
      <c r="Q80" s="666"/>
    </row>
    <row r="81" spans="1:17" ht="14.4" customHeight="1" x14ac:dyDescent="0.3">
      <c r="A81" s="661" t="s">
        <v>1869</v>
      </c>
      <c r="B81" s="662" t="s">
        <v>1703</v>
      </c>
      <c r="C81" s="662" t="s">
        <v>1707</v>
      </c>
      <c r="D81" s="662" t="s">
        <v>1721</v>
      </c>
      <c r="E81" s="662"/>
      <c r="F81" s="665">
        <v>3682</v>
      </c>
      <c r="G81" s="665">
        <v>70399.840000000011</v>
      </c>
      <c r="H81" s="665">
        <v>1</v>
      </c>
      <c r="I81" s="665">
        <v>19.120000000000005</v>
      </c>
      <c r="J81" s="665">
        <v>2732</v>
      </c>
      <c r="K81" s="665">
        <v>54476.079999999994</v>
      </c>
      <c r="L81" s="665">
        <v>0.77380971320389347</v>
      </c>
      <c r="M81" s="665">
        <v>19.939999999999998</v>
      </c>
      <c r="N81" s="665">
        <v>1670</v>
      </c>
      <c r="O81" s="665">
        <v>34069.4</v>
      </c>
      <c r="P81" s="678">
        <v>0.48394144077600171</v>
      </c>
      <c r="Q81" s="666">
        <v>20.400838323353295</v>
      </c>
    </row>
    <row r="82" spans="1:17" ht="14.4" customHeight="1" x14ac:dyDescent="0.3">
      <c r="A82" s="661" t="s">
        <v>1869</v>
      </c>
      <c r="B82" s="662" t="s">
        <v>1703</v>
      </c>
      <c r="C82" s="662" t="s">
        <v>1707</v>
      </c>
      <c r="D82" s="662" t="s">
        <v>1724</v>
      </c>
      <c r="E82" s="662"/>
      <c r="F82" s="665">
        <v>36</v>
      </c>
      <c r="G82" s="665">
        <v>78991.889999999985</v>
      </c>
      <c r="H82" s="665">
        <v>1</v>
      </c>
      <c r="I82" s="665">
        <v>2194.2191666666663</v>
      </c>
      <c r="J82" s="665">
        <v>32</v>
      </c>
      <c r="K82" s="665">
        <v>70194.560000000012</v>
      </c>
      <c r="L82" s="665">
        <v>0.88862995935405553</v>
      </c>
      <c r="M82" s="665">
        <v>2193.5800000000004</v>
      </c>
      <c r="N82" s="665">
        <v>31</v>
      </c>
      <c r="O82" s="665">
        <v>67077.299999999988</v>
      </c>
      <c r="P82" s="678">
        <v>0.84916692080668033</v>
      </c>
      <c r="Q82" s="666">
        <v>2163.7838709677417</v>
      </c>
    </row>
    <row r="83" spans="1:17" ht="14.4" customHeight="1" x14ac:dyDescent="0.3">
      <c r="A83" s="661" t="s">
        <v>1869</v>
      </c>
      <c r="B83" s="662" t="s">
        <v>1703</v>
      </c>
      <c r="C83" s="662" t="s">
        <v>1707</v>
      </c>
      <c r="D83" s="662" t="s">
        <v>1725</v>
      </c>
      <c r="E83" s="662"/>
      <c r="F83" s="665"/>
      <c r="G83" s="665"/>
      <c r="H83" s="665"/>
      <c r="I83" s="665"/>
      <c r="J83" s="665"/>
      <c r="K83" s="665"/>
      <c r="L83" s="665"/>
      <c r="M83" s="665"/>
      <c r="N83" s="665">
        <v>400</v>
      </c>
      <c r="O83" s="665">
        <v>98432</v>
      </c>
      <c r="P83" s="678"/>
      <c r="Q83" s="666">
        <v>246.08</v>
      </c>
    </row>
    <row r="84" spans="1:17" ht="14.4" customHeight="1" x14ac:dyDescent="0.3">
      <c r="A84" s="661" t="s">
        <v>1869</v>
      </c>
      <c r="B84" s="662" t="s">
        <v>1703</v>
      </c>
      <c r="C84" s="662" t="s">
        <v>1707</v>
      </c>
      <c r="D84" s="662" t="s">
        <v>1726</v>
      </c>
      <c r="E84" s="662"/>
      <c r="F84" s="665">
        <v>12184</v>
      </c>
      <c r="G84" s="665">
        <v>39719.839999999997</v>
      </c>
      <c r="H84" s="665">
        <v>1</v>
      </c>
      <c r="I84" s="665">
        <v>3.26</v>
      </c>
      <c r="J84" s="665">
        <v>11535</v>
      </c>
      <c r="K84" s="665">
        <v>39449.700000000004</v>
      </c>
      <c r="L84" s="665">
        <v>0.99319886484940545</v>
      </c>
      <c r="M84" s="665">
        <v>3.4200000000000004</v>
      </c>
      <c r="N84" s="665">
        <v>6344</v>
      </c>
      <c r="O84" s="665">
        <v>25751.1</v>
      </c>
      <c r="P84" s="678">
        <v>0.64831832152395374</v>
      </c>
      <c r="Q84" s="666">
        <v>4.0591267339218158</v>
      </c>
    </row>
    <row r="85" spans="1:17" ht="14.4" customHeight="1" x14ac:dyDescent="0.3">
      <c r="A85" s="661" t="s">
        <v>1869</v>
      </c>
      <c r="B85" s="662" t="s">
        <v>1703</v>
      </c>
      <c r="C85" s="662" t="s">
        <v>1707</v>
      </c>
      <c r="D85" s="662" t="s">
        <v>1829</v>
      </c>
      <c r="E85" s="662"/>
      <c r="F85" s="665">
        <v>10515</v>
      </c>
      <c r="G85" s="665">
        <v>350149.49999999994</v>
      </c>
      <c r="H85" s="665">
        <v>1</v>
      </c>
      <c r="I85" s="665">
        <v>33.299999999999997</v>
      </c>
      <c r="J85" s="665">
        <v>9881</v>
      </c>
      <c r="K85" s="665">
        <v>331507.55000000005</v>
      </c>
      <c r="L85" s="665">
        <v>0.94676002678855775</v>
      </c>
      <c r="M85" s="665">
        <v>33.550000000000004</v>
      </c>
      <c r="N85" s="665">
        <v>7388</v>
      </c>
      <c r="O85" s="665">
        <v>243889.03000000003</v>
      </c>
      <c r="P85" s="678">
        <v>0.69652828291915325</v>
      </c>
      <c r="Q85" s="666">
        <v>33.011509204114788</v>
      </c>
    </row>
    <row r="86" spans="1:17" ht="14.4" customHeight="1" x14ac:dyDescent="0.3">
      <c r="A86" s="661" t="s">
        <v>1869</v>
      </c>
      <c r="B86" s="662" t="s">
        <v>1703</v>
      </c>
      <c r="C86" s="662" t="s">
        <v>1707</v>
      </c>
      <c r="D86" s="662" t="s">
        <v>1731</v>
      </c>
      <c r="E86" s="662"/>
      <c r="F86" s="665"/>
      <c r="G86" s="665"/>
      <c r="H86" s="665"/>
      <c r="I86" s="665"/>
      <c r="J86" s="665">
        <v>30</v>
      </c>
      <c r="K86" s="665">
        <v>607.20000000000005</v>
      </c>
      <c r="L86" s="665"/>
      <c r="M86" s="665">
        <v>20.240000000000002</v>
      </c>
      <c r="N86" s="665">
        <v>150</v>
      </c>
      <c r="O86" s="665">
        <v>3016.5</v>
      </c>
      <c r="P86" s="678"/>
      <c r="Q86" s="666">
        <v>20.11</v>
      </c>
    </row>
    <row r="87" spans="1:17" ht="14.4" customHeight="1" x14ac:dyDescent="0.3">
      <c r="A87" s="661" t="s">
        <v>1869</v>
      </c>
      <c r="B87" s="662" t="s">
        <v>1703</v>
      </c>
      <c r="C87" s="662" t="s">
        <v>1707</v>
      </c>
      <c r="D87" s="662" t="s">
        <v>1734</v>
      </c>
      <c r="E87" s="662"/>
      <c r="F87" s="665"/>
      <c r="G87" s="665"/>
      <c r="H87" s="665"/>
      <c r="I87" s="665"/>
      <c r="J87" s="665">
        <v>1</v>
      </c>
      <c r="K87" s="665">
        <v>12406</v>
      </c>
      <c r="L87" s="665"/>
      <c r="M87" s="665">
        <v>12406</v>
      </c>
      <c r="N87" s="665"/>
      <c r="O87" s="665"/>
      <c r="P87" s="678"/>
      <c r="Q87" s="666"/>
    </row>
    <row r="88" spans="1:17" ht="14.4" customHeight="1" x14ac:dyDescent="0.3">
      <c r="A88" s="661" t="s">
        <v>1869</v>
      </c>
      <c r="B88" s="662" t="s">
        <v>1703</v>
      </c>
      <c r="C88" s="662" t="s">
        <v>1832</v>
      </c>
      <c r="D88" s="662" t="s">
        <v>1833</v>
      </c>
      <c r="E88" s="662" t="s">
        <v>1834</v>
      </c>
      <c r="F88" s="665">
        <v>17</v>
      </c>
      <c r="G88" s="665">
        <v>15033.439999999997</v>
      </c>
      <c r="H88" s="665">
        <v>1</v>
      </c>
      <c r="I88" s="665">
        <v>884.31999999999982</v>
      </c>
      <c r="J88" s="665">
        <v>24</v>
      </c>
      <c r="K88" s="665">
        <v>21223.68</v>
      </c>
      <c r="L88" s="665">
        <v>1.4117647058823533</v>
      </c>
      <c r="M88" s="665">
        <v>884.32</v>
      </c>
      <c r="N88" s="665"/>
      <c r="O88" s="665"/>
      <c r="P88" s="678"/>
      <c r="Q88" s="666"/>
    </row>
    <row r="89" spans="1:17" ht="14.4" customHeight="1" x14ac:dyDescent="0.3">
      <c r="A89" s="661" t="s">
        <v>1869</v>
      </c>
      <c r="B89" s="662" t="s">
        <v>1703</v>
      </c>
      <c r="C89" s="662" t="s">
        <v>1736</v>
      </c>
      <c r="D89" s="662" t="s">
        <v>1739</v>
      </c>
      <c r="E89" s="662" t="s">
        <v>1740</v>
      </c>
      <c r="F89" s="665">
        <v>2</v>
      </c>
      <c r="G89" s="665">
        <v>846</v>
      </c>
      <c r="H89" s="665">
        <v>1</v>
      </c>
      <c r="I89" s="665">
        <v>423</v>
      </c>
      <c r="J89" s="665">
        <v>3</v>
      </c>
      <c r="K89" s="665">
        <v>1272</v>
      </c>
      <c r="L89" s="665">
        <v>1.5035460992907801</v>
      </c>
      <c r="M89" s="665">
        <v>424</v>
      </c>
      <c r="N89" s="665">
        <v>3</v>
      </c>
      <c r="O89" s="665">
        <v>1329</v>
      </c>
      <c r="P89" s="678">
        <v>1.5709219858156029</v>
      </c>
      <c r="Q89" s="666">
        <v>443</v>
      </c>
    </row>
    <row r="90" spans="1:17" ht="14.4" customHeight="1" x14ac:dyDescent="0.3">
      <c r="A90" s="661" t="s">
        <v>1869</v>
      </c>
      <c r="B90" s="662" t="s">
        <v>1703</v>
      </c>
      <c r="C90" s="662" t="s">
        <v>1736</v>
      </c>
      <c r="D90" s="662" t="s">
        <v>1741</v>
      </c>
      <c r="E90" s="662" t="s">
        <v>1742</v>
      </c>
      <c r="F90" s="665"/>
      <c r="G90" s="665"/>
      <c r="H90" s="665"/>
      <c r="I90" s="665"/>
      <c r="J90" s="665">
        <v>1</v>
      </c>
      <c r="K90" s="665">
        <v>165</v>
      </c>
      <c r="L90" s="665"/>
      <c r="M90" s="665">
        <v>165</v>
      </c>
      <c r="N90" s="665"/>
      <c r="O90" s="665"/>
      <c r="P90" s="678"/>
      <c r="Q90" s="666"/>
    </row>
    <row r="91" spans="1:17" ht="14.4" customHeight="1" x14ac:dyDescent="0.3">
      <c r="A91" s="661" t="s">
        <v>1869</v>
      </c>
      <c r="B91" s="662" t="s">
        <v>1703</v>
      </c>
      <c r="C91" s="662" t="s">
        <v>1736</v>
      </c>
      <c r="D91" s="662" t="s">
        <v>1745</v>
      </c>
      <c r="E91" s="662" t="s">
        <v>1746</v>
      </c>
      <c r="F91" s="665">
        <v>1</v>
      </c>
      <c r="G91" s="665">
        <v>302</v>
      </c>
      <c r="H91" s="665">
        <v>1</v>
      </c>
      <c r="I91" s="665">
        <v>302</v>
      </c>
      <c r="J91" s="665"/>
      <c r="K91" s="665"/>
      <c r="L91" s="665"/>
      <c r="M91" s="665"/>
      <c r="N91" s="665">
        <v>2</v>
      </c>
      <c r="O91" s="665">
        <v>636</v>
      </c>
      <c r="P91" s="678">
        <v>2.1059602649006623</v>
      </c>
      <c r="Q91" s="666">
        <v>318</v>
      </c>
    </row>
    <row r="92" spans="1:17" ht="14.4" customHeight="1" x14ac:dyDescent="0.3">
      <c r="A92" s="661" t="s">
        <v>1869</v>
      </c>
      <c r="B92" s="662" t="s">
        <v>1703</v>
      </c>
      <c r="C92" s="662" t="s">
        <v>1736</v>
      </c>
      <c r="D92" s="662" t="s">
        <v>1750</v>
      </c>
      <c r="E92" s="662" t="s">
        <v>1751</v>
      </c>
      <c r="F92" s="665">
        <v>2</v>
      </c>
      <c r="G92" s="665">
        <v>3937</v>
      </c>
      <c r="H92" s="665">
        <v>1</v>
      </c>
      <c r="I92" s="665">
        <v>1968.5</v>
      </c>
      <c r="J92" s="665">
        <v>4</v>
      </c>
      <c r="K92" s="665">
        <v>7900</v>
      </c>
      <c r="L92" s="665">
        <v>2.0066040132080265</v>
      </c>
      <c r="M92" s="665">
        <v>1975</v>
      </c>
      <c r="N92" s="665">
        <v>5</v>
      </c>
      <c r="O92" s="665">
        <v>10190</v>
      </c>
      <c r="P92" s="678">
        <v>2.5882651765303533</v>
      </c>
      <c r="Q92" s="666">
        <v>2038</v>
      </c>
    </row>
    <row r="93" spans="1:17" ht="14.4" customHeight="1" x14ac:dyDescent="0.3">
      <c r="A93" s="661" t="s">
        <v>1869</v>
      </c>
      <c r="B93" s="662" t="s">
        <v>1703</v>
      </c>
      <c r="C93" s="662" t="s">
        <v>1736</v>
      </c>
      <c r="D93" s="662" t="s">
        <v>1752</v>
      </c>
      <c r="E93" s="662" t="s">
        <v>1753</v>
      </c>
      <c r="F93" s="665">
        <v>1</v>
      </c>
      <c r="G93" s="665">
        <v>2990</v>
      </c>
      <c r="H93" s="665">
        <v>1</v>
      </c>
      <c r="I93" s="665">
        <v>2990</v>
      </c>
      <c r="J93" s="665"/>
      <c r="K93" s="665"/>
      <c r="L93" s="665"/>
      <c r="M93" s="665"/>
      <c r="N93" s="665"/>
      <c r="O93" s="665"/>
      <c r="P93" s="678"/>
      <c r="Q93" s="666"/>
    </row>
    <row r="94" spans="1:17" ht="14.4" customHeight="1" x14ac:dyDescent="0.3">
      <c r="A94" s="661" t="s">
        <v>1869</v>
      </c>
      <c r="B94" s="662" t="s">
        <v>1703</v>
      </c>
      <c r="C94" s="662" t="s">
        <v>1736</v>
      </c>
      <c r="D94" s="662" t="s">
        <v>1754</v>
      </c>
      <c r="E94" s="662" t="s">
        <v>1755</v>
      </c>
      <c r="F94" s="665">
        <v>3</v>
      </c>
      <c r="G94" s="665">
        <v>1923</v>
      </c>
      <c r="H94" s="665">
        <v>1</v>
      </c>
      <c r="I94" s="665">
        <v>641</v>
      </c>
      <c r="J94" s="665">
        <v>5</v>
      </c>
      <c r="K94" s="665">
        <v>3215</v>
      </c>
      <c r="L94" s="665">
        <v>1.671866874674987</v>
      </c>
      <c r="M94" s="665">
        <v>643</v>
      </c>
      <c r="N94" s="665">
        <v>6</v>
      </c>
      <c r="O94" s="665">
        <v>3996</v>
      </c>
      <c r="P94" s="678">
        <v>2.078003120124805</v>
      </c>
      <c r="Q94" s="666">
        <v>666</v>
      </c>
    </row>
    <row r="95" spans="1:17" ht="14.4" customHeight="1" x14ac:dyDescent="0.3">
      <c r="A95" s="661" t="s">
        <v>1869</v>
      </c>
      <c r="B95" s="662" t="s">
        <v>1703</v>
      </c>
      <c r="C95" s="662" t="s">
        <v>1736</v>
      </c>
      <c r="D95" s="662" t="s">
        <v>1758</v>
      </c>
      <c r="E95" s="662" t="s">
        <v>1759</v>
      </c>
      <c r="F95" s="665"/>
      <c r="G95" s="665"/>
      <c r="H95" s="665"/>
      <c r="I95" s="665"/>
      <c r="J95" s="665"/>
      <c r="K95" s="665"/>
      <c r="L95" s="665"/>
      <c r="M95" s="665"/>
      <c r="N95" s="665">
        <v>2</v>
      </c>
      <c r="O95" s="665">
        <v>2862</v>
      </c>
      <c r="P95" s="678"/>
      <c r="Q95" s="666">
        <v>1431</v>
      </c>
    </row>
    <row r="96" spans="1:17" ht="14.4" customHeight="1" x14ac:dyDescent="0.3">
      <c r="A96" s="661" t="s">
        <v>1869</v>
      </c>
      <c r="B96" s="662" t="s">
        <v>1703</v>
      </c>
      <c r="C96" s="662" t="s">
        <v>1736</v>
      </c>
      <c r="D96" s="662" t="s">
        <v>1760</v>
      </c>
      <c r="E96" s="662" t="s">
        <v>1761</v>
      </c>
      <c r="F96" s="665">
        <v>2</v>
      </c>
      <c r="G96" s="665">
        <v>3686</v>
      </c>
      <c r="H96" s="665">
        <v>1</v>
      </c>
      <c r="I96" s="665">
        <v>1843</v>
      </c>
      <c r="J96" s="665"/>
      <c r="K96" s="665"/>
      <c r="L96" s="665"/>
      <c r="M96" s="665"/>
      <c r="N96" s="665">
        <v>2</v>
      </c>
      <c r="O96" s="665">
        <v>3824</v>
      </c>
      <c r="P96" s="678">
        <v>1.037438958220293</v>
      </c>
      <c r="Q96" s="666">
        <v>1912</v>
      </c>
    </row>
    <row r="97" spans="1:17" ht="14.4" customHeight="1" x14ac:dyDescent="0.3">
      <c r="A97" s="661" t="s">
        <v>1869</v>
      </c>
      <c r="B97" s="662" t="s">
        <v>1703</v>
      </c>
      <c r="C97" s="662" t="s">
        <v>1736</v>
      </c>
      <c r="D97" s="662" t="s">
        <v>1764</v>
      </c>
      <c r="E97" s="662" t="s">
        <v>1765</v>
      </c>
      <c r="F97" s="665">
        <v>6</v>
      </c>
      <c r="G97" s="665">
        <v>7038</v>
      </c>
      <c r="H97" s="665">
        <v>1</v>
      </c>
      <c r="I97" s="665">
        <v>1173</v>
      </c>
      <c r="J97" s="665">
        <v>8</v>
      </c>
      <c r="K97" s="665">
        <v>9416</v>
      </c>
      <c r="L97" s="665">
        <v>1.3378800795680592</v>
      </c>
      <c r="M97" s="665">
        <v>1177</v>
      </c>
      <c r="N97" s="665">
        <v>4</v>
      </c>
      <c r="O97" s="665">
        <v>4852</v>
      </c>
      <c r="P97" s="678">
        <v>0.6894003978402955</v>
      </c>
      <c r="Q97" s="666">
        <v>1213</v>
      </c>
    </row>
    <row r="98" spans="1:17" ht="14.4" customHeight="1" x14ac:dyDescent="0.3">
      <c r="A98" s="661" t="s">
        <v>1869</v>
      </c>
      <c r="B98" s="662" t="s">
        <v>1703</v>
      </c>
      <c r="C98" s="662" t="s">
        <v>1736</v>
      </c>
      <c r="D98" s="662" t="s">
        <v>1768</v>
      </c>
      <c r="E98" s="662" t="s">
        <v>1769</v>
      </c>
      <c r="F98" s="665">
        <v>35</v>
      </c>
      <c r="G98" s="665">
        <v>22959</v>
      </c>
      <c r="H98" s="665">
        <v>1</v>
      </c>
      <c r="I98" s="665">
        <v>655.97142857142853</v>
      </c>
      <c r="J98" s="665">
        <v>31</v>
      </c>
      <c r="K98" s="665">
        <v>20398</v>
      </c>
      <c r="L98" s="665">
        <v>0.88845332984886105</v>
      </c>
      <c r="M98" s="665">
        <v>658</v>
      </c>
      <c r="N98" s="665">
        <v>31</v>
      </c>
      <c r="O98" s="665">
        <v>21111</v>
      </c>
      <c r="P98" s="678">
        <v>0.91950868940284858</v>
      </c>
      <c r="Q98" s="666">
        <v>681</v>
      </c>
    </row>
    <row r="99" spans="1:17" ht="14.4" customHeight="1" x14ac:dyDescent="0.3">
      <c r="A99" s="661" t="s">
        <v>1869</v>
      </c>
      <c r="B99" s="662" t="s">
        <v>1703</v>
      </c>
      <c r="C99" s="662" t="s">
        <v>1736</v>
      </c>
      <c r="D99" s="662" t="s">
        <v>1770</v>
      </c>
      <c r="E99" s="662" t="s">
        <v>1771</v>
      </c>
      <c r="F99" s="665"/>
      <c r="G99" s="665"/>
      <c r="H99" s="665"/>
      <c r="I99" s="665"/>
      <c r="J99" s="665"/>
      <c r="K99" s="665"/>
      <c r="L99" s="665"/>
      <c r="M99" s="665"/>
      <c r="N99" s="665">
        <v>1</v>
      </c>
      <c r="O99" s="665">
        <v>716</v>
      </c>
      <c r="P99" s="678"/>
      <c r="Q99" s="666">
        <v>716</v>
      </c>
    </row>
    <row r="100" spans="1:17" ht="14.4" customHeight="1" x14ac:dyDescent="0.3">
      <c r="A100" s="661" t="s">
        <v>1869</v>
      </c>
      <c r="B100" s="662" t="s">
        <v>1703</v>
      </c>
      <c r="C100" s="662" t="s">
        <v>1736</v>
      </c>
      <c r="D100" s="662" t="s">
        <v>1772</v>
      </c>
      <c r="E100" s="662" t="s">
        <v>1773</v>
      </c>
      <c r="F100" s="665"/>
      <c r="G100" s="665"/>
      <c r="H100" s="665"/>
      <c r="I100" s="665"/>
      <c r="J100" s="665">
        <v>1</v>
      </c>
      <c r="K100" s="665">
        <v>2543</v>
      </c>
      <c r="L100" s="665"/>
      <c r="M100" s="665">
        <v>2543</v>
      </c>
      <c r="N100" s="665"/>
      <c r="O100" s="665"/>
      <c r="P100" s="678"/>
      <c r="Q100" s="666"/>
    </row>
    <row r="101" spans="1:17" ht="14.4" customHeight="1" x14ac:dyDescent="0.3">
      <c r="A101" s="661" t="s">
        <v>1869</v>
      </c>
      <c r="B101" s="662" t="s">
        <v>1703</v>
      </c>
      <c r="C101" s="662" t="s">
        <v>1736</v>
      </c>
      <c r="D101" s="662" t="s">
        <v>1774</v>
      </c>
      <c r="E101" s="662" t="s">
        <v>1775</v>
      </c>
      <c r="F101" s="665">
        <v>115</v>
      </c>
      <c r="G101" s="665">
        <v>202130</v>
      </c>
      <c r="H101" s="665">
        <v>1</v>
      </c>
      <c r="I101" s="665">
        <v>1757.6521739130435</v>
      </c>
      <c r="J101" s="665">
        <v>114</v>
      </c>
      <c r="K101" s="665">
        <v>200868</v>
      </c>
      <c r="L101" s="665">
        <v>0.99375649334586658</v>
      </c>
      <c r="M101" s="665">
        <v>1762</v>
      </c>
      <c r="N101" s="665">
        <v>94</v>
      </c>
      <c r="O101" s="665">
        <v>171550</v>
      </c>
      <c r="P101" s="678">
        <v>0.84871122544896849</v>
      </c>
      <c r="Q101" s="666">
        <v>1825</v>
      </c>
    </row>
    <row r="102" spans="1:17" ht="14.4" customHeight="1" x14ac:dyDescent="0.3">
      <c r="A102" s="661" t="s">
        <v>1869</v>
      </c>
      <c r="B102" s="662" t="s">
        <v>1703</v>
      </c>
      <c r="C102" s="662" t="s">
        <v>1736</v>
      </c>
      <c r="D102" s="662" t="s">
        <v>1776</v>
      </c>
      <c r="E102" s="662" t="s">
        <v>1777</v>
      </c>
      <c r="F102" s="665">
        <v>17</v>
      </c>
      <c r="G102" s="665">
        <v>6992</v>
      </c>
      <c r="H102" s="665">
        <v>1</v>
      </c>
      <c r="I102" s="665">
        <v>411.29411764705884</v>
      </c>
      <c r="J102" s="665">
        <v>20</v>
      </c>
      <c r="K102" s="665">
        <v>8260</v>
      </c>
      <c r="L102" s="665">
        <v>1.181350114416476</v>
      </c>
      <c r="M102" s="665">
        <v>413</v>
      </c>
      <c r="N102" s="665">
        <v>26</v>
      </c>
      <c r="O102" s="665">
        <v>11154</v>
      </c>
      <c r="P102" s="678">
        <v>1.5952517162471396</v>
      </c>
      <c r="Q102" s="666">
        <v>429</v>
      </c>
    </row>
    <row r="103" spans="1:17" ht="14.4" customHeight="1" x14ac:dyDescent="0.3">
      <c r="A103" s="661" t="s">
        <v>1869</v>
      </c>
      <c r="B103" s="662" t="s">
        <v>1703</v>
      </c>
      <c r="C103" s="662" t="s">
        <v>1736</v>
      </c>
      <c r="D103" s="662" t="s">
        <v>1837</v>
      </c>
      <c r="E103" s="662" t="s">
        <v>1838</v>
      </c>
      <c r="F103" s="665">
        <v>24</v>
      </c>
      <c r="G103" s="665">
        <v>343920</v>
      </c>
      <c r="H103" s="665">
        <v>1</v>
      </c>
      <c r="I103" s="665">
        <v>14330</v>
      </c>
      <c r="J103" s="665">
        <v>24</v>
      </c>
      <c r="K103" s="665">
        <v>344160</v>
      </c>
      <c r="L103" s="665">
        <v>1.0006978367062107</v>
      </c>
      <c r="M103" s="665">
        <v>14340</v>
      </c>
      <c r="N103" s="665">
        <v>30</v>
      </c>
      <c r="O103" s="665">
        <v>435180</v>
      </c>
      <c r="P103" s="678">
        <v>1.2653524075366365</v>
      </c>
      <c r="Q103" s="666">
        <v>14506</v>
      </c>
    </row>
    <row r="104" spans="1:17" ht="14.4" customHeight="1" x14ac:dyDescent="0.3">
      <c r="A104" s="661" t="s">
        <v>1869</v>
      </c>
      <c r="B104" s="662" t="s">
        <v>1703</v>
      </c>
      <c r="C104" s="662" t="s">
        <v>1736</v>
      </c>
      <c r="D104" s="662" t="s">
        <v>1784</v>
      </c>
      <c r="E104" s="662" t="s">
        <v>1785</v>
      </c>
      <c r="F104" s="665"/>
      <c r="G104" s="665"/>
      <c r="H104" s="665"/>
      <c r="I104" s="665"/>
      <c r="J104" s="665">
        <v>1</v>
      </c>
      <c r="K104" s="665">
        <v>0</v>
      </c>
      <c r="L104" s="665"/>
      <c r="M104" s="665">
        <v>0</v>
      </c>
      <c r="N104" s="665"/>
      <c r="O104" s="665"/>
      <c r="P104" s="678"/>
      <c r="Q104" s="666"/>
    </row>
    <row r="105" spans="1:17" ht="14.4" customHeight="1" x14ac:dyDescent="0.3">
      <c r="A105" s="661" t="s">
        <v>1869</v>
      </c>
      <c r="B105" s="662" t="s">
        <v>1703</v>
      </c>
      <c r="C105" s="662" t="s">
        <v>1736</v>
      </c>
      <c r="D105" s="662" t="s">
        <v>1788</v>
      </c>
      <c r="E105" s="662" t="s">
        <v>1789</v>
      </c>
      <c r="F105" s="665">
        <v>4</v>
      </c>
      <c r="G105" s="665">
        <v>2328</v>
      </c>
      <c r="H105" s="665">
        <v>1</v>
      </c>
      <c r="I105" s="665">
        <v>582</v>
      </c>
      <c r="J105" s="665">
        <v>4</v>
      </c>
      <c r="K105" s="665">
        <v>2344</v>
      </c>
      <c r="L105" s="665">
        <v>1.006872852233677</v>
      </c>
      <c r="M105" s="665">
        <v>586</v>
      </c>
      <c r="N105" s="665">
        <v>4</v>
      </c>
      <c r="O105" s="665">
        <v>2436</v>
      </c>
      <c r="P105" s="678">
        <v>1.0463917525773196</v>
      </c>
      <c r="Q105" s="666">
        <v>609</v>
      </c>
    </row>
    <row r="106" spans="1:17" ht="14.4" customHeight="1" x14ac:dyDescent="0.3">
      <c r="A106" s="661" t="s">
        <v>1869</v>
      </c>
      <c r="B106" s="662" t="s">
        <v>1703</v>
      </c>
      <c r="C106" s="662" t="s">
        <v>1736</v>
      </c>
      <c r="D106" s="662" t="s">
        <v>1792</v>
      </c>
      <c r="E106" s="662" t="s">
        <v>1793</v>
      </c>
      <c r="F106" s="665">
        <v>4</v>
      </c>
      <c r="G106" s="665">
        <v>1680</v>
      </c>
      <c r="H106" s="665">
        <v>1</v>
      </c>
      <c r="I106" s="665">
        <v>420</v>
      </c>
      <c r="J106" s="665">
        <v>3</v>
      </c>
      <c r="K106" s="665">
        <v>1263</v>
      </c>
      <c r="L106" s="665">
        <v>0.75178571428571428</v>
      </c>
      <c r="M106" s="665">
        <v>421</v>
      </c>
      <c r="N106" s="665">
        <v>2</v>
      </c>
      <c r="O106" s="665">
        <v>874</v>
      </c>
      <c r="P106" s="678">
        <v>0.52023809523809528</v>
      </c>
      <c r="Q106" s="666">
        <v>437</v>
      </c>
    </row>
    <row r="107" spans="1:17" ht="14.4" customHeight="1" x14ac:dyDescent="0.3">
      <c r="A107" s="661" t="s">
        <v>1869</v>
      </c>
      <c r="B107" s="662" t="s">
        <v>1703</v>
      </c>
      <c r="C107" s="662" t="s">
        <v>1736</v>
      </c>
      <c r="D107" s="662" t="s">
        <v>1796</v>
      </c>
      <c r="E107" s="662" t="s">
        <v>1797</v>
      </c>
      <c r="F107" s="665">
        <v>17</v>
      </c>
      <c r="G107" s="665">
        <v>21922</v>
      </c>
      <c r="H107" s="665">
        <v>1</v>
      </c>
      <c r="I107" s="665">
        <v>1289.5294117647059</v>
      </c>
      <c r="J107" s="665">
        <v>16</v>
      </c>
      <c r="K107" s="665">
        <v>20704</v>
      </c>
      <c r="L107" s="665">
        <v>0.94443937596934591</v>
      </c>
      <c r="M107" s="665">
        <v>1294</v>
      </c>
      <c r="N107" s="665">
        <v>8</v>
      </c>
      <c r="O107" s="665">
        <v>10736</v>
      </c>
      <c r="P107" s="678">
        <v>0.48973633792537175</v>
      </c>
      <c r="Q107" s="666">
        <v>1342</v>
      </c>
    </row>
    <row r="108" spans="1:17" ht="14.4" customHeight="1" x14ac:dyDescent="0.3">
      <c r="A108" s="661" t="s">
        <v>1869</v>
      </c>
      <c r="B108" s="662" t="s">
        <v>1703</v>
      </c>
      <c r="C108" s="662" t="s">
        <v>1736</v>
      </c>
      <c r="D108" s="662" t="s">
        <v>1798</v>
      </c>
      <c r="E108" s="662" t="s">
        <v>1799</v>
      </c>
      <c r="F108" s="665">
        <v>89</v>
      </c>
      <c r="G108" s="665">
        <v>43453</v>
      </c>
      <c r="H108" s="665">
        <v>1</v>
      </c>
      <c r="I108" s="665">
        <v>488.23595505617976</v>
      </c>
      <c r="J108" s="665">
        <v>89</v>
      </c>
      <c r="K108" s="665">
        <v>43610</v>
      </c>
      <c r="L108" s="665">
        <v>1.0036130992106413</v>
      </c>
      <c r="M108" s="665">
        <v>490</v>
      </c>
      <c r="N108" s="665">
        <v>62</v>
      </c>
      <c r="O108" s="665">
        <v>31558</v>
      </c>
      <c r="P108" s="678">
        <v>0.72625595470968629</v>
      </c>
      <c r="Q108" s="666">
        <v>509</v>
      </c>
    </row>
    <row r="109" spans="1:17" ht="14.4" customHeight="1" x14ac:dyDescent="0.3">
      <c r="A109" s="661" t="s">
        <v>1869</v>
      </c>
      <c r="B109" s="662" t="s">
        <v>1703</v>
      </c>
      <c r="C109" s="662" t="s">
        <v>1736</v>
      </c>
      <c r="D109" s="662" t="s">
        <v>1800</v>
      </c>
      <c r="E109" s="662" t="s">
        <v>1801</v>
      </c>
      <c r="F109" s="665">
        <v>7</v>
      </c>
      <c r="G109" s="665">
        <v>15749</v>
      </c>
      <c r="H109" s="665">
        <v>1</v>
      </c>
      <c r="I109" s="665">
        <v>2249.8571428571427</v>
      </c>
      <c r="J109" s="665">
        <v>5</v>
      </c>
      <c r="K109" s="665">
        <v>11290</v>
      </c>
      <c r="L109" s="665">
        <v>0.71687091243888501</v>
      </c>
      <c r="M109" s="665">
        <v>2258</v>
      </c>
      <c r="N109" s="665">
        <v>3</v>
      </c>
      <c r="O109" s="665">
        <v>6987</v>
      </c>
      <c r="P109" s="678">
        <v>0.44364721569623466</v>
      </c>
      <c r="Q109" s="666">
        <v>2329</v>
      </c>
    </row>
    <row r="110" spans="1:17" ht="14.4" customHeight="1" x14ac:dyDescent="0.3">
      <c r="A110" s="661" t="s">
        <v>1869</v>
      </c>
      <c r="B110" s="662" t="s">
        <v>1703</v>
      </c>
      <c r="C110" s="662" t="s">
        <v>1736</v>
      </c>
      <c r="D110" s="662" t="s">
        <v>1802</v>
      </c>
      <c r="E110" s="662" t="s">
        <v>1803</v>
      </c>
      <c r="F110" s="665">
        <v>4</v>
      </c>
      <c r="G110" s="665">
        <v>10151</v>
      </c>
      <c r="H110" s="665">
        <v>1</v>
      </c>
      <c r="I110" s="665">
        <v>2537.75</v>
      </c>
      <c r="J110" s="665">
        <v>3</v>
      </c>
      <c r="K110" s="665">
        <v>7653</v>
      </c>
      <c r="L110" s="665">
        <v>0.75391587035760022</v>
      </c>
      <c r="M110" s="665">
        <v>2551</v>
      </c>
      <c r="N110" s="665">
        <v>1</v>
      </c>
      <c r="O110" s="665">
        <v>2645</v>
      </c>
      <c r="P110" s="678">
        <v>0.26056546153088367</v>
      </c>
      <c r="Q110" s="666">
        <v>2645</v>
      </c>
    </row>
    <row r="111" spans="1:17" ht="14.4" customHeight="1" x14ac:dyDescent="0.3">
      <c r="A111" s="661" t="s">
        <v>1869</v>
      </c>
      <c r="B111" s="662" t="s">
        <v>1703</v>
      </c>
      <c r="C111" s="662" t="s">
        <v>1736</v>
      </c>
      <c r="D111" s="662" t="s">
        <v>1818</v>
      </c>
      <c r="E111" s="662" t="s">
        <v>1819</v>
      </c>
      <c r="F111" s="665"/>
      <c r="G111" s="665"/>
      <c r="H111" s="665"/>
      <c r="I111" s="665"/>
      <c r="J111" s="665"/>
      <c r="K111" s="665"/>
      <c r="L111" s="665"/>
      <c r="M111" s="665"/>
      <c r="N111" s="665">
        <v>3</v>
      </c>
      <c r="O111" s="665">
        <v>2154</v>
      </c>
      <c r="P111" s="678"/>
      <c r="Q111" s="666">
        <v>718</v>
      </c>
    </row>
    <row r="112" spans="1:17" ht="14.4" customHeight="1" x14ac:dyDescent="0.3">
      <c r="A112" s="661" t="s">
        <v>1869</v>
      </c>
      <c r="B112" s="662" t="s">
        <v>1703</v>
      </c>
      <c r="C112" s="662" t="s">
        <v>1736</v>
      </c>
      <c r="D112" s="662" t="s">
        <v>1870</v>
      </c>
      <c r="E112" s="662" t="s">
        <v>1871</v>
      </c>
      <c r="F112" s="665"/>
      <c r="G112" s="665"/>
      <c r="H112" s="665"/>
      <c r="I112" s="665"/>
      <c r="J112" s="665">
        <v>1</v>
      </c>
      <c r="K112" s="665">
        <v>1672</v>
      </c>
      <c r="L112" s="665"/>
      <c r="M112" s="665">
        <v>1672</v>
      </c>
      <c r="N112" s="665">
        <v>1</v>
      </c>
      <c r="O112" s="665">
        <v>1735</v>
      </c>
      <c r="P112" s="678"/>
      <c r="Q112" s="666">
        <v>1735</v>
      </c>
    </row>
    <row r="113" spans="1:17" ht="14.4" customHeight="1" x14ac:dyDescent="0.3">
      <c r="A113" s="661" t="s">
        <v>1872</v>
      </c>
      <c r="B113" s="662" t="s">
        <v>1703</v>
      </c>
      <c r="C113" s="662" t="s">
        <v>1704</v>
      </c>
      <c r="D113" s="662" t="s">
        <v>1822</v>
      </c>
      <c r="E113" s="662" t="s">
        <v>881</v>
      </c>
      <c r="F113" s="665">
        <v>0.8</v>
      </c>
      <c r="G113" s="665">
        <v>1582.42</v>
      </c>
      <c r="H113" s="665">
        <v>1</v>
      </c>
      <c r="I113" s="665">
        <v>1978.0250000000001</v>
      </c>
      <c r="J113" s="665"/>
      <c r="K113" s="665"/>
      <c r="L113" s="665"/>
      <c r="M113" s="665"/>
      <c r="N113" s="665"/>
      <c r="O113" s="665"/>
      <c r="P113" s="678"/>
      <c r="Q113" s="666"/>
    </row>
    <row r="114" spans="1:17" ht="14.4" customHeight="1" x14ac:dyDescent="0.3">
      <c r="A114" s="661" t="s">
        <v>1872</v>
      </c>
      <c r="B114" s="662" t="s">
        <v>1703</v>
      </c>
      <c r="C114" s="662" t="s">
        <v>1704</v>
      </c>
      <c r="D114" s="662" t="s">
        <v>1826</v>
      </c>
      <c r="E114" s="662"/>
      <c r="F114" s="665">
        <v>0.2</v>
      </c>
      <c r="G114" s="665">
        <v>218.43</v>
      </c>
      <c r="H114" s="665">
        <v>1</v>
      </c>
      <c r="I114" s="665">
        <v>1092.1499999999999</v>
      </c>
      <c r="J114" s="665"/>
      <c r="K114" s="665"/>
      <c r="L114" s="665"/>
      <c r="M114" s="665"/>
      <c r="N114" s="665"/>
      <c r="O114" s="665"/>
      <c r="P114" s="678"/>
      <c r="Q114" s="666"/>
    </row>
    <row r="115" spans="1:17" ht="14.4" customHeight="1" x14ac:dyDescent="0.3">
      <c r="A115" s="661" t="s">
        <v>1872</v>
      </c>
      <c r="B115" s="662" t="s">
        <v>1703</v>
      </c>
      <c r="C115" s="662" t="s">
        <v>1704</v>
      </c>
      <c r="D115" s="662" t="s">
        <v>1827</v>
      </c>
      <c r="E115" s="662" t="s">
        <v>896</v>
      </c>
      <c r="F115" s="665">
        <v>6.5</v>
      </c>
      <c r="G115" s="665">
        <v>14198.050000000001</v>
      </c>
      <c r="H115" s="665">
        <v>1</v>
      </c>
      <c r="I115" s="665">
        <v>2184.3153846153846</v>
      </c>
      <c r="J115" s="665">
        <v>4.05</v>
      </c>
      <c r="K115" s="665">
        <v>7171.7399999999989</v>
      </c>
      <c r="L115" s="665">
        <v>0.50512147794943663</v>
      </c>
      <c r="M115" s="665">
        <v>1770.7999999999997</v>
      </c>
      <c r="N115" s="665">
        <v>3.15</v>
      </c>
      <c r="O115" s="665">
        <v>5578.0199999999995</v>
      </c>
      <c r="P115" s="678">
        <v>0.3928722606273396</v>
      </c>
      <c r="Q115" s="666">
        <v>1770.8</v>
      </c>
    </row>
    <row r="116" spans="1:17" ht="14.4" customHeight="1" x14ac:dyDescent="0.3">
      <c r="A116" s="661" t="s">
        <v>1872</v>
      </c>
      <c r="B116" s="662" t="s">
        <v>1703</v>
      </c>
      <c r="C116" s="662" t="s">
        <v>1704</v>
      </c>
      <c r="D116" s="662" t="s">
        <v>1828</v>
      </c>
      <c r="E116" s="662" t="s">
        <v>885</v>
      </c>
      <c r="F116" s="665">
        <v>0.1</v>
      </c>
      <c r="G116" s="665">
        <v>94.48</v>
      </c>
      <c r="H116" s="665">
        <v>1</v>
      </c>
      <c r="I116" s="665">
        <v>944.8</v>
      </c>
      <c r="J116" s="665">
        <v>0.1</v>
      </c>
      <c r="K116" s="665">
        <v>90.38</v>
      </c>
      <c r="L116" s="665">
        <v>0.95660457239627428</v>
      </c>
      <c r="M116" s="665">
        <v>903.8</v>
      </c>
      <c r="N116" s="665">
        <v>0.05</v>
      </c>
      <c r="O116" s="665">
        <v>45.19</v>
      </c>
      <c r="P116" s="678">
        <v>0.47830228619813714</v>
      </c>
      <c r="Q116" s="666">
        <v>903.8</v>
      </c>
    </row>
    <row r="117" spans="1:17" ht="14.4" customHeight="1" x14ac:dyDescent="0.3">
      <c r="A117" s="661" t="s">
        <v>1872</v>
      </c>
      <c r="B117" s="662" t="s">
        <v>1703</v>
      </c>
      <c r="C117" s="662" t="s">
        <v>1707</v>
      </c>
      <c r="D117" s="662" t="s">
        <v>1710</v>
      </c>
      <c r="E117" s="662"/>
      <c r="F117" s="665">
        <v>330</v>
      </c>
      <c r="G117" s="665">
        <v>1683</v>
      </c>
      <c r="H117" s="665">
        <v>1</v>
      </c>
      <c r="I117" s="665">
        <v>5.0999999999999996</v>
      </c>
      <c r="J117" s="665"/>
      <c r="K117" s="665"/>
      <c r="L117" s="665"/>
      <c r="M117" s="665"/>
      <c r="N117" s="665"/>
      <c r="O117" s="665"/>
      <c r="P117" s="678"/>
      <c r="Q117" s="666"/>
    </row>
    <row r="118" spans="1:17" ht="14.4" customHeight="1" x14ac:dyDescent="0.3">
      <c r="A118" s="661" t="s">
        <v>1872</v>
      </c>
      <c r="B118" s="662" t="s">
        <v>1703</v>
      </c>
      <c r="C118" s="662" t="s">
        <v>1707</v>
      </c>
      <c r="D118" s="662" t="s">
        <v>1714</v>
      </c>
      <c r="E118" s="662"/>
      <c r="F118" s="665"/>
      <c r="G118" s="665"/>
      <c r="H118" s="665"/>
      <c r="I118" s="665"/>
      <c r="J118" s="665">
        <v>1737</v>
      </c>
      <c r="K118" s="665">
        <v>10144.08</v>
      </c>
      <c r="L118" s="665"/>
      <c r="M118" s="665">
        <v>5.84</v>
      </c>
      <c r="N118" s="665">
        <v>854</v>
      </c>
      <c r="O118" s="665">
        <v>5217.9399999999996</v>
      </c>
      <c r="P118" s="678"/>
      <c r="Q118" s="666">
        <v>6.1099999999999994</v>
      </c>
    </row>
    <row r="119" spans="1:17" ht="14.4" customHeight="1" x14ac:dyDescent="0.3">
      <c r="A119" s="661" t="s">
        <v>1872</v>
      </c>
      <c r="B119" s="662" t="s">
        <v>1703</v>
      </c>
      <c r="C119" s="662" t="s">
        <v>1707</v>
      </c>
      <c r="D119" s="662" t="s">
        <v>1721</v>
      </c>
      <c r="E119" s="662"/>
      <c r="F119" s="665">
        <v>540</v>
      </c>
      <c r="G119" s="665">
        <v>10324.799999999999</v>
      </c>
      <c r="H119" s="665">
        <v>1</v>
      </c>
      <c r="I119" s="665">
        <v>19.119999999999997</v>
      </c>
      <c r="J119" s="665">
        <v>515</v>
      </c>
      <c r="K119" s="665">
        <v>10269.1</v>
      </c>
      <c r="L119" s="665">
        <v>0.99460522237718896</v>
      </c>
      <c r="M119" s="665">
        <v>19.940000000000001</v>
      </c>
      <c r="N119" s="665"/>
      <c r="O119" s="665"/>
      <c r="P119" s="678"/>
      <c r="Q119" s="666"/>
    </row>
    <row r="120" spans="1:17" ht="14.4" customHeight="1" x14ac:dyDescent="0.3">
      <c r="A120" s="661" t="s">
        <v>1872</v>
      </c>
      <c r="B120" s="662" t="s">
        <v>1703</v>
      </c>
      <c r="C120" s="662" t="s">
        <v>1707</v>
      </c>
      <c r="D120" s="662" t="s">
        <v>1724</v>
      </c>
      <c r="E120" s="662"/>
      <c r="F120" s="665">
        <v>1</v>
      </c>
      <c r="G120" s="665">
        <v>2195.35</v>
      </c>
      <c r="H120" s="665">
        <v>1</v>
      </c>
      <c r="I120" s="665">
        <v>2195.35</v>
      </c>
      <c r="J120" s="665"/>
      <c r="K120" s="665"/>
      <c r="L120" s="665"/>
      <c r="M120" s="665"/>
      <c r="N120" s="665"/>
      <c r="O120" s="665"/>
      <c r="P120" s="678"/>
      <c r="Q120" s="666"/>
    </row>
    <row r="121" spans="1:17" ht="14.4" customHeight="1" x14ac:dyDescent="0.3">
      <c r="A121" s="661" t="s">
        <v>1872</v>
      </c>
      <c r="B121" s="662" t="s">
        <v>1703</v>
      </c>
      <c r="C121" s="662" t="s">
        <v>1707</v>
      </c>
      <c r="D121" s="662" t="s">
        <v>1726</v>
      </c>
      <c r="E121" s="662"/>
      <c r="F121" s="665">
        <v>2169</v>
      </c>
      <c r="G121" s="665">
        <v>7070.94</v>
      </c>
      <c r="H121" s="665">
        <v>1</v>
      </c>
      <c r="I121" s="665">
        <v>3.26</v>
      </c>
      <c r="J121" s="665"/>
      <c r="K121" s="665"/>
      <c r="L121" s="665"/>
      <c r="M121" s="665"/>
      <c r="N121" s="665">
        <v>640</v>
      </c>
      <c r="O121" s="665">
        <v>2656</v>
      </c>
      <c r="P121" s="678">
        <v>0.37562191165531034</v>
      </c>
      <c r="Q121" s="666">
        <v>4.1500000000000004</v>
      </c>
    </row>
    <row r="122" spans="1:17" ht="14.4" customHeight="1" x14ac:dyDescent="0.3">
      <c r="A122" s="661" t="s">
        <v>1872</v>
      </c>
      <c r="B122" s="662" t="s">
        <v>1703</v>
      </c>
      <c r="C122" s="662" t="s">
        <v>1707</v>
      </c>
      <c r="D122" s="662" t="s">
        <v>1829</v>
      </c>
      <c r="E122" s="662"/>
      <c r="F122" s="665">
        <v>6463</v>
      </c>
      <c r="G122" s="665">
        <v>215217.90000000002</v>
      </c>
      <c r="H122" s="665">
        <v>1</v>
      </c>
      <c r="I122" s="665">
        <v>33.300000000000004</v>
      </c>
      <c r="J122" s="665">
        <v>3599</v>
      </c>
      <c r="K122" s="665">
        <v>120746.45000000001</v>
      </c>
      <c r="L122" s="665">
        <v>0.56104278500998295</v>
      </c>
      <c r="M122" s="665">
        <v>33.550000000000004</v>
      </c>
      <c r="N122" s="665">
        <v>1941</v>
      </c>
      <c r="O122" s="665">
        <v>64072.41</v>
      </c>
      <c r="P122" s="678">
        <v>0.29770948420182519</v>
      </c>
      <c r="Q122" s="666">
        <v>33.010000000000005</v>
      </c>
    </row>
    <row r="123" spans="1:17" ht="14.4" customHeight="1" x14ac:dyDescent="0.3">
      <c r="A123" s="661" t="s">
        <v>1872</v>
      </c>
      <c r="B123" s="662" t="s">
        <v>1703</v>
      </c>
      <c r="C123" s="662" t="s">
        <v>1707</v>
      </c>
      <c r="D123" s="662" t="s">
        <v>1731</v>
      </c>
      <c r="E123" s="662"/>
      <c r="F123" s="665">
        <v>23345</v>
      </c>
      <c r="G123" s="665">
        <v>451492.3</v>
      </c>
      <c r="H123" s="665">
        <v>1</v>
      </c>
      <c r="I123" s="665">
        <v>19.34</v>
      </c>
      <c r="J123" s="665">
        <v>24620</v>
      </c>
      <c r="K123" s="665">
        <v>498308.8</v>
      </c>
      <c r="L123" s="665">
        <v>1.1036927983046445</v>
      </c>
      <c r="M123" s="665">
        <v>20.239999999999998</v>
      </c>
      <c r="N123" s="665">
        <v>9270</v>
      </c>
      <c r="O123" s="665">
        <v>186464.7</v>
      </c>
      <c r="P123" s="678">
        <v>0.4129964121204282</v>
      </c>
      <c r="Q123" s="666">
        <v>20.11485436893204</v>
      </c>
    </row>
    <row r="124" spans="1:17" ht="14.4" customHeight="1" x14ac:dyDescent="0.3">
      <c r="A124" s="661" t="s">
        <v>1872</v>
      </c>
      <c r="B124" s="662" t="s">
        <v>1703</v>
      </c>
      <c r="C124" s="662" t="s">
        <v>1832</v>
      </c>
      <c r="D124" s="662" t="s">
        <v>1833</v>
      </c>
      <c r="E124" s="662" t="s">
        <v>1834</v>
      </c>
      <c r="F124" s="665">
        <v>13</v>
      </c>
      <c r="G124" s="665">
        <v>11496.16</v>
      </c>
      <c r="H124" s="665">
        <v>1</v>
      </c>
      <c r="I124" s="665">
        <v>884.31999999999994</v>
      </c>
      <c r="J124" s="665">
        <v>9</v>
      </c>
      <c r="K124" s="665">
        <v>7958.88</v>
      </c>
      <c r="L124" s="665">
        <v>0.69230769230769229</v>
      </c>
      <c r="M124" s="665">
        <v>884.32</v>
      </c>
      <c r="N124" s="665"/>
      <c r="O124" s="665"/>
      <c r="P124" s="678"/>
      <c r="Q124" s="666"/>
    </row>
    <row r="125" spans="1:17" ht="14.4" customHeight="1" x14ac:dyDescent="0.3">
      <c r="A125" s="661" t="s">
        <v>1872</v>
      </c>
      <c r="B125" s="662" t="s">
        <v>1703</v>
      </c>
      <c r="C125" s="662" t="s">
        <v>1736</v>
      </c>
      <c r="D125" s="662" t="s">
        <v>1739</v>
      </c>
      <c r="E125" s="662" t="s">
        <v>1740</v>
      </c>
      <c r="F125" s="665"/>
      <c r="G125" s="665"/>
      <c r="H125" s="665"/>
      <c r="I125" s="665"/>
      <c r="J125" s="665">
        <v>1</v>
      </c>
      <c r="K125" s="665">
        <v>424</v>
      </c>
      <c r="L125" s="665"/>
      <c r="M125" s="665">
        <v>424</v>
      </c>
      <c r="N125" s="665"/>
      <c r="O125" s="665"/>
      <c r="P125" s="678"/>
      <c r="Q125" s="666"/>
    </row>
    <row r="126" spans="1:17" ht="14.4" customHeight="1" x14ac:dyDescent="0.3">
      <c r="A126" s="661" t="s">
        <v>1872</v>
      </c>
      <c r="B126" s="662" t="s">
        <v>1703</v>
      </c>
      <c r="C126" s="662" t="s">
        <v>1736</v>
      </c>
      <c r="D126" s="662" t="s">
        <v>1764</v>
      </c>
      <c r="E126" s="662" t="s">
        <v>1765</v>
      </c>
      <c r="F126" s="665">
        <v>1</v>
      </c>
      <c r="G126" s="665">
        <v>1175</v>
      </c>
      <c r="H126" s="665">
        <v>1</v>
      </c>
      <c r="I126" s="665">
        <v>1175</v>
      </c>
      <c r="J126" s="665"/>
      <c r="K126" s="665"/>
      <c r="L126" s="665"/>
      <c r="M126" s="665"/>
      <c r="N126" s="665"/>
      <c r="O126" s="665"/>
      <c r="P126" s="678"/>
      <c r="Q126" s="666"/>
    </row>
    <row r="127" spans="1:17" ht="14.4" customHeight="1" x14ac:dyDescent="0.3">
      <c r="A127" s="661" t="s">
        <v>1872</v>
      </c>
      <c r="B127" s="662" t="s">
        <v>1703</v>
      </c>
      <c r="C127" s="662" t="s">
        <v>1736</v>
      </c>
      <c r="D127" s="662" t="s">
        <v>1768</v>
      </c>
      <c r="E127" s="662" t="s">
        <v>1769</v>
      </c>
      <c r="F127" s="665">
        <v>1</v>
      </c>
      <c r="G127" s="665">
        <v>654</v>
      </c>
      <c r="H127" s="665">
        <v>1</v>
      </c>
      <c r="I127" s="665">
        <v>654</v>
      </c>
      <c r="J127" s="665"/>
      <c r="K127" s="665"/>
      <c r="L127" s="665"/>
      <c r="M127" s="665"/>
      <c r="N127" s="665"/>
      <c r="O127" s="665"/>
      <c r="P127" s="678"/>
      <c r="Q127" s="666"/>
    </row>
    <row r="128" spans="1:17" ht="14.4" customHeight="1" x14ac:dyDescent="0.3">
      <c r="A128" s="661" t="s">
        <v>1872</v>
      </c>
      <c r="B128" s="662" t="s">
        <v>1703</v>
      </c>
      <c r="C128" s="662" t="s">
        <v>1736</v>
      </c>
      <c r="D128" s="662" t="s">
        <v>1770</v>
      </c>
      <c r="E128" s="662" t="s">
        <v>1771</v>
      </c>
      <c r="F128" s="665"/>
      <c r="G128" s="665"/>
      <c r="H128" s="665"/>
      <c r="I128" s="665"/>
      <c r="J128" s="665">
        <v>2</v>
      </c>
      <c r="K128" s="665">
        <v>1378</v>
      </c>
      <c r="L128" s="665"/>
      <c r="M128" s="665">
        <v>689</v>
      </c>
      <c r="N128" s="665"/>
      <c r="O128" s="665"/>
      <c r="P128" s="678"/>
      <c r="Q128" s="666"/>
    </row>
    <row r="129" spans="1:17" ht="14.4" customHeight="1" x14ac:dyDescent="0.3">
      <c r="A129" s="661" t="s">
        <v>1872</v>
      </c>
      <c r="B129" s="662" t="s">
        <v>1703</v>
      </c>
      <c r="C129" s="662" t="s">
        <v>1736</v>
      </c>
      <c r="D129" s="662" t="s">
        <v>1774</v>
      </c>
      <c r="E129" s="662" t="s">
        <v>1775</v>
      </c>
      <c r="F129" s="665">
        <v>7</v>
      </c>
      <c r="G129" s="665">
        <v>12302</v>
      </c>
      <c r="H129" s="665">
        <v>1</v>
      </c>
      <c r="I129" s="665">
        <v>1757.4285714285713</v>
      </c>
      <c r="J129" s="665">
        <v>5</v>
      </c>
      <c r="K129" s="665">
        <v>8810</v>
      </c>
      <c r="L129" s="665">
        <v>0.71614371646886688</v>
      </c>
      <c r="M129" s="665">
        <v>1762</v>
      </c>
      <c r="N129" s="665">
        <v>5</v>
      </c>
      <c r="O129" s="665">
        <v>9125</v>
      </c>
      <c r="P129" s="678">
        <v>0.74174930905543812</v>
      </c>
      <c r="Q129" s="666">
        <v>1825</v>
      </c>
    </row>
    <row r="130" spans="1:17" ht="14.4" customHeight="1" x14ac:dyDescent="0.3">
      <c r="A130" s="661" t="s">
        <v>1872</v>
      </c>
      <c r="B130" s="662" t="s">
        <v>1703</v>
      </c>
      <c r="C130" s="662" t="s">
        <v>1736</v>
      </c>
      <c r="D130" s="662" t="s">
        <v>1776</v>
      </c>
      <c r="E130" s="662" t="s">
        <v>1777</v>
      </c>
      <c r="F130" s="665"/>
      <c r="G130" s="665"/>
      <c r="H130" s="665"/>
      <c r="I130" s="665"/>
      <c r="J130" s="665">
        <v>2</v>
      </c>
      <c r="K130" s="665">
        <v>826</v>
      </c>
      <c r="L130" s="665"/>
      <c r="M130" s="665">
        <v>413</v>
      </c>
      <c r="N130" s="665">
        <v>1</v>
      </c>
      <c r="O130" s="665">
        <v>429</v>
      </c>
      <c r="P130" s="678"/>
      <c r="Q130" s="666">
        <v>429</v>
      </c>
    </row>
    <row r="131" spans="1:17" ht="14.4" customHeight="1" x14ac:dyDescent="0.3">
      <c r="A131" s="661" t="s">
        <v>1872</v>
      </c>
      <c r="B131" s="662" t="s">
        <v>1703</v>
      </c>
      <c r="C131" s="662" t="s">
        <v>1736</v>
      </c>
      <c r="D131" s="662" t="s">
        <v>1778</v>
      </c>
      <c r="E131" s="662" t="s">
        <v>1779</v>
      </c>
      <c r="F131" s="665">
        <v>191</v>
      </c>
      <c r="G131" s="665">
        <v>658040</v>
      </c>
      <c r="H131" s="665">
        <v>1</v>
      </c>
      <c r="I131" s="665">
        <v>3445.2356020942407</v>
      </c>
      <c r="J131" s="665">
        <v>186</v>
      </c>
      <c r="K131" s="665">
        <v>642630</v>
      </c>
      <c r="L131" s="665">
        <v>0.97658197070086927</v>
      </c>
      <c r="M131" s="665">
        <v>3455</v>
      </c>
      <c r="N131" s="665">
        <v>92</v>
      </c>
      <c r="O131" s="665">
        <v>323656</v>
      </c>
      <c r="P131" s="678">
        <v>0.49184851984681782</v>
      </c>
      <c r="Q131" s="666">
        <v>3518</v>
      </c>
    </row>
    <row r="132" spans="1:17" ht="14.4" customHeight="1" x14ac:dyDescent="0.3">
      <c r="A132" s="661" t="s">
        <v>1872</v>
      </c>
      <c r="B132" s="662" t="s">
        <v>1703</v>
      </c>
      <c r="C132" s="662" t="s">
        <v>1736</v>
      </c>
      <c r="D132" s="662" t="s">
        <v>1837</v>
      </c>
      <c r="E132" s="662" t="s">
        <v>1838</v>
      </c>
      <c r="F132" s="665">
        <v>16</v>
      </c>
      <c r="G132" s="665">
        <v>229312</v>
      </c>
      <c r="H132" s="665">
        <v>1</v>
      </c>
      <c r="I132" s="665">
        <v>14332</v>
      </c>
      <c r="J132" s="665">
        <v>9</v>
      </c>
      <c r="K132" s="665">
        <v>129060</v>
      </c>
      <c r="L132" s="665">
        <v>0.56281398269606475</v>
      </c>
      <c r="M132" s="665">
        <v>14340</v>
      </c>
      <c r="N132" s="665">
        <v>8</v>
      </c>
      <c r="O132" s="665">
        <v>116048</v>
      </c>
      <c r="P132" s="678">
        <v>0.5060703321239185</v>
      </c>
      <c r="Q132" s="666">
        <v>14506</v>
      </c>
    </row>
    <row r="133" spans="1:17" ht="14.4" customHeight="1" x14ac:dyDescent="0.3">
      <c r="A133" s="661" t="s">
        <v>1872</v>
      </c>
      <c r="B133" s="662" t="s">
        <v>1703</v>
      </c>
      <c r="C133" s="662" t="s">
        <v>1736</v>
      </c>
      <c r="D133" s="662" t="s">
        <v>1796</v>
      </c>
      <c r="E133" s="662" t="s">
        <v>1797</v>
      </c>
      <c r="F133" s="665">
        <v>3</v>
      </c>
      <c r="G133" s="665">
        <v>3870</v>
      </c>
      <c r="H133" s="665">
        <v>1</v>
      </c>
      <c r="I133" s="665">
        <v>1290</v>
      </c>
      <c r="J133" s="665"/>
      <c r="K133" s="665"/>
      <c r="L133" s="665"/>
      <c r="M133" s="665"/>
      <c r="N133" s="665">
        <v>1</v>
      </c>
      <c r="O133" s="665">
        <v>1342</v>
      </c>
      <c r="P133" s="678">
        <v>0.34677002583979327</v>
      </c>
      <c r="Q133" s="666">
        <v>1342</v>
      </c>
    </row>
    <row r="134" spans="1:17" ht="14.4" customHeight="1" x14ac:dyDescent="0.3">
      <c r="A134" s="661" t="s">
        <v>1872</v>
      </c>
      <c r="B134" s="662" t="s">
        <v>1703</v>
      </c>
      <c r="C134" s="662" t="s">
        <v>1736</v>
      </c>
      <c r="D134" s="662" t="s">
        <v>1798</v>
      </c>
      <c r="E134" s="662" t="s">
        <v>1799</v>
      </c>
      <c r="F134" s="665">
        <v>2</v>
      </c>
      <c r="G134" s="665">
        <v>974</v>
      </c>
      <c r="H134" s="665">
        <v>1</v>
      </c>
      <c r="I134" s="665">
        <v>487</v>
      </c>
      <c r="J134" s="665"/>
      <c r="K134" s="665"/>
      <c r="L134" s="665"/>
      <c r="M134" s="665"/>
      <c r="N134" s="665"/>
      <c r="O134" s="665"/>
      <c r="P134" s="678"/>
      <c r="Q134" s="666"/>
    </row>
    <row r="135" spans="1:17" ht="14.4" customHeight="1" x14ac:dyDescent="0.3">
      <c r="A135" s="661" t="s">
        <v>1872</v>
      </c>
      <c r="B135" s="662" t="s">
        <v>1703</v>
      </c>
      <c r="C135" s="662" t="s">
        <v>1736</v>
      </c>
      <c r="D135" s="662" t="s">
        <v>1800</v>
      </c>
      <c r="E135" s="662" t="s">
        <v>1801</v>
      </c>
      <c r="F135" s="665">
        <v>1</v>
      </c>
      <c r="G135" s="665">
        <v>2253</v>
      </c>
      <c r="H135" s="665">
        <v>1</v>
      </c>
      <c r="I135" s="665">
        <v>2253</v>
      </c>
      <c r="J135" s="665">
        <v>1</v>
      </c>
      <c r="K135" s="665">
        <v>2258</v>
      </c>
      <c r="L135" s="665">
        <v>1.0022192632046161</v>
      </c>
      <c r="M135" s="665">
        <v>2258</v>
      </c>
      <c r="N135" s="665"/>
      <c r="O135" s="665"/>
      <c r="P135" s="678"/>
      <c r="Q135" s="666"/>
    </row>
    <row r="136" spans="1:17" ht="14.4" customHeight="1" x14ac:dyDescent="0.3">
      <c r="A136" s="661" t="s">
        <v>1873</v>
      </c>
      <c r="B136" s="662" t="s">
        <v>1703</v>
      </c>
      <c r="C136" s="662" t="s">
        <v>1704</v>
      </c>
      <c r="D136" s="662" t="s">
        <v>1827</v>
      </c>
      <c r="E136" s="662" t="s">
        <v>896</v>
      </c>
      <c r="F136" s="665">
        <v>0.8</v>
      </c>
      <c r="G136" s="665">
        <v>1747.45</v>
      </c>
      <c r="H136" s="665">
        <v>1</v>
      </c>
      <c r="I136" s="665">
        <v>2184.3125</v>
      </c>
      <c r="J136" s="665"/>
      <c r="K136" s="665"/>
      <c r="L136" s="665"/>
      <c r="M136" s="665"/>
      <c r="N136" s="665"/>
      <c r="O136" s="665"/>
      <c r="P136" s="678"/>
      <c r="Q136" s="666"/>
    </row>
    <row r="137" spans="1:17" ht="14.4" customHeight="1" x14ac:dyDescent="0.3">
      <c r="A137" s="661" t="s">
        <v>1873</v>
      </c>
      <c r="B137" s="662" t="s">
        <v>1703</v>
      </c>
      <c r="C137" s="662" t="s">
        <v>1707</v>
      </c>
      <c r="D137" s="662" t="s">
        <v>1710</v>
      </c>
      <c r="E137" s="662"/>
      <c r="F137" s="665">
        <v>180</v>
      </c>
      <c r="G137" s="665">
        <v>918</v>
      </c>
      <c r="H137" s="665">
        <v>1</v>
      </c>
      <c r="I137" s="665">
        <v>5.0999999999999996</v>
      </c>
      <c r="J137" s="665"/>
      <c r="K137" s="665"/>
      <c r="L137" s="665"/>
      <c r="M137" s="665"/>
      <c r="N137" s="665"/>
      <c r="O137" s="665"/>
      <c r="P137" s="678"/>
      <c r="Q137" s="666"/>
    </row>
    <row r="138" spans="1:17" ht="14.4" customHeight="1" x14ac:dyDescent="0.3">
      <c r="A138" s="661" t="s">
        <v>1873</v>
      </c>
      <c r="B138" s="662" t="s">
        <v>1703</v>
      </c>
      <c r="C138" s="662" t="s">
        <v>1707</v>
      </c>
      <c r="D138" s="662" t="s">
        <v>1721</v>
      </c>
      <c r="E138" s="662"/>
      <c r="F138" s="665">
        <v>400</v>
      </c>
      <c r="G138" s="665">
        <v>7648</v>
      </c>
      <c r="H138" s="665">
        <v>1</v>
      </c>
      <c r="I138" s="665">
        <v>19.12</v>
      </c>
      <c r="J138" s="665"/>
      <c r="K138" s="665"/>
      <c r="L138" s="665"/>
      <c r="M138" s="665"/>
      <c r="N138" s="665"/>
      <c r="O138" s="665"/>
      <c r="P138" s="678"/>
      <c r="Q138" s="666"/>
    </row>
    <row r="139" spans="1:17" ht="14.4" customHeight="1" x14ac:dyDescent="0.3">
      <c r="A139" s="661" t="s">
        <v>1873</v>
      </c>
      <c r="B139" s="662" t="s">
        <v>1703</v>
      </c>
      <c r="C139" s="662" t="s">
        <v>1707</v>
      </c>
      <c r="D139" s="662" t="s">
        <v>1829</v>
      </c>
      <c r="E139" s="662"/>
      <c r="F139" s="665">
        <v>895</v>
      </c>
      <c r="G139" s="665">
        <v>29803.5</v>
      </c>
      <c r="H139" s="665">
        <v>1</v>
      </c>
      <c r="I139" s="665">
        <v>33.299999999999997</v>
      </c>
      <c r="J139" s="665"/>
      <c r="K139" s="665"/>
      <c r="L139" s="665"/>
      <c r="M139" s="665"/>
      <c r="N139" s="665"/>
      <c r="O139" s="665"/>
      <c r="P139" s="678"/>
      <c r="Q139" s="666"/>
    </row>
    <row r="140" spans="1:17" ht="14.4" customHeight="1" x14ac:dyDescent="0.3">
      <c r="A140" s="661" t="s">
        <v>1873</v>
      </c>
      <c r="B140" s="662" t="s">
        <v>1703</v>
      </c>
      <c r="C140" s="662" t="s">
        <v>1832</v>
      </c>
      <c r="D140" s="662" t="s">
        <v>1833</v>
      </c>
      <c r="E140" s="662" t="s">
        <v>1834</v>
      </c>
      <c r="F140" s="665">
        <v>1</v>
      </c>
      <c r="G140" s="665">
        <v>884.32</v>
      </c>
      <c r="H140" s="665">
        <v>1</v>
      </c>
      <c r="I140" s="665">
        <v>884.32</v>
      </c>
      <c r="J140" s="665"/>
      <c r="K140" s="665"/>
      <c r="L140" s="665"/>
      <c r="M140" s="665"/>
      <c r="N140" s="665"/>
      <c r="O140" s="665"/>
      <c r="P140" s="678"/>
      <c r="Q140" s="666"/>
    </row>
    <row r="141" spans="1:17" ht="14.4" customHeight="1" x14ac:dyDescent="0.3">
      <c r="A141" s="661" t="s">
        <v>1873</v>
      </c>
      <c r="B141" s="662" t="s">
        <v>1703</v>
      </c>
      <c r="C141" s="662" t="s">
        <v>1736</v>
      </c>
      <c r="D141" s="662" t="s">
        <v>1774</v>
      </c>
      <c r="E141" s="662" t="s">
        <v>1775</v>
      </c>
      <c r="F141" s="665">
        <v>2</v>
      </c>
      <c r="G141" s="665">
        <v>3514</v>
      </c>
      <c r="H141" s="665">
        <v>1</v>
      </c>
      <c r="I141" s="665">
        <v>1757</v>
      </c>
      <c r="J141" s="665"/>
      <c r="K141" s="665"/>
      <c r="L141" s="665"/>
      <c r="M141" s="665"/>
      <c r="N141" s="665"/>
      <c r="O141" s="665"/>
      <c r="P141" s="678"/>
      <c r="Q141" s="666"/>
    </row>
    <row r="142" spans="1:17" ht="14.4" customHeight="1" x14ac:dyDescent="0.3">
      <c r="A142" s="661" t="s">
        <v>1873</v>
      </c>
      <c r="B142" s="662" t="s">
        <v>1703</v>
      </c>
      <c r="C142" s="662" t="s">
        <v>1736</v>
      </c>
      <c r="D142" s="662" t="s">
        <v>1837</v>
      </c>
      <c r="E142" s="662" t="s">
        <v>1838</v>
      </c>
      <c r="F142" s="665">
        <v>2</v>
      </c>
      <c r="G142" s="665">
        <v>28656</v>
      </c>
      <c r="H142" s="665">
        <v>1</v>
      </c>
      <c r="I142" s="665">
        <v>14328</v>
      </c>
      <c r="J142" s="665"/>
      <c r="K142" s="665"/>
      <c r="L142" s="665"/>
      <c r="M142" s="665"/>
      <c r="N142" s="665"/>
      <c r="O142" s="665"/>
      <c r="P142" s="678"/>
      <c r="Q142" s="666"/>
    </row>
    <row r="143" spans="1:17" ht="14.4" customHeight="1" x14ac:dyDescent="0.3">
      <c r="A143" s="661" t="s">
        <v>1873</v>
      </c>
      <c r="B143" s="662" t="s">
        <v>1703</v>
      </c>
      <c r="C143" s="662" t="s">
        <v>1736</v>
      </c>
      <c r="D143" s="662" t="s">
        <v>1798</v>
      </c>
      <c r="E143" s="662" t="s">
        <v>1799</v>
      </c>
      <c r="F143" s="665">
        <v>1</v>
      </c>
      <c r="G143" s="665">
        <v>489</v>
      </c>
      <c r="H143" s="665">
        <v>1</v>
      </c>
      <c r="I143" s="665">
        <v>489</v>
      </c>
      <c r="J143" s="665"/>
      <c r="K143" s="665"/>
      <c r="L143" s="665"/>
      <c r="M143" s="665"/>
      <c r="N143" s="665"/>
      <c r="O143" s="665"/>
      <c r="P143" s="678"/>
      <c r="Q143" s="666"/>
    </row>
    <row r="144" spans="1:17" ht="14.4" customHeight="1" x14ac:dyDescent="0.3">
      <c r="A144" s="661" t="s">
        <v>1873</v>
      </c>
      <c r="B144" s="662" t="s">
        <v>1703</v>
      </c>
      <c r="C144" s="662" t="s">
        <v>1736</v>
      </c>
      <c r="D144" s="662" t="s">
        <v>1800</v>
      </c>
      <c r="E144" s="662" t="s">
        <v>1801</v>
      </c>
      <c r="F144" s="665">
        <v>1</v>
      </c>
      <c r="G144" s="665">
        <v>2242</v>
      </c>
      <c r="H144" s="665">
        <v>1</v>
      </c>
      <c r="I144" s="665">
        <v>2242</v>
      </c>
      <c r="J144" s="665"/>
      <c r="K144" s="665"/>
      <c r="L144" s="665"/>
      <c r="M144" s="665"/>
      <c r="N144" s="665"/>
      <c r="O144" s="665"/>
      <c r="P144" s="678"/>
      <c r="Q144" s="666"/>
    </row>
    <row r="145" spans="1:17" ht="14.4" customHeight="1" x14ac:dyDescent="0.3">
      <c r="A145" s="661" t="s">
        <v>1874</v>
      </c>
      <c r="B145" s="662" t="s">
        <v>1703</v>
      </c>
      <c r="C145" s="662" t="s">
        <v>1704</v>
      </c>
      <c r="D145" s="662" t="s">
        <v>1822</v>
      </c>
      <c r="E145" s="662" t="s">
        <v>881</v>
      </c>
      <c r="F145" s="665">
        <v>1</v>
      </c>
      <c r="G145" s="665">
        <v>1978.03</v>
      </c>
      <c r="H145" s="665">
        <v>1</v>
      </c>
      <c r="I145" s="665">
        <v>1978.03</v>
      </c>
      <c r="J145" s="665"/>
      <c r="K145" s="665"/>
      <c r="L145" s="665"/>
      <c r="M145" s="665"/>
      <c r="N145" s="665"/>
      <c r="O145" s="665"/>
      <c r="P145" s="678"/>
      <c r="Q145" s="666"/>
    </row>
    <row r="146" spans="1:17" ht="14.4" customHeight="1" x14ac:dyDescent="0.3">
      <c r="A146" s="661" t="s">
        <v>1874</v>
      </c>
      <c r="B146" s="662" t="s">
        <v>1703</v>
      </c>
      <c r="C146" s="662" t="s">
        <v>1704</v>
      </c>
      <c r="D146" s="662" t="s">
        <v>1825</v>
      </c>
      <c r="E146" s="662" t="s">
        <v>896</v>
      </c>
      <c r="F146" s="665"/>
      <c r="G146" s="665"/>
      <c r="H146" s="665"/>
      <c r="I146" s="665"/>
      <c r="J146" s="665"/>
      <c r="K146" s="665"/>
      <c r="L146" s="665"/>
      <c r="M146" s="665"/>
      <c r="N146" s="665">
        <v>0.02</v>
      </c>
      <c r="O146" s="665">
        <v>177.08</v>
      </c>
      <c r="P146" s="678"/>
      <c r="Q146" s="666">
        <v>8854</v>
      </c>
    </row>
    <row r="147" spans="1:17" ht="14.4" customHeight="1" x14ac:dyDescent="0.3">
      <c r="A147" s="661" t="s">
        <v>1874</v>
      </c>
      <c r="B147" s="662" t="s">
        <v>1703</v>
      </c>
      <c r="C147" s="662" t="s">
        <v>1704</v>
      </c>
      <c r="D147" s="662" t="s">
        <v>1827</v>
      </c>
      <c r="E147" s="662" t="s">
        <v>896</v>
      </c>
      <c r="F147" s="665"/>
      <c r="G147" s="665"/>
      <c r="H147" s="665"/>
      <c r="I147" s="665"/>
      <c r="J147" s="665"/>
      <c r="K147" s="665"/>
      <c r="L147" s="665"/>
      <c r="M147" s="665"/>
      <c r="N147" s="665">
        <v>0.5</v>
      </c>
      <c r="O147" s="665">
        <v>885.4</v>
      </c>
      <c r="P147" s="678"/>
      <c r="Q147" s="666">
        <v>1770.8</v>
      </c>
    </row>
    <row r="148" spans="1:17" ht="14.4" customHeight="1" x14ac:dyDescent="0.3">
      <c r="A148" s="661" t="s">
        <v>1874</v>
      </c>
      <c r="B148" s="662" t="s">
        <v>1703</v>
      </c>
      <c r="C148" s="662" t="s">
        <v>1707</v>
      </c>
      <c r="D148" s="662" t="s">
        <v>1714</v>
      </c>
      <c r="E148" s="662"/>
      <c r="F148" s="665">
        <v>1807</v>
      </c>
      <c r="G148" s="665">
        <v>10028.85</v>
      </c>
      <c r="H148" s="665">
        <v>1</v>
      </c>
      <c r="I148" s="665">
        <v>5.55</v>
      </c>
      <c r="J148" s="665"/>
      <c r="K148" s="665"/>
      <c r="L148" s="665"/>
      <c r="M148" s="665"/>
      <c r="N148" s="665"/>
      <c r="O148" s="665"/>
      <c r="P148" s="678"/>
      <c r="Q148" s="666"/>
    </row>
    <row r="149" spans="1:17" ht="14.4" customHeight="1" x14ac:dyDescent="0.3">
      <c r="A149" s="661" t="s">
        <v>1874</v>
      </c>
      <c r="B149" s="662" t="s">
        <v>1703</v>
      </c>
      <c r="C149" s="662" t="s">
        <v>1707</v>
      </c>
      <c r="D149" s="662" t="s">
        <v>1718</v>
      </c>
      <c r="E149" s="662"/>
      <c r="F149" s="665">
        <v>800</v>
      </c>
      <c r="G149" s="665">
        <v>14000</v>
      </c>
      <c r="H149" s="665">
        <v>1</v>
      </c>
      <c r="I149" s="665">
        <v>17.5</v>
      </c>
      <c r="J149" s="665"/>
      <c r="K149" s="665"/>
      <c r="L149" s="665"/>
      <c r="M149" s="665"/>
      <c r="N149" s="665"/>
      <c r="O149" s="665"/>
      <c r="P149" s="678"/>
      <c r="Q149" s="666"/>
    </row>
    <row r="150" spans="1:17" ht="14.4" customHeight="1" x14ac:dyDescent="0.3">
      <c r="A150" s="661" t="s">
        <v>1874</v>
      </c>
      <c r="B150" s="662" t="s">
        <v>1703</v>
      </c>
      <c r="C150" s="662" t="s">
        <v>1707</v>
      </c>
      <c r="D150" s="662" t="s">
        <v>1726</v>
      </c>
      <c r="E150" s="662"/>
      <c r="F150" s="665"/>
      <c r="G150" s="665"/>
      <c r="H150" s="665"/>
      <c r="I150" s="665"/>
      <c r="J150" s="665"/>
      <c r="K150" s="665"/>
      <c r="L150" s="665"/>
      <c r="M150" s="665"/>
      <c r="N150" s="665">
        <v>626</v>
      </c>
      <c r="O150" s="665">
        <v>2140.92</v>
      </c>
      <c r="P150" s="678"/>
      <c r="Q150" s="666">
        <v>3.42</v>
      </c>
    </row>
    <row r="151" spans="1:17" ht="14.4" customHeight="1" x14ac:dyDescent="0.3">
      <c r="A151" s="661" t="s">
        <v>1874</v>
      </c>
      <c r="B151" s="662" t="s">
        <v>1703</v>
      </c>
      <c r="C151" s="662" t="s">
        <v>1707</v>
      </c>
      <c r="D151" s="662" t="s">
        <v>1829</v>
      </c>
      <c r="E151" s="662"/>
      <c r="F151" s="665">
        <v>1019</v>
      </c>
      <c r="G151" s="665">
        <v>33932.699999999997</v>
      </c>
      <c r="H151" s="665">
        <v>1</v>
      </c>
      <c r="I151" s="665">
        <v>33.299999999999997</v>
      </c>
      <c r="J151" s="665"/>
      <c r="K151" s="665"/>
      <c r="L151" s="665"/>
      <c r="M151" s="665"/>
      <c r="N151" s="665">
        <v>202</v>
      </c>
      <c r="O151" s="665">
        <v>6668.02</v>
      </c>
      <c r="P151" s="678">
        <v>0.19650720396549645</v>
      </c>
      <c r="Q151" s="666">
        <v>33.010000000000005</v>
      </c>
    </row>
    <row r="152" spans="1:17" ht="14.4" customHeight="1" x14ac:dyDescent="0.3">
      <c r="A152" s="661" t="s">
        <v>1874</v>
      </c>
      <c r="B152" s="662" t="s">
        <v>1703</v>
      </c>
      <c r="C152" s="662" t="s">
        <v>1832</v>
      </c>
      <c r="D152" s="662" t="s">
        <v>1833</v>
      </c>
      <c r="E152" s="662" t="s">
        <v>1834</v>
      </c>
      <c r="F152" s="665">
        <v>2</v>
      </c>
      <c r="G152" s="665">
        <v>1768.64</v>
      </c>
      <c r="H152" s="665">
        <v>1</v>
      </c>
      <c r="I152" s="665">
        <v>884.32</v>
      </c>
      <c r="J152" s="665"/>
      <c r="K152" s="665"/>
      <c r="L152" s="665"/>
      <c r="M152" s="665"/>
      <c r="N152" s="665"/>
      <c r="O152" s="665"/>
      <c r="P152" s="678"/>
      <c r="Q152" s="666"/>
    </row>
    <row r="153" spans="1:17" ht="14.4" customHeight="1" x14ac:dyDescent="0.3">
      <c r="A153" s="661" t="s">
        <v>1874</v>
      </c>
      <c r="B153" s="662" t="s">
        <v>1703</v>
      </c>
      <c r="C153" s="662" t="s">
        <v>1736</v>
      </c>
      <c r="D153" s="662" t="s">
        <v>1737</v>
      </c>
      <c r="E153" s="662" t="s">
        <v>1738</v>
      </c>
      <c r="F153" s="665"/>
      <c r="G153" s="665"/>
      <c r="H153" s="665"/>
      <c r="I153" s="665"/>
      <c r="J153" s="665">
        <v>1</v>
      </c>
      <c r="K153" s="665">
        <v>35</v>
      </c>
      <c r="L153" s="665"/>
      <c r="M153" s="665">
        <v>35</v>
      </c>
      <c r="N153" s="665"/>
      <c r="O153" s="665"/>
      <c r="P153" s="678"/>
      <c r="Q153" s="666"/>
    </row>
    <row r="154" spans="1:17" ht="14.4" customHeight="1" x14ac:dyDescent="0.3">
      <c r="A154" s="661" t="s">
        <v>1874</v>
      </c>
      <c r="B154" s="662" t="s">
        <v>1703</v>
      </c>
      <c r="C154" s="662" t="s">
        <v>1736</v>
      </c>
      <c r="D154" s="662" t="s">
        <v>1774</v>
      </c>
      <c r="E154" s="662" t="s">
        <v>1775</v>
      </c>
      <c r="F154" s="665">
        <v>6</v>
      </c>
      <c r="G154" s="665">
        <v>10548</v>
      </c>
      <c r="H154" s="665">
        <v>1</v>
      </c>
      <c r="I154" s="665">
        <v>1758</v>
      </c>
      <c r="J154" s="665"/>
      <c r="K154" s="665"/>
      <c r="L154" s="665"/>
      <c r="M154" s="665"/>
      <c r="N154" s="665">
        <v>2</v>
      </c>
      <c r="O154" s="665">
        <v>3650</v>
      </c>
      <c r="P154" s="678">
        <v>0.34603716344330676</v>
      </c>
      <c r="Q154" s="666">
        <v>1825</v>
      </c>
    </row>
    <row r="155" spans="1:17" ht="14.4" customHeight="1" x14ac:dyDescent="0.3">
      <c r="A155" s="661" t="s">
        <v>1874</v>
      </c>
      <c r="B155" s="662" t="s">
        <v>1703</v>
      </c>
      <c r="C155" s="662" t="s">
        <v>1736</v>
      </c>
      <c r="D155" s="662" t="s">
        <v>1776</v>
      </c>
      <c r="E155" s="662" t="s">
        <v>1777</v>
      </c>
      <c r="F155" s="665">
        <v>2</v>
      </c>
      <c r="G155" s="665">
        <v>820</v>
      </c>
      <c r="H155" s="665">
        <v>1</v>
      </c>
      <c r="I155" s="665">
        <v>410</v>
      </c>
      <c r="J155" s="665"/>
      <c r="K155" s="665"/>
      <c r="L155" s="665"/>
      <c r="M155" s="665"/>
      <c r="N155" s="665"/>
      <c r="O155" s="665"/>
      <c r="P155" s="678"/>
      <c r="Q155" s="666"/>
    </row>
    <row r="156" spans="1:17" ht="14.4" customHeight="1" x14ac:dyDescent="0.3">
      <c r="A156" s="661" t="s">
        <v>1874</v>
      </c>
      <c r="B156" s="662" t="s">
        <v>1703</v>
      </c>
      <c r="C156" s="662" t="s">
        <v>1736</v>
      </c>
      <c r="D156" s="662" t="s">
        <v>1837</v>
      </c>
      <c r="E156" s="662" t="s">
        <v>1838</v>
      </c>
      <c r="F156" s="665">
        <v>2</v>
      </c>
      <c r="G156" s="665">
        <v>28664</v>
      </c>
      <c r="H156" s="665">
        <v>1</v>
      </c>
      <c r="I156" s="665">
        <v>14332</v>
      </c>
      <c r="J156" s="665"/>
      <c r="K156" s="665"/>
      <c r="L156" s="665"/>
      <c r="M156" s="665"/>
      <c r="N156" s="665">
        <v>1</v>
      </c>
      <c r="O156" s="665">
        <v>14506</v>
      </c>
      <c r="P156" s="678">
        <v>0.5060703321239185</v>
      </c>
      <c r="Q156" s="666">
        <v>14506</v>
      </c>
    </row>
    <row r="157" spans="1:17" ht="14.4" customHeight="1" x14ac:dyDescent="0.3">
      <c r="A157" s="661" t="s">
        <v>1874</v>
      </c>
      <c r="B157" s="662" t="s">
        <v>1703</v>
      </c>
      <c r="C157" s="662" t="s">
        <v>1736</v>
      </c>
      <c r="D157" s="662" t="s">
        <v>1788</v>
      </c>
      <c r="E157" s="662" t="s">
        <v>1789</v>
      </c>
      <c r="F157" s="665">
        <v>1</v>
      </c>
      <c r="G157" s="665">
        <v>580</v>
      </c>
      <c r="H157" s="665">
        <v>1</v>
      </c>
      <c r="I157" s="665">
        <v>580</v>
      </c>
      <c r="J157" s="665"/>
      <c r="K157" s="665"/>
      <c r="L157" s="665"/>
      <c r="M157" s="665"/>
      <c r="N157" s="665"/>
      <c r="O157" s="665"/>
      <c r="P157" s="678"/>
      <c r="Q157" s="666"/>
    </row>
    <row r="158" spans="1:17" ht="14.4" customHeight="1" x14ac:dyDescent="0.3">
      <c r="A158" s="661" t="s">
        <v>1874</v>
      </c>
      <c r="B158" s="662" t="s">
        <v>1703</v>
      </c>
      <c r="C158" s="662" t="s">
        <v>1736</v>
      </c>
      <c r="D158" s="662" t="s">
        <v>1796</v>
      </c>
      <c r="E158" s="662" t="s">
        <v>1797</v>
      </c>
      <c r="F158" s="665"/>
      <c r="G158" s="665"/>
      <c r="H158" s="665"/>
      <c r="I158" s="665"/>
      <c r="J158" s="665"/>
      <c r="K158" s="665"/>
      <c r="L158" s="665"/>
      <c r="M158" s="665"/>
      <c r="N158" s="665">
        <v>1</v>
      </c>
      <c r="O158" s="665">
        <v>1342</v>
      </c>
      <c r="P158" s="678"/>
      <c r="Q158" s="666">
        <v>1342</v>
      </c>
    </row>
    <row r="159" spans="1:17" ht="14.4" customHeight="1" x14ac:dyDescent="0.3">
      <c r="A159" s="661" t="s">
        <v>1874</v>
      </c>
      <c r="B159" s="662" t="s">
        <v>1703</v>
      </c>
      <c r="C159" s="662" t="s">
        <v>1736</v>
      </c>
      <c r="D159" s="662" t="s">
        <v>1800</v>
      </c>
      <c r="E159" s="662" t="s">
        <v>1801</v>
      </c>
      <c r="F159" s="665">
        <v>1</v>
      </c>
      <c r="G159" s="665">
        <v>2253</v>
      </c>
      <c r="H159" s="665">
        <v>1</v>
      </c>
      <c r="I159" s="665">
        <v>2253</v>
      </c>
      <c r="J159" s="665"/>
      <c r="K159" s="665"/>
      <c r="L159" s="665"/>
      <c r="M159" s="665"/>
      <c r="N159" s="665"/>
      <c r="O159" s="665"/>
      <c r="P159" s="678"/>
      <c r="Q159" s="666"/>
    </row>
    <row r="160" spans="1:17" ht="14.4" customHeight="1" x14ac:dyDescent="0.3">
      <c r="A160" s="661" t="s">
        <v>1874</v>
      </c>
      <c r="B160" s="662" t="s">
        <v>1703</v>
      </c>
      <c r="C160" s="662" t="s">
        <v>1736</v>
      </c>
      <c r="D160" s="662" t="s">
        <v>1802</v>
      </c>
      <c r="E160" s="662" t="s">
        <v>1803</v>
      </c>
      <c r="F160" s="665">
        <v>1</v>
      </c>
      <c r="G160" s="665">
        <v>2546</v>
      </c>
      <c r="H160" s="665">
        <v>1</v>
      </c>
      <c r="I160" s="665">
        <v>2546</v>
      </c>
      <c r="J160" s="665"/>
      <c r="K160" s="665"/>
      <c r="L160" s="665"/>
      <c r="M160" s="665"/>
      <c r="N160" s="665"/>
      <c r="O160" s="665"/>
      <c r="P160" s="678"/>
      <c r="Q160" s="666"/>
    </row>
    <row r="161" spans="1:17" ht="14.4" customHeight="1" x14ac:dyDescent="0.3">
      <c r="A161" s="661" t="s">
        <v>1875</v>
      </c>
      <c r="B161" s="662" t="s">
        <v>1703</v>
      </c>
      <c r="C161" s="662" t="s">
        <v>1704</v>
      </c>
      <c r="D161" s="662" t="s">
        <v>1827</v>
      </c>
      <c r="E161" s="662" t="s">
        <v>896</v>
      </c>
      <c r="F161" s="665"/>
      <c r="G161" s="665"/>
      <c r="H161" s="665"/>
      <c r="I161" s="665"/>
      <c r="J161" s="665">
        <v>0.5</v>
      </c>
      <c r="K161" s="665">
        <v>885.4</v>
      </c>
      <c r="L161" s="665"/>
      <c r="M161" s="665">
        <v>1770.8</v>
      </c>
      <c r="N161" s="665"/>
      <c r="O161" s="665"/>
      <c r="P161" s="678"/>
      <c r="Q161" s="666"/>
    </row>
    <row r="162" spans="1:17" ht="14.4" customHeight="1" x14ac:dyDescent="0.3">
      <c r="A162" s="661" t="s">
        <v>1875</v>
      </c>
      <c r="B162" s="662" t="s">
        <v>1703</v>
      </c>
      <c r="C162" s="662" t="s">
        <v>1707</v>
      </c>
      <c r="D162" s="662" t="s">
        <v>1710</v>
      </c>
      <c r="E162" s="662"/>
      <c r="F162" s="665"/>
      <c r="G162" s="665"/>
      <c r="H162" s="665"/>
      <c r="I162" s="665"/>
      <c r="J162" s="665">
        <v>180</v>
      </c>
      <c r="K162" s="665">
        <v>957.6</v>
      </c>
      <c r="L162" s="665"/>
      <c r="M162" s="665">
        <v>5.32</v>
      </c>
      <c r="N162" s="665"/>
      <c r="O162" s="665"/>
      <c r="P162" s="678"/>
      <c r="Q162" s="666"/>
    </row>
    <row r="163" spans="1:17" ht="14.4" customHeight="1" x14ac:dyDescent="0.3">
      <c r="A163" s="661" t="s">
        <v>1875</v>
      </c>
      <c r="B163" s="662" t="s">
        <v>1703</v>
      </c>
      <c r="C163" s="662" t="s">
        <v>1707</v>
      </c>
      <c r="D163" s="662" t="s">
        <v>1829</v>
      </c>
      <c r="E163" s="662"/>
      <c r="F163" s="665"/>
      <c r="G163" s="665"/>
      <c r="H163" s="665"/>
      <c r="I163" s="665"/>
      <c r="J163" s="665">
        <v>833</v>
      </c>
      <c r="K163" s="665">
        <v>27947.15</v>
      </c>
      <c r="L163" s="665"/>
      <c r="M163" s="665">
        <v>33.550000000000004</v>
      </c>
      <c r="N163" s="665"/>
      <c r="O163" s="665"/>
      <c r="P163" s="678"/>
      <c r="Q163" s="666"/>
    </row>
    <row r="164" spans="1:17" ht="14.4" customHeight="1" x14ac:dyDescent="0.3">
      <c r="A164" s="661" t="s">
        <v>1875</v>
      </c>
      <c r="B164" s="662" t="s">
        <v>1703</v>
      </c>
      <c r="C164" s="662" t="s">
        <v>1832</v>
      </c>
      <c r="D164" s="662" t="s">
        <v>1833</v>
      </c>
      <c r="E164" s="662" t="s">
        <v>1834</v>
      </c>
      <c r="F164" s="665"/>
      <c r="G164" s="665"/>
      <c r="H164" s="665"/>
      <c r="I164" s="665"/>
      <c r="J164" s="665">
        <v>1</v>
      </c>
      <c r="K164" s="665">
        <v>884.32</v>
      </c>
      <c r="L164" s="665"/>
      <c r="M164" s="665">
        <v>884.32</v>
      </c>
      <c r="N164" s="665"/>
      <c r="O164" s="665"/>
      <c r="P164" s="678"/>
      <c r="Q164" s="666"/>
    </row>
    <row r="165" spans="1:17" ht="14.4" customHeight="1" x14ac:dyDescent="0.3">
      <c r="A165" s="661" t="s">
        <v>1875</v>
      </c>
      <c r="B165" s="662" t="s">
        <v>1703</v>
      </c>
      <c r="C165" s="662" t="s">
        <v>1736</v>
      </c>
      <c r="D165" s="662" t="s">
        <v>1774</v>
      </c>
      <c r="E165" s="662" t="s">
        <v>1775</v>
      </c>
      <c r="F165" s="665"/>
      <c r="G165" s="665"/>
      <c r="H165" s="665"/>
      <c r="I165" s="665"/>
      <c r="J165" s="665">
        <v>1</v>
      </c>
      <c r="K165" s="665">
        <v>1762</v>
      </c>
      <c r="L165" s="665"/>
      <c r="M165" s="665">
        <v>1762</v>
      </c>
      <c r="N165" s="665"/>
      <c r="O165" s="665"/>
      <c r="P165" s="678"/>
      <c r="Q165" s="666"/>
    </row>
    <row r="166" spans="1:17" ht="14.4" customHeight="1" x14ac:dyDescent="0.3">
      <c r="A166" s="661" t="s">
        <v>1875</v>
      </c>
      <c r="B166" s="662" t="s">
        <v>1703</v>
      </c>
      <c r="C166" s="662" t="s">
        <v>1736</v>
      </c>
      <c r="D166" s="662" t="s">
        <v>1837</v>
      </c>
      <c r="E166" s="662" t="s">
        <v>1838</v>
      </c>
      <c r="F166" s="665"/>
      <c r="G166" s="665"/>
      <c r="H166" s="665"/>
      <c r="I166" s="665"/>
      <c r="J166" s="665">
        <v>2</v>
      </c>
      <c r="K166" s="665">
        <v>28680</v>
      </c>
      <c r="L166" s="665"/>
      <c r="M166" s="665">
        <v>14340</v>
      </c>
      <c r="N166" s="665"/>
      <c r="O166" s="665"/>
      <c r="P166" s="678"/>
      <c r="Q166" s="666"/>
    </row>
    <row r="167" spans="1:17" ht="14.4" customHeight="1" x14ac:dyDescent="0.3">
      <c r="A167" s="661" t="s">
        <v>1875</v>
      </c>
      <c r="B167" s="662" t="s">
        <v>1703</v>
      </c>
      <c r="C167" s="662" t="s">
        <v>1736</v>
      </c>
      <c r="D167" s="662" t="s">
        <v>1798</v>
      </c>
      <c r="E167" s="662" t="s">
        <v>1799</v>
      </c>
      <c r="F167" s="665"/>
      <c r="G167" s="665"/>
      <c r="H167" s="665"/>
      <c r="I167" s="665"/>
      <c r="J167" s="665">
        <v>1</v>
      </c>
      <c r="K167" s="665">
        <v>490</v>
      </c>
      <c r="L167" s="665"/>
      <c r="M167" s="665">
        <v>490</v>
      </c>
      <c r="N167" s="665"/>
      <c r="O167" s="665"/>
      <c r="P167" s="678"/>
      <c r="Q167" s="666"/>
    </row>
    <row r="168" spans="1:17" ht="14.4" customHeight="1" x14ac:dyDescent="0.3">
      <c r="A168" s="661" t="s">
        <v>1876</v>
      </c>
      <c r="B168" s="662" t="s">
        <v>1703</v>
      </c>
      <c r="C168" s="662" t="s">
        <v>1704</v>
      </c>
      <c r="D168" s="662" t="s">
        <v>1827</v>
      </c>
      <c r="E168" s="662" t="s">
        <v>896</v>
      </c>
      <c r="F168" s="665">
        <v>1.05</v>
      </c>
      <c r="G168" s="665">
        <v>2293.5299999999997</v>
      </c>
      <c r="H168" s="665">
        <v>1</v>
      </c>
      <c r="I168" s="665">
        <v>2184.3142857142852</v>
      </c>
      <c r="J168" s="665">
        <v>0.45</v>
      </c>
      <c r="K168" s="665">
        <v>796.86</v>
      </c>
      <c r="L168" s="665">
        <v>0.34743822840773836</v>
      </c>
      <c r="M168" s="665">
        <v>1770.8</v>
      </c>
      <c r="N168" s="665">
        <v>1.35</v>
      </c>
      <c r="O168" s="665">
        <v>2412.29</v>
      </c>
      <c r="P168" s="678">
        <v>1.0517804432468729</v>
      </c>
      <c r="Q168" s="666">
        <v>1786.8814814814814</v>
      </c>
    </row>
    <row r="169" spans="1:17" ht="14.4" customHeight="1" x14ac:dyDescent="0.3">
      <c r="A169" s="661" t="s">
        <v>1876</v>
      </c>
      <c r="B169" s="662" t="s">
        <v>1703</v>
      </c>
      <c r="C169" s="662" t="s">
        <v>1704</v>
      </c>
      <c r="D169" s="662" t="s">
        <v>1828</v>
      </c>
      <c r="E169" s="662" t="s">
        <v>885</v>
      </c>
      <c r="F169" s="665">
        <v>0.1</v>
      </c>
      <c r="G169" s="665">
        <v>94.48</v>
      </c>
      <c r="H169" s="665">
        <v>1</v>
      </c>
      <c r="I169" s="665">
        <v>944.8</v>
      </c>
      <c r="J169" s="665">
        <v>0.05</v>
      </c>
      <c r="K169" s="665">
        <v>45.19</v>
      </c>
      <c r="L169" s="665">
        <v>0.47830228619813714</v>
      </c>
      <c r="M169" s="665">
        <v>903.8</v>
      </c>
      <c r="N169" s="665">
        <v>0.05</v>
      </c>
      <c r="O169" s="665">
        <v>45.19</v>
      </c>
      <c r="P169" s="678">
        <v>0.47830228619813714</v>
      </c>
      <c r="Q169" s="666">
        <v>903.8</v>
      </c>
    </row>
    <row r="170" spans="1:17" ht="14.4" customHeight="1" x14ac:dyDescent="0.3">
      <c r="A170" s="661" t="s">
        <v>1876</v>
      </c>
      <c r="B170" s="662" t="s">
        <v>1703</v>
      </c>
      <c r="C170" s="662" t="s">
        <v>1707</v>
      </c>
      <c r="D170" s="662" t="s">
        <v>1710</v>
      </c>
      <c r="E170" s="662"/>
      <c r="F170" s="665">
        <v>160</v>
      </c>
      <c r="G170" s="665">
        <v>816</v>
      </c>
      <c r="H170" s="665">
        <v>1</v>
      </c>
      <c r="I170" s="665">
        <v>5.0999999999999996</v>
      </c>
      <c r="J170" s="665">
        <v>180</v>
      </c>
      <c r="K170" s="665">
        <v>957.6</v>
      </c>
      <c r="L170" s="665">
        <v>1.1735294117647059</v>
      </c>
      <c r="M170" s="665">
        <v>5.32</v>
      </c>
      <c r="N170" s="665">
        <v>130</v>
      </c>
      <c r="O170" s="665">
        <v>682.5</v>
      </c>
      <c r="P170" s="678">
        <v>0.83639705882352944</v>
      </c>
      <c r="Q170" s="666">
        <v>5.25</v>
      </c>
    </row>
    <row r="171" spans="1:17" ht="14.4" customHeight="1" x14ac:dyDescent="0.3">
      <c r="A171" s="661" t="s">
        <v>1876</v>
      </c>
      <c r="B171" s="662" t="s">
        <v>1703</v>
      </c>
      <c r="C171" s="662" t="s">
        <v>1707</v>
      </c>
      <c r="D171" s="662" t="s">
        <v>1724</v>
      </c>
      <c r="E171" s="662"/>
      <c r="F171" s="665"/>
      <c r="G171" s="665"/>
      <c r="H171" s="665"/>
      <c r="I171" s="665"/>
      <c r="J171" s="665">
        <v>1</v>
      </c>
      <c r="K171" s="665">
        <v>2193.58</v>
      </c>
      <c r="L171" s="665"/>
      <c r="M171" s="665">
        <v>2193.58</v>
      </c>
      <c r="N171" s="665"/>
      <c r="O171" s="665"/>
      <c r="P171" s="678"/>
      <c r="Q171" s="666"/>
    </row>
    <row r="172" spans="1:17" ht="14.4" customHeight="1" x14ac:dyDescent="0.3">
      <c r="A172" s="661" t="s">
        <v>1876</v>
      </c>
      <c r="B172" s="662" t="s">
        <v>1703</v>
      </c>
      <c r="C172" s="662" t="s">
        <v>1707</v>
      </c>
      <c r="D172" s="662" t="s">
        <v>1829</v>
      </c>
      <c r="E172" s="662"/>
      <c r="F172" s="665">
        <v>818</v>
      </c>
      <c r="G172" s="665">
        <v>27239.4</v>
      </c>
      <c r="H172" s="665">
        <v>1</v>
      </c>
      <c r="I172" s="665">
        <v>33.300000000000004</v>
      </c>
      <c r="J172" s="665">
        <v>442</v>
      </c>
      <c r="K172" s="665">
        <v>14829.1</v>
      </c>
      <c r="L172" s="665">
        <v>0.54439892214953334</v>
      </c>
      <c r="M172" s="665">
        <v>33.550000000000004</v>
      </c>
      <c r="N172" s="665">
        <v>719</v>
      </c>
      <c r="O172" s="665">
        <v>23736.300000000003</v>
      </c>
      <c r="P172" s="678">
        <v>0.87139584572347417</v>
      </c>
      <c r="Q172" s="666">
        <v>33.01293463143255</v>
      </c>
    </row>
    <row r="173" spans="1:17" ht="14.4" customHeight="1" x14ac:dyDescent="0.3">
      <c r="A173" s="661" t="s">
        <v>1876</v>
      </c>
      <c r="B173" s="662" t="s">
        <v>1703</v>
      </c>
      <c r="C173" s="662" t="s">
        <v>1832</v>
      </c>
      <c r="D173" s="662" t="s">
        <v>1833</v>
      </c>
      <c r="E173" s="662" t="s">
        <v>1834</v>
      </c>
      <c r="F173" s="665">
        <v>2</v>
      </c>
      <c r="G173" s="665">
        <v>1768.64</v>
      </c>
      <c r="H173" s="665">
        <v>1</v>
      </c>
      <c r="I173" s="665">
        <v>884.32</v>
      </c>
      <c r="J173" s="665">
        <v>1</v>
      </c>
      <c r="K173" s="665">
        <v>884.32</v>
      </c>
      <c r="L173" s="665">
        <v>0.5</v>
      </c>
      <c r="M173" s="665">
        <v>884.32</v>
      </c>
      <c r="N173" s="665"/>
      <c r="O173" s="665"/>
      <c r="P173" s="678"/>
      <c r="Q173" s="666"/>
    </row>
    <row r="174" spans="1:17" ht="14.4" customHeight="1" x14ac:dyDescent="0.3">
      <c r="A174" s="661" t="s">
        <v>1876</v>
      </c>
      <c r="B174" s="662" t="s">
        <v>1703</v>
      </c>
      <c r="C174" s="662" t="s">
        <v>1736</v>
      </c>
      <c r="D174" s="662" t="s">
        <v>1768</v>
      </c>
      <c r="E174" s="662" t="s">
        <v>1769</v>
      </c>
      <c r="F174" s="665"/>
      <c r="G174" s="665"/>
      <c r="H174" s="665"/>
      <c r="I174" s="665"/>
      <c r="J174" s="665">
        <v>1</v>
      </c>
      <c r="K174" s="665">
        <v>658</v>
      </c>
      <c r="L174" s="665"/>
      <c r="M174" s="665">
        <v>658</v>
      </c>
      <c r="N174" s="665"/>
      <c r="O174" s="665"/>
      <c r="P174" s="678"/>
      <c r="Q174" s="666"/>
    </row>
    <row r="175" spans="1:17" ht="14.4" customHeight="1" x14ac:dyDescent="0.3">
      <c r="A175" s="661" t="s">
        <v>1876</v>
      </c>
      <c r="B175" s="662" t="s">
        <v>1703</v>
      </c>
      <c r="C175" s="662" t="s">
        <v>1736</v>
      </c>
      <c r="D175" s="662" t="s">
        <v>1774</v>
      </c>
      <c r="E175" s="662" t="s">
        <v>1775</v>
      </c>
      <c r="F175" s="665"/>
      <c r="G175" s="665"/>
      <c r="H175" s="665"/>
      <c r="I175" s="665"/>
      <c r="J175" s="665"/>
      <c r="K175" s="665"/>
      <c r="L175" s="665"/>
      <c r="M175" s="665"/>
      <c r="N175" s="665">
        <v>1</v>
      </c>
      <c r="O175" s="665">
        <v>1825</v>
      </c>
      <c r="P175" s="678"/>
      <c r="Q175" s="666">
        <v>1825</v>
      </c>
    </row>
    <row r="176" spans="1:17" ht="14.4" customHeight="1" x14ac:dyDescent="0.3">
      <c r="A176" s="661" t="s">
        <v>1876</v>
      </c>
      <c r="B176" s="662" t="s">
        <v>1703</v>
      </c>
      <c r="C176" s="662" t="s">
        <v>1736</v>
      </c>
      <c r="D176" s="662" t="s">
        <v>1837</v>
      </c>
      <c r="E176" s="662" t="s">
        <v>1838</v>
      </c>
      <c r="F176" s="665">
        <v>2</v>
      </c>
      <c r="G176" s="665">
        <v>28664</v>
      </c>
      <c r="H176" s="665">
        <v>1</v>
      </c>
      <c r="I176" s="665">
        <v>14332</v>
      </c>
      <c r="J176" s="665">
        <v>1</v>
      </c>
      <c r="K176" s="665">
        <v>14340</v>
      </c>
      <c r="L176" s="665">
        <v>0.50027909572983531</v>
      </c>
      <c r="M176" s="665">
        <v>14340</v>
      </c>
      <c r="N176" s="665">
        <v>3</v>
      </c>
      <c r="O176" s="665">
        <v>43518</v>
      </c>
      <c r="P176" s="678">
        <v>1.5182109963717556</v>
      </c>
      <c r="Q176" s="666">
        <v>14506</v>
      </c>
    </row>
    <row r="177" spans="1:17" ht="14.4" customHeight="1" x14ac:dyDescent="0.3">
      <c r="A177" s="661" t="s">
        <v>1876</v>
      </c>
      <c r="B177" s="662" t="s">
        <v>1703</v>
      </c>
      <c r="C177" s="662" t="s">
        <v>1736</v>
      </c>
      <c r="D177" s="662" t="s">
        <v>1798</v>
      </c>
      <c r="E177" s="662" t="s">
        <v>1799</v>
      </c>
      <c r="F177" s="665">
        <v>2</v>
      </c>
      <c r="G177" s="665">
        <v>976</v>
      </c>
      <c r="H177" s="665">
        <v>1</v>
      </c>
      <c r="I177" s="665">
        <v>488</v>
      </c>
      <c r="J177" s="665">
        <v>1</v>
      </c>
      <c r="K177" s="665">
        <v>490</v>
      </c>
      <c r="L177" s="665">
        <v>0.50204918032786883</v>
      </c>
      <c r="M177" s="665">
        <v>490</v>
      </c>
      <c r="N177" s="665">
        <v>1</v>
      </c>
      <c r="O177" s="665">
        <v>509</v>
      </c>
      <c r="P177" s="678">
        <v>0.52151639344262291</v>
      </c>
      <c r="Q177" s="666">
        <v>509</v>
      </c>
    </row>
    <row r="178" spans="1:17" ht="14.4" customHeight="1" x14ac:dyDescent="0.3">
      <c r="A178" s="661" t="s">
        <v>1877</v>
      </c>
      <c r="B178" s="662" t="s">
        <v>1703</v>
      </c>
      <c r="C178" s="662" t="s">
        <v>1704</v>
      </c>
      <c r="D178" s="662" t="s">
        <v>1822</v>
      </c>
      <c r="E178" s="662" t="s">
        <v>881</v>
      </c>
      <c r="F178" s="665"/>
      <c r="G178" s="665"/>
      <c r="H178" s="665"/>
      <c r="I178" s="665"/>
      <c r="J178" s="665">
        <v>0.9</v>
      </c>
      <c r="K178" s="665">
        <v>1712.41</v>
      </c>
      <c r="L178" s="665"/>
      <c r="M178" s="665">
        <v>1902.6777777777779</v>
      </c>
      <c r="N178" s="665"/>
      <c r="O178" s="665"/>
      <c r="P178" s="678"/>
      <c r="Q178" s="666"/>
    </row>
    <row r="179" spans="1:17" ht="14.4" customHeight="1" x14ac:dyDescent="0.3">
      <c r="A179" s="661" t="s">
        <v>1877</v>
      </c>
      <c r="B179" s="662" t="s">
        <v>1703</v>
      </c>
      <c r="C179" s="662" t="s">
        <v>1704</v>
      </c>
      <c r="D179" s="662" t="s">
        <v>1826</v>
      </c>
      <c r="E179" s="662"/>
      <c r="F179" s="665">
        <v>0.89999999999999991</v>
      </c>
      <c r="G179" s="665">
        <v>982.93</v>
      </c>
      <c r="H179" s="665">
        <v>1</v>
      </c>
      <c r="I179" s="665">
        <v>1092.1444444444444</v>
      </c>
      <c r="J179" s="665"/>
      <c r="K179" s="665"/>
      <c r="L179" s="665"/>
      <c r="M179" s="665"/>
      <c r="N179" s="665"/>
      <c r="O179" s="665"/>
      <c r="P179" s="678"/>
      <c r="Q179" s="666"/>
    </row>
    <row r="180" spans="1:17" ht="14.4" customHeight="1" x14ac:dyDescent="0.3">
      <c r="A180" s="661" t="s">
        <v>1877</v>
      </c>
      <c r="B180" s="662" t="s">
        <v>1703</v>
      </c>
      <c r="C180" s="662" t="s">
        <v>1704</v>
      </c>
      <c r="D180" s="662" t="s">
        <v>1827</v>
      </c>
      <c r="E180" s="662" t="s">
        <v>896</v>
      </c>
      <c r="F180" s="665">
        <v>0.45</v>
      </c>
      <c r="G180" s="665">
        <v>982.94</v>
      </c>
      <c r="H180" s="665">
        <v>1</v>
      </c>
      <c r="I180" s="665">
        <v>2184.3111111111111</v>
      </c>
      <c r="J180" s="665">
        <v>0.35</v>
      </c>
      <c r="K180" s="665">
        <v>619.78</v>
      </c>
      <c r="L180" s="665">
        <v>0.63053696054693054</v>
      </c>
      <c r="M180" s="665">
        <v>1770.8</v>
      </c>
      <c r="N180" s="665"/>
      <c r="O180" s="665"/>
      <c r="P180" s="678"/>
      <c r="Q180" s="666"/>
    </row>
    <row r="181" spans="1:17" ht="14.4" customHeight="1" x14ac:dyDescent="0.3">
      <c r="A181" s="661" t="s">
        <v>1877</v>
      </c>
      <c r="B181" s="662" t="s">
        <v>1703</v>
      </c>
      <c r="C181" s="662" t="s">
        <v>1704</v>
      </c>
      <c r="D181" s="662" t="s">
        <v>1828</v>
      </c>
      <c r="E181" s="662" t="s">
        <v>885</v>
      </c>
      <c r="F181" s="665">
        <v>0.03</v>
      </c>
      <c r="G181" s="665">
        <v>23.62</v>
      </c>
      <c r="H181" s="665">
        <v>1</v>
      </c>
      <c r="I181" s="665">
        <v>787.33333333333337</v>
      </c>
      <c r="J181" s="665">
        <v>0.15000000000000002</v>
      </c>
      <c r="K181" s="665">
        <v>135.57</v>
      </c>
      <c r="L181" s="665">
        <v>5.7396274343776454</v>
      </c>
      <c r="M181" s="665">
        <v>903.79999999999984</v>
      </c>
      <c r="N181" s="665"/>
      <c r="O181" s="665"/>
      <c r="P181" s="678"/>
      <c r="Q181" s="666"/>
    </row>
    <row r="182" spans="1:17" ht="14.4" customHeight="1" x14ac:dyDescent="0.3">
      <c r="A182" s="661" t="s">
        <v>1877</v>
      </c>
      <c r="B182" s="662" t="s">
        <v>1703</v>
      </c>
      <c r="C182" s="662" t="s">
        <v>1707</v>
      </c>
      <c r="D182" s="662" t="s">
        <v>1709</v>
      </c>
      <c r="E182" s="662"/>
      <c r="F182" s="665">
        <v>150</v>
      </c>
      <c r="G182" s="665">
        <v>300</v>
      </c>
      <c r="H182" s="665">
        <v>1</v>
      </c>
      <c r="I182" s="665">
        <v>2</v>
      </c>
      <c r="J182" s="665">
        <v>110</v>
      </c>
      <c r="K182" s="665">
        <v>232.1</v>
      </c>
      <c r="L182" s="665">
        <v>0.77366666666666661</v>
      </c>
      <c r="M182" s="665">
        <v>2.11</v>
      </c>
      <c r="N182" s="665">
        <v>100</v>
      </c>
      <c r="O182" s="665">
        <v>267</v>
      </c>
      <c r="P182" s="678">
        <v>0.89</v>
      </c>
      <c r="Q182" s="666">
        <v>2.67</v>
      </c>
    </row>
    <row r="183" spans="1:17" ht="14.4" customHeight="1" x14ac:dyDescent="0.3">
      <c r="A183" s="661" t="s">
        <v>1877</v>
      </c>
      <c r="B183" s="662" t="s">
        <v>1703</v>
      </c>
      <c r="C183" s="662" t="s">
        <v>1707</v>
      </c>
      <c r="D183" s="662" t="s">
        <v>1710</v>
      </c>
      <c r="E183" s="662"/>
      <c r="F183" s="665">
        <v>150</v>
      </c>
      <c r="G183" s="665">
        <v>765</v>
      </c>
      <c r="H183" s="665">
        <v>1</v>
      </c>
      <c r="I183" s="665">
        <v>5.0999999999999996</v>
      </c>
      <c r="J183" s="665">
        <v>150</v>
      </c>
      <c r="K183" s="665">
        <v>798</v>
      </c>
      <c r="L183" s="665">
        <v>1.0431372549019609</v>
      </c>
      <c r="M183" s="665">
        <v>5.32</v>
      </c>
      <c r="N183" s="665"/>
      <c r="O183" s="665"/>
      <c r="P183" s="678"/>
      <c r="Q183" s="666"/>
    </row>
    <row r="184" spans="1:17" ht="14.4" customHeight="1" x14ac:dyDescent="0.3">
      <c r="A184" s="661" t="s">
        <v>1877</v>
      </c>
      <c r="B184" s="662" t="s">
        <v>1703</v>
      </c>
      <c r="C184" s="662" t="s">
        <v>1707</v>
      </c>
      <c r="D184" s="662" t="s">
        <v>1713</v>
      </c>
      <c r="E184" s="662"/>
      <c r="F184" s="665"/>
      <c r="G184" s="665"/>
      <c r="H184" s="665"/>
      <c r="I184" s="665"/>
      <c r="J184" s="665"/>
      <c r="K184" s="665"/>
      <c r="L184" s="665"/>
      <c r="M184" s="665"/>
      <c r="N184" s="665">
        <v>300</v>
      </c>
      <c r="O184" s="665">
        <v>2007</v>
      </c>
      <c r="P184" s="678"/>
      <c r="Q184" s="666">
        <v>6.69</v>
      </c>
    </row>
    <row r="185" spans="1:17" ht="14.4" customHeight="1" x14ac:dyDescent="0.3">
      <c r="A185" s="661" t="s">
        <v>1877</v>
      </c>
      <c r="B185" s="662" t="s">
        <v>1703</v>
      </c>
      <c r="C185" s="662" t="s">
        <v>1707</v>
      </c>
      <c r="D185" s="662" t="s">
        <v>1714</v>
      </c>
      <c r="E185" s="662"/>
      <c r="F185" s="665"/>
      <c r="G185" s="665"/>
      <c r="H185" s="665"/>
      <c r="I185" s="665"/>
      <c r="J185" s="665"/>
      <c r="K185" s="665"/>
      <c r="L185" s="665"/>
      <c r="M185" s="665"/>
      <c r="N185" s="665">
        <v>480</v>
      </c>
      <c r="O185" s="665">
        <v>2937.6</v>
      </c>
      <c r="P185" s="678"/>
      <c r="Q185" s="666">
        <v>6.12</v>
      </c>
    </row>
    <row r="186" spans="1:17" ht="14.4" customHeight="1" x14ac:dyDescent="0.3">
      <c r="A186" s="661" t="s">
        <v>1877</v>
      </c>
      <c r="B186" s="662" t="s">
        <v>1703</v>
      </c>
      <c r="C186" s="662" t="s">
        <v>1707</v>
      </c>
      <c r="D186" s="662" t="s">
        <v>1715</v>
      </c>
      <c r="E186" s="662"/>
      <c r="F186" s="665">
        <v>98</v>
      </c>
      <c r="G186" s="665">
        <v>805.56</v>
      </c>
      <c r="H186" s="665">
        <v>1</v>
      </c>
      <c r="I186" s="665">
        <v>8.2199999999999989</v>
      </c>
      <c r="J186" s="665">
        <v>62</v>
      </c>
      <c r="K186" s="665">
        <v>522.04</v>
      </c>
      <c r="L186" s="665">
        <v>0.64804607974576689</v>
      </c>
      <c r="M186" s="665">
        <v>8.42</v>
      </c>
      <c r="N186" s="665">
        <v>207.3</v>
      </c>
      <c r="O186" s="665">
        <v>1854.47</v>
      </c>
      <c r="P186" s="678">
        <v>2.3020879884800638</v>
      </c>
      <c r="Q186" s="666">
        <v>8.9458273034249878</v>
      </c>
    </row>
    <row r="187" spans="1:17" ht="14.4" customHeight="1" x14ac:dyDescent="0.3">
      <c r="A187" s="661" t="s">
        <v>1877</v>
      </c>
      <c r="B187" s="662" t="s">
        <v>1703</v>
      </c>
      <c r="C187" s="662" t="s">
        <v>1707</v>
      </c>
      <c r="D187" s="662" t="s">
        <v>1717</v>
      </c>
      <c r="E187" s="662"/>
      <c r="F187" s="665">
        <v>111</v>
      </c>
      <c r="G187" s="665">
        <v>1045.6199999999999</v>
      </c>
      <c r="H187" s="665">
        <v>1</v>
      </c>
      <c r="I187" s="665">
        <v>9.4199999999999982</v>
      </c>
      <c r="J187" s="665">
        <v>170.5</v>
      </c>
      <c r="K187" s="665">
        <v>1614.6299999999999</v>
      </c>
      <c r="L187" s="665">
        <v>1.5441843117002354</v>
      </c>
      <c r="M187" s="665">
        <v>9.4699706744868024</v>
      </c>
      <c r="N187" s="665">
        <v>146.5</v>
      </c>
      <c r="O187" s="665">
        <v>1474.9099999999999</v>
      </c>
      <c r="P187" s="678">
        <v>1.4105602417704328</v>
      </c>
      <c r="Q187" s="666">
        <v>10.067645051194539</v>
      </c>
    </row>
    <row r="188" spans="1:17" ht="14.4" customHeight="1" x14ac:dyDescent="0.3">
      <c r="A188" s="661" t="s">
        <v>1877</v>
      </c>
      <c r="B188" s="662" t="s">
        <v>1703</v>
      </c>
      <c r="C188" s="662" t="s">
        <v>1707</v>
      </c>
      <c r="D188" s="662" t="s">
        <v>1718</v>
      </c>
      <c r="E188" s="662"/>
      <c r="F188" s="665"/>
      <c r="G188" s="665"/>
      <c r="H188" s="665"/>
      <c r="I188" s="665"/>
      <c r="J188" s="665">
        <v>110</v>
      </c>
      <c r="K188" s="665">
        <v>2069.1</v>
      </c>
      <c r="L188" s="665"/>
      <c r="M188" s="665">
        <v>18.809999999999999</v>
      </c>
      <c r="N188" s="665"/>
      <c r="O188" s="665"/>
      <c r="P188" s="678"/>
      <c r="Q188" s="666"/>
    </row>
    <row r="189" spans="1:17" ht="14.4" customHeight="1" x14ac:dyDescent="0.3">
      <c r="A189" s="661" t="s">
        <v>1877</v>
      </c>
      <c r="B189" s="662" t="s">
        <v>1703</v>
      </c>
      <c r="C189" s="662" t="s">
        <v>1707</v>
      </c>
      <c r="D189" s="662" t="s">
        <v>1720</v>
      </c>
      <c r="E189" s="662"/>
      <c r="F189" s="665"/>
      <c r="G189" s="665"/>
      <c r="H189" s="665"/>
      <c r="I189" s="665"/>
      <c r="J189" s="665"/>
      <c r="K189" s="665"/>
      <c r="L189" s="665"/>
      <c r="M189" s="665"/>
      <c r="N189" s="665">
        <v>300</v>
      </c>
      <c r="O189" s="665">
        <v>2193</v>
      </c>
      <c r="P189" s="678"/>
      <c r="Q189" s="666">
        <v>7.31</v>
      </c>
    </row>
    <row r="190" spans="1:17" ht="14.4" customHeight="1" x14ac:dyDescent="0.3">
      <c r="A190" s="661" t="s">
        <v>1877</v>
      </c>
      <c r="B190" s="662" t="s">
        <v>1703</v>
      </c>
      <c r="C190" s="662" t="s">
        <v>1707</v>
      </c>
      <c r="D190" s="662" t="s">
        <v>1724</v>
      </c>
      <c r="E190" s="662"/>
      <c r="F190" s="665">
        <v>1</v>
      </c>
      <c r="G190" s="665">
        <v>2193.58</v>
      </c>
      <c r="H190" s="665">
        <v>1</v>
      </c>
      <c r="I190" s="665">
        <v>2193.58</v>
      </c>
      <c r="J190" s="665">
        <v>1</v>
      </c>
      <c r="K190" s="665">
        <v>2193.58</v>
      </c>
      <c r="L190" s="665">
        <v>1</v>
      </c>
      <c r="M190" s="665">
        <v>2193.58</v>
      </c>
      <c r="N190" s="665"/>
      <c r="O190" s="665"/>
      <c r="P190" s="678"/>
      <c r="Q190" s="666"/>
    </row>
    <row r="191" spans="1:17" ht="14.4" customHeight="1" x14ac:dyDescent="0.3">
      <c r="A191" s="661" t="s">
        <v>1877</v>
      </c>
      <c r="B191" s="662" t="s">
        <v>1703</v>
      </c>
      <c r="C191" s="662" t="s">
        <v>1707</v>
      </c>
      <c r="D191" s="662" t="s">
        <v>1726</v>
      </c>
      <c r="E191" s="662"/>
      <c r="F191" s="665">
        <v>260</v>
      </c>
      <c r="G191" s="665">
        <v>847.6</v>
      </c>
      <c r="H191" s="665">
        <v>1</v>
      </c>
      <c r="I191" s="665">
        <v>3.2600000000000002</v>
      </c>
      <c r="J191" s="665"/>
      <c r="K191" s="665"/>
      <c r="L191" s="665"/>
      <c r="M191" s="665"/>
      <c r="N191" s="665"/>
      <c r="O191" s="665"/>
      <c r="P191" s="678"/>
      <c r="Q191" s="666"/>
    </row>
    <row r="192" spans="1:17" ht="14.4" customHeight="1" x14ac:dyDescent="0.3">
      <c r="A192" s="661" t="s">
        <v>1877</v>
      </c>
      <c r="B192" s="662" t="s">
        <v>1703</v>
      </c>
      <c r="C192" s="662" t="s">
        <v>1707</v>
      </c>
      <c r="D192" s="662" t="s">
        <v>1829</v>
      </c>
      <c r="E192" s="662"/>
      <c r="F192" s="665">
        <v>1044</v>
      </c>
      <c r="G192" s="665">
        <v>34765.199999999997</v>
      </c>
      <c r="H192" s="665">
        <v>1</v>
      </c>
      <c r="I192" s="665">
        <v>33.299999999999997</v>
      </c>
      <c r="J192" s="665">
        <v>1194</v>
      </c>
      <c r="K192" s="665">
        <v>40058.699999999997</v>
      </c>
      <c r="L192" s="665">
        <v>1.1522643332988161</v>
      </c>
      <c r="M192" s="665">
        <v>33.549999999999997</v>
      </c>
      <c r="N192" s="665"/>
      <c r="O192" s="665"/>
      <c r="P192" s="678"/>
      <c r="Q192" s="666"/>
    </row>
    <row r="193" spans="1:17" ht="14.4" customHeight="1" x14ac:dyDescent="0.3">
      <c r="A193" s="661" t="s">
        <v>1877</v>
      </c>
      <c r="B193" s="662" t="s">
        <v>1703</v>
      </c>
      <c r="C193" s="662" t="s">
        <v>1707</v>
      </c>
      <c r="D193" s="662" t="s">
        <v>1831</v>
      </c>
      <c r="E193" s="662"/>
      <c r="F193" s="665">
        <v>373</v>
      </c>
      <c r="G193" s="665">
        <v>21939.86</v>
      </c>
      <c r="H193" s="665">
        <v>1</v>
      </c>
      <c r="I193" s="665">
        <v>58.82</v>
      </c>
      <c r="J193" s="665"/>
      <c r="K193" s="665"/>
      <c r="L193" s="665"/>
      <c r="M193" s="665"/>
      <c r="N193" s="665"/>
      <c r="O193" s="665"/>
      <c r="P193" s="678"/>
      <c r="Q193" s="666"/>
    </row>
    <row r="194" spans="1:17" ht="14.4" customHeight="1" x14ac:dyDescent="0.3">
      <c r="A194" s="661" t="s">
        <v>1877</v>
      </c>
      <c r="B194" s="662" t="s">
        <v>1703</v>
      </c>
      <c r="C194" s="662" t="s">
        <v>1832</v>
      </c>
      <c r="D194" s="662" t="s">
        <v>1833</v>
      </c>
      <c r="E194" s="662" t="s">
        <v>1834</v>
      </c>
      <c r="F194" s="665">
        <v>4</v>
      </c>
      <c r="G194" s="665">
        <v>3537.28</v>
      </c>
      <c r="H194" s="665">
        <v>1</v>
      </c>
      <c r="I194" s="665">
        <v>884.32</v>
      </c>
      <c r="J194" s="665">
        <v>3</v>
      </c>
      <c r="K194" s="665">
        <v>2652.96</v>
      </c>
      <c r="L194" s="665">
        <v>0.75</v>
      </c>
      <c r="M194" s="665">
        <v>884.32</v>
      </c>
      <c r="N194" s="665"/>
      <c r="O194" s="665"/>
      <c r="P194" s="678"/>
      <c r="Q194" s="666"/>
    </row>
    <row r="195" spans="1:17" ht="14.4" customHeight="1" x14ac:dyDescent="0.3">
      <c r="A195" s="661" t="s">
        <v>1877</v>
      </c>
      <c r="B195" s="662" t="s">
        <v>1703</v>
      </c>
      <c r="C195" s="662" t="s">
        <v>1736</v>
      </c>
      <c r="D195" s="662" t="s">
        <v>1750</v>
      </c>
      <c r="E195" s="662" t="s">
        <v>1751</v>
      </c>
      <c r="F195" s="665"/>
      <c r="G195" s="665"/>
      <c r="H195" s="665"/>
      <c r="I195" s="665"/>
      <c r="J195" s="665"/>
      <c r="K195" s="665"/>
      <c r="L195" s="665"/>
      <c r="M195" s="665"/>
      <c r="N195" s="665">
        <v>1</v>
      </c>
      <c r="O195" s="665">
        <v>2038</v>
      </c>
      <c r="P195" s="678"/>
      <c r="Q195" s="666">
        <v>2038</v>
      </c>
    </row>
    <row r="196" spans="1:17" ht="14.4" customHeight="1" x14ac:dyDescent="0.3">
      <c r="A196" s="661" t="s">
        <v>1877</v>
      </c>
      <c r="B196" s="662" t="s">
        <v>1703</v>
      </c>
      <c r="C196" s="662" t="s">
        <v>1736</v>
      </c>
      <c r="D196" s="662" t="s">
        <v>1756</v>
      </c>
      <c r="E196" s="662" t="s">
        <v>1757</v>
      </c>
      <c r="F196" s="665">
        <v>2</v>
      </c>
      <c r="G196" s="665">
        <v>2619</v>
      </c>
      <c r="H196" s="665">
        <v>1</v>
      </c>
      <c r="I196" s="665">
        <v>1309.5</v>
      </c>
      <c r="J196" s="665">
        <v>1</v>
      </c>
      <c r="K196" s="665">
        <v>1316</v>
      </c>
      <c r="L196" s="665">
        <v>0.5024818633066056</v>
      </c>
      <c r="M196" s="665">
        <v>1316</v>
      </c>
      <c r="N196" s="665"/>
      <c r="O196" s="665"/>
      <c r="P196" s="678"/>
      <c r="Q196" s="666"/>
    </row>
    <row r="197" spans="1:17" ht="14.4" customHeight="1" x14ac:dyDescent="0.3">
      <c r="A197" s="661" t="s">
        <v>1877</v>
      </c>
      <c r="B197" s="662" t="s">
        <v>1703</v>
      </c>
      <c r="C197" s="662" t="s">
        <v>1736</v>
      </c>
      <c r="D197" s="662" t="s">
        <v>1758</v>
      </c>
      <c r="E197" s="662" t="s">
        <v>1759</v>
      </c>
      <c r="F197" s="665">
        <v>3</v>
      </c>
      <c r="G197" s="665">
        <v>4167</v>
      </c>
      <c r="H197" s="665">
        <v>1</v>
      </c>
      <c r="I197" s="665">
        <v>1389</v>
      </c>
      <c r="J197" s="665">
        <v>2</v>
      </c>
      <c r="K197" s="665">
        <v>2782</v>
      </c>
      <c r="L197" s="665">
        <v>0.66762658987281021</v>
      </c>
      <c r="M197" s="665">
        <v>1391</v>
      </c>
      <c r="N197" s="665">
        <v>7</v>
      </c>
      <c r="O197" s="665">
        <v>10017</v>
      </c>
      <c r="P197" s="678">
        <v>2.4038876889848813</v>
      </c>
      <c r="Q197" s="666">
        <v>1431</v>
      </c>
    </row>
    <row r="198" spans="1:17" ht="14.4" customHeight="1" x14ac:dyDescent="0.3">
      <c r="A198" s="661" t="s">
        <v>1877</v>
      </c>
      <c r="B198" s="662" t="s">
        <v>1703</v>
      </c>
      <c r="C198" s="662" t="s">
        <v>1736</v>
      </c>
      <c r="D198" s="662" t="s">
        <v>1760</v>
      </c>
      <c r="E198" s="662" t="s">
        <v>1761</v>
      </c>
      <c r="F198" s="665">
        <v>3</v>
      </c>
      <c r="G198" s="665">
        <v>5538</v>
      </c>
      <c r="H198" s="665">
        <v>1</v>
      </c>
      <c r="I198" s="665">
        <v>1846</v>
      </c>
      <c r="J198" s="665">
        <v>4</v>
      </c>
      <c r="K198" s="665">
        <v>7396</v>
      </c>
      <c r="L198" s="665">
        <v>1.335500180570603</v>
      </c>
      <c r="M198" s="665">
        <v>1849</v>
      </c>
      <c r="N198" s="665">
        <v>6</v>
      </c>
      <c r="O198" s="665">
        <v>11472</v>
      </c>
      <c r="P198" s="678">
        <v>2.0715059588299023</v>
      </c>
      <c r="Q198" s="666">
        <v>1912</v>
      </c>
    </row>
    <row r="199" spans="1:17" ht="14.4" customHeight="1" x14ac:dyDescent="0.3">
      <c r="A199" s="661" t="s">
        <v>1877</v>
      </c>
      <c r="B199" s="662" t="s">
        <v>1703</v>
      </c>
      <c r="C199" s="662" t="s">
        <v>1736</v>
      </c>
      <c r="D199" s="662" t="s">
        <v>1764</v>
      </c>
      <c r="E199" s="662" t="s">
        <v>1765</v>
      </c>
      <c r="F199" s="665">
        <v>1</v>
      </c>
      <c r="G199" s="665">
        <v>1175</v>
      </c>
      <c r="H199" s="665">
        <v>1</v>
      </c>
      <c r="I199" s="665">
        <v>1175</v>
      </c>
      <c r="J199" s="665"/>
      <c r="K199" s="665"/>
      <c r="L199" s="665"/>
      <c r="M199" s="665"/>
      <c r="N199" s="665"/>
      <c r="O199" s="665"/>
      <c r="P199" s="678"/>
      <c r="Q199" s="666"/>
    </row>
    <row r="200" spans="1:17" ht="14.4" customHeight="1" x14ac:dyDescent="0.3">
      <c r="A200" s="661" t="s">
        <v>1877</v>
      </c>
      <c r="B200" s="662" t="s">
        <v>1703</v>
      </c>
      <c r="C200" s="662" t="s">
        <v>1736</v>
      </c>
      <c r="D200" s="662" t="s">
        <v>1766</v>
      </c>
      <c r="E200" s="662" t="s">
        <v>1767</v>
      </c>
      <c r="F200" s="665"/>
      <c r="G200" s="665"/>
      <c r="H200" s="665"/>
      <c r="I200" s="665"/>
      <c r="J200" s="665"/>
      <c r="K200" s="665"/>
      <c r="L200" s="665"/>
      <c r="M200" s="665"/>
      <c r="N200" s="665">
        <v>1</v>
      </c>
      <c r="O200" s="665">
        <v>1609</v>
      </c>
      <c r="P200" s="678"/>
      <c r="Q200" s="666">
        <v>1609</v>
      </c>
    </row>
    <row r="201" spans="1:17" ht="14.4" customHeight="1" x14ac:dyDescent="0.3">
      <c r="A201" s="661" t="s">
        <v>1877</v>
      </c>
      <c r="B201" s="662" t="s">
        <v>1703</v>
      </c>
      <c r="C201" s="662" t="s">
        <v>1736</v>
      </c>
      <c r="D201" s="662" t="s">
        <v>1768</v>
      </c>
      <c r="E201" s="662" t="s">
        <v>1769</v>
      </c>
      <c r="F201" s="665">
        <v>1</v>
      </c>
      <c r="G201" s="665">
        <v>657</v>
      </c>
      <c r="H201" s="665">
        <v>1</v>
      </c>
      <c r="I201" s="665">
        <v>657</v>
      </c>
      <c r="J201" s="665">
        <v>1</v>
      </c>
      <c r="K201" s="665">
        <v>658</v>
      </c>
      <c r="L201" s="665">
        <v>1.0015220700152208</v>
      </c>
      <c r="M201" s="665">
        <v>658</v>
      </c>
      <c r="N201" s="665"/>
      <c r="O201" s="665"/>
      <c r="P201" s="678"/>
      <c r="Q201" s="666"/>
    </row>
    <row r="202" spans="1:17" ht="14.4" customHeight="1" x14ac:dyDescent="0.3">
      <c r="A202" s="661" t="s">
        <v>1877</v>
      </c>
      <c r="B202" s="662" t="s">
        <v>1703</v>
      </c>
      <c r="C202" s="662" t="s">
        <v>1736</v>
      </c>
      <c r="D202" s="662" t="s">
        <v>1772</v>
      </c>
      <c r="E202" s="662" t="s">
        <v>1773</v>
      </c>
      <c r="F202" s="665"/>
      <c r="G202" s="665"/>
      <c r="H202" s="665"/>
      <c r="I202" s="665"/>
      <c r="J202" s="665">
        <v>1</v>
      </c>
      <c r="K202" s="665">
        <v>2543</v>
      </c>
      <c r="L202" s="665"/>
      <c r="M202" s="665">
        <v>2543</v>
      </c>
      <c r="N202" s="665"/>
      <c r="O202" s="665"/>
      <c r="P202" s="678"/>
      <c r="Q202" s="666"/>
    </row>
    <row r="203" spans="1:17" ht="14.4" customHeight="1" x14ac:dyDescent="0.3">
      <c r="A203" s="661" t="s">
        <v>1877</v>
      </c>
      <c r="B203" s="662" t="s">
        <v>1703</v>
      </c>
      <c r="C203" s="662" t="s">
        <v>1736</v>
      </c>
      <c r="D203" s="662" t="s">
        <v>1774</v>
      </c>
      <c r="E203" s="662" t="s">
        <v>1775</v>
      </c>
      <c r="F203" s="665">
        <v>2</v>
      </c>
      <c r="G203" s="665">
        <v>3520</v>
      </c>
      <c r="H203" s="665">
        <v>1</v>
      </c>
      <c r="I203" s="665">
        <v>1760</v>
      </c>
      <c r="J203" s="665">
        <v>2</v>
      </c>
      <c r="K203" s="665">
        <v>3524</v>
      </c>
      <c r="L203" s="665">
        <v>1.0011363636363637</v>
      </c>
      <c r="M203" s="665">
        <v>1762</v>
      </c>
      <c r="N203" s="665">
        <v>2</v>
      </c>
      <c r="O203" s="665">
        <v>3650</v>
      </c>
      <c r="P203" s="678">
        <v>1.0369318181818181</v>
      </c>
      <c r="Q203" s="666">
        <v>1825</v>
      </c>
    </row>
    <row r="204" spans="1:17" ht="14.4" customHeight="1" x14ac:dyDescent="0.3">
      <c r="A204" s="661" t="s">
        <v>1877</v>
      </c>
      <c r="B204" s="662" t="s">
        <v>1703</v>
      </c>
      <c r="C204" s="662" t="s">
        <v>1736</v>
      </c>
      <c r="D204" s="662" t="s">
        <v>1776</v>
      </c>
      <c r="E204" s="662" t="s">
        <v>1777</v>
      </c>
      <c r="F204" s="665"/>
      <c r="G204" s="665"/>
      <c r="H204" s="665"/>
      <c r="I204" s="665"/>
      <c r="J204" s="665"/>
      <c r="K204" s="665"/>
      <c r="L204" s="665"/>
      <c r="M204" s="665"/>
      <c r="N204" s="665">
        <v>1</v>
      </c>
      <c r="O204" s="665">
        <v>429</v>
      </c>
      <c r="P204" s="678"/>
      <c r="Q204" s="666">
        <v>429</v>
      </c>
    </row>
    <row r="205" spans="1:17" ht="14.4" customHeight="1" x14ac:dyDescent="0.3">
      <c r="A205" s="661" t="s">
        <v>1877</v>
      </c>
      <c r="B205" s="662" t="s">
        <v>1703</v>
      </c>
      <c r="C205" s="662" t="s">
        <v>1736</v>
      </c>
      <c r="D205" s="662" t="s">
        <v>1837</v>
      </c>
      <c r="E205" s="662" t="s">
        <v>1838</v>
      </c>
      <c r="F205" s="665">
        <v>6</v>
      </c>
      <c r="G205" s="665">
        <v>85992</v>
      </c>
      <c r="H205" s="665">
        <v>1</v>
      </c>
      <c r="I205" s="665">
        <v>14332</v>
      </c>
      <c r="J205" s="665">
        <v>3</v>
      </c>
      <c r="K205" s="665">
        <v>43020</v>
      </c>
      <c r="L205" s="665">
        <v>0.50027909572983531</v>
      </c>
      <c r="M205" s="665">
        <v>14340</v>
      </c>
      <c r="N205" s="665"/>
      <c r="O205" s="665"/>
      <c r="P205" s="678"/>
      <c r="Q205" s="666"/>
    </row>
    <row r="206" spans="1:17" ht="14.4" customHeight="1" x14ac:dyDescent="0.3">
      <c r="A206" s="661" t="s">
        <v>1877</v>
      </c>
      <c r="B206" s="662" t="s">
        <v>1703</v>
      </c>
      <c r="C206" s="662" t="s">
        <v>1736</v>
      </c>
      <c r="D206" s="662" t="s">
        <v>1796</v>
      </c>
      <c r="E206" s="662" t="s">
        <v>1797</v>
      </c>
      <c r="F206" s="665">
        <v>1</v>
      </c>
      <c r="G206" s="665">
        <v>1292</v>
      </c>
      <c r="H206" s="665">
        <v>1</v>
      </c>
      <c r="I206" s="665">
        <v>1292</v>
      </c>
      <c r="J206" s="665"/>
      <c r="K206" s="665"/>
      <c r="L206" s="665"/>
      <c r="M206" s="665"/>
      <c r="N206" s="665"/>
      <c r="O206" s="665"/>
      <c r="P206" s="678"/>
      <c r="Q206" s="666"/>
    </row>
    <row r="207" spans="1:17" ht="14.4" customHeight="1" x14ac:dyDescent="0.3">
      <c r="A207" s="661" t="s">
        <v>1877</v>
      </c>
      <c r="B207" s="662" t="s">
        <v>1703</v>
      </c>
      <c r="C207" s="662" t="s">
        <v>1736</v>
      </c>
      <c r="D207" s="662" t="s">
        <v>1798</v>
      </c>
      <c r="E207" s="662" t="s">
        <v>1799</v>
      </c>
      <c r="F207" s="665">
        <v>1</v>
      </c>
      <c r="G207" s="665">
        <v>489</v>
      </c>
      <c r="H207" s="665">
        <v>1</v>
      </c>
      <c r="I207" s="665">
        <v>489</v>
      </c>
      <c r="J207" s="665">
        <v>1</v>
      </c>
      <c r="K207" s="665">
        <v>490</v>
      </c>
      <c r="L207" s="665">
        <v>1.0020449897750512</v>
      </c>
      <c r="M207" s="665">
        <v>490</v>
      </c>
      <c r="N207" s="665"/>
      <c r="O207" s="665"/>
      <c r="P207" s="678"/>
      <c r="Q207" s="666"/>
    </row>
    <row r="208" spans="1:17" ht="14.4" customHeight="1" x14ac:dyDescent="0.3">
      <c r="A208" s="661" t="s">
        <v>1877</v>
      </c>
      <c r="B208" s="662" t="s">
        <v>1703</v>
      </c>
      <c r="C208" s="662" t="s">
        <v>1736</v>
      </c>
      <c r="D208" s="662" t="s">
        <v>1820</v>
      </c>
      <c r="E208" s="662" t="s">
        <v>1821</v>
      </c>
      <c r="F208" s="665"/>
      <c r="G208" s="665"/>
      <c r="H208" s="665"/>
      <c r="I208" s="665"/>
      <c r="J208" s="665"/>
      <c r="K208" s="665"/>
      <c r="L208" s="665"/>
      <c r="M208" s="665"/>
      <c r="N208" s="665">
        <v>1</v>
      </c>
      <c r="O208" s="665">
        <v>1931</v>
      </c>
      <c r="P208" s="678"/>
      <c r="Q208" s="666">
        <v>1931</v>
      </c>
    </row>
    <row r="209" spans="1:17" ht="14.4" customHeight="1" x14ac:dyDescent="0.3">
      <c r="A209" s="661" t="s">
        <v>1878</v>
      </c>
      <c r="B209" s="662" t="s">
        <v>1703</v>
      </c>
      <c r="C209" s="662" t="s">
        <v>1704</v>
      </c>
      <c r="D209" s="662" t="s">
        <v>1822</v>
      </c>
      <c r="E209" s="662" t="s">
        <v>881</v>
      </c>
      <c r="F209" s="665"/>
      <c r="G209" s="665"/>
      <c r="H209" s="665"/>
      <c r="I209" s="665"/>
      <c r="J209" s="665">
        <v>0.5</v>
      </c>
      <c r="K209" s="665">
        <v>951.34</v>
      </c>
      <c r="L209" s="665"/>
      <c r="M209" s="665">
        <v>1902.68</v>
      </c>
      <c r="N209" s="665"/>
      <c r="O209" s="665"/>
      <c r="P209" s="678"/>
      <c r="Q209" s="666"/>
    </row>
    <row r="210" spans="1:17" ht="14.4" customHeight="1" x14ac:dyDescent="0.3">
      <c r="A210" s="661" t="s">
        <v>1878</v>
      </c>
      <c r="B210" s="662" t="s">
        <v>1703</v>
      </c>
      <c r="C210" s="662" t="s">
        <v>1704</v>
      </c>
      <c r="D210" s="662" t="s">
        <v>1827</v>
      </c>
      <c r="E210" s="662" t="s">
        <v>896</v>
      </c>
      <c r="F210" s="665">
        <v>0.45</v>
      </c>
      <c r="G210" s="665">
        <v>982.94</v>
      </c>
      <c r="H210" s="665">
        <v>1</v>
      </c>
      <c r="I210" s="665">
        <v>2184.3111111111111</v>
      </c>
      <c r="J210" s="665"/>
      <c r="K210" s="665"/>
      <c r="L210" s="665"/>
      <c r="M210" s="665"/>
      <c r="N210" s="665">
        <v>1.05</v>
      </c>
      <c r="O210" s="665">
        <v>1859.3400000000001</v>
      </c>
      <c r="P210" s="678">
        <v>1.8916108816407919</v>
      </c>
      <c r="Q210" s="666">
        <v>1770.8</v>
      </c>
    </row>
    <row r="211" spans="1:17" ht="14.4" customHeight="1" x14ac:dyDescent="0.3">
      <c r="A211" s="661" t="s">
        <v>1878</v>
      </c>
      <c r="B211" s="662" t="s">
        <v>1703</v>
      </c>
      <c r="C211" s="662" t="s">
        <v>1704</v>
      </c>
      <c r="D211" s="662" t="s">
        <v>1828</v>
      </c>
      <c r="E211" s="662" t="s">
        <v>885</v>
      </c>
      <c r="F211" s="665"/>
      <c r="G211" s="665"/>
      <c r="H211" s="665"/>
      <c r="I211" s="665"/>
      <c r="J211" s="665"/>
      <c r="K211" s="665"/>
      <c r="L211" s="665"/>
      <c r="M211" s="665"/>
      <c r="N211" s="665">
        <v>0.1</v>
      </c>
      <c r="O211" s="665">
        <v>90.38</v>
      </c>
      <c r="P211" s="678"/>
      <c r="Q211" s="666">
        <v>903.8</v>
      </c>
    </row>
    <row r="212" spans="1:17" ht="14.4" customHeight="1" x14ac:dyDescent="0.3">
      <c r="A212" s="661" t="s">
        <v>1878</v>
      </c>
      <c r="B212" s="662" t="s">
        <v>1703</v>
      </c>
      <c r="C212" s="662" t="s">
        <v>1707</v>
      </c>
      <c r="D212" s="662" t="s">
        <v>1710</v>
      </c>
      <c r="E212" s="662"/>
      <c r="F212" s="665">
        <v>180</v>
      </c>
      <c r="G212" s="665">
        <v>918</v>
      </c>
      <c r="H212" s="665">
        <v>1</v>
      </c>
      <c r="I212" s="665">
        <v>5.0999999999999996</v>
      </c>
      <c r="J212" s="665">
        <v>180</v>
      </c>
      <c r="K212" s="665">
        <v>957.6</v>
      </c>
      <c r="L212" s="665">
        <v>1.0431372549019609</v>
      </c>
      <c r="M212" s="665">
        <v>5.32</v>
      </c>
      <c r="N212" s="665">
        <v>180</v>
      </c>
      <c r="O212" s="665">
        <v>945</v>
      </c>
      <c r="P212" s="678">
        <v>1.0294117647058822</v>
      </c>
      <c r="Q212" s="666">
        <v>5.25</v>
      </c>
    </row>
    <row r="213" spans="1:17" ht="14.4" customHeight="1" x14ac:dyDescent="0.3">
      <c r="A213" s="661" t="s">
        <v>1878</v>
      </c>
      <c r="B213" s="662" t="s">
        <v>1703</v>
      </c>
      <c r="C213" s="662" t="s">
        <v>1707</v>
      </c>
      <c r="D213" s="662" t="s">
        <v>1718</v>
      </c>
      <c r="E213" s="662"/>
      <c r="F213" s="665"/>
      <c r="G213" s="665"/>
      <c r="H213" s="665"/>
      <c r="I213" s="665"/>
      <c r="J213" s="665">
        <v>1350</v>
      </c>
      <c r="K213" s="665">
        <v>25393.5</v>
      </c>
      <c r="L213" s="665"/>
      <c r="M213" s="665">
        <v>18.809999999999999</v>
      </c>
      <c r="N213" s="665"/>
      <c r="O213" s="665"/>
      <c r="P213" s="678"/>
      <c r="Q213" s="666"/>
    </row>
    <row r="214" spans="1:17" ht="14.4" customHeight="1" x14ac:dyDescent="0.3">
      <c r="A214" s="661" t="s">
        <v>1878</v>
      </c>
      <c r="B214" s="662" t="s">
        <v>1703</v>
      </c>
      <c r="C214" s="662" t="s">
        <v>1707</v>
      </c>
      <c r="D214" s="662" t="s">
        <v>1721</v>
      </c>
      <c r="E214" s="662"/>
      <c r="F214" s="665">
        <v>461</v>
      </c>
      <c r="G214" s="665">
        <v>8814.32</v>
      </c>
      <c r="H214" s="665">
        <v>1</v>
      </c>
      <c r="I214" s="665">
        <v>19.12</v>
      </c>
      <c r="J214" s="665">
        <v>3142</v>
      </c>
      <c r="K214" s="665">
        <v>62651.479999999996</v>
      </c>
      <c r="L214" s="665">
        <v>7.1079198395338494</v>
      </c>
      <c r="M214" s="665">
        <v>19.939999999999998</v>
      </c>
      <c r="N214" s="665">
        <v>2040</v>
      </c>
      <c r="O214" s="665">
        <v>41575.199999999997</v>
      </c>
      <c r="P214" s="678">
        <v>4.7167790595304</v>
      </c>
      <c r="Q214" s="666">
        <v>20.38</v>
      </c>
    </row>
    <row r="215" spans="1:17" ht="14.4" customHeight="1" x14ac:dyDescent="0.3">
      <c r="A215" s="661" t="s">
        <v>1878</v>
      </c>
      <c r="B215" s="662" t="s">
        <v>1703</v>
      </c>
      <c r="C215" s="662" t="s">
        <v>1707</v>
      </c>
      <c r="D215" s="662" t="s">
        <v>1726</v>
      </c>
      <c r="E215" s="662"/>
      <c r="F215" s="665">
        <v>1928</v>
      </c>
      <c r="G215" s="665">
        <v>6285.28</v>
      </c>
      <c r="H215" s="665">
        <v>1</v>
      </c>
      <c r="I215" s="665">
        <v>3.26</v>
      </c>
      <c r="J215" s="665"/>
      <c r="K215" s="665"/>
      <c r="L215" s="665"/>
      <c r="M215" s="665"/>
      <c r="N215" s="665"/>
      <c r="O215" s="665"/>
      <c r="P215" s="678"/>
      <c r="Q215" s="666"/>
    </row>
    <row r="216" spans="1:17" ht="14.4" customHeight="1" x14ac:dyDescent="0.3">
      <c r="A216" s="661" t="s">
        <v>1878</v>
      </c>
      <c r="B216" s="662" t="s">
        <v>1703</v>
      </c>
      <c r="C216" s="662" t="s">
        <v>1707</v>
      </c>
      <c r="D216" s="662" t="s">
        <v>1829</v>
      </c>
      <c r="E216" s="662"/>
      <c r="F216" s="665">
        <v>388</v>
      </c>
      <c r="G216" s="665">
        <v>12920.4</v>
      </c>
      <c r="H216" s="665">
        <v>1</v>
      </c>
      <c r="I216" s="665">
        <v>33.299999999999997</v>
      </c>
      <c r="J216" s="665">
        <v>555</v>
      </c>
      <c r="K216" s="665">
        <v>18620.25</v>
      </c>
      <c r="L216" s="665">
        <v>1.4411512027491409</v>
      </c>
      <c r="M216" s="665">
        <v>33.549999999999997</v>
      </c>
      <c r="N216" s="665">
        <v>558</v>
      </c>
      <c r="O216" s="665">
        <v>18419.579999999998</v>
      </c>
      <c r="P216" s="678">
        <v>1.4256199498467539</v>
      </c>
      <c r="Q216" s="666">
        <v>33.01</v>
      </c>
    </row>
    <row r="217" spans="1:17" ht="14.4" customHeight="1" x14ac:dyDescent="0.3">
      <c r="A217" s="661" t="s">
        <v>1878</v>
      </c>
      <c r="B217" s="662" t="s">
        <v>1703</v>
      </c>
      <c r="C217" s="662" t="s">
        <v>1832</v>
      </c>
      <c r="D217" s="662" t="s">
        <v>1833</v>
      </c>
      <c r="E217" s="662" t="s">
        <v>1834</v>
      </c>
      <c r="F217" s="665">
        <v>1</v>
      </c>
      <c r="G217" s="665">
        <v>884.32</v>
      </c>
      <c r="H217" s="665">
        <v>1</v>
      </c>
      <c r="I217" s="665">
        <v>884.32</v>
      </c>
      <c r="J217" s="665">
        <v>1</v>
      </c>
      <c r="K217" s="665">
        <v>884.32</v>
      </c>
      <c r="L217" s="665">
        <v>1</v>
      </c>
      <c r="M217" s="665">
        <v>884.32</v>
      </c>
      <c r="N217" s="665"/>
      <c r="O217" s="665"/>
      <c r="P217" s="678"/>
      <c r="Q217" s="666"/>
    </row>
    <row r="218" spans="1:17" ht="14.4" customHeight="1" x14ac:dyDescent="0.3">
      <c r="A218" s="661" t="s">
        <v>1878</v>
      </c>
      <c r="B218" s="662" t="s">
        <v>1703</v>
      </c>
      <c r="C218" s="662" t="s">
        <v>1736</v>
      </c>
      <c r="D218" s="662" t="s">
        <v>1764</v>
      </c>
      <c r="E218" s="662" t="s">
        <v>1765</v>
      </c>
      <c r="F218" s="665">
        <v>1</v>
      </c>
      <c r="G218" s="665">
        <v>1169</v>
      </c>
      <c r="H218" s="665">
        <v>1</v>
      </c>
      <c r="I218" s="665">
        <v>1169</v>
      </c>
      <c r="J218" s="665"/>
      <c r="K218" s="665"/>
      <c r="L218" s="665"/>
      <c r="M218" s="665"/>
      <c r="N218" s="665"/>
      <c r="O218" s="665"/>
      <c r="P218" s="678"/>
      <c r="Q218" s="666"/>
    </row>
    <row r="219" spans="1:17" ht="14.4" customHeight="1" x14ac:dyDescent="0.3">
      <c r="A219" s="661" t="s">
        <v>1878</v>
      </c>
      <c r="B219" s="662" t="s">
        <v>1703</v>
      </c>
      <c r="C219" s="662" t="s">
        <v>1736</v>
      </c>
      <c r="D219" s="662" t="s">
        <v>1772</v>
      </c>
      <c r="E219" s="662" t="s">
        <v>1773</v>
      </c>
      <c r="F219" s="665"/>
      <c r="G219" s="665"/>
      <c r="H219" s="665"/>
      <c r="I219" s="665"/>
      <c r="J219" s="665">
        <v>2</v>
      </c>
      <c r="K219" s="665">
        <v>5086</v>
      </c>
      <c r="L219" s="665"/>
      <c r="M219" s="665">
        <v>2543</v>
      </c>
      <c r="N219" s="665"/>
      <c r="O219" s="665"/>
      <c r="P219" s="678"/>
      <c r="Q219" s="666"/>
    </row>
    <row r="220" spans="1:17" ht="14.4" customHeight="1" x14ac:dyDescent="0.3">
      <c r="A220" s="661" t="s">
        <v>1878</v>
      </c>
      <c r="B220" s="662" t="s">
        <v>1703</v>
      </c>
      <c r="C220" s="662" t="s">
        <v>1736</v>
      </c>
      <c r="D220" s="662" t="s">
        <v>1774</v>
      </c>
      <c r="E220" s="662" t="s">
        <v>1775</v>
      </c>
      <c r="F220" s="665">
        <v>6</v>
      </c>
      <c r="G220" s="665">
        <v>10548</v>
      </c>
      <c r="H220" s="665">
        <v>1</v>
      </c>
      <c r="I220" s="665">
        <v>1758</v>
      </c>
      <c r="J220" s="665">
        <v>10</v>
      </c>
      <c r="K220" s="665">
        <v>17620</v>
      </c>
      <c r="L220" s="665">
        <v>1.6704588547591961</v>
      </c>
      <c r="M220" s="665">
        <v>1762</v>
      </c>
      <c r="N220" s="665">
        <v>6</v>
      </c>
      <c r="O220" s="665">
        <v>10950</v>
      </c>
      <c r="P220" s="678">
        <v>1.0381114903299204</v>
      </c>
      <c r="Q220" s="666">
        <v>1825</v>
      </c>
    </row>
    <row r="221" spans="1:17" ht="14.4" customHeight="1" x14ac:dyDescent="0.3">
      <c r="A221" s="661" t="s">
        <v>1878</v>
      </c>
      <c r="B221" s="662" t="s">
        <v>1703</v>
      </c>
      <c r="C221" s="662" t="s">
        <v>1736</v>
      </c>
      <c r="D221" s="662" t="s">
        <v>1837</v>
      </c>
      <c r="E221" s="662" t="s">
        <v>1838</v>
      </c>
      <c r="F221" s="665">
        <v>1</v>
      </c>
      <c r="G221" s="665">
        <v>14336</v>
      </c>
      <c r="H221" s="665">
        <v>1</v>
      </c>
      <c r="I221" s="665">
        <v>14336</v>
      </c>
      <c r="J221" s="665">
        <v>1</v>
      </c>
      <c r="K221" s="665">
        <v>14340</v>
      </c>
      <c r="L221" s="665">
        <v>1.0002790178571428</v>
      </c>
      <c r="M221" s="665">
        <v>14340</v>
      </c>
      <c r="N221" s="665">
        <v>2</v>
      </c>
      <c r="O221" s="665">
        <v>29012</v>
      </c>
      <c r="P221" s="678">
        <v>2.0237165178571428</v>
      </c>
      <c r="Q221" s="666">
        <v>14506</v>
      </c>
    </row>
    <row r="222" spans="1:17" ht="14.4" customHeight="1" x14ac:dyDescent="0.3">
      <c r="A222" s="661" t="s">
        <v>1878</v>
      </c>
      <c r="B222" s="662" t="s">
        <v>1703</v>
      </c>
      <c r="C222" s="662" t="s">
        <v>1736</v>
      </c>
      <c r="D222" s="662" t="s">
        <v>1796</v>
      </c>
      <c r="E222" s="662" t="s">
        <v>1797</v>
      </c>
      <c r="F222" s="665">
        <v>3</v>
      </c>
      <c r="G222" s="665">
        <v>3870</v>
      </c>
      <c r="H222" s="665">
        <v>1</v>
      </c>
      <c r="I222" s="665">
        <v>1290</v>
      </c>
      <c r="J222" s="665"/>
      <c r="K222" s="665"/>
      <c r="L222" s="665"/>
      <c r="M222" s="665"/>
      <c r="N222" s="665"/>
      <c r="O222" s="665"/>
      <c r="P222" s="678"/>
      <c r="Q222" s="666"/>
    </row>
    <row r="223" spans="1:17" ht="14.4" customHeight="1" x14ac:dyDescent="0.3">
      <c r="A223" s="661" t="s">
        <v>1878</v>
      </c>
      <c r="B223" s="662" t="s">
        <v>1703</v>
      </c>
      <c r="C223" s="662" t="s">
        <v>1736</v>
      </c>
      <c r="D223" s="662" t="s">
        <v>1798</v>
      </c>
      <c r="E223" s="662" t="s">
        <v>1799</v>
      </c>
      <c r="F223" s="665">
        <v>1</v>
      </c>
      <c r="G223" s="665">
        <v>489</v>
      </c>
      <c r="H223" s="665">
        <v>1</v>
      </c>
      <c r="I223" s="665">
        <v>489</v>
      </c>
      <c r="J223" s="665">
        <v>1</v>
      </c>
      <c r="K223" s="665">
        <v>490</v>
      </c>
      <c r="L223" s="665">
        <v>1.0020449897750512</v>
      </c>
      <c r="M223" s="665">
        <v>490</v>
      </c>
      <c r="N223" s="665">
        <v>1</v>
      </c>
      <c r="O223" s="665">
        <v>509</v>
      </c>
      <c r="P223" s="678">
        <v>1.0408997955010224</v>
      </c>
      <c r="Q223" s="666">
        <v>509</v>
      </c>
    </row>
    <row r="224" spans="1:17" ht="14.4" customHeight="1" x14ac:dyDescent="0.3">
      <c r="A224" s="661" t="s">
        <v>1878</v>
      </c>
      <c r="B224" s="662" t="s">
        <v>1703</v>
      </c>
      <c r="C224" s="662" t="s">
        <v>1736</v>
      </c>
      <c r="D224" s="662" t="s">
        <v>1800</v>
      </c>
      <c r="E224" s="662" t="s">
        <v>1801</v>
      </c>
      <c r="F224" s="665">
        <v>1</v>
      </c>
      <c r="G224" s="665">
        <v>2242</v>
      </c>
      <c r="H224" s="665">
        <v>1</v>
      </c>
      <c r="I224" s="665">
        <v>2242</v>
      </c>
      <c r="J224" s="665">
        <v>6</v>
      </c>
      <c r="K224" s="665">
        <v>13548</v>
      </c>
      <c r="L224" s="665">
        <v>6.0428189116859947</v>
      </c>
      <c r="M224" s="665">
        <v>2258</v>
      </c>
      <c r="N224" s="665">
        <v>4</v>
      </c>
      <c r="O224" s="665">
        <v>9316</v>
      </c>
      <c r="P224" s="678">
        <v>4.1552185548617304</v>
      </c>
      <c r="Q224" s="666">
        <v>2329</v>
      </c>
    </row>
    <row r="225" spans="1:17" ht="14.4" customHeight="1" x14ac:dyDescent="0.3">
      <c r="A225" s="661" t="s">
        <v>1878</v>
      </c>
      <c r="B225" s="662" t="s">
        <v>1703</v>
      </c>
      <c r="C225" s="662" t="s">
        <v>1736</v>
      </c>
      <c r="D225" s="662" t="s">
        <v>1818</v>
      </c>
      <c r="E225" s="662" t="s">
        <v>1819</v>
      </c>
      <c r="F225" s="665"/>
      <c r="G225" s="665"/>
      <c r="H225" s="665"/>
      <c r="I225" s="665"/>
      <c r="J225" s="665">
        <v>1</v>
      </c>
      <c r="K225" s="665">
        <v>695</v>
      </c>
      <c r="L225" s="665"/>
      <c r="M225" s="665">
        <v>695</v>
      </c>
      <c r="N225" s="665">
        <v>4</v>
      </c>
      <c r="O225" s="665">
        <v>2872</v>
      </c>
      <c r="P225" s="678"/>
      <c r="Q225" s="666">
        <v>718</v>
      </c>
    </row>
    <row r="226" spans="1:17" ht="14.4" customHeight="1" x14ac:dyDescent="0.3">
      <c r="A226" s="661" t="s">
        <v>1879</v>
      </c>
      <c r="B226" s="662" t="s">
        <v>1703</v>
      </c>
      <c r="C226" s="662" t="s">
        <v>1704</v>
      </c>
      <c r="D226" s="662" t="s">
        <v>1822</v>
      </c>
      <c r="E226" s="662" t="s">
        <v>881</v>
      </c>
      <c r="F226" s="665"/>
      <c r="G226" s="665"/>
      <c r="H226" s="665"/>
      <c r="I226" s="665"/>
      <c r="J226" s="665"/>
      <c r="K226" s="665"/>
      <c r="L226" s="665"/>
      <c r="M226" s="665"/>
      <c r="N226" s="665">
        <v>0.45</v>
      </c>
      <c r="O226" s="665">
        <v>904.34</v>
      </c>
      <c r="P226" s="678"/>
      <c r="Q226" s="666">
        <v>2009.6444444444444</v>
      </c>
    </row>
    <row r="227" spans="1:17" ht="14.4" customHeight="1" x14ac:dyDescent="0.3">
      <c r="A227" s="661" t="s">
        <v>1879</v>
      </c>
      <c r="B227" s="662" t="s">
        <v>1703</v>
      </c>
      <c r="C227" s="662" t="s">
        <v>1704</v>
      </c>
      <c r="D227" s="662" t="s">
        <v>1827</v>
      </c>
      <c r="E227" s="662" t="s">
        <v>896</v>
      </c>
      <c r="F227" s="665">
        <v>0.5</v>
      </c>
      <c r="G227" s="665">
        <v>1092.1600000000001</v>
      </c>
      <c r="H227" s="665">
        <v>1</v>
      </c>
      <c r="I227" s="665">
        <v>2184.3200000000002</v>
      </c>
      <c r="J227" s="665"/>
      <c r="K227" s="665"/>
      <c r="L227" s="665"/>
      <c r="M227" s="665"/>
      <c r="N227" s="665">
        <v>1.1000000000000001</v>
      </c>
      <c r="O227" s="665">
        <v>1947.88</v>
      </c>
      <c r="P227" s="678">
        <v>1.7835115733958393</v>
      </c>
      <c r="Q227" s="666">
        <v>1770.8</v>
      </c>
    </row>
    <row r="228" spans="1:17" ht="14.4" customHeight="1" x14ac:dyDescent="0.3">
      <c r="A228" s="661" t="s">
        <v>1879</v>
      </c>
      <c r="B228" s="662" t="s">
        <v>1703</v>
      </c>
      <c r="C228" s="662" t="s">
        <v>1704</v>
      </c>
      <c r="D228" s="662" t="s">
        <v>1828</v>
      </c>
      <c r="E228" s="662" t="s">
        <v>885</v>
      </c>
      <c r="F228" s="665">
        <v>0.05</v>
      </c>
      <c r="G228" s="665">
        <v>47.24</v>
      </c>
      <c r="H228" s="665">
        <v>1</v>
      </c>
      <c r="I228" s="665">
        <v>944.8</v>
      </c>
      <c r="J228" s="665"/>
      <c r="K228" s="665"/>
      <c r="L228" s="665"/>
      <c r="M228" s="665"/>
      <c r="N228" s="665">
        <v>0.15000000000000002</v>
      </c>
      <c r="O228" s="665">
        <v>135.57</v>
      </c>
      <c r="P228" s="678">
        <v>2.8698137171888227</v>
      </c>
      <c r="Q228" s="666">
        <v>903.79999999999984</v>
      </c>
    </row>
    <row r="229" spans="1:17" ht="14.4" customHeight="1" x14ac:dyDescent="0.3">
      <c r="A229" s="661" t="s">
        <v>1879</v>
      </c>
      <c r="B229" s="662" t="s">
        <v>1703</v>
      </c>
      <c r="C229" s="662" t="s">
        <v>1707</v>
      </c>
      <c r="D229" s="662" t="s">
        <v>1710</v>
      </c>
      <c r="E229" s="662"/>
      <c r="F229" s="665">
        <v>300</v>
      </c>
      <c r="G229" s="665">
        <v>1530</v>
      </c>
      <c r="H229" s="665">
        <v>1</v>
      </c>
      <c r="I229" s="665">
        <v>5.0999999999999996</v>
      </c>
      <c r="J229" s="665">
        <v>360</v>
      </c>
      <c r="K229" s="665">
        <v>1915.2</v>
      </c>
      <c r="L229" s="665">
        <v>1.2517647058823529</v>
      </c>
      <c r="M229" s="665">
        <v>5.32</v>
      </c>
      <c r="N229" s="665"/>
      <c r="O229" s="665"/>
      <c r="P229" s="678"/>
      <c r="Q229" s="666"/>
    </row>
    <row r="230" spans="1:17" ht="14.4" customHeight="1" x14ac:dyDescent="0.3">
      <c r="A230" s="661" t="s">
        <v>1879</v>
      </c>
      <c r="B230" s="662" t="s">
        <v>1703</v>
      </c>
      <c r="C230" s="662" t="s">
        <v>1707</v>
      </c>
      <c r="D230" s="662" t="s">
        <v>1714</v>
      </c>
      <c r="E230" s="662"/>
      <c r="F230" s="665"/>
      <c r="G230" s="665"/>
      <c r="H230" s="665"/>
      <c r="I230" s="665"/>
      <c r="J230" s="665"/>
      <c r="K230" s="665"/>
      <c r="L230" s="665"/>
      <c r="M230" s="665"/>
      <c r="N230" s="665">
        <v>664</v>
      </c>
      <c r="O230" s="665">
        <v>4057.04</v>
      </c>
      <c r="P230" s="678"/>
      <c r="Q230" s="666">
        <v>6.11</v>
      </c>
    </row>
    <row r="231" spans="1:17" ht="14.4" customHeight="1" x14ac:dyDescent="0.3">
      <c r="A231" s="661" t="s">
        <v>1879</v>
      </c>
      <c r="B231" s="662" t="s">
        <v>1703</v>
      </c>
      <c r="C231" s="662" t="s">
        <v>1707</v>
      </c>
      <c r="D231" s="662" t="s">
        <v>1715</v>
      </c>
      <c r="E231" s="662"/>
      <c r="F231" s="665">
        <v>644</v>
      </c>
      <c r="G231" s="665">
        <v>5293.68</v>
      </c>
      <c r="H231" s="665">
        <v>1</v>
      </c>
      <c r="I231" s="665">
        <v>8.2200000000000006</v>
      </c>
      <c r="J231" s="665">
        <v>270</v>
      </c>
      <c r="K231" s="665">
        <v>2273.3999999999996</v>
      </c>
      <c r="L231" s="665">
        <v>0.4294555016548034</v>
      </c>
      <c r="M231" s="665">
        <v>8.4199999999999982</v>
      </c>
      <c r="N231" s="665">
        <v>180</v>
      </c>
      <c r="O231" s="665">
        <v>1638</v>
      </c>
      <c r="P231" s="678">
        <v>0.30942557918121227</v>
      </c>
      <c r="Q231" s="666">
        <v>9.1</v>
      </c>
    </row>
    <row r="232" spans="1:17" ht="14.4" customHeight="1" x14ac:dyDescent="0.3">
      <c r="A232" s="661" t="s">
        <v>1879</v>
      </c>
      <c r="B232" s="662" t="s">
        <v>1703</v>
      </c>
      <c r="C232" s="662" t="s">
        <v>1707</v>
      </c>
      <c r="D232" s="662" t="s">
        <v>1717</v>
      </c>
      <c r="E232" s="662"/>
      <c r="F232" s="665">
        <v>255</v>
      </c>
      <c r="G232" s="665">
        <v>2402.1000000000004</v>
      </c>
      <c r="H232" s="665">
        <v>1</v>
      </c>
      <c r="I232" s="665">
        <v>9.4200000000000017</v>
      </c>
      <c r="J232" s="665">
        <v>280</v>
      </c>
      <c r="K232" s="665">
        <v>2651.6</v>
      </c>
      <c r="L232" s="665">
        <v>1.1038674493151823</v>
      </c>
      <c r="M232" s="665">
        <v>9.4699999999999989</v>
      </c>
      <c r="N232" s="665">
        <v>290</v>
      </c>
      <c r="O232" s="665">
        <v>2969.6</v>
      </c>
      <c r="P232" s="678">
        <v>1.2362516131718078</v>
      </c>
      <c r="Q232" s="666">
        <v>10.24</v>
      </c>
    </row>
    <row r="233" spans="1:17" ht="14.4" customHeight="1" x14ac:dyDescent="0.3">
      <c r="A233" s="661" t="s">
        <v>1879</v>
      </c>
      <c r="B233" s="662" t="s">
        <v>1703</v>
      </c>
      <c r="C233" s="662" t="s">
        <v>1707</v>
      </c>
      <c r="D233" s="662" t="s">
        <v>1721</v>
      </c>
      <c r="E233" s="662"/>
      <c r="F233" s="665">
        <v>440</v>
      </c>
      <c r="G233" s="665">
        <v>8412.7999999999993</v>
      </c>
      <c r="H233" s="665">
        <v>1</v>
      </c>
      <c r="I233" s="665">
        <v>19.119999999999997</v>
      </c>
      <c r="J233" s="665"/>
      <c r="K233" s="665"/>
      <c r="L233" s="665"/>
      <c r="M233" s="665"/>
      <c r="N233" s="665">
        <v>600</v>
      </c>
      <c r="O233" s="665">
        <v>12228</v>
      </c>
      <c r="P233" s="678">
        <v>1.4534994294408521</v>
      </c>
      <c r="Q233" s="666">
        <v>20.38</v>
      </c>
    </row>
    <row r="234" spans="1:17" ht="14.4" customHeight="1" x14ac:dyDescent="0.3">
      <c r="A234" s="661" t="s">
        <v>1879</v>
      </c>
      <c r="B234" s="662" t="s">
        <v>1703</v>
      </c>
      <c r="C234" s="662" t="s">
        <v>1707</v>
      </c>
      <c r="D234" s="662" t="s">
        <v>1724</v>
      </c>
      <c r="E234" s="662"/>
      <c r="F234" s="665">
        <v>2</v>
      </c>
      <c r="G234" s="665">
        <v>4387.16</v>
      </c>
      <c r="H234" s="665">
        <v>1</v>
      </c>
      <c r="I234" s="665">
        <v>2193.58</v>
      </c>
      <c r="J234" s="665"/>
      <c r="K234" s="665"/>
      <c r="L234" s="665"/>
      <c r="M234" s="665"/>
      <c r="N234" s="665"/>
      <c r="O234" s="665"/>
      <c r="P234" s="678"/>
      <c r="Q234" s="666"/>
    </row>
    <row r="235" spans="1:17" ht="14.4" customHeight="1" x14ac:dyDescent="0.3">
      <c r="A235" s="661" t="s">
        <v>1879</v>
      </c>
      <c r="B235" s="662" t="s">
        <v>1703</v>
      </c>
      <c r="C235" s="662" t="s">
        <v>1707</v>
      </c>
      <c r="D235" s="662" t="s">
        <v>1726</v>
      </c>
      <c r="E235" s="662"/>
      <c r="F235" s="665">
        <v>2099</v>
      </c>
      <c r="G235" s="665">
        <v>6842.74</v>
      </c>
      <c r="H235" s="665">
        <v>1</v>
      </c>
      <c r="I235" s="665">
        <v>3.26</v>
      </c>
      <c r="J235" s="665">
        <v>5463</v>
      </c>
      <c r="K235" s="665">
        <v>18683.46</v>
      </c>
      <c r="L235" s="665">
        <v>2.7304062407748941</v>
      </c>
      <c r="M235" s="665">
        <v>3.42</v>
      </c>
      <c r="N235" s="665">
        <v>2433</v>
      </c>
      <c r="O235" s="665">
        <v>9484.48</v>
      </c>
      <c r="P235" s="678">
        <v>1.3860646466181676</v>
      </c>
      <c r="Q235" s="666">
        <v>3.8982655158240851</v>
      </c>
    </row>
    <row r="236" spans="1:17" ht="14.4" customHeight="1" x14ac:dyDescent="0.3">
      <c r="A236" s="661" t="s">
        <v>1879</v>
      </c>
      <c r="B236" s="662" t="s">
        <v>1703</v>
      </c>
      <c r="C236" s="662" t="s">
        <v>1707</v>
      </c>
      <c r="D236" s="662" t="s">
        <v>1829</v>
      </c>
      <c r="E236" s="662"/>
      <c r="F236" s="665">
        <v>436</v>
      </c>
      <c r="G236" s="665">
        <v>14518.8</v>
      </c>
      <c r="H236" s="665">
        <v>1</v>
      </c>
      <c r="I236" s="665">
        <v>33.299999999999997</v>
      </c>
      <c r="J236" s="665">
        <v>508</v>
      </c>
      <c r="K236" s="665">
        <v>17043.400000000001</v>
      </c>
      <c r="L236" s="665">
        <v>1.1738848940683804</v>
      </c>
      <c r="M236" s="665">
        <v>33.550000000000004</v>
      </c>
      <c r="N236" s="665">
        <v>1051</v>
      </c>
      <c r="O236" s="665">
        <v>34693.509999999995</v>
      </c>
      <c r="P236" s="678">
        <v>2.3895576769429976</v>
      </c>
      <c r="Q236" s="666">
        <v>33.01</v>
      </c>
    </row>
    <row r="237" spans="1:17" ht="14.4" customHeight="1" x14ac:dyDescent="0.3">
      <c r="A237" s="661" t="s">
        <v>1879</v>
      </c>
      <c r="B237" s="662" t="s">
        <v>1703</v>
      </c>
      <c r="C237" s="662" t="s">
        <v>1736</v>
      </c>
      <c r="D237" s="662" t="s">
        <v>1758</v>
      </c>
      <c r="E237" s="662" t="s">
        <v>1759</v>
      </c>
      <c r="F237" s="665">
        <v>5</v>
      </c>
      <c r="G237" s="665">
        <v>6921</v>
      </c>
      <c r="H237" s="665">
        <v>1</v>
      </c>
      <c r="I237" s="665">
        <v>1384.2</v>
      </c>
      <c r="J237" s="665">
        <v>1</v>
      </c>
      <c r="K237" s="665">
        <v>1391</v>
      </c>
      <c r="L237" s="665">
        <v>0.20098251697731542</v>
      </c>
      <c r="M237" s="665">
        <v>1391</v>
      </c>
      <c r="N237" s="665"/>
      <c r="O237" s="665"/>
      <c r="P237" s="678"/>
      <c r="Q237" s="666"/>
    </row>
    <row r="238" spans="1:17" ht="14.4" customHeight="1" x14ac:dyDescent="0.3">
      <c r="A238" s="661" t="s">
        <v>1879</v>
      </c>
      <c r="B238" s="662" t="s">
        <v>1703</v>
      </c>
      <c r="C238" s="662" t="s">
        <v>1736</v>
      </c>
      <c r="D238" s="662" t="s">
        <v>1760</v>
      </c>
      <c r="E238" s="662" t="s">
        <v>1761</v>
      </c>
      <c r="F238" s="665">
        <v>2</v>
      </c>
      <c r="G238" s="665">
        <v>3686</v>
      </c>
      <c r="H238" s="665">
        <v>1</v>
      </c>
      <c r="I238" s="665">
        <v>1843</v>
      </c>
      <c r="J238" s="665">
        <v>2</v>
      </c>
      <c r="K238" s="665">
        <v>3698</v>
      </c>
      <c r="L238" s="665">
        <v>1.0032555615843732</v>
      </c>
      <c r="M238" s="665">
        <v>1849</v>
      </c>
      <c r="N238" s="665">
        <v>2</v>
      </c>
      <c r="O238" s="665">
        <v>3824</v>
      </c>
      <c r="P238" s="678">
        <v>1.037438958220293</v>
      </c>
      <c r="Q238" s="666">
        <v>1912</v>
      </c>
    </row>
    <row r="239" spans="1:17" ht="14.4" customHeight="1" x14ac:dyDescent="0.3">
      <c r="A239" s="661" t="s">
        <v>1879</v>
      </c>
      <c r="B239" s="662" t="s">
        <v>1703</v>
      </c>
      <c r="C239" s="662" t="s">
        <v>1736</v>
      </c>
      <c r="D239" s="662" t="s">
        <v>1768</v>
      </c>
      <c r="E239" s="662" t="s">
        <v>1769</v>
      </c>
      <c r="F239" s="665">
        <v>2</v>
      </c>
      <c r="G239" s="665">
        <v>1314</v>
      </c>
      <c r="H239" s="665">
        <v>1</v>
      </c>
      <c r="I239" s="665">
        <v>657</v>
      </c>
      <c r="J239" s="665"/>
      <c r="K239" s="665"/>
      <c r="L239" s="665"/>
      <c r="M239" s="665"/>
      <c r="N239" s="665"/>
      <c r="O239" s="665"/>
      <c r="P239" s="678"/>
      <c r="Q239" s="666"/>
    </row>
    <row r="240" spans="1:17" ht="14.4" customHeight="1" x14ac:dyDescent="0.3">
      <c r="A240" s="661" t="s">
        <v>1879</v>
      </c>
      <c r="B240" s="662" t="s">
        <v>1703</v>
      </c>
      <c r="C240" s="662" t="s">
        <v>1736</v>
      </c>
      <c r="D240" s="662" t="s">
        <v>1774</v>
      </c>
      <c r="E240" s="662" t="s">
        <v>1775</v>
      </c>
      <c r="F240" s="665">
        <v>5</v>
      </c>
      <c r="G240" s="665">
        <v>8794</v>
      </c>
      <c r="H240" s="665">
        <v>1</v>
      </c>
      <c r="I240" s="665">
        <v>1758.8</v>
      </c>
      <c r="J240" s="665">
        <v>16</v>
      </c>
      <c r="K240" s="665">
        <v>28192</v>
      </c>
      <c r="L240" s="665">
        <v>3.2058221514669092</v>
      </c>
      <c r="M240" s="665">
        <v>1762</v>
      </c>
      <c r="N240" s="665">
        <v>8</v>
      </c>
      <c r="O240" s="665">
        <v>14600</v>
      </c>
      <c r="P240" s="678">
        <v>1.6602228792358427</v>
      </c>
      <c r="Q240" s="666">
        <v>1825</v>
      </c>
    </row>
    <row r="241" spans="1:17" ht="14.4" customHeight="1" x14ac:dyDescent="0.3">
      <c r="A241" s="661" t="s">
        <v>1879</v>
      </c>
      <c r="B241" s="662" t="s">
        <v>1703</v>
      </c>
      <c r="C241" s="662" t="s">
        <v>1736</v>
      </c>
      <c r="D241" s="662" t="s">
        <v>1776</v>
      </c>
      <c r="E241" s="662" t="s">
        <v>1777</v>
      </c>
      <c r="F241" s="665"/>
      <c r="G241" s="665"/>
      <c r="H241" s="665"/>
      <c r="I241" s="665"/>
      <c r="J241" s="665"/>
      <c r="K241" s="665"/>
      <c r="L241" s="665"/>
      <c r="M241" s="665"/>
      <c r="N241" s="665">
        <v>2</v>
      </c>
      <c r="O241" s="665">
        <v>858</v>
      </c>
      <c r="P241" s="678"/>
      <c r="Q241" s="666">
        <v>429</v>
      </c>
    </row>
    <row r="242" spans="1:17" ht="14.4" customHeight="1" x14ac:dyDescent="0.3">
      <c r="A242" s="661" t="s">
        <v>1879</v>
      </c>
      <c r="B242" s="662" t="s">
        <v>1703</v>
      </c>
      <c r="C242" s="662" t="s">
        <v>1736</v>
      </c>
      <c r="D242" s="662" t="s">
        <v>1837</v>
      </c>
      <c r="E242" s="662" t="s">
        <v>1838</v>
      </c>
      <c r="F242" s="665">
        <v>1</v>
      </c>
      <c r="G242" s="665">
        <v>14328</v>
      </c>
      <c r="H242" s="665">
        <v>1</v>
      </c>
      <c r="I242" s="665">
        <v>14328</v>
      </c>
      <c r="J242" s="665">
        <v>1</v>
      </c>
      <c r="K242" s="665">
        <v>14340</v>
      </c>
      <c r="L242" s="665">
        <v>1.0008375209380234</v>
      </c>
      <c r="M242" s="665">
        <v>14340</v>
      </c>
      <c r="N242" s="665">
        <v>3</v>
      </c>
      <c r="O242" s="665">
        <v>43518</v>
      </c>
      <c r="P242" s="678">
        <v>3.0372696817420435</v>
      </c>
      <c r="Q242" s="666">
        <v>14506</v>
      </c>
    </row>
    <row r="243" spans="1:17" ht="14.4" customHeight="1" x14ac:dyDescent="0.3">
      <c r="A243" s="661" t="s">
        <v>1879</v>
      </c>
      <c r="B243" s="662" t="s">
        <v>1703</v>
      </c>
      <c r="C243" s="662" t="s">
        <v>1736</v>
      </c>
      <c r="D243" s="662" t="s">
        <v>1788</v>
      </c>
      <c r="E243" s="662" t="s">
        <v>1789</v>
      </c>
      <c r="F243" s="665"/>
      <c r="G243" s="665"/>
      <c r="H243" s="665"/>
      <c r="I243" s="665"/>
      <c r="J243" s="665"/>
      <c r="K243" s="665"/>
      <c r="L243" s="665"/>
      <c r="M243" s="665"/>
      <c r="N243" s="665">
        <v>1</v>
      </c>
      <c r="O243" s="665">
        <v>609</v>
      </c>
      <c r="P243" s="678"/>
      <c r="Q243" s="666">
        <v>609</v>
      </c>
    </row>
    <row r="244" spans="1:17" ht="14.4" customHeight="1" x14ac:dyDescent="0.3">
      <c r="A244" s="661" t="s">
        <v>1879</v>
      </c>
      <c r="B244" s="662" t="s">
        <v>1703</v>
      </c>
      <c r="C244" s="662" t="s">
        <v>1736</v>
      </c>
      <c r="D244" s="662" t="s">
        <v>1796</v>
      </c>
      <c r="E244" s="662" t="s">
        <v>1797</v>
      </c>
      <c r="F244" s="665">
        <v>3</v>
      </c>
      <c r="G244" s="665">
        <v>3870</v>
      </c>
      <c r="H244" s="665">
        <v>1</v>
      </c>
      <c r="I244" s="665">
        <v>1290</v>
      </c>
      <c r="J244" s="665">
        <v>8</v>
      </c>
      <c r="K244" s="665">
        <v>10352</v>
      </c>
      <c r="L244" s="665">
        <v>2.6749354005167958</v>
      </c>
      <c r="M244" s="665">
        <v>1294</v>
      </c>
      <c r="N244" s="665">
        <v>3</v>
      </c>
      <c r="O244" s="665">
        <v>4026</v>
      </c>
      <c r="P244" s="678">
        <v>1.0403100775193799</v>
      </c>
      <c r="Q244" s="666">
        <v>1342</v>
      </c>
    </row>
    <row r="245" spans="1:17" ht="14.4" customHeight="1" x14ac:dyDescent="0.3">
      <c r="A245" s="661" t="s">
        <v>1879</v>
      </c>
      <c r="B245" s="662" t="s">
        <v>1703</v>
      </c>
      <c r="C245" s="662" t="s">
        <v>1736</v>
      </c>
      <c r="D245" s="662" t="s">
        <v>1798</v>
      </c>
      <c r="E245" s="662" t="s">
        <v>1799</v>
      </c>
      <c r="F245" s="665">
        <v>2</v>
      </c>
      <c r="G245" s="665">
        <v>978</v>
      </c>
      <c r="H245" s="665">
        <v>1</v>
      </c>
      <c r="I245" s="665">
        <v>489</v>
      </c>
      <c r="J245" s="665">
        <v>2</v>
      </c>
      <c r="K245" s="665">
        <v>980</v>
      </c>
      <c r="L245" s="665">
        <v>1.0020449897750512</v>
      </c>
      <c r="M245" s="665">
        <v>490</v>
      </c>
      <c r="N245" s="665"/>
      <c r="O245" s="665"/>
      <c r="P245" s="678"/>
      <c r="Q245" s="666"/>
    </row>
    <row r="246" spans="1:17" ht="14.4" customHeight="1" x14ac:dyDescent="0.3">
      <c r="A246" s="661" t="s">
        <v>1879</v>
      </c>
      <c r="B246" s="662" t="s">
        <v>1703</v>
      </c>
      <c r="C246" s="662" t="s">
        <v>1736</v>
      </c>
      <c r="D246" s="662" t="s">
        <v>1800</v>
      </c>
      <c r="E246" s="662" t="s">
        <v>1801</v>
      </c>
      <c r="F246" s="665">
        <v>1</v>
      </c>
      <c r="G246" s="665">
        <v>2253</v>
      </c>
      <c r="H246" s="665">
        <v>1</v>
      </c>
      <c r="I246" s="665">
        <v>2253</v>
      </c>
      <c r="J246" s="665"/>
      <c r="K246" s="665"/>
      <c r="L246" s="665"/>
      <c r="M246" s="665"/>
      <c r="N246" s="665">
        <v>1</v>
      </c>
      <c r="O246" s="665">
        <v>2329</v>
      </c>
      <c r="P246" s="678">
        <v>1.0337328007101643</v>
      </c>
      <c r="Q246" s="666">
        <v>2329</v>
      </c>
    </row>
    <row r="247" spans="1:17" ht="14.4" customHeight="1" x14ac:dyDescent="0.3">
      <c r="A247" s="661" t="s">
        <v>1879</v>
      </c>
      <c r="B247" s="662" t="s">
        <v>1703</v>
      </c>
      <c r="C247" s="662" t="s">
        <v>1736</v>
      </c>
      <c r="D247" s="662" t="s">
        <v>1810</v>
      </c>
      <c r="E247" s="662" t="s">
        <v>1811</v>
      </c>
      <c r="F247" s="665"/>
      <c r="G247" s="665"/>
      <c r="H247" s="665"/>
      <c r="I247" s="665"/>
      <c r="J247" s="665">
        <v>1</v>
      </c>
      <c r="K247" s="665">
        <v>502</v>
      </c>
      <c r="L247" s="665"/>
      <c r="M247" s="665">
        <v>502</v>
      </c>
      <c r="N247" s="665">
        <v>1</v>
      </c>
      <c r="O247" s="665">
        <v>525</v>
      </c>
      <c r="P247" s="678"/>
      <c r="Q247" s="666">
        <v>525</v>
      </c>
    </row>
    <row r="248" spans="1:17" ht="14.4" customHeight="1" x14ac:dyDescent="0.3">
      <c r="A248" s="661" t="s">
        <v>1879</v>
      </c>
      <c r="B248" s="662" t="s">
        <v>1703</v>
      </c>
      <c r="C248" s="662" t="s">
        <v>1736</v>
      </c>
      <c r="D248" s="662" t="s">
        <v>1818</v>
      </c>
      <c r="E248" s="662" t="s">
        <v>1819</v>
      </c>
      <c r="F248" s="665"/>
      <c r="G248" s="665"/>
      <c r="H248" s="665"/>
      <c r="I248" s="665"/>
      <c r="J248" s="665"/>
      <c r="K248" s="665"/>
      <c r="L248" s="665"/>
      <c r="M248" s="665"/>
      <c r="N248" s="665">
        <v>1</v>
      </c>
      <c r="O248" s="665">
        <v>718</v>
      </c>
      <c r="P248" s="678"/>
      <c r="Q248" s="666">
        <v>718</v>
      </c>
    </row>
    <row r="249" spans="1:17" ht="14.4" customHeight="1" x14ac:dyDescent="0.3">
      <c r="A249" s="661" t="s">
        <v>1880</v>
      </c>
      <c r="B249" s="662" t="s">
        <v>1703</v>
      </c>
      <c r="C249" s="662" t="s">
        <v>1704</v>
      </c>
      <c r="D249" s="662" t="s">
        <v>1822</v>
      </c>
      <c r="E249" s="662" t="s">
        <v>881</v>
      </c>
      <c r="F249" s="665">
        <v>1.05</v>
      </c>
      <c r="G249" s="665">
        <v>2076.9300000000003</v>
      </c>
      <c r="H249" s="665">
        <v>1</v>
      </c>
      <c r="I249" s="665">
        <v>1978.0285714285717</v>
      </c>
      <c r="J249" s="665">
        <v>0.4</v>
      </c>
      <c r="K249" s="665">
        <v>761.07</v>
      </c>
      <c r="L249" s="665">
        <v>0.36643988964481228</v>
      </c>
      <c r="M249" s="665">
        <v>1902.675</v>
      </c>
      <c r="N249" s="665"/>
      <c r="O249" s="665"/>
      <c r="P249" s="678"/>
      <c r="Q249" s="666"/>
    </row>
    <row r="250" spans="1:17" ht="14.4" customHeight="1" x14ac:dyDescent="0.3">
      <c r="A250" s="661" t="s">
        <v>1880</v>
      </c>
      <c r="B250" s="662" t="s">
        <v>1703</v>
      </c>
      <c r="C250" s="662" t="s">
        <v>1704</v>
      </c>
      <c r="D250" s="662" t="s">
        <v>1827</v>
      </c>
      <c r="E250" s="662" t="s">
        <v>896</v>
      </c>
      <c r="F250" s="665">
        <v>1.85</v>
      </c>
      <c r="G250" s="665">
        <v>4040.9800000000005</v>
      </c>
      <c r="H250" s="665">
        <v>1</v>
      </c>
      <c r="I250" s="665">
        <v>2184.3135135135135</v>
      </c>
      <c r="J250" s="665">
        <v>2.35</v>
      </c>
      <c r="K250" s="665">
        <v>4161.38</v>
      </c>
      <c r="L250" s="665">
        <v>1.0297947527579943</v>
      </c>
      <c r="M250" s="665">
        <v>1770.8</v>
      </c>
      <c r="N250" s="665">
        <v>0.95</v>
      </c>
      <c r="O250" s="665">
        <v>1728.0900000000001</v>
      </c>
      <c r="P250" s="678">
        <v>0.42764131473058514</v>
      </c>
      <c r="Q250" s="666">
        <v>1819.0421052631582</v>
      </c>
    </row>
    <row r="251" spans="1:17" ht="14.4" customHeight="1" x14ac:dyDescent="0.3">
      <c r="A251" s="661" t="s">
        <v>1880</v>
      </c>
      <c r="B251" s="662" t="s">
        <v>1703</v>
      </c>
      <c r="C251" s="662" t="s">
        <v>1704</v>
      </c>
      <c r="D251" s="662" t="s">
        <v>1828</v>
      </c>
      <c r="E251" s="662" t="s">
        <v>885</v>
      </c>
      <c r="F251" s="665">
        <v>0.06</v>
      </c>
      <c r="G251" s="665">
        <v>47.24</v>
      </c>
      <c r="H251" s="665">
        <v>1</v>
      </c>
      <c r="I251" s="665">
        <v>787.33333333333337</v>
      </c>
      <c r="J251" s="665">
        <v>0.15000000000000002</v>
      </c>
      <c r="K251" s="665">
        <v>135.57</v>
      </c>
      <c r="L251" s="665">
        <v>2.8698137171888227</v>
      </c>
      <c r="M251" s="665">
        <v>903.79999999999984</v>
      </c>
      <c r="N251" s="665">
        <v>0.08</v>
      </c>
      <c r="O251" s="665">
        <v>67.78</v>
      </c>
      <c r="P251" s="678">
        <v>1.4348010160880609</v>
      </c>
      <c r="Q251" s="666">
        <v>847.25</v>
      </c>
    </row>
    <row r="252" spans="1:17" ht="14.4" customHeight="1" x14ac:dyDescent="0.3">
      <c r="A252" s="661" t="s">
        <v>1880</v>
      </c>
      <c r="B252" s="662" t="s">
        <v>1703</v>
      </c>
      <c r="C252" s="662" t="s">
        <v>1707</v>
      </c>
      <c r="D252" s="662" t="s">
        <v>1711</v>
      </c>
      <c r="E252" s="662"/>
      <c r="F252" s="665">
        <v>0</v>
      </c>
      <c r="G252" s="665">
        <v>0</v>
      </c>
      <c r="H252" s="665"/>
      <c r="I252" s="665"/>
      <c r="J252" s="665"/>
      <c r="K252" s="665"/>
      <c r="L252" s="665"/>
      <c r="M252" s="665"/>
      <c r="N252" s="665"/>
      <c r="O252" s="665"/>
      <c r="P252" s="678"/>
      <c r="Q252" s="666"/>
    </row>
    <row r="253" spans="1:17" ht="14.4" customHeight="1" x14ac:dyDescent="0.3">
      <c r="A253" s="661" t="s">
        <v>1880</v>
      </c>
      <c r="B253" s="662" t="s">
        <v>1703</v>
      </c>
      <c r="C253" s="662" t="s">
        <v>1707</v>
      </c>
      <c r="D253" s="662" t="s">
        <v>1829</v>
      </c>
      <c r="E253" s="662"/>
      <c r="F253" s="665">
        <v>2502</v>
      </c>
      <c r="G253" s="665">
        <v>83316.600000000006</v>
      </c>
      <c r="H253" s="665">
        <v>1</v>
      </c>
      <c r="I253" s="665">
        <v>33.300000000000004</v>
      </c>
      <c r="J253" s="665">
        <v>2425</v>
      </c>
      <c r="K253" s="665">
        <v>81358.75</v>
      </c>
      <c r="L253" s="665">
        <v>0.97650108141714853</v>
      </c>
      <c r="M253" s="665">
        <v>33.549999999999997</v>
      </c>
      <c r="N253" s="665">
        <v>439</v>
      </c>
      <c r="O253" s="665">
        <v>14495.779999999999</v>
      </c>
      <c r="P253" s="678">
        <v>0.17398429604664614</v>
      </c>
      <c r="Q253" s="666">
        <v>33.019999999999996</v>
      </c>
    </row>
    <row r="254" spans="1:17" ht="14.4" customHeight="1" x14ac:dyDescent="0.3">
      <c r="A254" s="661" t="s">
        <v>1880</v>
      </c>
      <c r="B254" s="662" t="s">
        <v>1703</v>
      </c>
      <c r="C254" s="662" t="s">
        <v>1832</v>
      </c>
      <c r="D254" s="662" t="s">
        <v>1833</v>
      </c>
      <c r="E254" s="662" t="s">
        <v>1834</v>
      </c>
      <c r="F254" s="665">
        <v>6</v>
      </c>
      <c r="G254" s="665">
        <v>5305.92</v>
      </c>
      <c r="H254" s="665">
        <v>1</v>
      </c>
      <c r="I254" s="665">
        <v>884.32</v>
      </c>
      <c r="J254" s="665">
        <v>6</v>
      </c>
      <c r="K254" s="665">
        <v>5305.92</v>
      </c>
      <c r="L254" s="665">
        <v>1</v>
      </c>
      <c r="M254" s="665">
        <v>884.32</v>
      </c>
      <c r="N254" s="665"/>
      <c r="O254" s="665"/>
      <c r="P254" s="678"/>
      <c r="Q254" s="666"/>
    </row>
    <row r="255" spans="1:17" ht="14.4" customHeight="1" x14ac:dyDescent="0.3">
      <c r="A255" s="661" t="s">
        <v>1880</v>
      </c>
      <c r="B255" s="662" t="s">
        <v>1703</v>
      </c>
      <c r="C255" s="662" t="s">
        <v>1736</v>
      </c>
      <c r="D255" s="662" t="s">
        <v>1737</v>
      </c>
      <c r="E255" s="662" t="s">
        <v>1738</v>
      </c>
      <c r="F255" s="665">
        <v>1</v>
      </c>
      <c r="G255" s="665">
        <v>35</v>
      </c>
      <c r="H255" s="665">
        <v>1</v>
      </c>
      <c r="I255" s="665">
        <v>35</v>
      </c>
      <c r="J255" s="665"/>
      <c r="K255" s="665"/>
      <c r="L255" s="665"/>
      <c r="M255" s="665"/>
      <c r="N255" s="665">
        <v>1</v>
      </c>
      <c r="O255" s="665">
        <v>37</v>
      </c>
      <c r="P255" s="678">
        <v>1.0571428571428572</v>
      </c>
      <c r="Q255" s="666">
        <v>37</v>
      </c>
    </row>
    <row r="256" spans="1:17" ht="14.4" customHeight="1" x14ac:dyDescent="0.3">
      <c r="A256" s="661" t="s">
        <v>1880</v>
      </c>
      <c r="B256" s="662" t="s">
        <v>1703</v>
      </c>
      <c r="C256" s="662" t="s">
        <v>1736</v>
      </c>
      <c r="D256" s="662" t="s">
        <v>1778</v>
      </c>
      <c r="E256" s="662" t="s">
        <v>1779</v>
      </c>
      <c r="F256" s="665">
        <v>1</v>
      </c>
      <c r="G256" s="665">
        <v>3437</v>
      </c>
      <c r="H256" s="665">
        <v>1</v>
      </c>
      <c r="I256" s="665">
        <v>3437</v>
      </c>
      <c r="J256" s="665"/>
      <c r="K256" s="665"/>
      <c r="L256" s="665"/>
      <c r="M256" s="665"/>
      <c r="N256" s="665"/>
      <c r="O256" s="665"/>
      <c r="P256" s="678"/>
      <c r="Q256" s="666"/>
    </row>
    <row r="257" spans="1:17" ht="14.4" customHeight="1" x14ac:dyDescent="0.3">
      <c r="A257" s="661" t="s">
        <v>1880</v>
      </c>
      <c r="B257" s="662" t="s">
        <v>1703</v>
      </c>
      <c r="C257" s="662" t="s">
        <v>1736</v>
      </c>
      <c r="D257" s="662" t="s">
        <v>1837</v>
      </c>
      <c r="E257" s="662" t="s">
        <v>1838</v>
      </c>
      <c r="F257" s="665">
        <v>6</v>
      </c>
      <c r="G257" s="665">
        <v>85992</v>
      </c>
      <c r="H257" s="665">
        <v>1</v>
      </c>
      <c r="I257" s="665">
        <v>14332</v>
      </c>
      <c r="J257" s="665">
        <v>6</v>
      </c>
      <c r="K257" s="665">
        <v>86040</v>
      </c>
      <c r="L257" s="665">
        <v>1.0005581914596706</v>
      </c>
      <c r="M257" s="665">
        <v>14340</v>
      </c>
      <c r="N257" s="665">
        <v>2</v>
      </c>
      <c r="O257" s="665">
        <v>29012</v>
      </c>
      <c r="P257" s="678">
        <v>0.33738022141594565</v>
      </c>
      <c r="Q257" s="666">
        <v>14506</v>
      </c>
    </row>
    <row r="258" spans="1:17" ht="14.4" customHeight="1" x14ac:dyDescent="0.3">
      <c r="A258" s="661" t="s">
        <v>1880</v>
      </c>
      <c r="B258" s="662" t="s">
        <v>1703</v>
      </c>
      <c r="C258" s="662" t="s">
        <v>1736</v>
      </c>
      <c r="D258" s="662" t="s">
        <v>1804</v>
      </c>
      <c r="E258" s="662" t="s">
        <v>1805</v>
      </c>
      <c r="F258" s="665">
        <v>1</v>
      </c>
      <c r="G258" s="665">
        <v>327</v>
      </c>
      <c r="H258" s="665">
        <v>1</v>
      </c>
      <c r="I258" s="665">
        <v>327</v>
      </c>
      <c r="J258" s="665"/>
      <c r="K258" s="665"/>
      <c r="L258" s="665"/>
      <c r="M258" s="665"/>
      <c r="N258" s="665"/>
      <c r="O258" s="665"/>
      <c r="P258" s="678"/>
      <c r="Q258" s="666"/>
    </row>
    <row r="259" spans="1:17" ht="14.4" customHeight="1" x14ac:dyDescent="0.3">
      <c r="A259" s="661" t="s">
        <v>1881</v>
      </c>
      <c r="B259" s="662" t="s">
        <v>1703</v>
      </c>
      <c r="C259" s="662" t="s">
        <v>1704</v>
      </c>
      <c r="D259" s="662" t="s">
        <v>1822</v>
      </c>
      <c r="E259" s="662" t="s">
        <v>881</v>
      </c>
      <c r="F259" s="665">
        <v>1.6</v>
      </c>
      <c r="G259" s="665">
        <v>3164.8500000000004</v>
      </c>
      <c r="H259" s="665">
        <v>1</v>
      </c>
      <c r="I259" s="665">
        <v>1978.0312500000002</v>
      </c>
      <c r="J259" s="665">
        <v>0.45</v>
      </c>
      <c r="K259" s="665">
        <v>856.2</v>
      </c>
      <c r="L259" s="665">
        <v>0.27053414853784535</v>
      </c>
      <c r="M259" s="665">
        <v>1902.6666666666667</v>
      </c>
      <c r="N259" s="665">
        <v>0.85000000000000009</v>
      </c>
      <c r="O259" s="665">
        <v>1708.2</v>
      </c>
      <c r="P259" s="678">
        <v>0.53974121996303137</v>
      </c>
      <c r="Q259" s="666">
        <v>2009.6470588235293</v>
      </c>
    </row>
    <row r="260" spans="1:17" ht="14.4" customHeight="1" x14ac:dyDescent="0.3">
      <c r="A260" s="661" t="s">
        <v>1881</v>
      </c>
      <c r="B260" s="662" t="s">
        <v>1703</v>
      </c>
      <c r="C260" s="662" t="s">
        <v>1704</v>
      </c>
      <c r="D260" s="662" t="s">
        <v>1825</v>
      </c>
      <c r="E260" s="662" t="s">
        <v>896</v>
      </c>
      <c r="F260" s="665">
        <v>0.04</v>
      </c>
      <c r="G260" s="665">
        <v>412.16</v>
      </c>
      <c r="H260" s="665">
        <v>1</v>
      </c>
      <c r="I260" s="665">
        <v>10304</v>
      </c>
      <c r="J260" s="665">
        <v>0.19999999999999998</v>
      </c>
      <c r="K260" s="665">
        <v>1770.8</v>
      </c>
      <c r="L260" s="665">
        <v>4.2963897515527947</v>
      </c>
      <c r="M260" s="665">
        <v>8854</v>
      </c>
      <c r="N260" s="665">
        <v>0.02</v>
      </c>
      <c r="O260" s="665">
        <v>177.08</v>
      </c>
      <c r="P260" s="678">
        <v>0.42963897515527949</v>
      </c>
      <c r="Q260" s="666">
        <v>8854</v>
      </c>
    </row>
    <row r="261" spans="1:17" ht="14.4" customHeight="1" x14ac:dyDescent="0.3">
      <c r="A261" s="661" t="s">
        <v>1881</v>
      </c>
      <c r="B261" s="662" t="s">
        <v>1703</v>
      </c>
      <c r="C261" s="662" t="s">
        <v>1704</v>
      </c>
      <c r="D261" s="662" t="s">
        <v>1826</v>
      </c>
      <c r="E261" s="662"/>
      <c r="F261" s="665">
        <v>0.2</v>
      </c>
      <c r="G261" s="665">
        <v>218.43</v>
      </c>
      <c r="H261" s="665">
        <v>1</v>
      </c>
      <c r="I261" s="665">
        <v>1092.1499999999999</v>
      </c>
      <c r="J261" s="665"/>
      <c r="K261" s="665"/>
      <c r="L261" s="665"/>
      <c r="M261" s="665"/>
      <c r="N261" s="665"/>
      <c r="O261" s="665"/>
      <c r="P261" s="678"/>
      <c r="Q261" s="666"/>
    </row>
    <row r="262" spans="1:17" ht="14.4" customHeight="1" x14ac:dyDescent="0.3">
      <c r="A262" s="661" t="s">
        <v>1881</v>
      </c>
      <c r="B262" s="662" t="s">
        <v>1703</v>
      </c>
      <c r="C262" s="662" t="s">
        <v>1704</v>
      </c>
      <c r="D262" s="662" t="s">
        <v>1827</v>
      </c>
      <c r="E262" s="662" t="s">
        <v>896</v>
      </c>
      <c r="F262" s="665">
        <v>11.999999999999998</v>
      </c>
      <c r="G262" s="665">
        <v>26211.789999999997</v>
      </c>
      <c r="H262" s="665">
        <v>1</v>
      </c>
      <c r="I262" s="665">
        <v>2184.3158333333336</v>
      </c>
      <c r="J262" s="665">
        <v>5.95</v>
      </c>
      <c r="K262" s="665">
        <v>10536.259999999998</v>
      </c>
      <c r="L262" s="665">
        <v>0.40196644334476966</v>
      </c>
      <c r="M262" s="665">
        <v>1770.7999999999997</v>
      </c>
      <c r="N262" s="665">
        <v>8.5299999999999994</v>
      </c>
      <c r="O262" s="665">
        <v>15117.779999999999</v>
      </c>
      <c r="P262" s="678">
        <v>0.57675496408295657</v>
      </c>
      <c r="Q262" s="666">
        <v>1772.3071512309496</v>
      </c>
    </row>
    <row r="263" spans="1:17" ht="14.4" customHeight="1" x14ac:dyDescent="0.3">
      <c r="A263" s="661" t="s">
        <v>1881</v>
      </c>
      <c r="B263" s="662" t="s">
        <v>1703</v>
      </c>
      <c r="C263" s="662" t="s">
        <v>1704</v>
      </c>
      <c r="D263" s="662" t="s">
        <v>1828</v>
      </c>
      <c r="E263" s="662" t="s">
        <v>885</v>
      </c>
      <c r="F263" s="665">
        <v>1.05</v>
      </c>
      <c r="G263" s="665">
        <v>992.04</v>
      </c>
      <c r="H263" s="665">
        <v>1</v>
      </c>
      <c r="I263" s="665">
        <v>944.8</v>
      </c>
      <c r="J263" s="665">
        <v>0.44999999999999996</v>
      </c>
      <c r="K263" s="665">
        <v>406.71</v>
      </c>
      <c r="L263" s="665">
        <v>0.40997338816983186</v>
      </c>
      <c r="M263" s="665">
        <v>903.80000000000007</v>
      </c>
      <c r="N263" s="665">
        <v>0.65</v>
      </c>
      <c r="O263" s="665">
        <v>587.47</v>
      </c>
      <c r="P263" s="678">
        <v>0.59218378291197937</v>
      </c>
      <c r="Q263" s="666">
        <v>903.8</v>
      </c>
    </row>
    <row r="264" spans="1:17" ht="14.4" customHeight="1" x14ac:dyDescent="0.3">
      <c r="A264" s="661" t="s">
        <v>1881</v>
      </c>
      <c r="B264" s="662" t="s">
        <v>1703</v>
      </c>
      <c r="C264" s="662" t="s">
        <v>1707</v>
      </c>
      <c r="D264" s="662" t="s">
        <v>1710</v>
      </c>
      <c r="E264" s="662"/>
      <c r="F264" s="665">
        <v>6830</v>
      </c>
      <c r="G264" s="665">
        <v>34833</v>
      </c>
      <c r="H264" s="665">
        <v>1</v>
      </c>
      <c r="I264" s="665">
        <v>5.0999999999999996</v>
      </c>
      <c r="J264" s="665">
        <v>5730</v>
      </c>
      <c r="K264" s="665">
        <v>30483.599999999995</v>
      </c>
      <c r="L264" s="665">
        <v>0.87513564723107384</v>
      </c>
      <c r="M264" s="665">
        <v>5.3199999999999994</v>
      </c>
      <c r="N264" s="665">
        <v>5594</v>
      </c>
      <c r="O264" s="665">
        <v>29422.5</v>
      </c>
      <c r="P264" s="678">
        <v>0.84467315476703131</v>
      </c>
      <c r="Q264" s="666">
        <v>5.2596531998569898</v>
      </c>
    </row>
    <row r="265" spans="1:17" ht="14.4" customHeight="1" x14ac:dyDescent="0.3">
      <c r="A265" s="661" t="s">
        <v>1881</v>
      </c>
      <c r="B265" s="662" t="s">
        <v>1703</v>
      </c>
      <c r="C265" s="662" t="s">
        <v>1707</v>
      </c>
      <c r="D265" s="662" t="s">
        <v>1714</v>
      </c>
      <c r="E265" s="662"/>
      <c r="F265" s="665">
        <v>2301</v>
      </c>
      <c r="G265" s="665">
        <v>12770.55</v>
      </c>
      <c r="H265" s="665">
        <v>1</v>
      </c>
      <c r="I265" s="665">
        <v>5.55</v>
      </c>
      <c r="J265" s="665">
        <v>1791</v>
      </c>
      <c r="K265" s="665">
        <v>10459.44</v>
      </c>
      <c r="L265" s="665">
        <v>0.81902815462137502</v>
      </c>
      <c r="M265" s="665">
        <v>5.84</v>
      </c>
      <c r="N265" s="665">
        <v>2206</v>
      </c>
      <c r="O265" s="665">
        <v>13486.77</v>
      </c>
      <c r="P265" s="678">
        <v>1.0560837238803342</v>
      </c>
      <c r="Q265" s="666">
        <v>6.1136763372620129</v>
      </c>
    </row>
    <row r="266" spans="1:17" ht="14.4" customHeight="1" x14ac:dyDescent="0.3">
      <c r="A266" s="661" t="s">
        <v>1881</v>
      </c>
      <c r="B266" s="662" t="s">
        <v>1703</v>
      </c>
      <c r="C266" s="662" t="s">
        <v>1707</v>
      </c>
      <c r="D266" s="662" t="s">
        <v>1716</v>
      </c>
      <c r="E266" s="662"/>
      <c r="F266" s="665">
        <v>1620</v>
      </c>
      <c r="G266" s="665">
        <v>12781.800000000001</v>
      </c>
      <c r="H266" s="665">
        <v>1</v>
      </c>
      <c r="I266" s="665">
        <v>7.8900000000000006</v>
      </c>
      <c r="J266" s="665">
        <v>700</v>
      </c>
      <c r="K266" s="665">
        <v>5635</v>
      </c>
      <c r="L266" s="665">
        <v>0.44086122455366222</v>
      </c>
      <c r="M266" s="665">
        <v>8.0500000000000007</v>
      </c>
      <c r="N266" s="665">
        <v>130</v>
      </c>
      <c r="O266" s="665">
        <v>1188.2</v>
      </c>
      <c r="P266" s="678">
        <v>9.2960302930729627E-2</v>
      </c>
      <c r="Q266" s="666">
        <v>9.14</v>
      </c>
    </row>
    <row r="267" spans="1:17" ht="14.4" customHeight="1" x14ac:dyDescent="0.3">
      <c r="A267" s="661" t="s">
        <v>1881</v>
      </c>
      <c r="B267" s="662" t="s">
        <v>1703</v>
      </c>
      <c r="C267" s="662" t="s">
        <v>1707</v>
      </c>
      <c r="D267" s="662" t="s">
        <v>1717</v>
      </c>
      <c r="E267" s="662"/>
      <c r="F267" s="665">
        <v>120</v>
      </c>
      <c r="G267" s="665">
        <v>1130.4000000000001</v>
      </c>
      <c r="H267" s="665">
        <v>1</v>
      </c>
      <c r="I267" s="665">
        <v>9.42</v>
      </c>
      <c r="J267" s="665">
        <v>120</v>
      </c>
      <c r="K267" s="665">
        <v>1136.4000000000001</v>
      </c>
      <c r="L267" s="665">
        <v>1.0053078556263271</v>
      </c>
      <c r="M267" s="665">
        <v>9.4700000000000006</v>
      </c>
      <c r="N267" s="665"/>
      <c r="O267" s="665"/>
      <c r="P267" s="678"/>
      <c r="Q267" s="666"/>
    </row>
    <row r="268" spans="1:17" ht="14.4" customHeight="1" x14ac:dyDescent="0.3">
      <c r="A268" s="661" t="s">
        <v>1881</v>
      </c>
      <c r="B268" s="662" t="s">
        <v>1703</v>
      </c>
      <c r="C268" s="662" t="s">
        <v>1707</v>
      </c>
      <c r="D268" s="662" t="s">
        <v>1721</v>
      </c>
      <c r="E268" s="662"/>
      <c r="F268" s="665"/>
      <c r="G268" s="665"/>
      <c r="H268" s="665"/>
      <c r="I268" s="665"/>
      <c r="J268" s="665">
        <v>460</v>
      </c>
      <c r="K268" s="665">
        <v>9172.4</v>
      </c>
      <c r="L268" s="665"/>
      <c r="M268" s="665">
        <v>19.939999999999998</v>
      </c>
      <c r="N268" s="665"/>
      <c r="O268" s="665"/>
      <c r="P268" s="678"/>
      <c r="Q268" s="666"/>
    </row>
    <row r="269" spans="1:17" ht="14.4" customHeight="1" x14ac:dyDescent="0.3">
      <c r="A269" s="661" t="s">
        <v>1881</v>
      </c>
      <c r="B269" s="662" t="s">
        <v>1703</v>
      </c>
      <c r="C269" s="662" t="s">
        <v>1707</v>
      </c>
      <c r="D269" s="662" t="s">
        <v>1724</v>
      </c>
      <c r="E269" s="662"/>
      <c r="F269" s="665">
        <v>28</v>
      </c>
      <c r="G269" s="665">
        <v>61443.249999999993</v>
      </c>
      <c r="H269" s="665">
        <v>1</v>
      </c>
      <c r="I269" s="665">
        <v>2194.4017857142853</v>
      </c>
      <c r="J269" s="665">
        <v>17</v>
      </c>
      <c r="K269" s="665">
        <v>37290.86</v>
      </c>
      <c r="L269" s="665">
        <v>0.60691548705512821</v>
      </c>
      <c r="M269" s="665">
        <v>2193.58</v>
      </c>
      <c r="N269" s="665">
        <v>19</v>
      </c>
      <c r="O269" s="665">
        <v>41111.05999999999</v>
      </c>
      <c r="P269" s="678">
        <v>0.66908993258006366</v>
      </c>
      <c r="Q269" s="666">
        <v>2163.7399999999993</v>
      </c>
    </row>
    <row r="270" spans="1:17" ht="14.4" customHeight="1" x14ac:dyDescent="0.3">
      <c r="A270" s="661" t="s">
        <v>1881</v>
      </c>
      <c r="B270" s="662" t="s">
        <v>1703</v>
      </c>
      <c r="C270" s="662" t="s">
        <v>1707</v>
      </c>
      <c r="D270" s="662" t="s">
        <v>1726</v>
      </c>
      <c r="E270" s="662"/>
      <c r="F270" s="665">
        <v>23162</v>
      </c>
      <c r="G270" s="665">
        <v>75508.12</v>
      </c>
      <c r="H270" s="665">
        <v>1</v>
      </c>
      <c r="I270" s="665">
        <v>3.26</v>
      </c>
      <c r="J270" s="665">
        <v>27159</v>
      </c>
      <c r="K270" s="665">
        <v>92883.779999999984</v>
      </c>
      <c r="L270" s="665">
        <v>1.2301164431057214</v>
      </c>
      <c r="M270" s="665">
        <v>3.4199999999999995</v>
      </c>
      <c r="N270" s="665">
        <v>9151</v>
      </c>
      <c r="O270" s="665">
        <v>37510.910000000003</v>
      </c>
      <c r="P270" s="678">
        <v>0.49677981652834169</v>
      </c>
      <c r="Q270" s="666">
        <v>4.0991050158452635</v>
      </c>
    </row>
    <row r="271" spans="1:17" ht="14.4" customHeight="1" x14ac:dyDescent="0.3">
      <c r="A271" s="661" t="s">
        <v>1881</v>
      </c>
      <c r="B271" s="662" t="s">
        <v>1703</v>
      </c>
      <c r="C271" s="662" t="s">
        <v>1707</v>
      </c>
      <c r="D271" s="662" t="s">
        <v>1727</v>
      </c>
      <c r="E271" s="662"/>
      <c r="F271" s="665">
        <v>220</v>
      </c>
      <c r="G271" s="665">
        <v>53528.2</v>
      </c>
      <c r="H271" s="665">
        <v>1</v>
      </c>
      <c r="I271" s="665">
        <v>243.30999999999997</v>
      </c>
      <c r="J271" s="665"/>
      <c r="K271" s="665"/>
      <c r="L271" s="665"/>
      <c r="M271" s="665"/>
      <c r="N271" s="665"/>
      <c r="O271" s="665"/>
      <c r="P271" s="678"/>
      <c r="Q271" s="666"/>
    </row>
    <row r="272" spans="1:17" ht="14.4" customHeight="1" x14ac:dyDescent="0.3">
      <c r="A272" s="661" t="s">
        <v>1881</v>
      </c>
      <c r="B272" s="662" t="s">
        <v>1703</v>
      </c>
      <c r="C272" s="662" t="s">
        <v>1707</v>
      </c>
      <c r="D272" s="662" t="s">
        <v>1829</v>
      </c>
      <c r="E272" s="662"/>
      <c r="F272" s="665">
        <v>10453</v>
      </c>
      <c r="G272" s="665">
        <v>348084.89999999997</v>
      </c>
      <c r="H272" s="665">
        <v>1</v>
      </c>
      <c r="I272" s="665">
        <v>33.299999999999997</v>
      </c>
      <c r="J272" s="665">
        <v>6530</v>
      </c>
      <c r="K272" s="665">
        <v>219081.50000000003</v>
      </c>
      <c r="L272" s="665">
        <v>0.62939099053133318</v>
      </c>
      <c r="M272" s="665">
        <v>33.550000000000004</v>
      </c>
      <c r="N272" s="665">
        <v>4823</v>
      </c>
      <c r="O272" s="665">
        <v>159209.38999999998</v>
      </c>
      <c r="P272" s="678">
        <v>0.45738666055321558</v>
      </c>
      <c r="Q272" s="666">
        <v>33.010447854032755</v>
      </c>
    </row>
    <row r="273" spans="1:17" ht="14.4" customHeight="1" x14ac:dyDescent="0.3">
      <c r="A273" s="661" t="s">
        <v>1881</v>
      </c>
      <c r="B273" s="662" t="s">
        <v>1703</v>
      </c>
      <c r="C273" s="662" t="s">
        <v>1707</v>
      </c>
      <c r="D273" s="662" t="s">
        <v>1831</v>
      </c>
      <c r="E273" s="662"/>
      <c r="F273" s="665">
        <v>1644</v>
      </c>
      <c r="G273" s="665">
        <v>96700.08</v>
      </c>
      <c r="H273" s="665">
        <v>1</v>
      </c>
      <c r="I273" s="665">
        <v>58.82</v>
      </c>
      <c r="J273" s="665"/>
      <c r="K273" s="665"/>
      <c r="L273" s="665"/>
      <c r="M273" s="665"/>
      <c r="N273" s="665">
        <v>186</v>
      </c>
      <c r="O273" s="665">
        <v>10780.56</v>
      </c>
      <c r="P273" s="678">
        <v>0.11148449928893543</v>
      </c>
      <c r="Q273" s="666">
        <v>57.959999999999994</v>
      </c>
    </row>
    <row r="274" spans="1:17" ht="14.4" customHeight="1" x14ac:dyDescent="0.3">
      <c r="A274" s="661" t="s">
        <v>1881</v>
      </c>
      <c r="B274" s="662" t="s">
        <v>1703</v>
      </c>
      <c r="C274" s="662" t="s">
        <v>1832</v>
      </c>
      <c r="D274" s="662" t="s">
        <v>1833</v>
      </c>
      <c r="E274" s="662" t="s">
        <v>1834</v>
      </c>
      <c r="F274" s="665">
        <v>20</v>
      </c>
      <c r="G274" s="665">
        <v>17686.399999999998</v>
      </c>
      <c r="H274" s="665">
        <v>1</v>
      </c>
      <c r="I274" s="665">
        <v>884.31999999999994</v>
      </c>
      <c r="J274" s="665">
        <v>15</v>
      </c>
      <c r="K274" s="665">
        <v>13264.8</v>
      </c>
      <c r="L274" s="665">
        <v>0.75</v>
      </c>
      <c r="M274" s="665">
        <v>884.31999999999994</v>
      </c>
      <c r="N274" s="665"/>
      <c r="O274" s="665"/>
      <c r="P274" s="678"/>
      <c r="Q274" s="666"/>
    </row>
    <row r="275" spans="1:17" ht="14.4" customHeight="1" x14ac:dyDescent="0.3">
      <c r="A275" s="661" t="s">
        <v>1881</v>
      </c>
      <c r="B275" s="662" t="s">
        <v>1703</v>
      </c>
      <c r="C275" s="662" t="s">
        <v>1736</v>
      </c>
      <c r="D275" s="662" t="s">
        <v>1739</v>
      </c>
      <c r="E275" s="662" t="s">
        <v>1740</v>
      </c>
      <c r="F275" s="665">
        <v>3</v>
      </c>
      <c r="G275" s="665">
        <v>1266</v>
      </c>
      <c r="H275" s="665">
        <v>1</v>
      </c>
      <c r="I275" s="665">
        <v>422</v>
      </c>
      <c r="J275" s="665"/>
      <c r="K275" s="665"/>
      <c r="L275" s="665"/>
      <c r="M275" s="665"/>
      <c r="N275" s="665"/>
      <c r="O275" s="665"/>
      <c r="P275" s="678"/>
      <c r="Q275" s="666"/>
    </row>
    <row r="276" spans="1:17" ht="14.4" customHeight="1" x14ac:dyDescent="0.3">
      <c r="A276" s="661" t="s">
        <v>1881</v>
      </c>
      <c r="B276" s="662" t="s">
        <v>1703</v>
      </c>
      <c r="C276" s="662" t="s">
        <v>1736</v>
      </c>
      <c r="D276" s="662" t="s">
        <v>1760</v>
      </c>
      <c r="E276" s="662" t="s">
        <v>1761</v>
      </c>
      <c r="F276" s="665">
        <v>12</v>
      </c>
      <c r="G276" s="665">
        <v>22122</v>
      </c>
      <c r="H276" s="665">
        <v>1</v>
      </c>
      <c r="I276" s="665">
        <v>1843.5</v>
      </c>
      <c r="J276" s="665">
        <v>6</v>
      </c>
      <c r="K276" s="665">
        <v>11094</v>
      </c>
      <c r="L276" s="665">
        <v>0.50149172769189043</v>
      </c>
      <c r="M276" s="665">
        <v>1849</v>
      </c>
      <c r="N276" s="665">
        <v>1</v>
      </c>
      <c r="O276" s="665">
        <v>1912</v>
      </c>
      <c r="P276" s="678">
        <v>8.6429798390742246E-2</v>
      </c>
      <c r="Q276" s="666">
        <v>1912</v>
      </c>
    </row>
    <row r="277" spans="1:17" ht="14.4" customHeight="1" x14ac:dyDescent="0.3">
      <c r="A277" s="661" t="s">
        <v>1881</v>
      </c>
      <c r="B277" s="662" t="s">
        <v>1703</v>
      </c>
      <c r="C277" s="662" t="s">
        <v>1736</v>
      </c>
      <c r="D277" s="662" t="s">
        <v>1764</v>
      </c>
      <c r="E277" s="662" t="s">
        <v>1765</v>
      </c>
      <c r="F277" s="665"/>
      <c r="G277" s="665"/>
      <c r="H277" s="665"/>
      <c r="I277" s="665"/>
      <c r="J277" s="665"/>
      <c r="K277" s="665"/>
      <c r="L277" s="665"/>
      <c r="M277" s="665"/>
      <c r="N277" s="665">
        <v>1</v>
      </c>
      <c r="O277" s="665">
        <v>1213</v>
      </c>
      <c r="P277" s="678"/>
      <c r="Q277" s="666">
        <v>1213</v>
      </c>
    </row>
    <row r="278" spans="1:17" ht="14.4" customHeight="1" x14ac:dyDescent="0.3">
      <c r="A278" s="661" t="s">
        <v>1881</v>
      </c>
      <c r="B278" s="662" t="s">
        <v>1703</v>
      </c>
      <c r="C278" s="662" t="s">
        <v>1736</v>
      </c>
      <c r="D278" s="662" t="s">
        <v>1768</v>
      </c>
      <c r="E278" s="662" t="s">
        <v>1769</v>
      </c>
      <c r="F278" s="665">
        <v>28</v>
      </c>
      <c r="G278" s="665">
        <v>18357</v>
      </c>
      <c r="H278" s="665">
        <v>1</v>
      </c>
      <c r="I278" s="665">
        <v>655.60714285714289</v>
      </c>
      <c r="J278" s="665">
        <v>16</v>
      </c>
      <c r="K278" s="665">
        <v>10528</v>
      </c>
      <c r="L278" s="665">
        <v>0.57351419077191257</v>
      </c>
      <c r="M278" s="665">
        <v>658</v>
      </c>
      <c r="N278" s="665">
        <v>18</v>
      </c>
      <c r="O278" s="665">
        <v>12258</v>
      </c>
      <c r="P278" s="678">
        <v>0.66775616930871062</v>
      </c>
      <c r="Q278" s="666">
        <v>681</v>
      </c>
    </row>
    <row r="279" spans="1:17" ht="14.4" customHeight="1" x14ac:dyDescent="0.3">
      <c r="A279" s="661" t="s">
        <v>1881</v>
      </c>
      <c r="B279" s="662" t="s">
        <v>1703</v>
      </c>
      <c r="C279" s="662" t="s">
        <v>1736</v>
      </c>
      <c r="D279" s="662" t="s">
        <v>1774</v>
      </c>
      <c r="E279" s="662" t="s">
        <v>1775</v>
      </c>
      <c r="F279" s="665">
        <v>75</v>
      </c>
      <c r="G279" s="665">
        <v>131760</v>
      </c>
      <c r="H279" s="665">
        <v>1</v>
      </c>
      <c r="I279" s="665">
        <v>1756.8</v>
      </c>
      <c r="J279" s="665">
        <v>94</v>
      </c>
      <c r="K279" s="665">
        <v>165628</v>
      </c>
      <c r="L279" s="665">
        <v>1.2570431086824529</v>
      </c>
      <c r="M279" s="665">
        <v>1762</v>
      </c>
      <c r="N279" s="665">
        <v>46</v>
      </c>
      <c r="O279" s="665">
        <v>83950</v>
      </c>
      <c r="P279" s="678">
        <v>0.63714329083181542</v>
      </c>
      <c r="Q279" s="666">
        <v>1825</v>
      </c>
    </row>
    <row r="280" spans="1:17" ht="14.4" customHeight="1" x14ac:dyDescent="0.3">
      <c r="A280" s="661" t="s">
        <v>1881</v>
      </c>
      <c r="B280" s="662" t="s">
        <v>1703</v>
      </c>
      <c r="C280" s="662" t="s">
        <v>1736</v>
      </c>
      <c r="D280" s="662" t="s">
        <v>1776</v>
      </c>
      <c r="E280" s="662" t="s">
        <v>1777</v>
      </c>
      <c r="F280" s="665">
        <v>6</v>
      </c>
      <c r="G280" s="665">
        <v>2468</v>
      </c>
      <c r="H280" s="665">
        <v>1</v>
      </c>
      <c r="I280" s="665">
        <v>411.33333333333331</v>
      </c>
      <c r="J280" s="665">
        <v>5</v>
      </c>
      <c r="K280" s="665">
        <v>2065</v>
      </c>
      <c r="L280" s="665">
        <v>0.83670988654781198</v>
      </c>
      <c r="M280" s="665">
        <v>413</v>
      </c>
      <c r="N280" s="665">
        <v>4</v>
      </c>
      <c r="O280" s="665">
        <v>1716</v>
      </c>
      <c r="P280" s="678">
        <v>0.6952998379254457</v>
      </c>
      <c r="Q280" s="666">
        <v>429</v>
      </c>
    </row>
    <row r="281" spans="1:17" ht="14.4" customHeight="1" x14ac:dyDescent="0.3">
      <c r="A281" s="661" t="s">
        <v>1881</v>
      </c>
      <c r="B281" s="662" t="s">
        <v>1703</v>
      </c>
      <c r="C281" s="662" t="s">
        <v>1736</v>
      </c>
      <c r="D281" s="662" t="s">
        <v>1837</v>
      </c>
      <c r="E281" s="662" t="s">
        <v>1838</v>
      </c>
      <c r="F281" s="665">
        <v>28</v>
      </c>
      <c r="G281" s="665">
        <v>401240</v>
      </c>
      <c r="H281" s="665">
        <v>1</v>
      </c>
      <c r="I281" s="665">
        <v>14330</v>
      </c>
      <c r="J281" s="665">
        <v>16</v>
      </c>
      <c r="K281" s="665">
        <v>229440</v>
      </c>
      <c r="L281" s="665">
        <v>0.57182733526069185</v>
      </c>
      <c r="M281" s="665">
        <v>14340</v>
      </c>
      <c r="N281" s="665">
        <v>21</v>
      </c>
      <c r="O281" s="665">
        <v>304626</v>
      </c>
      <c r="P281" s="678">
        <v>0.75921144452198186</v>
      </c>
      <c r="Q281" s="666">
        <v>14506</v>
      </c>
    </row>
    <row r="282" spans="1:17" ht="14.4" customHeight="1" x14ac:dyDescent="0.3">
      <c r="A282" s="661" t="s">
        <v>1881</v>
      </c>
      <c r="B282" s="662" t="s">
        <v>1703</v>
      </c>
      <c r="C282" s="662" t="s">
        <v>1736</v>
      </c>
      <c r="D282" s="662" t="s">
        <v>1788</v>
      </c>
      <c r="E282" s="662" t="s">
        <v>1789</v>
      </c>
      <c r="F282" s="665">
        <v>1</v>
      </c>
      <c r="G282" s="665">
        <v>580</v>
      </c>
      <c r="H282" s="665">
        <v>1</v>
      </c>
      <c r="I282" s="665">
        <v>580</v>
      </c>
      <c r="J282" s="665">
        <v>3</v>
      </c>
      <c r="K282" s="665">
        <v>1758</v>
      </c>
      <c r="L282" s="665">
        <v>3.0310344827586206</v>
      </c>
      <c r="M282" s="665">
        <v>586</v>
      </c>
      <c r="N282" s="665">
        <v>1</v>
      </c>
      <c r="O282" s="665">
        <v>609</v>
      </c>
      <c r="P282" s="678">
        <v>1.05</v>
      </c>
      <c r="Q282" s="666">
        <v>609</v>
      </c>
    </row>
    <row r="283" spans="1:17" ht="14.4" customHeight="1" x14ac:dyDescent="0.3">
      <c r="A283" s="661" t="s">
        <v>1881</v>
      </c>
      <c r="B283" s="662" t="s">
        <v>1703</v>
      </c>
      <c r="C283" s="662" t="s">
        <v>1736</v>
      </c>
      <c r="D283" s="662" t="s">
        <v>1796</v>
      </c>
      <c r="E283" s="662" t="s">
        <v>1797</v>
      </c>
      <c r="F283" s="665">
        <v>34</v>
      </c>
      <c r="G283" s="665">
        <v>43820</v>
      </c>
      <c r="H283" s="665">
        <v>1</v>
      </c>
      <c r="I283" s="665">
        <v>1288.8235294117646</v>
      </c>
      <c r="J283" s="665">
        <v>41</v>
      </c>
      <c r="K283" s="665">
        <v>53054</v>
      </c>
      <c r="L283" s="665">
        <v>1.2107256960292103</v>
      </c>
      <c r="M283" s="665">
        <v>1294</v>
      </c>
      <c r="N283" s="665">
        <v>13</v>
      </c>
      <c r="O283" s="665">
        <v>17446</v>
      </c>
      <c r="P283" s="678">
        <v>0.39812870835235054</v>
      </c>
      <c r="Q283" s="666">
        <v>1342</v>
      </c>
    </row>
    <row r="284" spans="1:17" ht="14.4" customHeight="1" x14ac:dyDescent="0.3">
      <c r="A284" s="661" t="s">
        <v>1881</v>
      </c>
      <c r="B284" s="662" t="s">
        <v>1703</v>
      </c>
      <c r="C284" s="662" t="s">
        <v>1736</v>
      </c>
      <c r="D284" s="662" t="s">
        <v>1798</v>
      </c>
      <c r="E284" s="662" t="s">
        <v>1799</v>
      </c>
      <c r="F284" s="665">
        <v>42</v>
      </c>
      <c r="G284" s="665">
        <v>20502</v>
      </c>
      <c r="H284" s="665">
        <v>1</v>
      </c>
      <c r="I284" s="665">
        <v>488.14285714285717</v>
      </c>
      <c r="J284" s="665">
        <v>32</v>
      </c>
      <c r="K284" s="665">
        <v>15680</v>
      </c>
      <c r="L284" s="665">
        <v>0.76480343381133553</v>
      </c>
      <c r="M284" s="665">
        <v>490</v>
      </c>
      <c r="N284" s="665">
        <v>34</v>
      </c>
      <c r="O284" s="665">
        <v>17306</v>
      </c>
      <c r="P284" s="678">
        <v>0.84411276948590386</v>
      </c>
      <c r="Q284" s="666">
        <v>509</v>
      </c>
    </row>
    <row r="285" spans="1:17" ht="14.4" customHeight="1" x14ac:dyDescent="0.3">
      <c r="A285" s="661" t="s">
        <v>1881</v>
      </c>
      <c r="B285" s="662" t="s">
        <v>1703</v>
      </c>
      <c r="C285" s="662" t="s">
        <v>1736</v>
      </c>
      <c r="D285" s="662" t="s">
        <v>1800</v>
      </c>
      <c r="E285" s="662" t="s">
        <v>1801</v>
      </c>
      <c r="F285" s="665"/>
      <c r="G285" s="665"/>
      <c r="H285" s="665"/>
      <c r="I285" s="665"/>
      <c r="J285" s="665">
        <v>1</v>
      </c>
      <c r="K285" s="665">
        <v>2258</v>
      </c>
      <c r="L285" s="665"/>
      <c r="M285" s="665">
        <v>2258</v>
      </c>
      <c r="N285" s="665"/>
      <c r="O285" s="665"/>
      <c r="P285" s="678"/>
      <c r="Q285" s="666"/>
    </row>
    <row r="286" spans="1:17" ht="14.4" customHeight="1" x14ac:dyDescent="0.3">
      <c r="A286" s="661" t="s">
        <v>1881</v>
      </c>
      <c r="B286" s="662" t="s">
        <v>1703</v>
      </c>
      <c r="C286" s="662" t="s">
        <v>1736</v>
      </c>
      <c r="D286" s="662" t="s">
        <v>1802</v>
      </c>
      <c r="E286" s="662" t="s">
        <v>1803</v>
      </c>
      <c r="F286" s="665">
        <v>1</v>
      </c>
      <c r="G286" s="665">
        <v>2535</v>
      </c>
      <c r="H286" s="665">
        <v>1</v>
      </c>
      <c r="I286" s="665">
        <v>2535</v>
      </c>
      <c r="J286" s="665"/>
      <c r="K286" s="665"/>
      <c r="L286" s="665"/>
      <c r="M286" s="665"/>
      <c r="N286" s="665">
        <v>1</v>
      </c>
      <c r="O286" s="665">
        <v>2645</v>
      </c>
      <c r="P286" s="678">
        <v>1.0433925049309665</v>
      </c>
      <c r="Q286" s="666">
        <v>2645</v>
      </c>
    </row>
    <row r="287" spans="1:17" ht="14.4" customHeight="1" x14ac:dyDescent="0.3">
      <c r="A287" s="661" t="s">
        <v>1882</v>
      </c>
      <c r="B287" s="662" t="s">
        <v>1703</v>
      </c>
      <c r="C287" s="662" t="s">
        <v>1704</v>
      </c>
      <c r="D287" s="662" t="s">
        <v>1822</v>
      </c>
      <c r="E287" s="662" t="s">
        <v>881</v>
      </c>
      <c r="F287" s="665"/>
      <c r="G287" s="665"/>
      <c r="H287" s="665"/>
      <c r="I287" s="665"/>
      <c r="J287" s="665">
        <v>0.85000000000000009</v>
      </c>
      <c r="K287" s="665">
        <v>1617.27</v>
      </c>
      <c r="L287" s="665"/>
      <c r="M287" s="665">
        <v>1902.670588235294</v>
      </c>
      <c r="N287" s="665">
        <v>0.85000000000000009</v>
      </c>
      <c r="O287" s="665">
        <v>1708.2</v>
      </c>
      <c r="P287" s="678"/>
      <c r="Q287" s="666">
        <v>2009.6470588235293</v>
      </c>
    </row>
    <row r="288" spans="1:17" ht="14.4" customHeight="1" x14ac:dyDescent="0.3">
      <c r="A288" s="661" t="s">
        <v>1882</v>
      </c>
      <c r="B288" s="662" t="s">
        <v>1703</v>
      </c>
      <c r="C288" s="662" t="s">
        <v>1704</v>
      </c>
      <c r="D288" s="662" t="s">
        <v>1825</v>
      </c>
      <c r="E288" s="662" t="s">
        <v>896</v>
      </c>
      <c r="F288" s="665"/>
      <c r="G288" s="665"/>
      <c r="H288" s="665"/>
      <c r="I288" s="665"/>
      <c r="J288" s="665"/>
      <c r="K288" s="665"/>
      <c r="L288" s="665"/>
      <c r="M288" s="665"/>
      <c r="N288" s="665">
        <v>0.02</v>
      </c>
      <c r="O288" s="665">
        <v>177.08</v>
      </c>
      <c r="P288" s="678"/>
      <c r="Q288" s="666">
        <v>8854</v>
      </c>
    </row>
    <row r="289" spans="1:17" ht="14.4" customHeight="1" x14ac:dyDescent="0.3">
      <c r="A289" s="661" t="s">
        <v>1882</v>
      </c>
      <c r="B289" s="662" t="s">
        <v>1703</v>
      </c>
      <c r="C289" s="662" t="s">
        <v>1704</v>
      </c>
      <c r="D289" s="662" t="s">
        <v>1827</v>
      </c>
      <c r="E289" s="662" t="s">
        <v>896</v>
      </c>
      <c r="F289" s="665">
        <v>4.25</v>
      </c>
      <c r="G289" s="665">
        <v>9283.35</v>
      </c>
      <c r="H289" s="665">
        <v>1</v>
      </c>
      <c r="I289" s="665">
        <v>2184.3176470588237</v>
      </c>
      <c r="J289" s="665">
        <v>5.55</v>
      </c>
      <c r="K289" s="665">
        <v>9827.9399999999987</v>
      </c>
      <c r="L289" s="665">
        <v>1.0586630903714713</v>
      </c>
      <c r="M289" s="665">
        <v>1770.7999999999997</v>
      </c>
      <c r="N289" s="665">
        <v>5.9500000000000011</v>
      </c>
      <c r="O289" s="665">
        <v>10577.27</v>
      </c>
      <c r="P289" s="678">
        <v>1.1393807192446692</v>
      </c>
      <c r="Q289" s="666">
        <v>1777.6924369747896</v>
      </c>
    </row>
    <row r="290" spans="1:17" ht="14.4" customHeight="1" x14ac:dyDescent="0.3">
      <c r="A290" s="661" t="s">
        <v>1882</v>
      </c>
      <c r="B290" s="662" t="s">
        <v>1703</v>
      </c>
      <c r="C290" s="662" t="s">
        <v>1704</v>
      </c>
      <c r="D290" s="662" t="s">
        <v>1828</v>
      </c>
      <c r="E290" s="662" t="s">
        <v>885</v>
      </c>
      <c r="F290" s="665">
        <v>0.05</v>
      </c>
      <c r="G290" s="665">
        <v>47.24</v>
      </c>
      <c r="H290" s="665">
        <v>1</v>
      </c>
      <c r="I290" s="665">
        <v>944.8</v>
      </c>
      <c r="J290" s="665">
        <v>0.15000000000000002</v>
      </c>
      <c r="K290" s="665">
        <v>135.57</v>
      </c>
      <c r="L290" s="665">
        <v>2.8698137171888227</v>
      </c>
      <c r="M290" s="665">
        <v>903.79999999999984</v>
      </c>
      <c r="N290" s="665">
        <v>0.15000000000000002</v>
      </c>
      <c r="O290" s="665">
        <v>135.57</v>
      </c>
      <c r="P290" s="678">
        <v>2.8698137171888227</v>
      </c>
      <c r="Q290" s="666">
        <v>903.79999999999984</v>
      </c>
    </row>
    <row r="291" spans="1:17" ht="14.4" customHeight="1" x14ac:dyDescent="0.3">
      <c r="A291" s="661" t="s">
        <v>1882</v>
      </c>
      <c r="B291" s="662" t="s">
        <v>1703</v>
      </c>
      <c r="C291" s="662" t="s">
        <v>1707</v>
      </c>
      <c r="D291" s="662" t="s">
        <v>1710</v>
      </c>
      <c r="E291" s="662"/>
      <c r="F291" s="665">
        <v>180</v>
      </c>
      <c r="G291" s="665">
        <v>918</v>
      </c>
      <c r="H291" s="665">
        <v>1</v>
      </c>
      <c r="I291" s="665">
        <v>5.0999999999999996</v>
      </c>
      <c r="J291" s="665">
        <v>500</v>
      </c>
      <c r="K291" s="665">
        <v>2660</v>
      </c>
      <c r="L291" s="665">
        <v>2.89760348583878</v>
      </c>
      <c r="M291" s="665">
        <v>5.32</v>
      </c>
      <c r="N291" s="665">
        <v>330</v>
      </c>
      <c r="O291" s="665">
        <v>1732.5</v>
      </c>
      <c r="P291" s="678">
        <v>1.8872549019607843</v>
      </c>
      <c r="Q291" s="666">
        <v>5.25</v>
      </c>
    </row>
    <row r="292" spans="1:17" ht="14.4" customHeight="1" x14ac:dyDescent="0.3">
      <c r="A292" s="661" t="s">
        <v>1882</v>
      </c>
      <c r="B292" s="662" t="s">
        <v>1703</v>
      </c>
      <c r="C292" s="662" t="s">
        <v>1707</v>
      </c>
      <c r="D292" s="662" t="s">
        <v>1714</v>
      </c>
      <c r="E292" s="662"/>
      <c r="F292" s="665"/>
      <c r="G292" s="665"/>
      <c r="H292" s="665"/>
      <c r="I292" s="665"/>
      <c r="J292" s="665">
        <v>300</v>
      </c>
      <c r="K292" s="665">
        <v>1752</v>
      </c>
      <c r="L292" s="665"/>
      <c r="M292" s="665">
        <v>5.84</v>
      </c>
      <c r="N292" s="665">
        <v>2374</v>
      </c>
      <c r="O292" s="665">
        <v>14289.14</v>
      </c>
      <c r="P292" s="678"/>
      <c r="Q292" s="666">
        <v>6.0190143218197134</v>
      </c>
    </row>
    <row r="293" spans="1:17" ht="14.4" customHeight="1" x14ac:dyDescent="0.3">
      <c r="A293" s="661" t="s">
        <v>1882</v>
      </c>
      <c r="B293" s="662" t="s">
        <v>1703</v>
      </c>
      <c r="C293" s="662" t="s">
        <v>1707</v>
      </c>
      <c r="D293" s="662" t="s">
        <v>1717</v>
      </c>
      <c r="E293" s="662"/>
      <c r="F293" s="665">
        <v>120</v>
      </c>
      <c r="G293" s="665">
        <v>1130.4000000000001</v>
      </c>
      <c r="H293" s="665">
        <v>1</v>
      </c>
      <c r="I293" s="665">
        <v>9.42</v>
      </c>
      <c r="J293" s="665"/>
      <c r="K293" s="665"/>
      <c r="L293" s="665"/>
      <c r="M293" s="665"/>
      <c r="N293" s="665"/>
      <c r="O293" s="665"/>
      <c r="P293" s="678"/>
      <c r="Q293" s="666"/>
    </row>
    <row r="294" spans="1:17" ht="14.4" customHeight="1" x14ac:dyDescent="0.3">
      <c r="A294" s="661" t="s">
        <v>1882</v>
      </c>
      <c r="B294" s="662" t="s">
        <v>1703</v>
      </c>
      <c r="C294" s="662" t="s">
        <v>1707</v>
      </c>
      <c r="D294" s="662" t="s">
        <v>1721</v>
      </c>
      <c r="E294" s="662"/>
      <c r="F294" s="665"/>
      <c r="G294" s="665"/>
      <c r="H294" s="665"/>
      <c r="I294" s="665"/>
      <c r="J294" s="665">
        <v>540</v>
      </c>
      <c r="K294" s="665">
        <v>10767.6</v>
      </c>
      <c r="L294" s="665"/>
      <c r="M294" s="665">
        <v>19.940000000000001</v>
      </c>
      <c r="N294" s="665">
        <v>1260</v>
      </c>
      <c r="O294" s="665">
        <v>25716.3</v>
      </c>
      <c r="P294" s="678"/>
      <c r="Q294" s="666">
        <v>20.409761904761904</v>
      </c>
    </row>
    <row r="295" spans="1:17" ht="14.4" customHeight="1" x14ac:dyDescent="0.3">
      <c r="A295" s="661" t="s">
        <v>1882</v>
      </c>
      <c r="B295" s="662" t="s">
        <v>1703</v>
      </c>
      <c r="C295" s="662" t="s">
        <v>1707</v>
      </c>
      <c r="D295" s="662" t="s">
        <v>1724</v>
      </c>
      <c r="E295" s="662"/>
      <c r="F295" s="665"/>
      <c r="G295" s="665"/>
      <c r="H295" s="665"/>
      <c r="I295" s="665"/>
      <c r="J295" s="665">
        <v>1</v>
      </c>
      <c r="K295" s="665">
        <v>2193.58</v>
      </c>
      <c r="L295" s="665"/>
      <c r="M295" s="665">
        <v>2193.58</v>
      </c>
      <c r="N295" s="665"/>
      <c r="O295" s="665"/>
      <c r="P295" s="678"/>
      <c r="Q295" s="666"/>
    </row>
    <row r="296" spans="1:17" ht="14.4" customHeight="1" x14ac:dyDescent="0.3">
      <c r="A296" s="661" t="s">
        <v>1882</v>
      </c>
      <c r="B296" s="662" t="s">
        <v>1703</v>
      </c>
      <c r="C296" s="662" t="s">
        <v>1707</v>
      </c>
      <c r="D296" s="662" t="s">
        <v>1726</v>
      </c>
      <c r="E296" s="662"/>
      <c r="F296" s="665">
        <v>12240</v>
      </c>
      <c r="G296" s="665">
        <v>39902.400000000001</v>
      </c>
      <c r="H296" s="665">
        <v>1</v>
      </c>
      <c r="I296" s="665">
        <v>3.2600000000000002</v>
      </c>
      <c r="J296" s="665">
        <v>4706</v>
      </c>
      <c r="K296" s="665">
        <v>16094.52</v>
      </c>
      <c r="L296" s="665">
        <v>0.40334716708769397</v>
      </c>
      <c r="M296" s="665">
        <v>3.42</v>
      </c>
      <c r="N296" s="665">
        <v>7050</v>
      </c>
      <c r="O296" s="665">
        <v>28213.370000000003</v>
      </c>
      <c r="P296" s="678">
        <v>0.70705947511929113</v>
      </c>
      <c r="Q296" s="666">
        <v>4.0018964539007094</v>
      </c>
    </row>
    <row r="297" spans="1:17" ht="14.4" customHeight="1" x14ac:dyDescent="0.3">
      <c r="A297" s="661" t="s">
        <v>1882</v>
      </c>
      <c r="B297" s="662" t="s">
        <v>1703</v>
      </c>
      <c r="C297" s="662" t="s">
        <v>1707</v>
      </c>
      <c r="D297" s="662" t="s">
        <v>1829</v>
      </c>
      <c r="E297" s="662"/>
      <c r="F297" s="665">
        <v>3581</v>
      </c>
      <c r="G297" s="665">
        <v>119247.3</v>
      </c>
      <c r="H297" s="665">
        <v>1</v>
      </c>
      <c r="I297" s="665">
        <v>33.300000000000004</v>
      </c>
      <c r="J297" s="665">
        <v>5565</v>
      </c>
      <c r="K297" s="665">
        <v>186705.74999999997</v>
      </c>
      <c r="L297" s="665">
        <v>1.5657021165259084</v>
      </c>
      <c r="M297" s="665">
        <v>33.549999999999997</v>
      </c>
      <c r="N297" s="665">
        <v>3781</v>
      </c>
      <c r="O297" s="665">
        <v>124815.49999999999</v>
      </c>
      <c r="P297" s="678">
        <v>1.0466945582834997</v>
      </c>
      <c r="Q297" s="666">
        <v>33.01124041258926</v>
      </c>
    </row>
    <row r="298" spans="1:17" ht="14.4" customHeight="1" x14ac:dyDescent="0.3">
      <c r="A298" s="661" t="s">
        <v>1882</v>
      </c>
      <c r="B298" s="662" t="s">
        <v>1703</v>
      </c>
      <c r="C298" s="662" t="s">
        <v>1707</v>
      </c>
      <c r="D298" s="662" t="s">
        <v>1730</v>
      </c>
      <c r="E298" s="662"/>
      <c r="F298" s="665">
        <v>164</v>
      </c>
      <c r="G298" s="665">
        <v>26013.68</v>
      </c>
      <c r="H298" s="665">
        <v>1</v>
      </c>
      <c r="I298" s="665">
        <v>158.62</v>
      </c>
      <c r="J298" s="665"/>
      <c r="K298" s="665"/>
      <c r="L298" s="665"/>
      <c r="M298" s="665"/>
      <c r="N298" s="665"/>
      <c r="O298" s="665"/>
      <c r="P298" s="678"/>
      <c r="Q298" s="666"/>
    </row>
    <row r="299" spans="1:17" ht="14.4" customHeight="1" x14ac:dyDescent="0.3">
      <c r="A299" s="661" t="s">
        <v>1882</v>
      </c>
      <c r="B299" s="662" t="s">
        <v>1703</v>
      </c>
      <c r="C299" s="662" t="s">
        <v>1832</v>
      </c>
      <c r="D299" s="662" t="s">
        <v>1833</v>
      </c>
      <c r="E299" s="662" t="s">
        <v>1834</v>
      </c>
      <c r="F299" s="665">
        <v>7</v>
      </c>
      <c r="G299" s="665">
        <v>6190.24</v>
      </c>
      <c r="H299" s="665">
        <v>1</v>
      </c>
      <c r="I299" s="665">
        <v>884.31999999999994</v>
      </c>
      <c r="J299" s="665">
        <v>13</v>
      </c>
      <c r="K299" s="665">
        <v>11496.16</v>
      </c>
      <c r="L299" s="665">
        <v>1.8571428571428572</v>
      </c>
      <c r="M299" s="665">
        <v>884.31999999999994</v>
      </c>
      <c r="N299" s="665"/>
      <c r="O299" s="665"/>
      <c r="P299" s="678"/>
      <c r="Q299" s="666"/>
    </row>
    <row r="300" spans="1:17" ht="14.4" customHeight="1" x14ac:dyDescent="0.3">
      <c r="A300" s="661" t="s">
        <v>1882</v>
      </c>
      <c r="B300" s="662" t="s">
        <v>1703</v>
      </c>
      <c r="C300" s="662" t="s">
        <v>1736</v>
      </c>
      <c r="D300" s="662" t="s">
        <v>1760</v>
      </c>
      <c r="E300" s="662" t="s">
        <v>1761</v>
      </c>
      <c r="F300" s="665">
        <v>1</v>
      </c>
      <c r="G300" s="665">
        <v>1846</v>
      </c>
      <c r="H300" s="665">
        <v>1</v>
      </c>
      <c r="I300" s="665">
        <v>1846</v>
      </c>
      <c r="J300" s="665"/>
      <c r="K300" s="665"/>
      <c r="L300" s="665"/>
      <c r="M300" s="665"/>
      <c r="N300" s="665"/>
      <c r="O300" s="665"/>
      <c r="P300" s="678"/>
      <c r="Q300" s="666"/>
    </row>
    <row r="301" spans="1:17" ht="14.4" customHeight="1" x14ac:dyDescent="0.3">
      <c r="A301" s="661" t="s">
        <v>1882</v>
      </c>
      <c r="B301" s="662" t="s">
        <v>1703</v>
      </c>
      <c r="C301" s="662" t="s">
        <v>1736</v>
      </c>
      <c r="D301" s="662" t="s">
        <v>1764</v>
      </c>
      <c r="E301" s="662" t="s">
        <v>1765</v>
      </c>
      <c r="F301" s="665"/>
      <c r="G301" s="665"/>
      <c r="H301" s="665"/>
      <c r="I301" s="665"/>
      <c r="J301" s="665"/>
      <c r="K301" s="665"/>
      <c r="L301" s="665"/>
      <c r="M301" s="665"/>
      <c r="N301" s="665">
        <v>2</v>
      </c>
      <c r="O301" s="665">
        <v>2426</v>
      </c>
      <c r="P301" s="678"/>
      <c r="Q301" s="666">
        <v>1213</v>
      </c>
    </row>
    <row r="302" spans="1:17" ht="14.4" customHeight="1" x14ac:dyDescent="0.3">
      <c r="A302" s="661" t="s">
        <v>1882</v>
      </c>
      <c r="B302" s="662" t="s">
        <v>1703</v>
      </c>
      <c r="C302" s="662" t="s">
        <v>1736</v>
      </c>
      <c r="D302" s="662" t="s">
        <v>1768</v>
      </c>
      <c r="E302" s="662" t="s">
        <v>1769</v>
      </c>
      <c r="F302" s="665"/>
      <c r="G302" s="665"/>
      <c r="H302" s="665"/>
      <c r="I302" s="665"/>
      <c r="J302" s="665">
        <v>1</v>
      </c>
      <c r="K302" s="665">
        <v>658</v>
      </c>
      <c r="L302" s="665"/>
      <c r="M302" s="665">
        <v>658</v>
      </c>
      <c r="N302" s="665"/>
      <c r="O302" s="665"/>
      <c r="P302" s="678"/>
      <c r="Q302" s="666"/>
    </row>
    <row r="303" spans="1:17" ht="14.4" customHeight="1" x14ac:dyDescent="0.3">
      <c r="A303" s="661" t="s">
        <v>1882</v>
      </c>
      <c r="B303" s="662" t="s">
        <v>1703</v>
      </c>
      <c r="C303" s="662" t="s">
        <v>1736</v>
      </c>
      <c r="D303" s="662" t="s">
        <v>1774</v>
      </c>
      <c r="E303" s="662" t="s">
        <v>1775</v>
      </c>
      <c r="F303" s="665">
        <v>27</v>
      </c>
      <c r="G303" s="665">
        <v>47478</v>
      </c>
      <c r="H303" s="665">
        <v>1</v>
      </c>
      <c r="I303" s="665">
        <v>1758.4444444444443</v>
      </c>
      <c r="J303" s="665">
        <v>15</v>
      </c>
      <c r="K303" s="665">
        <v>26430</v>
      </c>
      <c r="L303" s="665">
        <v>0.55667888285100464</v>
      </c>
      <c r="M303" s="665">
        <v>1762</v>
      </c>
      <c r="N303" s="665">
        <v>25</v>
      </c>
      <c r="O303" s="665">
        <v>45625</v>
      </c>
      <c r="P303" s="678">
        <v>0.96097139727873959</v>
      </c>
      <c r="Q303" s="666">
        <v>1825</v>
      </c>
    </row>
    <row r="304" spans="1:17" ht="14.4" customHeight="1" x14ac:dyDescent="0.3">
      <c r="A304" s="661" t="s">
        <v>1882</v>
      </c>
      <c r="B304" s="662" t="s">
        <v>1703</v>
      </c>
      <c r="C304" s="662" t="s">
        <v>1736</v>
      </c>
      <c r="D304" s="662" t="s">
        <v>1776</v>
      </c>
      <c r="E304" s="662" t="s">
        <v>1777</v>
      </c>
      <c r="F304" s="665">
        <v>1</v>
      </c>
      <c r="G304" s="665">
        <v>412</v>
      </c>
      <c r="H304" s="665">
        <v>1</v>
      </c>
      <c r="I304" s="665">
        <v>412</v>
      </c>
      <c r="J304" s="665">
        <v>1</v>
      </c>
      <c r="K304" s="665">
        <v>413</v>
      </c>
      <c r="L304" s="665">
        <v>1.0024271844660195</v>
      </c>
      <c r="M304" s="665">
        <v>413</v>
      </c>
      <c r="N304" s="665">
        <v>4</v>
      </c>
      <c r="O304" s="665">
        <v>1716</v>
      </c>
      <c r="P304" s="678">
        <v>4.1650485436893208</v>
      </c>
      <c r="Q304" s="666">
        <v>429</v>
      </c>
    </row>
    <row r="305" spans="1:17" ht="14.4" customHeight="1" x14ac:dyDescent="0.3">
      <c r="A305" s="661" t="s">
        <v>1882</v>
      </c>
      <c r="B305" s="662" t="s">
        <v>1703</v>
      </c>
      <c r="C305" s="662" t="s">
        <v>1736</v>
      </c>
      <c r="D305" s="662" t="s">
        <v>1837</v>
      </c>
      <c r="E305" s="662" t="s">
        <v>1838</v>
      </c>
      <c r="F305" s="665">
        <v>8</v>
      </c>
      <c r="G305" s="665">
        <v>114672</v>
      </c>
      <c r="H305" s="665">
        <v>1</v>
      </c>
      <c r="I305" s="665">
        <v>14334</v>
      </c>
      <c r="J305" s="665">
        <v>13</v>
      </c>
      <c r="K305" s="665">
        <v>186420</v>
      </c>
      <c r="L305" s="665">
        <v>1.6256802009208875</v>
      </c>
      <c r="M305" s="665">
        <v>14340</v>
      </c>
      <c r="N305" s="665">
        <v>15</v>
      </c>
      <c r="O305" s="665">
        <v>217590</v>
      </c>
      <c r="P305" s="678">
        <v>1.8974989535370448</v>
      </c>
      <c r="Q305" s="666">
        <v>14506</v>
      </c>
    </row>
    <row r="306" spans="1:17" ht="14.4" customHeight="1" x14ac:dyDescent="0.3">
      <c r="A306" s="661" t="s">
        <v>1882</v>
      </c>
      <c r="B306" s="662" t="s">
        <v>1703</v>
      </c>
      <c r="C306" s="662" t="s">
        <v>1736</v>
      </c>
      <c r="D306" s="662" t="s">
        <v>1788</v>
      </c>
      <c r="E306" s="662" t="s">
        <v>1789</v>
      </c>
      <c r="F306" s="665"/>
      <c r="G306" s="665"/>
      <c r="H306" s="665"/>
      <c r="I306" s="665"/>
      <c r="J306" s="665"/>
      <c r="K306" s="665"/>
      <c r="L306" s="665"/>
      <c r="M306" s="665"/>
      <c r="N306" s="665">
        <v>1</v>
      </c>
      <c r="O306" s="665">
        <v>609</v>
      </c>
      <c r="P306" s="678"/>
      <c r="Q306" s="666">
        <v>609</v>
      </c>
    </row>
    <row r="307" spans="1:17" ht="14.4" customHeight="1" x14ac:dyDescent="0.3">
      <c r="A307" s="661" t="s">
        <v>1882</v>
      </c>
      <c r="B307" s="662" t="s">
        <v>1703</v>
      </c>
      <c r="C307" s="662" t="s">
        <v>1736</v>
      </c>
      <c r="D307" s="662" t="s">
        <v>1796</v>
      </c>
      <c r="E307" s="662" t="s">
        <v>1797</v>
      </c>
      <c r="F307" s="665">
        <v>17</v>
      </c>
      <c r="G307" s="665">
        <v>21940</v>
      </c>
      <c r="H307" s="665">
        <v>1</v>
      </c>
      <c r="I307" s="665">
        <v>1290.5882352941176</v>
      </c>
      <c r="J307" s="665">
        <v>7</v>
      </c>
      <c r="K307" s="665">
        <v>9058</v>
      </c>
      <c r="L307" s="665">
        <v>0.41285323609845032</v>
      </c>
      <c r="M307" s="665">
        <v>1294</v>
      </c>
      <c r="N307" s="665">
        <v>10</v>
      </c>
      <c r="O307" s="665">
        <v>13420</v>
      </c>
      <c r="P307" s="678">
        <v>0.6116681859617138</v>
      </c>
      <c r="Q307" s="666">
        <v>1342</v>
      </c>
    </row>
    <row r="308" spans="1:17" ht="14.4" customHeight="1" x14ac:dyDescent="0.3">
      <c r="A308" s="661" t="s">
        <v>1882</v>
      </c>
      <c r="B308" s="662" t="s">
        <v>1703</v>
      </c>
      <c r="C308" s="662" t="s">
        <v>1736</v>
      </c>
      <c r="D308" s="662" t="s">
        <v>1798</v>
      </c>
      <c r="E308" s="662" t="s">
        <v>1799</v>
      </c>
      <c r="F308" s="665">
        <v>1</v>
      </c>
      <c r="G308" s="665">
        <v>489</v>
      </c>
      <c r="H308" s="665">
        <v>1</v>
      </c>
      <c r="I308" s="665">
        <v>489</v>
      </c>
      <c r="J308" s="665">
        <v>3</v>
      </c>
      <c r="K308" s="665">
        <v>1470</v>
      </c>
      <c r="L308" s="665">
        <v>3.0061349693251533</v>
      </c>
      <c r="M308" s="665">
        <v>490</v>
      </c>
      <c r="N308" s="665">
        <v>2</v>
      </c>
      <c r="O308" s="665">
        <v>1018</v>
      </c>
      <c r="P308" s="678">
        <v>2.0817995910020448</v>
      </c>
      <c r="Q308" s="666">
        <v>509</v>
      </c>
    </row>
    <row r="309" spans="1:17" ht="14.4" customHeight="1" x14ac:dyDescent="0.3">
      <c r="A309" s="661" t="s">
        <v>1882</v>
      </c>
      <c r="B309" s="662" t="s">
        <v>1703</v>
      </c>
      <c r="C309" s="662" t="s">
        <v>1736</v>
      </c>
      <c r="D309" s="662" t="s">
        <v>1800</v>
      </c>
      <c r="E309" s="662" t="s">
        <v>1801</v>
      </c>
      <c r="F309" s="665"/>
      <c r="G309" s="665"/>
      <c r="H309" s="665"/>
      <c r="I309" s="665"/>
      <c r="J309" s="665">
        <v>1</v>
      </c>
      <c r="K309" s="665">
        <v>2258</v>
      </c>
      <c r="L309" s="665"/>
      <c r="M309" s="665">
        <v>2258</v>
      </c>
      <c r="N309" s="665">
        <v>2</v>
      </c>
      <c r="O309" s="665">
        <v>4658</v>
      </c>
      <c r="P309" s="678"/>
      <c r="Q309" s="666">
        <v>2329</v>
      </c>
    </row>
    <row r="310" spans="1:17" ht="14.4" customHeight="1" x14ac:dyDescent="0.3">
      <c r="A310" s="661" t="s">
        <v>1882</v>
      </c>
      <c r="B310" s="662" t="s">
        <v>1703</v>
      </c>
      <c r="C310" s="662" t="s">
        <v>1736</v>
      </c>
      <c r="D310" s="662" t="s">
        <v>1802</v>
      </c>
      <c r="E310" s="662" t="s">
        <v>1803</v>
      </c>
      <c r="F310" s="665"/>
      <c r="G310" s="665"/>
      <c r="H310" s="665"/>
      <c r="I310" s="665"/>
      <c r="J310" s="665"/>
      <c r="K310" s="665"/>
      <c r="L310" s="665"/>
      <c r="M310" s="665"/>
      <c r="N310" s="665">
        <v>1</v>
      </c>
      <c r="O310" s="665">
        <v>2645</v>
      </c>
      <c r="P310" s="678"/>
      <c r="Q310" s="666">
        <v>2645</v>
      </c>
    </row>
    <row r="311" spans="1:17" ht="14.4" customHeight="1" x14ac:dyDescent="0.3">
      <c r="A311" s="661" t="s">
        <v>1882</v>
      </c>
      <c r="B311" s="662" t="s">
        <v>1703</v>
      </c>
      <c r="C311" s="662" t="s">
        <v>1736</v>
      </c>
      <c r="D311" s="662" t="s">
        <v>1818</v>
      </c>
      <c r="E311" s="662" t="s">
        <v>1819</v>
      </c>
      <c r="F311" s="665"/>
      <c r="G311" s="665"/>
      <c r="H311" s="665"/>
      <c r="I311" s="665"/>
      <c r="J311" s="665"/>
      <c r="K311" s="665"/>
      <c r="L311" s="665"/>
      <c r="M311" s="665"/>
      <c r="N311" s="665">
        <v>1</v>
      </c>
      <c r="O311" s="665">
        <v>718</v>
      </c>
      <c r="P311" s="678"/>
      <c r="Q311" s="666">
        <v>718</v>
      </c>
    </row>
    <row r="312" spans="1:17" ht="14.4" customHeight="1" x14ac:dyDescent="0.3">
      <c r="A312" s="661" t="s">
        <v>1883</v>
      </c>
      <c r="B312" s="662" t="s">
        <v>1703</v>
      </c>
      <c r="C312" s="662" t="s">
        <v>1707</v>
      </c>
      <c r="D312" s="662" t="s">
        <v>1709</v>
      </c>
      <c r="E312" s="662"/>
      <c r="F312" s="665"/>
      <c r="G312" s="665"/>
      <c r="H312" s="665"/>
      <c r="I312" s="665"/>
      <c r="J312" s="665">
        <v>200</v>
      </c>
      <c r="K312" s="665">
        <v>422</v>
      </c>
      <c r="L312" s="665"/>
      <c r="M312" s="665">
        <v>2.11</v>
      </c>
      <c r="N312" s="665"/>
      <c r="O312" s="665"/>
      <c r="P312" s="678"/>
      <c r="Q312" s="666"/>
    </row>
    <row r="313" spans="1:17" ht="14.4" customHeight="1" x14ac:dyDescent="0.3">
      <c r="A313" s="661" t="s">
        <v>1883</v>
      </c>
      <c r="B313" s="662" t="s">
        <v>1703</v>
      </c>
      <c r="C313" s="662" t="s">
        <v>1707</v>
      </c>
      <c r="D313" s="662" t="s">
        <v>1710</v>
      </c>
      <c r="E313" s="662"/>
      <c r="F313" s="665"/>
      <c r="G313" s="665"/>
      <c r="H313" s="665"/>
      <c r="I313" s="665"/>
      <c r="J313" s="665">
        <v>180</v>
      </c>
      <c r="K313" s="665">
        <v>957.6</v>
      </c>
      <c r="L313" s="665"/>
      <c r="M313" s="665">
        <v>5.32</v>
      </c>
      <c r="N313" s="665"/>
      <c r="O313" s="665"/>
      <c r="P313" s="678"/>
      <c r="Q313" s="666"/>
    </row>
    <row r="314" spans="1:17" ht="14.4" customHeight="1" x14ac:dyDescent="0.3">
      <c r="A314" s="661" t="s">
        <v>1883</v>
      </c>
      <c r="B314" s="662" t="s">
        <v>1703</v>
      </c>
      <c r="C314" s="662" t="s">
        <v>1707</v>
      </c>
      <c r="D314" s="662" t="s">
        <v>1724</v>
      </c>
      <c r="E314" s="662"/>
      <c r="F314" s="665"/>
      <c r="G314" s="665"/>
      <c r="H314" s="665"/>
      <c r="I314" s="665"/>
      <c r="J314" s="665">
        <v>1</v>
      </c>
      <c r="K314" s="665">
        <v>2193.58</v>
      </c>
      <c r="L314" s="665"/>
      <c r="M314" s="665">
        <v>2193.58</v>
      </c>
      <c r="N314" s="665"/>
      <c r="O314" s="665"/>
      <c r="P314" s="678"/>
      <c r="Q314" s="666"/>
    </row>
    <row r="315" spans="1:17" ht="14.4" customHeight="1" x14ac:dyDescent="0.3">
      <c r="A315" s="661" t="s">
        <v>1883</v>
      </c>
      <c r="B315" s="662" t="s">
        <v>1703</v>
      </c>
      <c r="C315" s="662" t="s">
        <v>1707</v>
      </c>
      <c r="D315" s="662" t="s">
        <v>1726</v>
      </c>
      <c r="E315" s="662"/>
      <c r="F315" s="665"/>
      <c r="G315" s="665"/>
      <c r="H315" s="665"/>
      <c r="I315" s="665"/>
      <c r="J315" s="665"/>
      <c r="K315" s="665"/>
      <c r="L315" s="665"/>
      <c r="M315" s="665"/>
      <c r="N315" s="665">
        <v>533</v>
      </c>
      <c r="O315" s="665">
        <v>2211.9499999999998</v>
      </c>
      <c r="P315" s="678"/>
      <c r="Q315" s="666">
        <v>4.1499999999999995</v>
      </c>
    </row>
    <row r="316" spans="1:17" ht="14.4" customHeight="1" x14ac:dyDescent="0.3">
      <c r="A316" s="661" t="s">
        <v>1883</v>
      </c>
      <c r="B316" s="662" t="s">
        <v>1703</v>
      </c>
      <c r="C316" s="662" t="s">
        <v>1736</v>
      </c>
      <c r="D316" s="662" t="s">
        <v>1737</v>
      </c>
      <c r="E316" s="662" t="s">
        <v>1738</v>
      </c>
      <c r="F316" s="665">
        <v>1</v>
      </c>
      <c r="G316" s="665">
        <v>35</v>
      </c>
      <c r="H316" s="665">
        <v>1</v>
      </c>
      <c r="I316" s="665">
        <v>35</v>
      </c>
      <c r="J316" s="665"/>
      <c r="K316" s="665"/>
      <c r="L316" s="665"/>
      <c r="M316" s="665"/>
      <c r="N316" s="665"/>
      <c r="O316" s="665"/>
      <c r="P316" s="678"/>
      <c r="Q316" s="666"/>
    </row>
    <row r="317" spans="1:17" ht="14.4" customHeight="1" x14ac:dyDescent="0.3">
      <c r="A317" s="661" t="s">
        <v>1883</v>
      </c>
      <c r="B317" s="662" t="s">
        <v>1703</v>
      </c>
      <c r="C317" s="662" t="s">
        <v>1736</v>
      </c>
      <c r="D317" s="662" t="s">
        <v>1741</v>
      </c>
      <c r="E317" s="662" t="s">
        <v>1742</v>
      </c>
      <c r="F317" s="665"/>
      <c r="G317" s="665"/>
      <c r="H317" s="665"/>
      <c r="I317" s="665"/>
      <c r="J317" s="665">
        <v>1</v>
      </c>
      <c r="K317" s="665">
        <v>165</v>
      </c>
      <c r="L317" s="665"/>
      <c r="M317" s="665">
        <v>165</v>
      </c>
      <c r="N317" s="665"/>
      <c r="O317" s="665"/>
      <c r="P317" s="678"/>
      <c r="Q317" s="666"/>
    </row>
    <row r="318" spans="1:17" ht="14.4" customHeight="1" x14ac:dyDescent="0.3">
      <c r="A318" s="661" t="s">
        <v>1883</v>
      </c>
      <c r="B318" s="662" t="s">
        <v>1703</v>
      </c>
      <c r="C318" s="662" t="s">
        <v>1736</v>
      </c>
      <c r="D318" s="662" t="s">
        <v>1768</v>
      </c>
      <c r="E318" s="662" t="s">
        <v>1769</v>
      </c>
      <c r="F318" s="665"/>
      <c r="G318" s="665"/>
      <c r="H318" s="665"/>
      <c r="I318" s="665"/>
      <c r="J318" s="665">
        <v>1</v>
      </c>
      <c r="K318" s="665">
        <v>658</v>
      </c>
      <c r="L318" s="665"/>
      <c r="M318" s="665">
        <v>658</v>
      </c>
      <c r="N318" s="665"/>
      <c r="O318" s="665"/>
      <c r="P318" s="678"/>
      <c r="Q318" s="666"/>
    </row>
    <row r="319" spans="1:17" ht="14.4" customHeight="1" x14ac:dyDescent="0.3">
      <c r="A319" s="661" t="s">
        <v>1883</v>
      </c>
      <c r="B319" s="662" t="s">
        <v>1703</v>
      </c>
      <c r="C319" s="662" t="s">
        <v>1736</v>
      </c>
      <c r="D319" s="662" t="s">
        <v>1774</v>
      </c>
      <c r="E319" s="662" t="s">
        <v>1775</v>
      </c>
      <c r="F319" s="665"/>
      <c r="G319" s="665"/>
      <c r="H319" s="665"/>
      <c r="I319" s="665"/>
      <c r="J319" s="665"/>
      <c r="K319" s="665"/>
      <c r="L319" s="665"/>
      <c r="M319" s="665"/>
      <c r="N319" s="665">
        <v>2</v>
      </c>
      <c r="O319" s="665">
        <v>3650</v>
      </c>
      <c r="P319" s="678"/>
      <c r="Q319" s="666">
        <v>1825</v>
      </c>
    </row>
    <row r="320" spans="1:17" ht="14.4" customHeight="1" x14ac:dyDescent="0.3">
      <c r="A320" s="661" t="s">
        <v>1883</v>
      </c>
      <c r="B320" s="662" t="s">
        <v>1703</v>
      </c>
      <c r="C320" s="662" t="s">
        <v>1736</v>
      </c>
      <c r="D320" s="662" t="s">
        <v>1792</v>
      </c>
      <c r="E320" s="662" t="s">
        <v>1793</v>
      </c>
      <c r="F320" s="665"/>
      <c r="G320" s="665"/>
      <c r="H320" s="665"/>
      <c r="I320" s="665"/>
      <c r="J320" s="665">
        <v>1</v>
      </c>
      <c r="K320" s="665">
        <v>421</v>
      </c>
      <c r="L320" s="665"/>
      <c r="M320" s="665">
        <v>421</v>
      </c>
      <c r="N320" s="665"/>
      <c r="O320" s="665"/>
      <c r="P320" s="678"/>
      <c r="Q320" s="666"/>
    </row>
    <row r="321" spans="1:17" ht="14.4" customHeight="1" x14ac:dyDescent="0.3">
      <c r="A321" s="661" t="s">
        <v>1883</v>
      </c>
      <c r="B321" s="662" t="s">
        <v>1703</v>
      </c>
      <c r="C321" s="662" t="s">
        <v>1736</v>
      </c>
      <c r="D321" s="662" t="s">
        <v>1796</v>
      </c>
      <c r="E321" s="662" t="s">
        <v>1797</v>
      </c>
      <c r="F321" s="665"/>
      <c r="G321" s="665"/>
      <c r="H321" s="665"/>
      <c r="I321" s="665"/>
      <c r="J321" s="665"/>
      <c r="K321" s="665"/>
      <c r="L321" s="665"/>
      <c r="M321" s="665"/>
      <c r="N321" s="665">
        <v>1</v>
      </c>
      <c r="O321" s="665">
        <v>1342</v>
      </c>
      <c r="P321" s="678"/>
      <c r="Q321" s="666">
        <v>1342</v>
      </c>
    </row>
    <row r="322" spans="1:17" ht="14.4" customHeight="1" x14ac:dyDescent="0.3">
      <c r="A322" s="661" t="s">
        <v>1883</v>
      </c>
      <c r="B322" s="662" t="s">
        <v>1703</v>
      </c>
      <c r="C322" s="662" t="s">
        <v>1736</v>
      </c>
      <c r="D322" s="662" t="s">
        <v>1798</v>
      </c>
      <c r="E322" s="662" t="s">
        <v>1799</v>
      </c>
      <c r="F322" s="665"/>
      <c r="G322" s="665"/>
      <c r="H322" s="665"/>
      <c r="I322" s="665"/>
      <c r="J322" s="665">
        <v>1</v>
      </c>
      <c r="K322" s="665">
        <v>490</v>
      </c>
      <c r="L322" s="665"/>
      <c r="M322" s="665">
        <v>490</v>
      </c>
      <c r="N322" s="665"/>
      <c r="O322" s="665"/>
      <c r="P322" s="678"/>
      <c r="Q322" s="666"/>
    </row>
    <row r="323" spans="1:17" ht="14.4" customHeight="1" x14ac:dyDescent="0.3">
      <c r="A323" s="661" t="s">
        <v>1884</v>
      </c>
      <c r="B323" s="662" t="s">
        <v>1703</v>
      </c>
      <c r="C323" s="662" t="s">
        <v>1704</v>
      </c>
      <c r="D323" s="662" t="s">
        <v>1827</v>
      </c>
      <c r="E323" s="662" t="s">
        <v>896</v>
      </c>
      <c r="F323" s="665">
        <v>0.45</v>
      </c>
      <c r="G323" s="665">
        <v>982.94</v>
      </c>
      <c r="H323" s="665">
        <v>1</v>
      </c>
      <c r="I323" s="665">
        <v>2184.3111111111111</v>
      </c>
      <c r="J323" s="665"/>
      <c r="K323" s="665"/>
      <c r="L323" s="665"/>
      <c r="M323" s="665"/>
      <c r="N323" s="665"/>
      <c r="O323" s="665"/>
      <c r="P323" s="678"/>
      <c r="Q323" s="666"/>
    </row>
    <row r="324" spans="1:17" ht="14.4" customHeight="1" x14ac:dyDescent="0.3">
      <c r="A324" s="661" t="s">
        <v>1884</v>
      </c>
      <c r="B324" s="662" t="s">
        <v>1703</v>
      </c>
      <c r="C324" s="662" t="s">
        <v>1707</v>
      </c>
      <c r="D324" s="662" t="s">
        <v>1710</v>
      </c>
      <c r="E324" s="662"/>
      <c r="F324" s="665">
        <v>150</v>
      </c>
      <c r="G324" s="665">
        <v>765</v>
      </c>
      <c r="H324" s="665">
        <v>1</v>
      </c>
      <c r="I324" s="665">
        <v>5.0999999999999996</v>
      </c>
      <c r="J324" s="665"/>
      <c r="K324" s="665"/>
      <c r="L324" s="665"/>
      <c r="M324" s="665"/>
      <c r="N324" s="665">
        <v>180</v>
      </c>
      <c r="O324" s="665">
        <v>945</v>
      </c>
      <c r="P324" s="678">
        <v>1.2352941176470589</v>
      </c>
      <c r="Q324" s="666">
        <v>5.25</v>
      </c>
    </row>
    <row r="325" spans="1:17" ht="14.4" customHeight="1" x14ac:dyDescent="0.3">
      <c r="A325" s="661" t="s">
        <v>1884</v>
      </c>
      <c r="B325" s="662" t="s">
        <v>1703</v>
      </c>
      <c r="C325" s="662" t="s">
        <v>1707</v>
      </c>
      <c r="D325" s="662" t="s">
        <v>1714</v>
      </c>
      <c r="E325" s="662"/>
      <c r="F325" s="665"/>
      <c r="G325" s="665"/>
      <c r="H325" s="665"/>
      <c r="I325" s="665"/>
      <c r="J325" s="665">
        <v>280</v>
      </c>
      <c r="K325" s="665">
        <v>1635.2</v>
      </c>
      <c r="L325" s="665"/>
      <c r="M325" s="665">
        <v>5.84</v>
      </c>
      <c r="N325" s="665"/>
      <c r="O325" s="665"/>
      <c r="P325" s="678"/>
      <c r="Q325" s="666"/>
    </row>
    <row r="326" spans="1:17" ht="14.4" customHeight="1" x14ac:dyDescent="0.3">
      <c r="A326" s="661" t="s">
        <v>1884</v>
      </c>
      <c r="B326" s="662" t="s">
        <v>1703</v>
      </c>
      <c r="C326" s="662" t="s">
        <v>1707</v>
      </c>
      <c r="D326" s="662" t="s">
        <v>1716</v>
      </c>
      <c r="E326" s="662"/>
      <c r="F326" s="665"/>
      <c r="G326" s="665"/>
      <c r="H326" s="665"/>
      <c r="I326" s="665"/>
      <c r="J326" s="665"/>
      <c r="K326" s="665"/>
      <c r="L326" s="665"/>
      <c r="M326" s="665"/>
      <c r="N326" s="665">
        <v>120</v>
      </c>
      <c r="O326" s="665">
        <v>1096.8</v>
      </c>
      <c r="P326" s="678"/>
      <c r="Q326" s="666">
        <v>9.1399999999999988</v>
      </c>
    </row>
    <row r="327" spans="1:17" ht="14.4" customHeight="1" x14ac:dyDescent="0.3">
      <c r="A327" s="661" t="s">
        <v>1884</v>
      </c>
      <c r="B327" s="662" t="s">
        <v>1703</v>
      </c>
      <c r="C327" s="662" t="s">
        <v>1707</v>
      </c>
      <c r="D327" s="662" t="s">
        <v>1724</v>
      </c>
      <c r="E327" s="662"/>
      <c r="F327" s="665"/>
      <c r="G327" s="665"/>
      <c r="H327" s="665"/>
      <c r="I327" s="665"/>
      <c r="J327" s="665"/>
      <c r="K327" s="665"/>
      <c r="L327" s="665"/>
      <c r="M327" s="665"/>
      <c r="N327" s="665">
        <v>1</v>
      </c>
      <c r="O327" s="665">
        <v>2163.7399999999998</v>
      </c>
      <c r="P327" s="678"/>
      <c r="Q327" s="666">
        <v>2163.7399999999998</v>
      </c>
    </row>
    <row r="328" spans="1:17" ht="14.4" customHeight="1" x14ac:dyDescent="0.3">
      <c r="A328" s="661" t="s">
        <v>1884</v>
      </c>
      <c r="B328" s="662" t="s">
        <v>1703</v>
      </c>
      <c r="C328" s="662" t="s">
        <v>1707</v>
      </c>
      <c r="D328" s="662" t="s">
        <v>1829</v>
      </c>
      <c r="E328" s="662"/>
      <c r="F328" s="665">
        <v>487</v>
      </c>
      <c r="G328" s="665">
        <v>16217.1</v>
      </c>
      <c r="H328" s="665">
        <v>1</v>
      </c>
      <c r="I328" s="665">
        <v>33.300000000000004</v>
      </c>
      <c r="J328" s="665"/>
      <c r="K328" s="665"/>
      <c r="L328" s="665"/>
      <c r="M328" s="665"/>
      <c r="N328" s="665"/>
      <c r="O328" s="665"/>
      <c r="P328" s="678"/>
      <c r="Q328" s="666"/>
    </row>
    <row r="329" spans="1:17" ht="14.4" customHeight="1" x14ac:dyDescent="0.3">
      <c r="A329" s="661" t="s">
        <v>1884</v>
      </c>
      <c r="B329" s="662" t="s">
        <v>1703</v>
      </c>
      <c r="C329" s="662" t="s">
        <v>1707</v>
      </c>
      <c r="D329" s="662" t="s">
        <v>1731</v>
      </c>
      <c r="E329" s="662"/>
      <c r="F329" s="665">
        <v>100</v>
      </c>
      <c r="G329" s="665">
        <v>1934</v>
      </c>
      <c r="H329" s="665">
        <v>1</v>
      </c>
      <c r="I329" s="665">
        <v>19.34</v>
      </c>
      <c r="J329" s="665"/>
      <c r="K329" s="665"/>
      <c r="L329" s="665"/>
      <c r="M329" s="665"/>
      <c r="N329" s="665"/>
      <c r="O329" s="665"/>
      <c r="P329" s="678"/>
      <c r="Q329" s="666"/>
    </row>
    <row r="330" spans="1:17" ht="14.4" customHeight="1" x14ac:dyDescent="0.3">
      <c r="A330" s="661" t="s">
        <v>1884</v>
      </c>
      <c r="B330" s="662" t="s">
        <v>1703</v>
      </c>
      <c r="C330" s="662" t="s">
        <v>1832</v>
      </c>
      <c r="D330" s="662" t="s">
        <v>1833</v>
      </c>
      <c r="E330" s="662" t="s">
        <v>1834</v>
      </c>
      <c r="F330" s="665">
        <v>1</v>
      </c>
      <c r="G330" s="665">
        <v>884.32</v>
      </c>
      <c r="H330" s="665">
        <v>1</v>
      </c>
      <c r="I330" s="665">
        <v>884.32</v>
      </c>
      <c r="J330" s="665"/>
      <c r="K330" s="665"/>
      <c r="L330" s="665"/>
      <c r="M330" s="665"/>
      <c r="N330" s="665"/>
      <c r="O330" s="665"/>
      <c r="P330" s="678"/>
      <c r="Q330" s="666"/>
    </row>
    <row r="331" spans="1:17" ht="14.4" customHeight="1" x14ac:dyDescent="0.3">
      <c r="A331" s="661" t="s">
        <v>1884</v>
      </c>
      <c r="B331" s="662" t="s">
        <v>1703</v>
      </c>
      <c r="C331" s="662" t="s">
        <v>1736</v>
      </c>
      <c r="D331" s="662" t="s">
        <v>1760</v>
      </c>
      <c r="E331" s="662" t="s">
        <v>1761</v>
      </c>
      <c r="F331" s="665"/>
      <c r="G331" s="665"/>
      <c r="H331" s="665"/>
      <c r="I331" s="665"/>
      <c r="J331" s="665"/>
      <c r="K331" s="665"/>
      <c r="L331" s="665"/>
      <c r="M331" s="665"/>
      <c r="N331" s="665">
        <v>1</v>
      </c>
      <c r="O331" s="665">
        <v>1912</v>
      </c>
      <c r="P331" s="678"/>
      <c r="Q331" s="666">
        <v>1912</v>
      </c>
    </row>
    <row r="332" spans="1:17" ht="14.4" customHeight="1" x14ac:dyDescent="0.3">
      <c r="A332" s="661" t="s">
        <v>1884</v>
      </c>
      <c r="B332" s="662" t="s">
        <v>1703</v>
      </c>
      <c r="C332" s="662" t="s">
        <v>1736</v>
      </c>
      <c r="D332" s="662" t="s">
        <v>1768</v>
      </c>
      <c r="E332" s="662" t="s">
        <v>1769</v>
      </c>
      <c r="F332" s="665"/>
      <c r="G332" s="665"/>
      <c r="H332" s="665"/>
      <c r="I332" s="665"/>
      <c r="J332" s="665"/>
      <c r="K332" s="665"/>
      <c r="L332" s="665"/>
      <c r="M332" s="665"/>
      <c r="N332" s="665">
        <v>1</v>
      </c>
      <c r="O332" s="665">
        <v>681</v>
      </c>
      <c r="P332" s="678"/>
      <c r="Q332" s="666">
        <v>681</v>
      </c>
    </row>
    <row r="333" spans="1:17" ht="14.4" customHeight="1" x14ac:dyDescent="0.3">
      <c r="A333" s="661" t="s">
        <v>1884</v>
      </c>
      <c r="B333" s="662" t="s">
        <v>1703</v>
      </c>
      <c r="C333" s="662" t="s">
        <v>1736</v>
      </c>
      <c r="D333" s="662" t="s">
        <v>1770</v>
      </c>
      <c r="E333" s="662" t="s">
        <v>1771</v>
      </c>
      <c r="F333" s="665">
        <v>1</v>
      </c>
      <c r="G333" s="665">
        <v>685</v>
      </c>
      <c r="H333" s="665">
        <v>1</v>
      </c>
      <c r="I333" s="665">
        <v>685</v>
      </c>
      <c r="J333" s="665"/>
      <c r="K333" s="665"/>
      <c r="L333" s="665"/>
      <c r="M333" s="665"/>
      <c r="N333" s="665"/>
      <c r="O333" s="665"/>
      <c r="P333" s="678"/>
      <c r="Q333" s="666"/>
    </row>
    <row r="334" spans="1:17" ht="14.4" customHeight="1" x14ac:dyDescent="0.3">
      <c r="A334" s="661" t="s">
        <v>1884</v>
      </c>
      <c r="B334" s="662" t="s">
        <v>1703</v>
      </c>
      <c r="C334" s="662" t="s">
        <v>1736</v>
      </c>
      <c r="D334" s="662" t="s">
        <v>1774</v>
      </c>
      <c r="E334" s="662" t="s">
        <v>1775</v>
      </c>
      <c r="F334" s="665">
        <v>1</v>
      </c>
      <c r="G334" s="665">
        <v>1760</v>
      </c>
      <c r="H334" s="665">
        <v>1</v>
      </c>
      <c r="I334" s="665">
        <v>1760</v>
      </c>
      <c r="J334" s="665">
        <v>2</v>
      </c>
      <c r="K334" s="665">
        <v>3524</v>
      </c>
      <c r="L334" s="665">
        <v>2.0022727272727274</v>
      </c>
      <c r="M334" s="665">
        <v>1762</v>
      </c>
      <c r="N334" s="665"/>
      <c r="O334" s="665"/>
      <c r="P334" s="678"/>
      <c r="Q334" s="666"/>
    </row>
    <row r="335" spans="1:17" ht="14.4" customHeight="1" x14ac:dyDescent="0.3">
      <c r="A335" s="661" t="s">
        <v>1884</v>
      </c>
      <c r="B335" s="662" t="s">
        <v>1703</v>
      </c>
      <c r="C335" s="662" t="s">
        <v>1736</v>
      </c>
      <c r="D335" s="662" t="s">
        <v>1776</v>
      </c>
      <c r="E335" s="662" t="s">
        <v>1777</v>
      </c>
      <c r="F335" s="665"/>
      <c r="G335" s="665"/>
      <c r="H335" s="665"/>
      <c r="I335" s="665"/>
      <c r="J335" s="665">
        <v>1</v>
      </c>
      <c r="K335" s="665">
        <v>413</v>
      </c>
      <c r="L335" s="665"/>
      <c r="M335" s="665">
        <v>413</v>
      </c>
      <c r="N335" s="665"/>
      <c r="O335" s="665"/>
      <c r="P335" s="678"/>
      <c r="Q335" s="666"/>
    </row>
    <row r="336" spans="1:17" ht="14.4" customHeight="1" x14ac:dyDescent="0.3">
      <c r="A336" s="661" t="s">
        <v>1884</v>
      </c>
      <c r="B336" s="662" t="s">
        <v>1703</v>
      </c>
      <c r="C336" s="662" t="s">
        <v>1736</v>
      </c>
      <c r="D336" s="662" t="s">
        <v>1837</v>
      </c>
      <c r="E336" s="662" t="s">
        <v>1838</v>
      </c>
      <c r="F336" s="665">
        <v>1</v>
      </c>
      <c r="G336" s="665">
        <v>14336</v>
      </c>
      <c r="H336" s="665">
        <v>1</v>
      </c>
      <c r="I336" s="665">
        <v>14336</v>
      </c>
      <c r="J336" s="665"/>
      <c r="K336" s="665"/>
      <c r="L336" s="665"/>
      <c r="M336" s="665"/>
      <c r="N336" s="665"/>
      <c r="O336" s="665"/>
      <c r="P336" s="678"/>
      <c r="Q336" s="666"/>
    </row>
    <row r="337" spans="1:17" ht="14.4" customHeight="1" x14ac:dyDescent="0.3">
      <c r="A337" s="661" t="s">
        <v>1884</v>
      </c>
      <c r="B337" s="662" t="s">
        <v>1703</v>
      </c>
      <c r="C337" s="662" t="s">
        <v>1736</v>
      </c>
      <c r="D337" s="662" t="s">
        <v>1788</v>
      </c>
      <c r="E337" s="662" t="s">
        <v>1789</v>
      </c>
      <c r="F337" s="665"/>
      <c r="G337" s="665"/>
      <c r="H337" s="665"/>
      <c r="I337" s="665"/>
      <c r="J337" s="665">
        <v>1</v>
      </c>
      <c r="K337" s="665">
        <v>586</v>
      </c>
      <c r="L337" s="665"/>
      <c r="M337" s="665">
        <v>586</v>
      </c>
      <c r="N337" s="665"/>
      <c r="O337" s="665"/>
      <c r="P337" s="678"/>
      <c r="Q337" s="666"/>
    </row>
    <row r="338" spans="1:17" ht="14.4" customHeight="1" x14ac:dyDescent="0.3">
      <c r="A338" s="661" t="s">
        <v>1884</v>
      </c>
      <c r="B338" s="662" t="s">
        <v>1703</v>
      </c>
      <c r="C338" s="662" t="s">
        <v>1736</v>
      </c>
      <c r="D338" s="662" t="s">
        <v>1798</v>
      </c>
      <c r="E338" s="662" t="s">
        <v>1799</v>
      </c>
      <c r="F338" s="665">
        <v>1</v>
      </c>
      <c r="G338" s="665">
        <v>489</v>
      </c>
      <c r="H338" s="665">
        <v>1</v>
      </c>
      <c r="I338" s="665">
        <v>489</v>
      </c>
      <c r="J338" s="665"/>
      <c r="K338" s="665"/>
      <c r="L338" s="665"/>
      <c r="M338" s="665"/>
      <c r="N338" s="665">
        <v>1</v>
      </c>
      <c r="O338" s="665">
        <v>509</v>
      </c>
      <c r="P338" s="678">
        <v>1.0408997955010224</v>
      </c>
      <c r="Q338" s="666">
        <v>509</v>
      </c>
    </row>
    <row r="339" spans="1:17" ht="14.4" customHeight="1" x14ac:dyDescent="0.3">
      <c r="A339" s="661" t="s">
        <v>1885</v>
      </c>
      <c r="B339" s="662" t="s">
        <v>1703</v>
      </c>
      <c r="C339" s="662" t="s">
        <v>1704</v>
      </c>
      <c r="D339" s="662" t="s">
        <v>1822</v>
      </c>
      <c r="E339" s="662" t="s">
        <v>881</v>
      </c>
      <c r="F339" s="665">
        <v>3.2</v>
      </c>
      <c r="G339" s="665">
        <v>6329.6999999999989</v>
      </c>
      <c r="H339" s="665">
        <v>1</v>
      </c>
      <c r="I339" s="665">
        <v>1978.0312499999995</v>
      </c>
      <c r="J339" s="665">
        <v>0.55000000000000004</v>
      </c>
      <c r="K339" s="665">
        <v>1046.47</v>
      </c>
      <c r="L339" s="665">
        <v>0.16532695072436296</v>
      </c>
      <c r="M339" s="665">
        <v>1902.6727272727271</v>
      </c>
      <c r="N339" s="665"/>
      <c r="O339" s="665"/>
      <c r="P339" s="678"/>
      <c r="Q339" s="666"/>
    </row>
    <row r="340" spans="1:17" ht="14.4" customHeight="1" x14ac:dyDescent="0.3">
      <c r="A340" s="661" t="s">
        <v>1885</v>
      </c>
      <c r="B340" s="662" t="s">
        <v>1703</v>
      </c>
      <c r="C340" s="662" t="s">
        <v>1704</v>
      </c>
      <c r="D340" s="662" t="s">
        <v>1825</v>
      </c>
      <c r="E340" s="662" t="s">
        <v>896</v>
      </c>
      <c r="F340" s="665"/>
      <c r="G340" s="665"/>
      <c r="H340" s="665"/>
      <c r="I340" s="665"/>
      <c r="J340" s="665">
        <v>0.04</v>
      </c>
      <c r="K340" s="665">
        <v>354.16</v>
      </c>
      <c r="L340" s="665"/>
      <c r="M340" s="665">
        <v>8854</v>
      </c>
      <c r="N340" s="665"/>
      <c r="O340" s="665"/>
      <c r="P340" s="678"/>
      <c r="Q340" s="666"/>
    </row>
    <row r="341" spans="1:17" ht="14.4" customHeight="1" x14ac:dyDescent="0.3">
      <c r="A341" s="661" t="s">
        <v>1885</v>
      </c>
      <c r="B341" s="662" t="s">
        <v>1703</v>
      </c>
      <c r="C341" s="662" t="s">
        <v>1704</v>
      </c>
      <c r="D341" s="662" t="s">
        <v>1826</v>
      </c>
      <c r="E341" s="662"/>
      <c r="F341" s="665">
        <v>0.2</v>
      </c>
      <c r="G341" s="665">
        <v>218.43</v>
      </c>
      <c r="H341" s="665">
        <v>1</v>
      </c>
      <c r="I341" s="665">
        <v>1092.1499999999999</v>
      </c>
      <c r="J341" s="665"/>
      <c r="K341" s="665"/>
      <c r="L341" s="665"/>
      <c r="M341" s="665"/>
      <c r="N341" s="665"/>
      <c r="O341" s="665"/>
      <c r="P341" s="678"/>
      <c r="Q341" s="666"/>
    </row>
    <row r="342" spans="1:17" ht="14.4" customHeight="1" x14ac:dyDescent="0.3">
      <c r="A342" s="661" t="s">
        <v>1885</v>
      </c>
      <c r="B342" s="662" t="s">
        <v>1703</v>
      </c>
      <c r="C342" s="662" t="s">
        <v>1704</v>
      </c>
      <c r="D342" s="662" t="s">
        <v>1827</v>
      </c>
      <c r="E342" s="662" t="s">
        <v>896</v>
      </c>
      <c r="F342" s="665">
        <v>7.35</v>
      </c>
      <c r="G342" s="665">
        <v>16054.710000000003</v>
      </c>
      <c r="H342" s="665">
        <v>1</v>
      </c>
      <c r="I342" s="665">
        <v>2184.3142857142861</v>
      </c>
      <c r="J342" s="665">
        <v>6.2499999999999991</v>
      </c>
      <c r="K342" s="665">
        <v>11067.5</v>
      </c>
      <c r="L342" s="665">
        <v>0.68936156430106788</v>
      </c>
      <c r="M342" s="665">
        <v>1770.8000000000002</v>
      </c>
      <c r="N342" s="665">
        <v>5.5</v>
      </c>
      <c r="O342" s="665">
        <v>9758.6999999999989</v>
      </c>
      <c r="P342" s="678">
        <v>0.60784031601941091</v>
      </c>
      <c r="Q342" s="666">
        <v>1774.3090909090906</v>
      </c>
    </row>
    <row r="343" spans="1:17" ht="14.4" customHeight="1" x14ac:dyDescent="0.3">
      <c r="A343" s="661" t="s">
        <v>1885</v>
      </c>
      <c r="B343" s="662" t="s">
        <v>1703</v>
      </c>
      <c r="C343" s="662" t="s">
        <v>1704</v>
      </c>
      <c r="D343" s="662" t="s">
        <v>1828</v>
      </c>
      <c r="E343" s="662" t="s">
        <v>885</v>
      </c>
      <c r="F343" s="665">
        <v>0.3</v>
      </c>
      <c r="G343" s="665">
        <v>283.44</v>
      </c>
      <c r="H343" s="665">
        <v>1</v>
      </c>
      <c r="I343" s="665">
        <v>944.80000000000007</v>
      </c>
      <c r="J343" s="665">
        <v>0.25</v>
      </c>
      <c r="K343" s="665">
        <v>225.95</v>
      </c>
      <c r="L343" s="665">
        <v>0.79717047699689525</v>
      </c>
      <c r="M343" s="665">
        <v>903.8</v>
      </c>
      <c r="N343" s="665">
        <v>0.2</v>
      </c>
      <c r="O343" s="665">
        <v>180.76</v>
      </c>
      <c r="P343" s="678">
        <v>0.63773638159751622</v>
      </c>
      <c r="Q343" s="666">
        <v>903.8</v>
      </c>
    </row>
    <row r="344" spans="1:17" ht="14.4" customHeight="1" x14ac:dyDescent="0.3">
      <c r="A344" s="661" t="s">
        <v>1885</v>
      </c>
      <c r="B344" s="662" t="s">
        <v>1703</v>
      </c>
      <c r="C344" s="662" t="s">
        <v>1707</v>
      </c>
      <c r="D344" s="662" t="s">
        <v>1710</v>
      </c>
      <c r="E344" s="662"/>
      <c r="F344" s="665">
        <v>2165</v>
      </c>
      <c r="G344" s="665">
        <v>11041.5</v>
      </c>
      <c r="H344" s="665">
        <v>1</v>
      </c>
      <c r="I344" s="665">
        <v>5.0999999999999996</v>
      </c>
      <c r="J344" s="665">
        <v>870</v>
      </c>
      <c r="K344" s="665">
        <v>4628.4000000000005</v>
      </c>
      <c r="L344" s="665">
        <v>0.4191821763347372</v>
      </c>
      <c r="M344" s="665">
        <v>5.32</v>
      </c>
      <c r="N344" s="665">
        <v>660</v>
      </c>
      <c r="O344" s="665">
        <v>3465</v>
      </c>
      <c r="P344" s="678">
        <v>0.31381605760086945</v>
      </c>
      <c r="Q344" s="666">
        <v>5.25</v>
      </c>
    </row>
    <row r="345" spans="1:17" ht="14.4" customHeight="1" x14ac:dyDescent="0.3">
      <c r="A345" s="661" t="s">
        <v>1885</v>
      </c>
      <c r="B345" s="662" t="s">
        <v>1703</v>
      </c>
      <c r="C345" s="662" t="s">
        <v>1707</v>
      </c>
      <c r="D345" s="662" t="s">
        <v>1716</v>
      </c>
      <c r="E345" s="662"/>
      <c r="F345" s="665">
        <v>3295</v>
      </c>
      <c r="G345" s="665">
        <v>25997.550000000003</v>
      </c>
      <c r="H345" s="665">
        <v>1</v>
      </c>
      <c r="I345" s="665">
        <v>7.8900000000000006</v>
      </c>
      <c r="J345" s="665">
        <v>3970</v>
      </c>
      <c r="K345" s="665">
        <v>31958.5</v>
      </c>
      <c r="L345" s="665">
        <v>1.2292889137630276</v>
      </c>
      <c r="M345" s="665">
        <v>8.0500000000000007</v>
      </c>
      <c r="N345" s="665">
        <v>1350</v>
      </c>
      <c r="O345" s="665">
        <v>12353</v>
      </c>
      <c r="P345" s="678">
        <v>0.47516015932270533</v>
      </c>
      <c r="Q345" s="666">
        <v>9.1503703703703696</v>
      </c>
    </row>
    <row r="346" spans="1:17" ht="14.4" customHeight="1" x14ac:dyDescent="0.3">
      <c r="A346" s="661" t="s">
        <v>1885</v>
      </c>
      <c r="B346" s="662" t="s">
        <v>1703</v>
      </c>
      <c r="C346" s="662" t="s">
        <v>1707</v>
      </c>
      <c r="D346" s="662" t="s">
        <v>1717</v>
      </c>
      <c r="E346" s="662"/>
      <c r="F346" s="665">
        <v>140</v>
      </c>
      <c r="G346" s="665">
        <v>1318.8</v>
      </c>
      <c r="H346" s="665">
        <v>1</v>
      </c>
      <c r="I346" s="665">
        <v>9.42</v>
      </c>
      <c r="J346" s="665">
        <v>260</v>
      </c>
      <c r="K346" s="665">
        <v>2462.1999999999998</v>
      </c>
      <c r="L346" s="665">
        <v>1.8670003033060356</v>
      </c>
      <c r="M346" s="665">
        <v>9.4699999999999989</v>
      </c>
      <c r="N346" s="665">
        <v>120</v>
      </c>
      <c r="O346" s="665">
        <v>1228.8</v>
      </c>
      <c r="P346" s="678">
        <v>0.93175614194722478</v>
      </c>
      <c r="Q346" s="666">
        <v>10.24</v>
      </c>
    </row>
    <row r="347" spans="1:17" ht="14.4" customHeight="1" x14ac:dyDescent="0.3">
      <c r="A347" s="661" t="s">
        <v>1885</v>
      </c>
      <c r="B347" s="662" t="s">
        <v>1703</v>
      </c>
      <c r="C347" s="662" t="s">
        <v>1707</v>
      </c>
      <c r="D347" s="662" t="s">
        <v>1721</v>
      </c>
      <c r="E347" s="662"/>
      <c r="F347" s="665"/>
      <c r="G347" s="665"/>
      <c r="H347" s="665"/>
      <c r="I347" s="665"/>
      <c r="J347" s="665">
        <v>520</v>
      </c>
      <c r="K347" s="665">
        <v>10368.799999999999</v>
      </c>
      <c r="L347" s="665"/>
      <c r="M347" s="665">
        <v>19.939999999999998</v>
      </c>
      <c r="N347" s="665"/>
      <c r="O347" s="665"/>
      <c r="P347" s="678"/>
      <c r="Q347" s="666"/>
    </row>
    <row r="348" spans="1:17" ht="14.4" customHeight="1" x14ac:dyDescent="0.3">
      <c r="A348" s="661" t="s">
        <v>1885</v>
      </c>
      <c r="B348" s="662" t="s">
        <v>1703</v>
      </c>
      <c r="C348" s="662" t="s">
        <v>1707</v>
      </c>
      <c r="D348" s="662" t="s">
        <v>1724</v>
      </c>
      <c r="E348" s="662"/>
      <c r="F348" s="665">
        <v>5</v>
      </c>
      <c r="G348" s="665">
        <v>10967.9</v>
      </c>
      <c r="H348" s="665">
        <v>1</v>
      </c>
      <c r="I348" s="665">
        <v>2193.58</v>
      </c>
      <c r="J348" s="665">
        <v>3</v>
      </c>
      <c r="K348" s="665">
        <v>6580.74</v>
      </c>
      <c r="L348" s="665">
        <v>0.6</v>
      </c>
      <c r="M348" s="665">
        <v>2193.58</v>
      </c>
      <c r="N348" s="665">
        <v>3</v>
      </c>
      <c r="O348" s="665">
        <v>6491.2199999999993</v>
      </c>
      <c r="P348" s="678">
        <v>0.5918379999817649</v>
      </c>
      <c r="Q348" s="666">
        <v>2163.7399999999998</v>
      </c>
    </row>
    <row r="349" spans="1:17" ht="14.4" customHeight="1" x14ac:dyDescent="0.3">
      <c r="A349" s="661" t="s">
        <v>1885</v>
      </c>
      <c r="B349" s="662" t="s">
        <v>1703</v>
      </c>
      <c r="C349" s="662" t="s">
        <v>1707</v>
      </c>
      <c r="D349" s="662" t="s">
        <v>1726</v>
      </c>
      <c r="E349" s="662"/>
      <c r="F349" s="665">
        <v>12137</v>
      </c>
      <c r="G349" s="665">
        <v>39566.619999999995</v>
      </c>
      <c r="H349" s="665">
        <v>1</v>
      </c>
      <c r="I349" s="665">
        <v>3.26</v>
      </c>
      <c r="J349" s="665">
        <v>12736</v>
      </c>
      <c r="K349" s="665">
        <v>43557.12000000001</v>
      </c>
      <c r="L349" s="665">
        <v>1.1008552158359752</v>
      </c>
      <c r="M349" s="665">
        <v>3.4200000000000008</v>
      </c>
      <c r="N349" s="665">
        <v>6902</v>
      </c>
      <c r="O349" s="665">
        <v>28666.77</v>
      </c>
      <c r="P349" s="678">
        <v>0.72451905166526742</v>
      </c>
      <c r="Q349" s="666">
        <v>4.1534004636337292</v>
      </c>
    </row>
    <row r="350" spans="1:17" ht="14.4" customHeight="1" x14ac:dyDescent="0.3">
      <c r="A350" s="661" t="s">
        <v>1885</v>
      </c>
      <c r="B350" s="662" t="s">
        <v>1703</v>
      </c>
      <c r="C350" s="662" t="s">
        <v>1707</v>
      </c>
      <c r="D350" s="662" t="s">
        <v>1829</v>
      </c>
      <c r="E350" s="662"/>
      <c r="F350" s="665">
        <v>9574</v>
      </c>
      <c r="G350" s="665">
        <v>318814.19999999995</v>
      </c>
      <c r="H350" s="665">
        <v>1</v>
      </c>
      <c r="I350" s="665">
        <v>33.299999999999997</v>
      </c>
      <c r="J350" s="665">
        <v>6729</v>
      </c>
      <c r="K350" s="665">
        <v>225757.95000000004</v>
      </c>
      <c r="L350" s="665">
        <v>0.70811761207625024</v>
      </c>
      <c r="M350" s="665">
        <v>33.550000000000004</v>
      </c>
      <c r="N350" s="665">
        <v>2838</v>
      </c>
      <c r="O350" s="665">
        <v>93684.37999999999</v>
      </c>
      <c r="P350" s="678">
        <v>0.29385259502243</v>
      </c>
      <c r="Q350" s="666">
        <v>33.010704721634951</v>
      </c>
    </row>
    <row r="351" spans="1:17" ht="14.4" customHeight="1" x14ac:dyDescent="0.3">
      <c r="A351" s="661" t="s">
        <v>1885</v>
      </c>
      <c r="B351" s="662" t="s">
        <v>1703</v>
      </c>
      <c r="C351" s="662" t="s">
        <v>1707</v>
      </c>
      <c r="D351" s="662" t="s">
        <v>1731</v>
      </c>
      <c r="E351" s="662"/>
      <c r="F351" s="665"/>
      <c r="G351" s="665"/>
      <c r="H351" s="665"/>
      <c r="I351" s="665"/>
      <c r="J351" s="665">
        <v>100</v>
      </c>
      <c r="K351" s="665">
        <v>2024</v>
      </c>
      <c r="L351" s="665"/>
      <c r="M351" s="665">
        <v>20.239999999999998</v>
      </c>
      <c r="N351" s="665"/>
      <c r="O351" s="665"/>
      <c r="P351" s="678"/>
      <c r="Q351" s="666"/>
    </row>
    <row r="352" spans="1:17" ht="14.4" customHeight="1" x14ac:dyDescent="0.3">
      <c r="A352" s="661" t="s">
        <v>1885</v>
      </c>
      <c r="B352" s="662" t="s">
        <v>1703</v>
      </c>
      <c r="C352" s="662" t="s">
        <v>1832</v>
      </c>
      <c r="D352" s="662" t="s">
        <v>1833</v>
      </c>
      <c r="E352" s="662" t="s">
        <v>1834</v>
      </c>
      <c r="F352" s="665">
        <v>20</v>
      </c>
      <c r="G352" s="665">
        <v>17686.399999999998</v>
      </c>
      <c r="H352" s="665">
        <v>1</v>
      </c>
      <c r="I352" s="665">
        <v>884.31999999999994</v>
      </c>
      <c r="J352" s="665">
        <v>13</v>
      </c>
      <c r="K352" s="665">
        <v>11496.159999999998</v>
      </c>
      <c r="L352" s="665">
        <v>0.65</v>
      </c>
      <c r="M352" s="665">
        <v>884.31999999999982</v>
      </c>
      <c r="N352" s="665"/>
      <c r="O352" s="665"/>
      <c r="P352" s="678"/>
      <c r="Q352" s="666"/>
    </row>
    <row r="353" spans="1:17" ht="14.4" customHeight="1" x14ac:dyDescent="0.3">
      <c r="A353" s="661" t="s">
        <v>1885</v>
      </c>
      <c r="B353" s="662" t="s">
        <v>1703</v>
      </c>
      <c r="C353" s="662" t="s">
        <v>1736</v>
      </c>
      <c r="D353" s="662" t="s">
        <v>1737</v>
      </c>
      <c r="E353" s="662" t="s">
        <v>1738</v>
      </c>
      <c r="F353" s="665">
        <v>2</v>
      </c>
      <c r="G353" s="665">
        <v>69</v>
      </c>
      <c r="H353" s="665">
        <v>1</v>
      </c>
      <c r="I353" s="665">
        <v>34.5</v>
      </c>
      <c r="J353" s="665"/>
      <c r="K353" s="665"/>
      <c r="L353" s="665"/>
      <c r="M353" s="665"/>
      <c r="N353" s="665"/>
      <c r="O353" s="665"/>
      <c r="P353" s="678"/>
      <c r="Q353" s="666"/>
    </row>
    <row r="354" spans="1:17" ht="14.4" customHeight="1" x14ac:dyDescent="0.3">
      <c r="A354" s="661" t="s">
        <v>1885</v>
      </c>
      <c r="B354" s="662" t="s">
        <v>1703</v>
      </c>
      <c r="C354" s="662" t="s">
        <v>1736</v>
      </c>
      <c r="D354" s="662" t="s">
        <v>1760</v>
      </c>
      <c r="E354" s="662" t="s">
        <v>1761</v>
      </c>
      <c r="F354" s="665">
        <v>25</v>
      </c>
      <c r="G354" s="665">
        <v>46072</v>
      </c>
      <c r="H354" s="665">
        <v>1</v>
      </c>
      <c r="I354" s="665">
        <v>1842.88</v>
      </c>
      <c r="J354" s="665">
        <v>29</v>
      </c>
      <c r="K354" s="665">
        <v>53621</v>
      </c>
      <c r="L354" s="665">
        <v>1.1638522312901545</v>
      </c>
      <c r="M354" s="665">
        <v>1849</v>
      </c>
      <c r="N354" s="665">
        <v>10</v>
      </c>
      <c r="O354" s="665">
        <v>19120</v>
      </c>
      <c r="P354" s="678">
        <v>0.41500260461885746</v>
      </c>
      <c r="Q354" s="666">
        <v>1912</v>
      </c>
    </row>
    <row r="355" spans="1:17" ht="14.4" customHeight="1" x14ac:dyDescent="0.3">
      <c r="A355" s="661" t="s">
        <v>1885</v>
      </c>
      <c r="B355" s="662" t="s">
        <v>1703</v>
      </c>
      <c r="C355" s="662" t="s">
        <v>1736</v>
      </c>
      <c r="D355" s="662" t="s">
        <v>1768</v>
      </c>
      <c r="E355" s="662" t="s">
        <v>1769</v>
      </c>
      <c r="F355" s="665">
        <v>5</v>
      </c>
      <c r="G355" s="665">
        <v>3285</v>
      </c>
      <c r="H355" s="665">
        <v>1</v>
      </c>
      <c r="I355" s="665">
        <v>657</v>
      </c>
      <c r="J355" s="665">
        <v>3</v>
      </c>
      <c r="K355" s="665">
        <v>1974</v>
      </c>
      <c r="L355" s="665">
        <v>0.60091324200913243</v>
      </c>
      <c r="M355" s="665">
        <v>658</v>
      </c>
      <c r="N355" s="665">
        <v>3</v>
      </c>
      <c r="O355" s="665">
        <v>2043</v>
      </c>
      <c r="P355" s="678">
        <v>0.62191780821917808</v>
      </c>
      <c r="Q355" s="666">
        <v>681</v>
      </c>
    </row>
    <row r="356" spans="1:17" ht="14.4" customHeight="1" x14ac:dyDescent="0.3">
      <c r="A356" s="661" t="s">
        <v>1885</v>
      </c>
      <c r="B356" s="662" t="s">
        <v>1703</v>
      </c>
      <c r="C356" s="662" t="s">
        <v>1736</v>
      </c>
      <c r="D356" s="662" t="s">
        <v>1770</v>
      </c>
      <c r="E356" s="662" t="s">
        <v>1771</v>
      </c>
      <c r="F356" s="665"/>
      <c r="G356" s="665"/>
      <c r="H356" s="665"/>
      <c r="I356" s="665"/>
      <c r="J356" s="665">
        <v>1</v>
      </c>
      <c r="K356" s="665">
        <v>689</v>
      </c>
      <c r="L356" s="665"/>
      <c r="M356" s="665">
        <v>689</v>
      </c>
      <c r="N356" s="665"/>
      <c r="O356" s="665"/>
      <c r="P356" s="678"/>
      <c r="Q356" s="666"/>
    </row>
    <row r="357" spans="1:17" ht="14.4" customHeight="1" x14ac:dyDescent="0.3">
      <c r="A357" s="661" t="s">
        <v>1885</v>
      </c>
      <c r="B357" s="662" t="s">
        <v>1703</v>
      </c>
      <c r="C357" s="662" t="s">
        <v>1736</v>
      </c>
      <c r="D357" s="662" t="s">
        <v>1774</v>
      </c>
      <c r="E357" s="662" t="s">
        <v>1775</v>
      </c>
      <c r="F357" s="665">
        <v>39</v>
      </c>
      <c r="G357" s="665">
        <v>68508</v>
      </c>
      <c r="H357" s="665">
        <v>1</v>
      </c>
      <c r="I357" s="665">
        <v>1756.6153846153845</v>
      </c>
      <c r="J357" s="665">
        <v>35</v>
      </c>
      <c r="K357" s="665">
        <v>61670</v>
      </c>
      <c r="L357" s="665">
        <v>0.90018683949319789</v>
      </c>
      <c r="M357" s="665">
        <v>1762</v>
      </c>
      <c r="N357" s="665">
        <v>17</v>
      </c>
      <c r="O357" s="665">
        <v>31025</v>
      </c>
      <c r="P357" s="678">
        <v>0.45286681847375487</v>
      </c>
      <c r="Q357" s="666">
        <v>1825</v>
      </c>
    </row>
    <row r="358" spans="1:17" ht="14.4" customHeight="1" x14ac:dyDescent="0.3">
      <c r="A358" s="661" t="s">
        <v>1885</v>
      </c>
      <c r="B358" s="662" t="s">
        <v>1703</v>
      </c>
      <c r="C358" s="662" t="s">
        <v>1736</v>
      </c>
      <c r="D358" s="662" t="s">
        <v>1837</v>
      </c>
      <c r="E358" s="662" t="s">
        <v>1838</v>
      </c>
      <c r="F358" s="665">
        <v>23</v>
      </c>
      <c r="G358" s="665">
        <v>329624</v>
      </c>
      <c r="H358" s="665">
        <v>1</v>
      </c>
      <c r="I358" s="665">
        <v>14331.478260869566</v>
      </c>
      <c r="J358" s="665">
        <v>14</v>
      </c>
      <c r="K358" s="665">
        <v>200760</v>
      </c>
      <c r="L358" s="665">
        <v>0.6090575928937213</v>
      </c>
      <c r="M358" s="665">
        <v>14340</v>
      </c>
      <c r="N358" s="665">
        <v>12</v>
      </c>
      <c r="O358" s="665">
        <v>174072</v>
      </c>
      <c r="P358" s="678">
        <v>0.52809261461544066</v>
      </c>
      <c r="Q358" s="666">
        <v>14506</v>
      </c>
    </row>
    <row r="359" spans="1:17" ht="14.4" customHeight="1" x14ac:dyDescent="0.3">
      <c r="A359" s="661" t="s">
        <v>1885</v>
      </c>
      <c r="B359" s="662" t="s">
        <v>1703</v>
      </c>
      <c r="C359" s="662" t="s">
        <v>1736</v>
      </c>
      <c r="D359" s="662" t="s">
        <v>1796</v>
      </c>
      <c r="E359" s="662" t="s">
        <v>1797</v>
      </c>
      <c r="F359" s="665">
        <v>18</v>
      </c>
      <c r="G359" s="665">
        <v>23190</v>
      </c>
      <c r="H359" s="665">
        <v>1</v>
      </c>
      <c r="I359" s="665">
        <v>1288.3333333333333</v>
      </c>
      <c r="J359" s="665">
        <v>19</v>
      </c>
      <c r="K359" s="665">
        <v>24586</v>
      </c>
      <c r="L359" s="665">
        <v>1.0601983613626562</v>
      </c>
      <c r="M359" s="665">
        <v>1294</v>
      </c>
      <c r="N359" s="665">
        <v>10</v>
      </c>
      <c r="O359" s="665">
        <v>13420</v>
      </c>
      <c r="P359" s="678">
        <v>0.57869771453212593</v>
      </c>
      <c r="Q359" s="666">
        <v>1342</v>
      </c>
    </row>
    <row r="360" spans="1:17" ht="14.4" customHeight="1" x14ac:dyDescent="0.3">
      <c r="A360" s="661" t="s">
        <v>1885</v>
      </c>
      <c r="B360" s="662" t="s">
        <v>1703</v>
      </c>
      <c r="C360" s="662" t="s">
        <v>1736</v>
      </c>
      <c r="D360" s="662" t="s">
        <v>1798</v>
      </c>
      <c r="E360" s="662" t="s">
        <v>1799</v>
      </c>
      <c r="F360" s="665">
        <v>13</v>
      </c>
      <c r="G360" s="665">
        <v>6353</v>
      </c>
      <c r="H360" s="665">
        <v>1</v>
      </c>
      <c r="I360" s="665">
        <v>488.69230769230768</v>
      </c>
      <c r="J360" s="665">
        <v>5</v>
      </c>
      <c r="K360" s="665">
        <v>2450</v>
      </c>
      <c r="L360" s="665">
        <v>0.38564457736502439</v>
      </c>
      <c r="M360" s="665">
        <v>490</v>
      </c>
      <c r="N360" s="665">
        <v>4</v>
      </c>
      <c r="O360" s="665">
        <v>2036</v>
      </c>
      <c r="P360" s="678">
        <v>0.32047851408783251</v>
      </c>
      <c r="Q360" s="666">
        <v>509</v>
      </c>
    </row>
    <row r="361" spans="1:17" ht="14.4" customHeight="1" x14ac:dyDescent="0.3">
      <c r="A361" s="661" t="s">
        <v>1885</v>
      </c>
      <c r="B361" s="662" t="s">
        <v>1703</v>
      </c>
      <c r="C361" s="662" t="s">
        <v>1736</v>
      </c>
      <c r="D361" s="662" t="s">
        <v>1800</v>
      </c>
      <c r="E361" s="662" t="s">
        <v>1801</v>
      </c>
      <c r="F361" s="665"/>
      <c r="G361" s="665"/>
      <c r="H361" s="665"/>
      <c r="I361" s="665"/>
      <c r="J361" s="665">
        <v>1</v>
      </c>
      <c r="K361" s="665">
        <v>2258</v>
      </c>
      <c r="L361" s="665"/>
      <c r="M361" s="665">
        <v>2258</v>
      </c>
      <c r="N361" s="665"/>
      <c r="O361" s="665"/>
      <c r="P361" s="678"/>
      <c r="Q361" s="666"/>
    </row>
    <row r="362" spans="1:17" ht="14.4" customHeight="1" x14ac:dyDescent="0.3">
      <c r="A362" s="661" t="s">
        <v>517</v>
      </c>
      <c r="B362" s="662" t="s">
        <v>1703</v>
      </c>
      <c r="C362" s="662" t="s">
        <v>1704</v>
      </c>
      <c r="D362" s="662" t="s">
        <v>1822</v>
      </c>
      <c r="E362" s="662" t="s">
        <v>881</v>
      </c>
      <c r="F362" s="665">
        <v>0.1</v>
      </c>
      <c r="G362" s="665">
        <v>197.8</v>
      </c>
      <c r="H362" s="665">
        <v>1</v>
      </c>
      <c r="I362" s="665">
        <v>1978</v>
      </c>
      <c r="J362" s="665">
        <v>0.75</v>
      </c>
      <c r="K362" s="665">
        <v>1427</v>
      </c>
      <c r="L362" s="665">
        <v>7.2143579373104139</v>
      </c>
      <c r="M362" s="665">
        <v>1902.6666666666667</v>
      </c>
      <c r="N362" s="665">
        <v>0.01</v>
      </c>
      <c r="O362" s="665">
        <v>20.09</v>
      </c>
      <c r="P362" s="678">
        <v>0.10156723963599595</v>
      </c>
      <c r="Q362" s="666">
        <v>2009</v>
      </c>
    </row>
    <row r="363" spans="1:17" ht="14.4" customHeight="1" x14ac:dyDescent="0.3">
      <c r="A363" s="661" t="s">
        <v>517</v>
      </c>
      <c r="B363" s="662" t="s">
        <v>1703</v>
      </c>
      <c r="C363" s="662" t="s">
        <v>1704</v>
      </c>
      <c r="D363" s="662" t="s">
        <v>1827</v>
      </c>
      <c r="E363" s="662" t="s">
        <v>896</v>
      </c>
      <c r="F363" s="665">
        <v>5.05</v>
      </c>
      <c r="G363" s="665">
        <v>11030.789999999999</v>
      </c>
      <c r="H363" s="665">
        <v>1</v>
      </c>
      <c r="I363" s="665">
        <v>2184.3148514851482</v>
      </c>
      <c r="J363" s="665">
        <v>5.55</v>
      </c>
      <c r="K363" s="665">
        <v>9827.94</v>
      </c>
      <c r="L363" s="665">
        <v>0.89095522623492984</v>
      </c>
      <c r="M363" s="665">
        <v>1770.8000000000002</v>
      </c>
      <c r="N363" s="665">
        <v>5.5</v>
      </c>
      <c r="O363" s="665">
        <v>9739.4</v>
      </c>
      <c r="P363" s="678">
        <v>0.8829286025751556</v>
      </c>
      <c r="Q363" s="666">
        <v>1770.8</v>
      </c>
    </row>
    <row r="364" spans="1:17" ht="14.4" customHeight="1" x14ac:dyDescent="0.3">
      <c r="A364" s="661" t="s">
        <v>517</v>
      </c>
      <c r="B364" s="662" t="s">
        <v>1703</v>
      </c>
      <c r="C364" s="662" t="s">
        <v>1704</v>
      </c>
      <c r="D364" s="662" t="s">
        <v>1828</v>
      </c>
      <c r="E364" s="662" t="s">
        <v>885</v>
      </c>
      <c r="F364" s="665">
        <v>0.3</v>
      </c>
      <c r="G364" s="665">
        <v>283.44</v>
      </c>
      <c r="H364" s="665">
        <v>1</v>
      </c>
      <c r="I364" s="665">
        <v>944.80000000000007</v>
      </c>
      <c r="J364" s="665">
        <v>0.7</v>
      </c>
      <c r="K364" s="665">
        <v>632.66</v>
      </c>
      <c r="L364" s="665">
        <v>2.2320773355913066</v>
      </c>
      <c r="M364" s="665">
        <v>903.80000000000007</v>
      </c>
      <c r="N364" s="665">
        <v>0.55000000000000004</v>
      </c>
      <c r="O364" s="665">
        <v>497.09</v>
      </c>
      <c r="P364" s="678">
        <v>1.7537750493931696</v>
      </c>
      <c r="Q364" s="666">
        <v>903.79999999999984</v>
      </c>
    </row>
    <row r="365" spans="1:17" ht="14.4" customHeight="1" x14ac:dyDescent="0.3">
      <c r="A365" s="661" t="s">
        <v>517</v>
      </c>
      <c r="B365" s="662" t="s">
        <v>1703</v>
      </c>
      <c r="C365" s="662" t="s">
        <v>1704</v>
      </c>
      <c r="D365" s="662" t="s">
        <v>1886</v>
      </c>
      <c r="E365" s="662" t="s">
        <v>901</v>
      </c>
      <c r="F365" s="665"/>
      <c r="G365" s="665"/>
      <c r="H365" s="665"/>
      <c r="I365" s="665"/>
      <c r="J365" s="665">
        <v>6</v>
      </c>
      <c r="K365" s="665">
        <v>112394.04</v>
      </c>
      <c r="L365" s="665"/>
      <c r="M365" s="665">
        <v>18732.34</v>
      </c>
      <c r="N365" s="665"/>
      <c r="O365" s="665"/>
      <c r="P365" s="678"/>
      <c r="Q365" s="666"/>
    </row>
    <row r="366" spans="1:17" ht="14.4" customHeight="1" x14ac:dyDescent="0.3">
      <c r="A366" s="661" t="s">
        <v>517</v>
      </c>
      <c r="B366" s="662" t="s">
        <v>1703</v>
      </c>
      <c r="C366" s="662" t="s">
        <v>1704</v>
      </c>
      <c r="D366" s="662" t="s">
        <v>1886</v>
      </c>
      <c r="E366" s="662" t="s">
        <v>1887</v>
      </c>
      <c r="F366" s="665"/>
      <c r="G366" s="665"/>
      <c r="H366" s="665"/>
      <c r="I366" s="665"/>
      <c r="J366" s="665">
        <v>0</v>
      </c>
      <c r="K366" s="665">
        <v>0</v>
      </c>
      <c r="L366" s="665"/>
      <c r="M366" s="665"/>
      <c r="N366" s="665"/>
      <c r="O366" s="665"/>
      <c r="P366" s="678"/>
      <c r="Q366" s="666"/>
    </row>
    <row r="367" spans="1:17" ht="14.4" customHeight="1" x14ac:dyDescent="0.3">
      <c r="A367" s="661" t="s">
        <v>517</v>
      </c>
      <c r="B367" s="662" t="s">
        <v>1703</v>
      </c>
      <c r="C367" s="662" t="s">
        <v>1707</v>
      </c>
      <c r="D367" s="662" t="s">
        <v>1709</v>
      </c>
      <c r="E367" s="662"/>
      <c r="F367" s="665">
        <v>11230</v>
      </c>
      <c r="G367" s="665">
        <v>22460</v>
      </c>
      <c r="H367" s="665">
        <v>1</v>
      </c>
      <c r="I367" s="665">
        <v>2</v>
      </c>
      <c r="J367" s="665">
        <v>5910</v>
      </c>
      <c r="K367" s="665">
        <v>12332.100000000002</v>
      </c>
      <c r="L367" s="665">
        <v>0.5490694568121105</v>
      </c>
      <c r="M367" s="665">
        <v>2.0866497461928937</v>
      </c>
      <c r="N367" s="665">
        <v>7310</v>
      </c>
      <c r="O367" s="665">
        <v>18733.7</v>
      </c>
      <c r="P367" s="678">
        <v>0.83409171861086384</v>
      </c>
      <c r="Q367" s="666">
        <v>2.562749658002736</v>
      </c>
    </row>
    <row r="368" spans="1:17" ht="14.4" customHeight="1" x14ac:dyDescent="0.3">
      <c r="A368" s="661" t="s">
        <v>517</v>
      </c>
      <c r="B368" s="662" t="s">
        <v>1703</v>
      </c>
      <c r="C368" s="662" t="s">
        <v>1707</v>
      </c>
      <c r="D368" s="662" t="s">
        <v>1710</v>
      </c>
      <c r="E368" s="662"/>
      <c r="F368" s="665"/>
      <c r="G368" s="665"/>
      <c r="H368" s="665"/>
      <c r="I368" s="665"/>
      <c r="J368" s="665">
        <v>-530</v>
      </c>
      <c r="K368" s="665">
        <v>-17442.5</v>
      </c>
      <c r="L368" s="665"/>
      <c r="M368" s="665">
        <v>32.910377358490564</v>
      </c>
      <c r="N368" s="665"/>
      <c r="O368" s="665"/>
      <c r="P368" s="678"/>
      <c r="Q368" s="666"/>
    </row>
    <row r="369" spans="1:17" ht="14.4" customHeight="1" x14ac:dyDescent="0.3">
      <c r="A369" s="661" t="s">
        <v>517</v>
      </c>
      <c r="B369" s="662" t="s">
        <v>1703</v>
      </c>
      <c r="C369" s="662" t="s">
        <v>1707</v>
      </c>
      <c r="D369" s="662" t="s">
        <v>1714</v>
      </c>
      <c r="E369" s="662"/>
      <c r="F369" s="665">
        <v>-4277</v>
      </c>
      <c r="G369" s="665">
        <v>-23737.35</v>
      </c>
      <c r="H369" s="665">
        <v>1</v>
      </c>
      <c r="I369" s="665">
        <v>5.55</v>
      </c>
      <c r="J369" s="665">
        <v>0</v>
      </c>
      <c r="K369" s="665">
        <v>-19152.100000000002</v>
      </c>
      <c r="L369" s="665">
        <v>0.80683395577012618</v>
      </c>
      <c r="M369" s="665"/>
      <c r="N369" s="665">
        <v>800</v>
      </c>
      <c r="O369" s="665">
        <v>4888</v>
      </c>
      <c r="P369" s="678">
        <v>-0.20592020592020593</v>
      </c>
      <c r="Q369" s="666">
        <v>6.11</v>
      </c>
    </row>
    <row r="370" spans="1:17" ht="14.4" customHeight="1" x14ac:dyDescent="0.3">
      <c r="A370" s="661" t="s">
        <v>517</v>
      </c>
      <c r="B370" s="662" t="s">
        <v>1703</v>
      </c>
      <c r="C370" s="662" t="s">
        <v>1707</v>
      </c>
      <c r="D370" s="662" t="s">
        <v>1715</v>
      </c>
      <c r="E370" s="662"/>
      <c r="F370" s="665"/>
      <c r="G370" s="665"/>
      <c r="H370" s="665"/>
      <c r="I370" s="665"/>
      <c r="J370" s="665">
        <v>0</v>
      </c>
      <c r="K370" s="665">
        <v>-29.700000000000003</v>
      </c>
      <c r="L370" s="665"/>
      <c r="M370" s="665"/>
      <c r="N370" s="665"/>
      <c r="O370" s="665"/>
      <c r="P370" s="678"/>
      <c r="Q370" s="666"/>
    </row>
    <row r="371" spans="1:17" ht="14.4" customHeight="1" x14ac:dyDescent="0.3">
      <c r="A371" s="661" t="s">
        <v>517</v>
      </c>
      <c r="B371" s="662" t="s">
        <v>1703</v>
      </c>
      <c r="C371" s="662" t="s">
        <v>1707</v>
      </c>
      <c r="D371" s="662" t="s">
        <v>1717</v>
      </c>
      <c r="E371" s="662"/>
      <c r="F371" s="665"/>
      <c r="G371" s="665"/>
      <c r="H371" s="665"/>
      <c r="I371" s="665"/>
      <c r="J371" s="665">
        <v>0</v>
      </c>
      <c r="K371" s="665">
        <v>-26.32</v>
      </c>
      <c r="L371" s="665"/>
      <c r="M371" s="665"/>
      <c r="N371" s="665"/>
      <c r="O371" s="665"/>
      <c r="P371" s="678"/>
      <c r="Q371" s="666"/>
    </row>
    <row r="372" spans="1:17" ht="14.4" customHeight="1" x14ac:dyDescent="0.3">
      <c r="A372" s="661" t="s">
        <v>517</v>
      </c>
      <c r="B372" s="662" t="s">
        <v>1703</v>
      </c>
      <c r="C372" s="662" t="s">
        <v>1707</v>
      </c>
      <c r="D372" s="662" t="s">
        <v>1719</v>
      </c>
      <c r="E372" s="662"/>
      <c r="F372" s="665">
        <v>11175.89</v>
      </c>
      <c r="G372" s="665">
        <v>415719.57999999996</v>
      </c>
      <c r="H372" s="665">
        <v>1</v>
      </c>
      <c r="I372" s="665">
        <v>37.197894753795893</v>
      </c>
      <c r="J372" s="665">
        <v>9103.380000000001</v>
      </c>
      <c r="K372" s="665">
        <v>327372.83999999997</v>
      </c>
      <c r="L372" s="665">
        <v>0.78748477519389393</v>
      </c>
      <c r="M372" s="665">
        <v>35.961680167146703</v>
      </c>
      <c r="N372" s="665">
        <v>8959.11</v>
      </c>
      <c r="O372" s="665">
        <v>397536.35999999993</v>
      </c>
      <c r="P372" s="678">
        <v>0.95626085256797377</v>
      </c>
      <c r="Q372" s="666">
        <v>44.372304838315401</v>
      </c>
    </row>
    <row r="373" spans="1:17" ht="14.4" customHeight="1" x14ac:dyDescent="0.3">
      <c r="A373" s="661" t="s">
        <v>517</v>
      </c>
      <c r="B373" s="662" t="s">
        <v>1703</v>
      </c>
      <c r="C373" s="662" t="s">
        <v>1707</v>
      </c>
      <c r="D373" s="662" t="s">
        <v>1721</v>
      </c>
      <c r="E373" s="662"/>
      <c r="F373" s="665"/>
      <c r="G373" s="665"/>
      <c r="H373" s="665"/>
      <c r="I373" s="665"/>
      <c r="J373" s="665">
        <v>0</v>
      </c>
      <c r="K373" s="665">
        <v>-2750.8</v>
      </c>
      <c r="L373" s="665"/>
      <c r="M373" s="665"/>
      <c r="N373" s="665"/>
      <c r="O373" s="665"/>
      <c r="P373" s="678"/>
      <c r="Q373" s="666"/>
    </row>
    <row r="374" spans="1:17" ht="14.4" customHeight="1" x14ac:dyDescent="0.3">
      <c r="A374" s="661" t="s">
        <v>517</v>
      </c>
      <c r="B374" s="662" t="s">
        <v>1703</v>
      </c>
      <c r="C374" s="662" t="s">
        <v>1707</v>
      </c>
      <c r="D374" s="662" t="s">
        <v>1723</v>
      </c>
      <c r="E374" s="662"/>
      <c r="F374" s="665"/>
      <c r="G374" s="665"/>
      <c r="H374" s="665"/>
      <c r="I374" s="665"/>
      <c r="J374" s="665"/>
      <c r="K374" s="665"/>
      <c r="L374" s="665"/>
      <c r="M374" s="665"/>
      <c r="N374" s="665">
        <v>5.2</v>
      </c>
      <c r="O374" s="665">
        <v>20722.52</v>
      </c>
      <c r="P374" s="678"/>
      <c r="Q374" s="666">
        <v>3985.1</v>
      </c>
    </row>
    <row r="375" spans="1:17" ht="14.4" customHeight="1" x14ac:dyDescent="0.3">
      <c r="A375" s="661" t="s">
        <v>517</v>
      </c>
      <c r="B375" s="662" t="s">
        <v>1703</v>
      </c>
      <c r="C375" s="662" t="s">
        <v>1707</v>
      </c>
      <c r="D375" s="662" t="s">
        <v>1724</v>
      </c>
      <c r="E375" s="662"/>
      <c r="F375" s="665"/>
      <c r="G375" s="665"/>
      <c r="H375" s="665"/>
      <c r="I375" s="665"/>
      <c r="J375" s="665">
        <v>-1</v>
      </c>
      <c r="K375" s="665">
        <v>-3851.74</v>
      </c>
      <c r="L375" s="665"/>
      <c r="M375" s="665">
        <v>3851.74</v>
      </c>
      <c r="N375" s="665"/>
      <c r="O375" s="665"/>
      <c r="P375" s="678"/>
      <c r="Q375" s="666"/>
    </row>
    <row r="376" spans="1:17" ht="14.4" customHeight="1" x14ac:dyDescent="0.3">
      <c r="A376" s="661" t="s">
        <v>517</v>
      </c>
      <c r="B376" s="662" t="s">
        <v>1703</v>
      </c>
      <c r="C376" s="662" t="s">
        <v>1707</v>
      </c>
      <c r="D376" s="662" t="s">
        <v>1726</v>
      </c>
      <c r="E376" s="662"/>
      <c r="F376" s="665"/>
      <c r="G376" s="665"/>
      <c r="H376" s="665"/>
      <c r="I376" s="665"/>
      <c r="J376" s="665">
        <v>0</v>
      </c>
      <c r="K376" s="665">
        <v>-2335.2299999999996</v>
      </c>
      <c r="L376" s="665"/>
      <c r="M376" s="665"/>
      <c r="N376" s="665"/>
      <c r="O376" s="665"/>
      <c r="P376" s="678"/>
      <c r="Q376" s="666"/>
    </row>
    <row r="377" spans="1:17" ht="14.4" customHeight="1" x14ac:dyDescent="0.3">
      <c r="A377" s="661" t="s">
        <v>517</v>
      </c>
      <c r="B377" s="662" t="s">
        <v>1703</v>
      </c>
      <c r="C377" s="662" t="s">
        <v>1707</v>
      </c>
      <c r="D377" s="662" t="s">
        <v>1829</v>
      </c>
      <c r="E377" s="662"/>
      <c r="F377" s="665">
        <v>4409</v>
      </c>
      <c r="G377" s="665">
        <v>146819.70000000001</v>
      </c>
      <c r="H377" s="665">
        <v>1</v>
      </c>
      <c r="I377" s="665">
        <v>33.300000000000004</v>
      </c>
      <c r="J377" s="665">
        <v>6606</v>
      </c>
      <c r="K377" s="665">
        <v>220244.69999999998</v>
      </c>
      <c r="L377" s="665">
        <v>1.5001031877874698</v>
      </c>
      <c r="M377" s="665">
        <v>33.340099909173475</v>
      </c>
      <c r="N377" s="665">
        <v>3501</v>
      </c>
      <c r="O377" s="665">
        <v>115570.31</v>
      </c>
      <c r="P377" s="678">
        <v>0.7871580584894261</v>
      </c>
      <c r="Q377" s="666">
        <v>33.010656955155667</v>
      </c>
    </row>
    <row r="378" spans="1:17" ht="14.4" customHeight="1" x14ac:dyDescent="0.3">
      <c r="A378" s="661" t="s">
        <v>517</v>
      </c>
      <c r="B378" s="662" t="s">
        <v>1703</v>
      </c>
      <c r="C378" s="662" t="s">
        <v>1707</v>
      </c>
      <c r="D378" s="662" t="s">
        <v>1731</v>
      </c>
      <c r="E378" s="662"/>
      <c r="F378" s="665">
        <v>-150</v>
      </c>
      <c r="G378" s="665">
        <v>-2901</v>
      </c>
      <c r="H378" s="665">
        <v>1</v>
      </c>
      <c r="I378" s="665">
        <v>19.34</v>
      </c>
      <c r="J378" s="665">
        <v>0</v>
      </c>
      <c r="K378" s="665">
        <v>-6120</v>
      </c>
      <c r="L378" s="665">
        <v>2.1096173733195451</v>
      </c>
      <c r="M378" s="665"/>
      <c r="N378" s="665"/>
      <c r="O378" s="665"/>
      <c r="P378" s="678"/>
      <c r="Q378" s="666"/>
    </row>
    <row r="379" spans="1:17" ht="14.4" customHeight="1" x14ac:dyDescent="0.3">
      <c r="A379" s="661" t="s">
        <v>517</v>
      </c>
      <c r="B379" s="662" t="s">
        <v>1703</v>
      </c>
      <c r="C379" s="662" t="s">
        <v>1707</v>
      </c>
      <c r="D379" s="662" t="s">
        <v>691</v>
      </c>
      <c r="E379" s="662"/>
      <c r="F379" s="665">
        <v>700</v>
      </c>
      <c r="G379" s="665">
        <v>8750</v>
      </c>
      <c r="H379" s="665">
        <v>1</v>
      </c>
      <c r="I379" s="665">
        <v>12.5</v>
      </c>
      <c r="J379" s="665"/>
      <c r="K379" s="665"/>
      <c r="L379" s="665"/>
      <c r="M379" s="665"/>
      <c r="N379" s="665"/>
      <c r="O379" s="665"/>
      <c r="P379" s="678"/>
      <c r="Q379" s="666"/>
    </row>
    <row r="380" spans="1:17" ht="14.4" customHeight="1" x14ac:dyDescent="0.3">
      <c r="A380" s="661" t="s">
        <v>517</v>
      </c>
      <c r="B380" s="662" t="s">
        <v>1703</v>
      </c>
      <c r="C380" s="662" t="s">
        <v>1707</v>
      </c>
      <c r="D380" s="662" t="s">
        <v>1888</v>
      </c>
      <c r="E380" s="662"/>
      <c r="F380" s="665"/>
      <c r="G380" s="665"/>
      <c r="H380" s="665"/>
      <c r="I380" s="665"/>
      <c r="J380" s="665"/>
      <c r="K380" s="665"/>
      <c r="L380" s="665"/>
      <c r="M380" s="665"/>
      <c r="N380" s="665">
        <v>292</v>
      </c>
      <c r="O380" s="665">
        <v>45487.76</v>
      </c>
      <c r="P380" s="678"/>
      <c r="Q380" s="666">
        <v>155.78</v>
      </c>
    </row>
    <row r="381" spans="1:17" ht="14.4" customHeight="1" x14ac:dyDescent="0.3">
      <c r="A381" s="661" t="s">
        <v>517</v>
      </c>
      <c r="B381" s="662" t="s">
        <v>1703</v>
      </c>
      <c r="C381" s="662" t="s">
        <v>1832</v>
      </c>
      <c r="D381" s="662" t="s">
        <v>1833</v>
      </c>
      <c r="E381" s="662" t="s">
        <v>1834</v>
      </c>
      <c r="F381" s="665">
        <v>10</v>
      </c>
      <c r="G381" s="665">
        <v>8843.2000000000007</v>
      </c>
      <c r="H381" s="665">
        <v>1</v>
      </c>
      <c r="I381" s="665">
        <v>884.32</v>
      </c>
      <c r="J381" s="665">
        <v>14</v>
      </c>
      <c r="K381" s="665">
        <v>12380.479999999998</v>
      </c>
      <c r="L381" s="665">
        <v>1.3999999999999997</v>
      </c>
      <c r="M381" s="665">
        <v>884.31999999999982</v>
      </c>
      <c r="N381" s="665"/>
      <c r="O381" s="665"/>
      <c r="P381" s="678"/>
      <c r="Q381" s="666"/>
    </row>
    <row r="382" spans="1:17" ht="14.4" customHeight="1" x14ac:dyDescent="0.3">
      <c r="A382" s="661" t="s">
        <v>517</v>
      </c>
      <c r="B382" s="662" t="s">
        <v>1703</v>
      </c>
      <c r="C382" s="662" t="s">
        <v>1736</v>
      </c>
      <c r="D382" s="662" t="s">
        <v>1739</v>
      </c>
      <c r="E382" s="662" t="s">
        <v>1740</v>
      </c>
      <c r="F382" s="665">
        <v>1</v>
      </c>
      <c r="G382" s="665">
        <v>423</v>
      </c>
      <c r="H382" s="665">
        <v>1</v>
      </c>
      <c r="I382" s="665">
        <v>423</v>
      </c>
      <c r="J382" s="665"/>
      <c r="K382" s="665"/>
      <c r="L382" s="665"/>
      <c r="M382" s="665"/>
      <c r="N382" s="665"/>
      <c r="O382" s="665"/>
      <c r="P382" s="678"/>
      <c r="Q382" s="666"/>
    </row>
    <row r="383" spans="1:17" ht="14.4" customHeight="1" x14ac:dyDescent="0.3">
      <c r="A383" s="661" t="s">
        <v>517</v>
      </c>
      <c r="B383" s="662" t="s">
        <v>1703</v>
      </c>
      <c r="C383" s="662" t="s">
        <v>1736</v>
      </c>
      <c r="D383" s="662" t="s">
        <v>1762</v>
      </c>
      <c r="E383" s="662" t="s">
        <v>1763</v>
      </c>
      <c r="F383" s="665"/>
      <c r="G383" s="665"/>
      <c r="H383" s="665"/>
      <c r="I383" s="665"/>
      <c r="J383" s="665"/>
      <c r="K383" s="665"/>
      <c r="L383" s="665"/>
      <c r="M383" s="665"/>
      <c r="N383" s="665">
        <v>1</v>
      </c>
      <c r="O383" s="665">
        <v>1279</v>
      </c>
      <c r="P383" s="678"/>
      <c r="Q383" s="666">
        <v>1279</v>
      </c>
    </row>
    <row r="384" spans="1:17" ht="14.4" customHeight="1" x14ac:dyDescent="0.3">
      <c r="A384" s="661" t="s">
        <v>517</v>
      </c>
      <c r="B384" s="662" t="s">
        <v>1703</v>
      </c>
      <c r="C384" s="662" t="s">
        <v>1736</v>
      </c>
      <c r="D384" s="662" t="s">
        <v>1774</v>
      </c>
      <c r="E384" s="662" t="s">
        <v>1775</v>
      </c>
      <c r="F384" s="665">
        <v>70</v>
      </c>
      <c r="G384" s="665">
        <v>123104</v>
      </c>
      <c r="H384" s="665">
        <v>1</v>
      </c>
      <c r="I384" s="665">
        <v>1758.6285714285714</v>
      </c>
      <c r="J384" s="665">
        <v>90</v>
      </c>
      <c r="K384" s="665">
        <v>158580</v>
      </c>
      <c r="L384" s="665">
        <v>1.2881791005978684</v>
      </c>
      <c r="M384" s="665">
        <v>1762</v>
      </c>
      <c r="N384" s="665">
        <v>101</v>
      </c>
      <c r="O384" s="665">
        <v>184325</v>
      </c>
      <c r="P384" s="678">
        <v>1.497311216532363</v>
      </c>
      <c r="Q384" s="666">
        <v>1825</v>
      </c>
    </row>
    <row r="385" spans="1:17" ht="14.4" customHeight="1" x14ac:dyDescent="0.3">
      <c r="A385" s="661" t="s">
        <v>517</v>
      </c>
      <c r="B385" s="662" t="s">
        <v>1703</v>
      </c>
      <c r="C385" s="662" t="s">
        <v>1736</v>
      </c>
      <c r="D385" s="662" t="s">
        <v>1776</v>
      </c>
      <c r="E385" s="662" t="s">
        <v>1777</v>
      </c>
      <c r="F385" s="665">
        <v>1</v>
      </c>
      <c r="G385" s="665">
        <v>412</v>
      </c>
      <c r="H385" s="665">
        <v>1</v>
      </c>
      <c r="I385" s="665">
        <v>412</v>
      </c>
      <c r="J385" s="665"/>
      <c r="K385" s="665"/>
      <c r="L385" s="665"/>
      <c r="M385" s="665"/>
      <c r="N385" s="665"/>
      <c r="O385" s="665"/>
      <c r="P385" s="678"/>
      <c r="Q385" s="666"/>
    </row>
    <row r="386" spans="1:17" ht="14.4" customHeight="1" x14ac:dyDescent="0.3">
      <c r="A386" s="661" t="s">
        <v>517</v>
      </c>
      <c r="B386" s="662" t="s">
        <v>1703</v>
      </c>
      <c r="C386" s="662" t="s">
        <v>1736</v>
      </c>
      <c r="D386" s="662" t="s">
        <v>1837</v>
      </c>
      <c r="E386" s="662" t="s">
        <v>1838</v>
      </c>
      <c r="F386" s="665">
        <v>10</v>
      </c>
      <c r="G386" s="665">
        <v>143336</v>
      </c>
      <c r="H386" s="665">
        <v>1</v>
      </c>
      <c r="I386" s="665">
        <v>14333.6</v>
      </c>
      <c r="J386" s="665">
        <v>15</v>
      </c>
      <c r="K386" s="665">
        <v>215100</v>
      </c>
      <c r="L386" s="665">
        <v>1.5006697549813026</v>
      </c>
      <c r="M386" s="665">
        <v>14340</v>
      </c>
      <c r="N386" s="665">
        <v>13</v>
      </c>
      <c r="O386" s="665">
        <v>188578</v>
      </c>
      <c r="P386" s="678">
        <v>1.315635988167662</v>
      </c>
      <c r="Q386" s="666">
        <v>14506</v>
      </c>
    </row>
    <row r="387" spans="1:17" ht="14.4" customHeight="1" x14ac:dyDescent="0.3">
      <c r="A387" s="661" t="s">
        <v>517</v>
      </c>
      <c r="B387" s="662" t="s">
        <v>1703</v>
      </c>
      <c r="C387" s="662" t="s">
        <v>1736</v>
      </c>
      <c r="D387" s="662" t="s">
        <v>1782</v>
      </c>
      <c r="E387" s="662" t="s">
        <v>1783</v>
      </c>
      <c r="F387" s="665"/>
      <c r="G387" s="665"/>
      <c r="H387" s="665"/>
      <c r="I387" s="665"/>
      <c r="J387" s="665">
        <v>12</v>
      </c>
      <c r="K387" s="665">
        <v>0</v>
      </c>
      <c r="L387" s="665"/>
      <c r="M387" s="665">
        <v>0</v>
      </c>
      <c r="N387" s="665"/>
      <c r="O387" s="665"/>
      <c r="P387" s="678"/>
      <c r="Q387" s="666"/>
    </row>
    <row r="388" spans="1:17" ht="14.4" customHeight="1" x14ac:dyDescent="0.3">
      <c r="A388" s="661" t="s">
        <v>517</v>
      </c>
      <c r="B388" s="662" t="s">
        <v>1703</v>
      </c>
      <c r="C388" s="662" t="s">
        <v>1736</v>
      </c>
      <c r="D388" s="662" t="s">
        <v>1790</v>
      </c>
      <c r="E388" s="662" t="s">
        <v>1791</v>
      </c>
      <c r="F388" s="665">
        <v>210</v>
      </c>
      <c r="G388" s="665">
        <v>410753</v>
      </c>
      <c r="H388" s="665">
        <v>1</v>
      </c>
      <c r="I388" s="665">
        <v>1955.9666666666667</v>
      </c>
      <c r="J388" s="665">
        <v>164</v>
      </c>
      <c r="K388" s="665">
        <v>322260</v>
      </c>
      <c r="L388" s="665">
        <v>0.78455909025618797</v>
      </c>
      <c r="M388" s="665">
        <v>1965</v>
      </c>
      <c r="N388" s="665">
        <v>172</v>
      </c>
      <c r="O388" s="665">
        <v>346236</v>
      </c>
      <c r="P388" s="678">
        <v>0.84292993599559829</v>
      </c>
      <c r="Q388" s="666">
        <v>2013</v>
      </c>
    </row>
    <row r="389" spans="1:17" ht="14.4" customHeight="1" x14ac:dyDescent="0.3">
      <c r="A389" s="661" t="s">
        <v>517</v>
      </c>
      <c r="B389" s="662" t="s">
        <v>1703</v>
      </c>
      <c r="C389" s="662" t="s">
        <v>1736</v>
      </c>
      <c r="D389" s="662" t="s">
        <v>1792</v>
      </c>
      <c r="E389" s="662" t="s">
        <v>1793</v>
      </c>
      <c r="F389" s="665">
        <v>129</v>
      </c>
      <c r="G389" s="665">
        <v>54098</v>
      </c>
      <c r="H389" s="665">
        <v>1</v>
      </c>
      <c r="I389" s="665">
        <v>419.36434108527129</v>
      </c>
      <c r="J389" s="665">
        <v>83</v>
      </c>
      <c r="K389" s="665">
        <v>34943</v>
      </c>
      <c r="L389" s="665">
        <v>0.64592036674183884</v>
      </c>
      <c r="M389" s="665">
        <v>421</v>
      </c>
      <c r="N389" s="665">
        <v>100</v>
      </c>
      <c r="O389" s="665">
        <v>43700</v>
      </c>
      <c r="P389" s="678">
        <v>0.80779326407630592</v>
      </c>
      <c r="Q389" s="666">
        <v>437</v>
      </c>
    </row>
    <row r="390" spans="1:17" ht="14.4" customHeight="1" x14ac:dyDescent="0.3">
      <c r="A390" s="661" t="s">
        <v>517</v>
      </c>
      <c r="B390" s="662" t="s">
        <v>1703</v>
      </c>
      <c r="C390" s="662" t="s">
        <v>1736</v>
      </c>
      <c r="D390" s="662" t="s">
        <v>1794</v>
      </c>
      <c r="E390" s="662" t="s">
        <v>1795</v>
      </c>
      <c r="F390" s="665">
        <v>0</v>
      </c>
      <c r="G390" s="665">
        <v>0</v>
      </c>
      <c r="H390" s="665"/>
      <c r="I390" s="665"/>
      <c r="J390" s="665"/>
      <c r="K390" s="665"/>
      <c r="L390" s="665"/>
      <c r="M390" s="665"/>
      <c r="N390" s="665"/>
      <c r="O390" s="665"/>
      <c r="P390" s="678"/>
      <c r="Q390" s="666"/>
    </row>
    <row r="391" spans="1:17" ht="14.4" customHeight="1" x14ac:dyDescent="0.3">
      <c r="A391" s="661" t="s">
        <v>517</v>
      </c>
      <c r="B391" s="662" t="s">
        <v>1703</v>
      </c>
      <c r="C391" s="662" t="s">
        <v>1736</v>
      </c>
      <c r="D391" s="662" t="s">
        <v>1802</v>
      </c>
      <c r="E391" s="662" t="s">
        <v>1803</v>
      </c>
      <c r="F391" s="665">
        <v>1</v>
      </c>
      <c r="G391" s="665">
        <v>2535</v>
      </c>
      <c r="H391" s="665">
        <v>1</v>
      </c>
      <c r="I391" s="665">
        <v>2535</v>
      </c>
      <c r="J391" s="665"/>
      <c r="K391" s="665"/>
      <c r="L391" s="665"/>
      <c r="M391" s="665"/>
      <c r="N391" s="665"/>
      <c r="O391" s="665"/>
      <c r="P391" s="678"/>
      <c r="Q391" s="666"/>
    </row>
    <row r="392" spans="1:17" ht="14.4" customHeight="1" x14ac:dyDescent="0.3">
      <c r="A392" s="661" t="s">
        <v>517</v>
      </c>
      <c r="B392" s="662" t="s">
        <v>1703</v>
      </c>
      <c r="C392" s="662" t="s">
        <v>1736</v>
      </c>
      <c r="D392" s="662" t="s">
        <v>1808</v>
      </c>
      <c r="E392" s="662" t="s">
        <v>1809</v>
      </c>
      <c r="F392" s="665">
        <v>9</v>
      </c>
      <c r="G392" s="665">
        <v>8914</v>
      </c>
      <c r="H392" s="665">
        <v>1</v>
      </c>
      <c r="I392" s="665">
        <v>990.44444444444446</v>
      </c>
      <c r="J392" s="665">
        <v>7</v>
      </c>
      <c r="K392" s="665">
        <v>7063</v>
      </c>
      <c r="L392" s="665">
        <v>0.79234911375364592</v>
      </c>
      <c r="M392" s="665">
        <v>1009</v>
      </c>
      <c r="N392" s="665">
        <v>5</v>
      </c>
      <c r="O392" s="665">
        <v>5170</v>
      </c>
      <c r="P392" s="678">
        <v>0.57998653803006506</v>
      </c>
      <c r="Q392" s="666">
        <v>1034</v>
      </c>
    </row>
    <row r="393" spans="1:17" ht="14.4" customHeight="1" x14ac:dyDescent="0.3">
      <c r="A393" s="661" t="s">
        <v>517</v>
      </c>
      <c r="B393" s="662" t="s">
        <v>1889</v>
      </c>
      <c r="C393" s="662" t="s">
        <v>1704</v>
      </c>
      <c r="D393" s="662" t="s">
        <v>1886</v>
      </c>
      <c r="E393" s="662" t="s">
        <v>901</v>
      </c>
      <c r="F393" s="665">
        <v>11.5</v>
      </c>
      <c r="G393" s="665">
        <v>230637.03</v>
      </c>
      <c r="H393" s="665">
        <v>1</v>
      </c>
      <c r="I393" s="665">
        <v>20055.393913043477</v>
      </c>
      <c r="J393" s="665">
        <v>19</v>
      </c>
      <c r="K393" s="665">
        <v>355914.07999999996</v>
      </c>
      <c r="L393" s="665">
        <v>1.5431783872693816</v>
      </c>
      <c r="M393" s="665">
        <v>18732.319999999996</v>
      </c>
      <c r="N393" s="665">
        <v>15</v>
      </c>
      <c r="O393" s="665">
        <v>280984.8</v>
      </c>
      <c r="P393" s="678">
        <v>1.218298726791617</v>
      </c>
      <c r="Q393" s="666">
        <v>18732.32</v>
      </c>
    </row>
    <row r="394" spans="1:17" ht="14.4" customHeight="1" x14ac:dyDescent="0.3">
      <c r="A394" s="661" t="s">
        <v>517</v>
      </c>
      <c r="B394" s="662" t="s">
        <v>1889</v>
      </c>
      <c r="C394" s="662" t="s">
        <v>1704</v>
      </c>
      <c r="D394" s="662" t="s">
        <v>1886</v>
      </c>
      <c r="E394" s="662" t="s">
        <v>1887</v>
      </c>
      <c r="F394" s="665">
        <v>0</v>
      </c>
      <c r="G394" s="665">
        <v>0</v>
      </c>
      <c r="H394" s="665"/>
      <c r="I394" s="665"/>
      <c r="J394" s="665">
        <v>0</v>
      </c>
      <c r="K394" s="665">
        <v>8.7311491370201111E-11</v>
      </c>
      <c r="L394" s="665"/>
      <c r="M394" s="665"/>
      <c r="N394" s="665">
        <v>0</v>
      </c>
      <c r="O394" s="665">
        <v>-2.1827872842550278E-11</v>
      </c>
      <c r="P394" s="678"/>
      <c r="Q394" s="666"/>
    </row>
    <row r="395" spans="1:17" ht="14.4" customHeight="1" x14ac:dyDescent="0.3">
      <c r="A395" s="661" t="s">
        <v>517</v>
      </c>
      <c r="B395" s="662" t="s">
        <v>1889</v>
      </c>
      <c r="C395" s="662" t="s">
        <v>1707</v>
      </c>
      <c r="D395" s="662" t="s">
        <v>1890</v>
      </c>
      <c r="E395" s="662"/>
      <c r="F395" s="665">
        <v>9736</v>
      </c>
      <c r="G395" s="665">
        <v>15045.66</v>
      </c>
      <c r="H395" s="665">
        <v>1</v>
      </c>
      <c r="I395" s="665">
        <v>1.5453635990139687</v>
      </c>
      <c r="J395" s="665">
        <v>7550</v>
      </c>
      <c r="K395" s="665">
        <v>11325</v>
      </c>
      <c r="L395" s="665">
        <v>0.75270875455114628</v>
      </c>
      <c r="M395" s="665">
        <v>1.5</v>
      </c>
      <c r="N395" s="665">
        <v>2880</v>
      </c>
      <c r="O395" s="665">
        <v>4579.2</v>
      </c>
      <c r="P395" s="678">
        <v>0.30435354780049528</v>
      </c>
      <c r="Q395" s="666">
        <v>1.5899999999999999</v>
      </c>
    </row>
    <row r="396" spans="1:17" ht="14.4" customHeight="1" x14ac:dyDescent="0.3">
      <c r="A396" s="661" t="s">
        <v>517</v>
      </c>
      <c r="B396" s="662" t="s">
        <v>1889</v>
      </c>
      <c r="C396" s="662" t="s">
        <v>1707</v>
      </c>
      <c r="D396" s="662" t="s">
        <v>1891</v>
      </c>
      <c r="E396" s="662"/>
      <c r="F396" s="665">
        <v>293570</v>
      </c>
      <c r="G396" s="665">
        <v>527638.89999999991</v>
      </c>
      <c r="H396" s="665">
        <v>1</v>
      </c>
      <c r="I396" s="665">
        <v>1.7973188677317162</v>
      </c>
      <c r="J396" s="665">
        <v>265850</v>
      </c>
      <c r="K396" s="665">
        <v>462579</v>
      </c>
      <c r="L396" s="665">
        <v>0.87669616474448731</v>
      </c>
      <c r="M396" s="665">
        <v>1.74</v>
      </c>
      <c r="N396" s="665">
        <v>308730</v>
      </c>
      <c r="O396" s="665">
        <v>540277.5</v>
      </c>
      <c r="P396" s="678">
        <v>1.0239531240020403</v>
      </c>
      <c r="Q396" s="666">
        <v>1.75</v>
      </c>
    </row>
    <row r="397" spans="1:17" ht="14.4" customHeight="1" x14ac:dyDescent="0.3">
      <c r="A397" s="661" t="s">
        <v>517</v>
      </c>
      <c r="B397" s="662" t="s">
        <v>1889</v>
      </c>
      <c r="C397" s="662" t="s">
        <v>1736</v>
      </c>
      <c r="D397" s="662" t="s">
        <v>1892</v>
      </c>
      <c r="E397" s="662" t="s">
        <v>1893</v>
      </c>
      <c r="F397" s="665">
        <v>1372</v>
      </c>
      <c r="G397" s="665">
        <v>1377866</v>
      </c>
      <c r="H397" s="665">
        <v>1</v>
      </c>
      <c r="I397" s="665">
        <v>1004.2755102040817</v>
      </c>
      <c r="J397" s="665">
        <v>1152</v>
      </c>
      <c r="K397" s="665">
        <v>1157957</v>
      </c>
      <c r="L397" s="665">
        <v>0.84039884865436842</v>
      </c>
      <c r="M397" s="665">
        <v>1005.1710069444445</v>
      </c>
      <c r="N397" s="665">
        <v>1196</v>
      </c>
      <c r="O397" s="665">
        <v>1202359</v>
      </c>
      <c r="P397" s="678">
        <v>0.8726240432669069</v>
      </c>
      <c r="Q397" s="666">
        <v>1005.3168896321071</v>
      </c>
    </row>
    <row r="398" spans="1:17" ht="14.4" customHeight="1" x14ac:dyDescent="0.3">
      <c r="A398" s="661" t="s">
        <v>517</v>
      </c>
      <c r="B398" s="662" t="s">
        <v>1889</v>
      </c>
      <c r="C398" s="662" t="s">
        <v>1736</v>
      </c>
      <c r="D398" s="662" t="s">
        <v>1894</v>
      </c>
      <c r="E398" s="662" t="s">
        <v>1895</v>
      </c>
      <c r="F398" s="665">
        <v>1</v>
      </c>
      <c r="G398" s="665">
        <v>188</v>
      </c>
      <c r="H398" s="665">
        <v>1</v>
      </c>
      <c r="I398" s="665">
        <v>188</v>
      </c>
      <c r="J398" s="665"/>
      <c r="K398" s="665"/>
      <c r="L398" s="665"/>
      <c r="M398" s="665"/>
      <c r="N398" s="665"/>
      <c r="O398" s="665"/>
      <c r="P398" s="678"/>
      <c r="Q398" s="666"/>
    </row>
    <row r="399" spans="1:17" ht="14.4" customHeight="1" x14ac:dyDescent="0.3">
      <c r="A399" s="661" t="s">
        <v>517</v>
      </c>
      <c r="B399" s="662" t="s">
        <v>1889</v>
      </c>
      <c r="C399" s="662" t="s">
        <v>1736</v>
      </c>
      <c r="D399" s="662" t="s">
        <v>1737</v>
      </c>
      <c r="E399" s="662" t="s">
        <v>1738</v>
      </c>
      <c r="F399" s="665">
        <v>2</v>
      </c>
      <c r="G399" s="665">
        <v>70</v>
      </c>
      <c r="H399" s="665">
        <v>1</v>
      </c>
      <c r="I399" s="665">
        <v>35</v>
      </c>
      <c r="J399" s="665"/>
      <c r="K399" s="665"/>
      <c r="L399" s="665"/>
      <c r="M399" s="665"/>
      <c r="N399" s="665"/>
      <c r="O399" s="665"/>
      <c r="P399" s="678"/>
      <c r="Q399" s="666"/>
    </row>
    <row r="400" spans="1:17" ht="14.4" customHeight="1" x14ac:dyDescent="0.3">
      <c r="A400" s="661" t="s">
        <v>517</v>
      </c>
      <c r="B400" s="662" t="s">
        <v>1889</v>
      </c>
      <c r="C400" s="662" t="s">
        <v>1736</v>
      </c>
      <c r="D400" s="662" t="s">
        <v>1896</v>
      </c>
      <c r="E400" s="662" t="s">
        <v>1897</v>
      </c>
      <c r="F400" s="665">
        <v>51</v>
      </c>
      <c r="G400" s="665">
        <v>32946</v>
      </c>
      <c r="H400" s="665">
        <v>1</v>
      </c>
      <c r="I400" s="665">
        <v>646</v>
      </c>
      <c r="J400" s="665">
        <v>34</v>
      </c>
      <c r="K400" s="665">
        <v>22100</v>
      </c>
      <c r="L400" s="665">
        <v>0.6707946336429309</v>
      </c>
      <c r="M400" s="665">
        <v>650</v>
      </c>
      <c r="N400" s="665">
        <v>46</v>
      </c>
      <c r="O400" s="665">
        <v>32108</v>
      </c>
      <c r="P400" s="678">
        <v>0.97456443877860743</v>
      </c>
      <c r="Q400" s="666">
        <v>698</v>
      </c>
    </row>
    <row r="401" spans="1:17" ht="14.4" customHeight="1" x14ac:dyDescent="0.3">
      <c r="A401" s="661" t="s">
        <v>517</v>
      </c>
      <c r="B401" s="662" t="s">
        <v>1889</v>
      </c>
      <c r="C401" s="662" t="s">
        <v>1736</v>
      </c>
      <c r="D401" s="662" t="s">
        <v>1898</v>
      </c>
      <c r="E401" s="662" t="s">
        <v>1899</v>
      </c>
      <c r="F401" s="665">
        <v>0</v>
      </c>
      <c r="G401" s="665">
        <v>0</v>
      </c>
      <c r="H401" s="665"/>
      <c r="I401" s="665"/>
      <c r="J401" s="665">
        <v>0</v>
      </c>
      <c r="K401" s="665">
        <v>0</v>
      </c>
      <c r="L401" s="665"/>
      <c r="M401" s="665"/>
      <c r="N401" s="665">
        <v>0</v>
      </c>
      <c r="O401" s="665">
        <v>0</v>
      </c>
      <c r="P401" s="678"/>
      <c r="Q401" s="666"/>
    </row>
    <row r="402" spans="1:17" ht="14.4" customHeight="1" x14ac:dyDescent="0.3">
      <c r="A402" s="661" t="s">
        <v>517</v>
      </c>
      <c r="B402" s="662" t="s">
        <v>1889</v>
      </c>
      <c r="C402" s="662" t="s">
        <v>1736</v>
      </c>
      <c r="D402" s="662" t="s">
        <v>1900</v>
      </c>
      <c r="E402" s="662" t="s">
        <v>1901</v>
      </c>
      <c r="F402" s="665"/>
      <c r="G402" s="665"/>
      <c r="H402" s="665"/>
      <c r="I402" s="665"/>
      <c r="J402" s="665">
        <v>2</v>
      </c>
      <c r="K402" s="665">
        <v>0</v>
      </c>
      <c r="L402" s="665"/>
      <c r="M402" s="665">
        <v>0</v>
      </c>
      <c r="N402" s="665">
        <v>5</v>
      </c>
      <c r="O402" s="665">
        <v>0</v>
      </c>
      <c r="P402" s="678"/>
      <c r="Q402" s="666">
        <v>0</v>
      </c>
    </row>
    <row r="403" spans="1:17" ht="14.4" customHeight="1" x14ac:dyDescent="0.3">
      <c r="A403" s="661" t="s">
        <v>517</v>
      </c>
      <c r="B403" s="662" t="s">
        <v>1889</v>
      </c>
      <c r="C403" s="662" t="s">
        <v>1736</v>
      </c>
      <c r="D403" s="662" t="s">
        <v>1782</v>
      </c>
      <c r="E403" s="662" t="s">
        <v>1783</v>
      </c>
      <c r="F403" s="665">
        <v>1</v>
      </c>
      <c r="G403" s="665">
        <v>0</v>
      </c>
      <c r="H403" s="665"/>
      <c r="I403" s="665">
        <v>0</v>
      </c>
      <c r="J403" s="665">
        <v>6</v>
      </c>
      <c r="K403" s="665">
        <v>0</v>
      </c>
      <c r="L403" s="665"/>
      <c r="M403" s="665">
        <v>0</v>
      </c>
      <c r="N403" s="665">
        <v>9</v>
      </c>
      <c r="O403" s="665">
        <v>0</v>
      </c>
      <c r="P403" s="678"/>
      <c r="Q403" s="666">
        <v>0</v>
      </c>
    </row>
    <row r="404" spans="1:17" ht="14.4" customHeight="1" x14ac:dyDescent="0.3">
      <c r="A404" s="661" t="s">
        <v>517</v>
      </c>
      <c r="B404" s="662" t="s">
        <v>1889</v>
      </c>
      <c r="C404" s="662" t="s">
        <v>1736</v>
      </c>
      <c r="D404" s="662" t="s">
        <v>1902</v>
      </c>
      <c r="E404" s="662" t="s">
        <v>1903</v>
      </c>
      <c r="F404" s="665">
        <v>0</v>
      </c>
      <c r="G404" s="665">
        <v>0</v>
      </c>
      <c r="H404" s="665"/>
      <c r="I404" s="665"/>
      <c r="J404" s="665"/>
      <c r="K404" s="665"/>
      <c r="L404" s="665"/>
      <c r="M404" s="665"/>
      <c r="N404" s="665"/>
      <c r="O404" s="665"/>
      <c r="P404" s="678"/>
      <c r="Q404" s="666"/>
    </row>
    <row r="405" spans="1:17" ht="14.4" customHeight="1" x14ac:dyDescent="0.3">
      <c r="A405" s="661" t="s">
        <v>517</v>
      </c>
      <c r="B405" s="662" t="s">
        <v>1889</v>
      </c>
      <c r="C405" s="662" t="s">
        <v>1736</v>
      </c>
      <c r="D405" s="662" t="s">
        <v>1904</v>
      </c>
      <c r="E405" s="662" t="s">
        <v>1905</v>
      </c>
      <c r="F405" s="665"/>
      <c r="G405" s="665"/>
      <c r="H405" s="665"/>
      <c r="I405" s="665"/>
      <c r="J405" s="665"/>
      <c r="K405" s="665"/>
      <c r="L405" s="665"/>
      <c r="M405" s="665"/>
      <c r="N405" s="665">
        <v>1</v>
      </c>
      <c r="O405" s="665">
        <v>0</v>
      </c>
      <c r="P405" s="678"/>
      <c r="Q405" s="666">
        <v>0</v>
      </c>
    </row>
    <row r="406" spans="1:17" ht="14.4" customHeight="1" x14ac:dyDescent="0.3">
      <c r="A406" s="661" t="s">
        <v>517</v>
      </c>
      <c r="B406" s="662" t="s">
        <v>1889</v>
      </c>
      <c r="C406" s="662" t="s">
        <v>1736</v>
      </c>
      <c r="D406" s="662" t="s">
        <v>1804</v>
      </c>
      <c r="E406" s="662" t="s">
        <v>1805</v>
      </c>
      <c r="F406" s="665">
        <v>232</v>
      </c>
      <c r="G406" s="665">
        <v>76311</v>
      </c>
      <c r="H406" s="665">
        <v>1</v>
      </c>
      <c r="I406" s="665">
        <v>328.92672413793105</v>
      </c>
      <c r="J406" s="665">
        <v>200</v>
      </c>
      <c r="K406" s="665">
        <v>66200</v>
      </c>
      <c r="L406" s="665">
        <v>0.8675027191361665</v>
      </c>
      <c r="M406" s="665">
        <v>331</v>
      </c>
      <c r="N406" s="665">
        <v>206</v>
      </c>
      <c r="O406" s="665">
        <v>72924</v>
      </c>
      <c r="P406" s="678">
        <v>0.95561583520069193</v>
      </c>
      <c r="Q406" s="666">
        <v>354</v>
      </c>
    </row>
    <row r="407" spans="1:17" ht="14.4" customHeight="1" x14ac:dyDescent="0.3">
      <c r="A407" s="661" t="s">
        <v>517</v>
      </c>
      <c r="B407" s="662" t="s">
        <v>1889</v>
      </c>
      <c r="C407" s="662" t="s">
        <v>1736</v>
      </c>
      <c r="D407" s="662" t="s">
        <v>1906</v>
      </c>
      <c r="E407" s="662" t="s">
        <v>1907</v>
      </c>
      <c r="F407" s="665">
        <v>15</v>
      </c>
      <c r="G407" s="665">
        <v>4872</v>
      </c>
      <c r="H407" s="665">
        <v>1</v>
      </c>
      <c r="I407" s="665">
        <v>324.8</v>
      </c>
      <c r="J407" s="665">
        <v>15</v>
      </c>
      <c r="K407" s="665">
        <v>4905</v>
      </c>
      <c r="L407" s="665">
        <v>1.0067733990147782</v>
      </c>
      <c r="M407" s="665">
        <v>327</v>
      </c>
      <c r="N407" s="665">
        <v>8</v>
      </c>
      <c r="O407" s="665">
        <v>2800</v>
      </c>
      <c r="P407" s="678">
        <v>0.57471264367816088</v>
      </c>
      <c r="Q407" s="666">
        <v>350</v>
      </c>
    </row>
    <row r="408" spans="1:17" ht="14.4" customHeight="1" x14ac:dyDescent="0.3">
      <c r="A408" s="661" t="s">
        <v>517</v>
      </c>
      <c r="B408" s="662" t="s">
        <v>1889</v>
      </c>
      <c r="C408" s="662" t="s">
        <v>1736</v>
      </c>
      <c r="D408" s="662" t="s">
        <v>1908</v>
      </c>
      <c r="E408" s="662" t="s">
        <v>1909</v>
      </c>
      <c r="F408" s="665">
        <v>226</v>
      </c>
      <c r="G408" s="665">
        <v>146628</v>
      </c>
      <c r="H408" s="665">
        <v>1</v>
      </c>
      <c r="I408" s="665">
        <v>648.7964601769911</v>
      </c>
      <c r="J408" s="665">
        <v>175</v>
      </c>
      <c r="K408" s="665">
        <v>114275</v>
      </c>
      <c r="L408" s="665">
        <v>0.77935319311454843</v>
      </c>
      <c r="M408" s="665">
        <v>653</v>
      </c>
      <c r="N408" s="665">
        <v>181</v>
      </c>
      <c r="O408" s="665">
        <v>126881</v>
      </c>
      <c r="P408" s="678">
        <v>0.86532585863545841</v>
      </c>
      <c r="Q408" s="666">
        <v>701</v>
      </c>
    </row>
    <row r="409" spans="1:17" ht="14.4" customHeight="1" x14ac:dyDescent="0.3">
      <c r="A409" s="661" t="s">
        <v>517</v>
      </c>
      <c r="B409" s="662" t="s">
        <v>1889</v>
      </c>
      <c r="C409" s="662" t="s">
        <v>1736</v>
      </c>
      <c r="D409" s="662" t="s">
        <v>1910</v>
      </c>
      <c r="E409" s="662" t="s">
        <v>1911</v>
      </c>
      <c r="F409" s="665">
        <v>17</v>
      </c>
      <c r="G409" s="665">
        <v>11010</v>
      </c>
      <c r="H409" s="665">
        <v>1</v>
      </c>
      <c r="I409" s="665">
        <v>647.64705882352939</v>
      </c>
      <c r="J409" s="665">
        <v>20</v>
      </c>
      <c r="K409" s="665">
        <v>13000</v>
      </c>
      <c r="L409" s="665">
        <v>1.1807447774750226</v>
      </c>
      <c r="M409" s="665">
        <v>650</v>
      </c>
      <c r="N409" s="665">
        <v>19</v>
      </c>
      <c r="O409" s="665">
        <v>13262</v>
      </c>
      <c r="P409" s="678">
        <v>1.2045413260672115</v>
      </c>
      <c r="Q409" s="666">
        <v>698</v>
      </c>
    </row>
    <row r="410" spans="1:17" ht="14.4" customHeight="1" x14ac:dyDescent="0.3">
      <c r="A410" s="661" t="s">
        <v>1912</v>
      </c>
      <c r="B410" s="662" t="s">
        <v>1703</v>
      </c>
      <c r="C410" s="662" t="s">
        <v>1704</v>
      </c>
      <c r="D410" s="662" t="s">
        <v>1822</v>
      </c>
      <c r="E410" s="662" t="s">
        <v>881</v>
      </c>
      <c r="F410" s="665"/>
      <c r="G410" s="665"/>
      <c r="H410" s="665"/>
      <c r="I410" s="665"/>
      <c r="J410" s="665"/>
      <c r="K410" s="665"/>
      <c r="L410" s="665"/>
      <c r="M410" s="665"/>
      <c r="N410" s="665">
        <v>0.25</v>
      </c>
      <c r="O410" s="665">
        <v>502.41</v>
      </c>
      <c r="P410" s="678"/>
      <c r="Q410" s="666">
        <v>2009.64</v>
      </c>
    </row>
    <row r="411" spans="1:17" ht="14.4" customHeight="1" x14ac:dyDescent="0.3">
      <c r="A411" s="661" t="s">
        <v>1912</v>
      </c>
      <c r="B411" s="662" t="s">
        <v>1703</v>
      </c>
      <c r="C411" s="662" t="s">
        <v>1704</v>
      </c>
      <c r="D411" s="662" t="s">
        <v>1825</v>
      </c>
      <c r="E411" s="662" t="s">
        <v>896</v>
      </c>
      <c r="F411" s="665"/>
      <c r="G411" s="665"/>
      <c r="H411" s="665"/>
      <c r="I411" s="665"/>
      <c r="J411" s="665">
        <v>0.01</v>
      </c>
      <c r="K411" s="665">
        <v>88.54</v>
      </c>
      <c r="L411" s="665"/>
      <c r="M411" s="665">
        <v>8854</v>
      </c>
      <c r="N411" s="665"/>
      <c r="O411" s="665"/>
      <c r="P411" s="678"/>
      <c r="Q411" s="666"/>
    </row>
    <row r="412" spans="1:17" ht="14.4" customHeight="1" x14ac:dyDescent="0.3">
      <c r="A412" s="661" t="s">
        <v>1912</v>
      </c>
      <c r="B412" s="662" t="s">
        <v>1703</v>
      </c>
      <c r="C412" s="662" t="s">
        <v>1704</v>
      </c>
      <c r="D412" s="662" t="s">
        <v>1827</v>
      </c>
      <c r="E412" s="662" t="s">
        <v>896</v>
      </c>
      <c r="F412" s="665">
        <v>0.95</v>
      </c>
      <c r="G412" s="665">
        <v>2075.1000000000004</v>
      </c>
      <c r="H412" s="665">
        <v>1</v>
      </c>
      <c r="I412" s="665">
        <v>2184.3157894736846</v>
      </c>
      <c r="J412" s="665">
        <v>3</v>
      </c>
      <c r="K412" s="665">
        <v>5312.4</v>
      </c>
      <c r="L412" s="665">
        <v>2.5600693942460597</v>
      </c>
      <c r="M412" s="665">
        <v>1770.8</v>
      </c>
      <c r="N412" s="665">
        <v>1.8500000000000003</v>
      </c>
      <c r="O412" s="665">
        <v>3290.45</v>
      </c>
      <c r="P412" s="678">
        <v>1.5856826177051704</v>
      </c>
      <c r="Q412" s="666">
        <v>1778.6216216216212</v>
      </c>
    </row>
    <row r="413" spans="1:17" ht="14.4" customHeight="1" x14ac:dyDescent="0.3">
      <c r="A413" s="661" t="s">
        <v>1912</v>
      </c>
      <c r="B413" s="662" t="s">
        <v>1703</v>
      </c>
      <c r="C413" s="662" t="s">
        <v>1704</v>
      </c>
      <c r="D413" s="662" t="s">
        <v>1828</v>
      </c>
      <c r="E413" s="662" t="s">
        <v>885</v>
      </c>
      <c r="F413" s="665">
        <v>0.08</v>
      </c>
      <c r="G413" s="665">
        <v>70.86</v>
      </c>
      <c r="H413" s="665">
        <v>1</v>
      </c>
      <c r="I413" s="665">
        <v>885.75</v>
      </c>
      <c r="J413" s="665">
        <v>0.27999999999999997</v>
      </c>
      <c r="K413" s="665">
        <v>248.54</v>
      </c>
      <c r="L413" s="665">
        <v>3.5074795371154388</v>
      </c>
      <c r="M413" s="665">
        <v>887.64285714285722</v>
      </c>
      <c r="N413" s="665">
        <v>0.15000000000000002</v>
      </c>
      <c r="O413" s="665">
        <v>135.57</v>
      </c>
      <c r="P413" s="678">
        <v>1.9132091447925486</v>
      </c>
      <c r="Q413" s="666">
        <v>903.79999999999984</v>
      </c>
    </row>
    <row r="414" spans="1:17" ht="14.4" customHeight="1" x14ac:dyDescent="0.3">
      <c r="A414" s="661" t="s">
        <v>1912</v>
      </c>
      <c r="B414" s="662" t="s">
        <v>1703</v>
      </c>
      <c r="C414" s="662" t="s">
        <v>1707</v>
      </c>
      <c r="D414" s="662" t="s">
        <v>1710</v>
      </c>
      <c r="E414" s="662"/>
      <c r="F414" s="665"/>
      <c r="G414" s="665"/>
      <c r="H414" s="665"/>
      <c r="I414" s="665"/>
      <c r="J414" s="665"/>
      <c r="K414" s="665"/>
      <c r="L414" s="665"/>
      <c r="M414" s="665"/>
      <c r="N414" s="665">
        <v>180</v>
      </c>
      <c r="O414" s="665">
        <v>945</v>
      </c>
      <c r="P414" s="678"/>
      <c r="Q414" s="666">
        <v>5.25</v>
      </c>
    </row>
    <row r="415" spans="1:17" ht="14.4" customHeight="1" x14ac:dyDescent="0.3">
      <c r="A415" s="661" t="s">
        <v>1912</v>
      </c>
      <c r="B415" s="662" t="s">
        <v>1703</v>
      </c>
      <c r="C415" s="662" t="s">
        <v>1707</v>
      </c>
      <c r="D415" s="662" t="s">
        <v>1721</v>
      </c>
      <c r="E415" s="662"/>
      <c r="F415" s="665"/>
      <c r="G415" s="665"/>
      <c r="H415" s="665"/>
      <c r="I415" s="665"/>
      <c r="J415" s="665"/>
      <c r="K415" s="665"/>
      <c r="L415" s="665"/>
      <c r="M415" s="665"/>
      <c r="N415" s="665">
        <v>390</v>
      </c>
      <c r="O415" s="665">
        <v>7948.2</v>
      </c>
      <c r="P415" s="678"/>
      <c r="Q415" s="666">
        <v>20.38</v>
      </c>
    </row>
    <row r="416" spans="1:17" ht="14.4" customHeight="1" x14ac:dyDescent="0.3">
      <c r="A416" s="661" t="s">
        <v>1912</v>
      </c>
      <c r="B416" s="662" t="s">
        <v>1703</v>
      </c>
      <c r="C416" s="662" t="s">
        <v>1707</v>
      </c>
      <c r="D416" s="662" t="s">
        <v>1724</v>
      </c>
      <c r="E416" s="662"/>
      <c r="F416" s="665"/>
      <c r="G416" s="665"/>
      <c r="H416" s="665"/>
      <c r="I416" s="665"/>
      <c r="J416" s="665"/>
      <c r="K416" s="665"/>
      <c r="L416" s="665"/>
      <c r="M416" s="665"/>
      <c r="N416" s="665">
        <v>1</v>
      </c>
      <c r="O416" s="665">
        <v>2163.7399999999998</v>
      </c>
      <c r="P416" s="678"/>
      <c r="Q416" s="666">
        <v>2163.7399999999998</v>
      </c>
    </row>
    <row r="417" spans="1:17" ht="14.4" customHeight="1" x14ac:dyDescent="0.3">
      <c r="A417" s="661" t="s">
        <v>1912</v>
      </c>
      <c r="B417" s="662" t="s">
        <v>1703</v>
      </c>
      <c r="C417" s="662" t="s">
        <v>1707</v>
      </c>
      <c r="D417" s="662" t="s">
        <v>1829</v>
      </c>
      <c r="E417" s="662"/>
      <c r="F417" s="665">
        <v>824</v>
      </c>
      <c r="G417" s="665">
        <v>27439.199999999997</v>
      </c>
      <c r="H417" s="665">
        <v>1</v>
      </c>
      <c r="I417" s="665">
        <v>33.299999999999997</v>
      </c>
      <c r="J417" s="665">
        <v>2793</v>
      </c>
      <c r="K417" s="665">
        <v>93705.15</v>
      </c>
      <c r="L417" s="665">
        <v>3.4150102772675588</v>
      </c>
      <c r="M417" s="665">
        <v>33.549999999999997</v>
      </c>
      <c r="N417" s="665">
        <v>951</v>
      </c>
      <c r="O417" s="665">
        <v>31393.72</v>
      </c>
      <c r="P417" s="678">
        <v>1.1441193620805272</v>
      </c>
      <c r="Q417" s="666">
        <v>33.011272344900107</v>
      </c>
    </row>
    <row r="418" spans="1:17" ht="14.4" customHeight="1" x14ac:dyDescent="0.3">
      <c r="A418" s="661" t="s">
        <v>1912</v>
      </c>
      <c r="B418" s="662" t="s">
        <v>1703</v>
      </c>
      <c r="C418" s="662" t="s">
        <v>1832</v>
      </c>
      <c r="D418" s="662" t="s">
        <v>1833</v>
      </c>
      <c r="E418" s="662" t="s">
        <v>1834</v>
      </c>
      <c r="F418" s="665">
        <v>2</v>
      </c>
      <c r="G418" s="665">
        <v>1768.64</v>
      </c>
      <c r="H418" s="665">
        <v>1</v>
      </c>
      <c r="I418" s="665">
        <v>884.32</v>
      </c>
      <c r="J418" s="665">
        <v>7</v>
      </c>
      <c r="K418" s="665">
        <v>6190.24</v>
      </c>
      <c r="L418" s="665">
        <v>3.4999999999999996</v>
      </c>
      <c r="M418" s="665">
        <v>884.31999999999994</v>
      </c>
      <c r="N418" s="665"/>
      <c r="O418" s="665"/>
      <c r="P418" s="678"/>
      <c r="Q418" s="666"/>
    </row>
    <row r="419" spans="1:17" ht="14.4" customHeight="1" x14ac:dyDescent="0.3">
      <c r="A419" s="661" t="s">
        <v>1912</v>
      </c>
      <c r="B419" s="662" t="s">
        <v>1703</v>
      </c>
      <c r="C419" s="662" t="s">
        <v>1736</v>
      </c>
      <c r="D419" s="662" t="s">
        <v>1768</v>
      </c>
      <c r="E419" s="662" t="s">
        <v>1769</v>
      </c>
      <c r="F419" s="665"/>
      <c r="G419" s="665"/>
      <c r="H419" s="665"/>
      <c r="I419" s="665"/>
      <c r="J419" s="665"/>
      <c r="K419" s="665"/>
      <c r="L419" s="665"/>
      <c r="M419" s="665"/>
      <c r="N419" s="665">
        <v>1</v>
      </c>
      <c r="O419" s="665">
        <v>681</v>
      </c>
      <c r="P419" s="678"/>
      <c r="Q419" s="666">
        <v>681</v>
      </c>
    </row>
    <row r="420" spans="1:17" ht="14.4" customHeight="1" x14ac:dyDescent="0.3">
      <c r="A420" s="661" t="s">
        <v>1912</v>
      </c>
      <c r="B420" s="662" t="s">
        <v>1703</v>
      </c>
      <c r="C420" s="662" t="s">
        <v>1736</v>
      </c>
      <c r="D420" s="662" t="s">
        <v>1774</v>
      </c>
      <c r="E420" s="662" t="s">
        <v>1775</v>
      </c>
      <c r="F420" s="665"/>
      <c r="G420" s="665"/>
      <c r="H420" s="665"/>
      <c r="I420" s="665"/>
      <c r="J420" s="665"/>
      <c r="K420" s="665"/>
      <c r="L420" s="665"/>
      <c r="M420" s="665"/>
      <c r="N420" s="665">
        <v>2</v>
      </c>
      <c r="O420" s="665">
        <v>3650</v>
      </c>
      <c r="P420" s="678"/>
      <c r="Q420" s="666">
        <v>1825</v>
      </c>
    </row>
    <row r="421" spans="1:17" ht="14.4" customHeight="1" x14ac:dyDescent="0.3">
      <c r="A421" s="661" t="s">
        <v>1912</v>
      </c>
      <c r="B421" s="662" t="s">
        <v>1703</v>
      </c>
      <c r="C421" s="662" t="s">
        <v>1736</v>
      </c>
      <c r="D421" s="662" t="s">
        <v>1837</v>
      </c>
      <c r="E421" s="662" t="s">
        <v>1838</v>
      </c>
      <c r="F421" s="665">
        <v>2</v>
      </c>
      <c r="G421" s="665">
        <v>28672</v>
      </c>
      <c r="H421" s="665">
        <v>1</v>
      </c>
      <c r="I421" s="665">
        <v>14336</v>
      </c>
      <c r="J421" s="665">
        <v>7</v>
      </c>
      <c r="K421" s="665">
        <v>100380</v>
      </c>
      <c r="L421" s="665">
        <v>3.5009765625</v>
      </c>
      <c r="M421" s="665">
        <v>14340</v>
      </c>
      <c r="N421" s="665">
        <v>6</v>
      </c>
      <c r="O421" s="665">
        <v>87036</v>
      </c>
      <c r="P421" s="678">
        <v>3.0355747767857144</v>
      </c>
      <c r="Q421" s="666">
        <v>14506</v>
      </c>
    </row>
    <row r="422" spans="1:17" ht="14.4" customHeight="1" x14ac:dyDescent="0.3">
      <c r="A422" s="661" t="s">
        <v>1912</v>
      </c>
      <c r="B422" s="662" t="s">
        <v>1703</v>
      </c>
      <c r="C422" s="662" t="s">
        <v>1736</v>
      </c>
      <c r="D422" s="662" t="s">
        <v>1798</v>
      </c>
      <c r="E422" s="662" t="s">
        <v>1799</v>
      </c>
      <c r="F422" s="665"/>
      <c r="G422" s="665"/>
      <c r="H422" s="665"/>
      <c r="I422" s="665"/>
      <c r="J422" s="665"/>
      <c r="K422" s="665"/>
      <c r="L422" s="665"/>
      <c r="M422" s="665"/>
      <c r="N422" s="665">
        <v>1</v>
      </c>
      <c r="O422" s="665">
        <v>509</v>
      </c>
      <c r="P422" s="678"/>
      <c r="Q422" s="666">
        <v>509</v>
      </c>
    </row>
    <row r="423" spans="1:17" ht="14.4" customHeight="1" x14ac:dyDescent="0.3">
      <c r="A423" s="661" t="s">
        <v>1912</v>
      </c>
      <c r="B423" s="662" t="s">
        <v>1703</v>
      </c>
      <c r="C423" s="662" t="s">
        <v>1736</v>
      </c>
      <c r="D423" s="662" t="s">
        <v>1800</v>
      </c>
      <c r="E423" s="662" t="s">
        <v>1801</v>
      </c>
      <c r="F423" s="665"/>
      <c r="G423" s="665"/>
      <c r="H423" s="665"/>
      <c r="I423" s="665"/>
      <c r="J423" s="665"/>
      <c r="K423" s="665"/>
      <c r="L423" s="665"/>
      <c r="M423" s="665"/>
      <c r="N423" s="665">
        <v>1</v>
      </c>
      <c r="O423" s="665">
        <v>2329</v>
      </c>
      <c r="P423" s="678"/>
      <c r="Q423" s="666">
        <v>2329</v>
      </c>
    </row>
    <row r="424" spans="1:17" ht="14.4" customHeight="1" x14ac:dyDescent="0.3">
      <c r="A424" s="661" t="s">
        <v>1912</v>
      </c>
      <c r="B424" s="662" t="s">
        <v>1703</v>
      </c>
      <c r="C424" s="662" t="s">
        <v>1736</v>
      </c>
      <c r="D424" s="662" t="s">
        <v>1818</v>
      </c>
      <c r="E424" s="662" t="s">
        <v>1819</v>
      </c>
      <c r="F424" s="665"/>
      <c r="G424" s="665"/>
      <c r="H424" s="665"/>
      <c r="I424" s="665"/>
      <c r="J424" s="665"/>
      <c r="K424" s="665"/>
      <c r="L424" s="665"/>
      <c r="M424" s="665"/>
      <c r="N424" s="665">
        <v>1</v>
      </c>
      <c r="O424" s="665">
        <v>718</v>
      </c>
      <c r="P424" s="678"/>
      <c r="Q424" s="666">
        <v>718</v>
      </c>
    </row>
    <row r="425" spans="1:17" ht="14.4" customHeight="1" x14ac:dyDescent="0.3">
      <c r="A425" s="661" t="s">
        <v>1913</v>
      </c>
      <c r="B425" s="662" t="s">
        <v>1703</v>
      </c>
      <c r="C425" s="662" t="s">
        <v>1704</v>
      </c>
      <c r="D425" s="662" t="s">
        <v>1827</v>
      </c>
      <c r="E425" s="662" t="s">
        <v>896</v>
      </c>
      <c r="F425" s="665"/>
      <c r="G425" s="665"/>
      <c r="H425" s="665"/>
      <c r="I425" s="665"/>
      <c r="J425" s="665">
        <v>0.5</v>
      </c>
      <c r="K425" s="665">
        <v>885.4</v>
      </c>
      <c r="L425" s="665"/>
      <c r="M425" s="665">
        <v>1770.8</v>
      </c>
      <c r="N425" s="665"/>
      <c r="O425" s="665"/>
      <c r="P425" s="678"/>
      <c r="Q425" s="666"/>
    </row>
    <row r="426" spans="1:17" ht="14.4" customHeight="1" x14ac:dyDescent="0.3">
      <c r="A426" s="661" t="s">
        <v>1913</v>
      </c>
      <c r="B426" s="662" t="s">
        <v>1703</v>
      </c>
      <c r="C426" s="662" t="s">
        <v>1707</v>
      </c>
      <c r="D426" s="662" t="s">
        <v>1714</v>
      </c>
      <c r="E426" s="662"/>
      <c r="F426" s="665"/>
      <c r="G426" s="665"/>
      <c r="H426" s="665"/>
      <c r="I426" s="665"/>
      <c r="J426" s="665">
        <v>290</v>
      </c>
      <c r="K426" s="665">
        <v>1693.6</v>
      </c>
      <c r="L426" s="665"/>
      <c r="M426" s="665">
        <v>5.84</v>
      </c>
      <c r="N426" s="665">
        <v>1381</v>
      </c>
      <c r="O426" s="665">
        <v>8437.91</v>
      </c>
      <c r="P426" s="678"/>
      <c r="Q426" s="666">
        <v>6.11</v>
      </c>
    </row>
    <row r="427" spans="1:17" ht="14.4" customHeight="1" x14ac:dyDescent="0.3">
      <c r="A427" s="661" t="s">
        <v>1913</v>
      </c>
      <c r="B427" s="662" t="s">
        <v>1703</v>
      </c>
      <c r="C427" s="662" t="s">
        <v>1707</v>
      </c>
      <c r="D427" s="662" t="s">
        <v>1718</v>
      </c>
      <c r="E427" s="662"/>
      <c r="F427" s="665"/>
      <c r="G427" s="665"/>
      <c r="H427" s="665"/>
      <c r="I427" s="665"/>
      <c r="J427" s="665"/>
      <c r="K427" s="665"/>
      <c r="L427" s="665"/>
      <c r="M427" s="665"/>
      <c r="N427" s="665">
        <v>800</v>
      </c>
      <c r="O427" s="665">
        <v>15696</v>
      </c>
      <c r="P427" s="678"/>
      <c r="Q427" s="666">
        <v>19.62</v>
      </c>
    </row>
    <row r="428" spans="1:17" ht="14.4" customHeight="1" x14ac:dyDescent="0.3">
      <c r="A428" s="661" t="s">
        <v>1913</v>
      </c>
      <c r="B428" s="662" t="s">
        <v>1703</v>
      </c>
      <c r="C428" s="662" t="s">
        <v>1707</v>
      </c>
      <c r="D428" s="662" t="s">
        <v>1721</v>
      </c>
      <c r="E428" s="662"/>
      <c r="F428" s="665"/>
      <c r="G428" s="665"/>
      <c r="H428" s="665"/>
      <c r="I428" s="665"/>
      <c r="J428" s="665">
        <v>540</v>
      </c>
      <c r="K428" s="665">
        <v>10767.6</v>
      </c>
      <c r="L428" s="665"/>
      <c r="M428" s="665">
        <v>19.940000000000001</v>
      </c>
      <c r="N428" s="665"/>
      <c r="O428" s="665"/>
      <c r="P428" s="678"/>
      <c r="Q428" s="666"/>
    </row>
    <row r="429" spans="1:17" ht="14.4" customHeight="1" x14ac:dyDescent="0.3">
      <c r="A429" s="661" t="s">
        <v>1913</v>
      </c>
      <c r="B429" s="662" t="s">
        <v>1703</v>
      </c>
      <c r="C429" s="662" t="s">
        <v>1707</v>
      </c>
      <c r="D429" s="662" t="s">
        <v>1726</v>
      </c>
      <c r="E429" s="662"/>
      <c r="F429" s="665"/>
      <c r="G429" s="665"/>
      <c r="H429" s="665"/>
      <c r="I429" s="665"/>
      <c r="J429" s="665"/>
      <c r="K429" s="665"/>
      <c r="L429" s="665"/>
      <c r="M429" s="665"/>
      <c r="N429" s="665">
        <v>654</v>
      </c>
      <c r="O429" s="665">
        <v>2720.64</v>
      </c>
      <c r="P429" s="678"/>
      <c r="Q429" s="666">
        <v>4.16</v>
      </c>
    </row>
    <row r="430" spans="1:17" ht="14.4" customHeight="1" x14ac:dyDescent="0.3">
      <c r="A430" s="661" t="s">
        <v>1913</v>
      </c>
      <c r="B430" s="662" t="s">
        <v>1703</v>
      </c>
      <c r="C430" s="662" t="s">
        <v>1707</v>
      </c>
      <c r="D430" s="662" t="s">
        <v>1829</v>
      </c>
      <c r="E430" s="662"/>
      <c r="F430" s="665"/>
      <c r="G430" s="665"/>
      <c r="H430" s="665"/>
      <c r="I430" s="665"/>
      <c r="J430" s="665">
        <v>403</v>
      </c>
      <c r="K430" s="665">
        <v>13520.65</v>
      </c>
      <c r="L430" s="665"/>
      <c r="M430" s="665">
        <v>33.549999999999997</v>
      </c>
      <c r="N430" s="665"/>
      <c r="O430" s="665"/>
      <c r="P430" s="678"/>
      <c r="Q430" s="666"/>
    </row>
    <row r="431" spans="1:17" ht="14.4" customHeight="1" x14ac:dyDescent="0.3">
      <c r="A431" s="661" t="s">
        <v>1913</v>
      </c>
      <c r="B431" s="662" t="s">
        <v>1703</v>
      </c>
      <c r="C431" s="662" t="s">
        <v>1832</v>
      </c>
      <c r="D431" s="662" t="s">
        <v>1833</v>
      </c>
      <c r="E431" s="662" t="s">
        <v>1834</v>
      </c>
      <c r="F431" s="665"/>
      <c r="G431" s="665"/>
      <c r="H431" s="665"/>
      <c r="I431" s="665"/>
      <c r="J431" s="665">
        <v>1</v>
      </c>
      <c r="K431" s="665">
        <v>884.32</v>
      </c>
      <c r="L431" s="665"/>
      <c r="M431" s="665">
        <v>884.32</v>
      </c>
      <c r="N431" s="665"/>
      <c r="O431" s="665"/>
      <c r="P431" s="678"/>
      <c r="Q431" s="666"/>
    </row>
    <row r="432" spans="1:17" ht="14.4" customHeight="1" x14ac:dyDescent="0.3">
      <c r="A432" s="661" t="s">
        <v>1913</v>
      </c>
      <c r="B432" s="662" t="s">
        <v>1703</v>
      </c>
      <c r="C432" s="662" t="s">
        <v>1736</v>
      </c>
      <c r="D432" s="662" t="s">
        <v>1741</v>
      </c>
      <c r="E432" s="662" t="s">
        <v>1742</v>
      </c>
      <c r="F432" s="665"/>
      <c r="G432" s="665"/>
      <c r="H432" s="665"/>
      <c r="I432" s="665"/>
      <c r="J432" s="665">
        <v>1</v>
      </c>
      <c r="K432" s="665">
        <v>165</v>
      </c>
      <c r="L432" s="665"/>
      <c r="M432" s="665">
        <v>165</v>
      </c>
      <c r="N432" s="665"/>
      <c r="O432" s="665"/>
      <c r="P432" s="678"/>
      <c r="Q432" s="666"/>
    </row>
    <row r="433" spans="1:17" ht="14.4" customHeight="1" x14ac:dyDescent="0.3">
      <c r="A433" s="661" t="s">
        <v>1913</v>
      </c>
      <c r="B433" s="662" t="s">
        <v>1703</v>
      </c>
      <c r="C433" s="662" t="s">
        <v>1736</v>
      </c>
      <c r="D433" s="662" t="s">
        <v>1772</v>
      </c>
      <c r="E433" s="662" t="s">
        <v>1773</v>
      </c>
      <c r="F433" s="665"/>
      <c r="G433" s="665"/>
      <c r="H433" s="665"/>
      <c r="I433" s="665"/>
      <c r="J433" s="665"/>
      <c r="K433" s="665"/>
      <c r="L433" s="665"/>
      <c r="M433" s="665"/>
      <c r="N433" s="665">
        <v>1</v>
      </c>
      <c r="O433" s="665">
        <v>2637</v>
      </c>
      <c r="P433" s="678"/>
      <c r="Q433" s="666">
        <v>2637</v>
      </c>
    </row>
    <row r="434" spans="1:17" ht="14.4" customHeight="1" x14ac:dyDescent="0.3">
      <c r="A434" s="661" t="s">
        <v>1913</v>
      </c>
      <c r="B434" s="662" t="s">
        <v>1703</v>
      </c>
      <c r="C434" s="662" t="s">
        <v>1736</v>
      </c>
      <c r="D434" s="662" t="s">
        <v>1774</v>
      </c>
      <c r="E434" s="662" t="s">
        <v>1775</v>
      </c>
      <c r="F434" s="665"/>
      <c r="G434" s="665"/>
      <c r="H434" s="665"/>
      <c r="I434" s="665"/>
      <c r="J434" s="665">
        <v>2</v>
      </c>
      <c r="K434" s="665">
        <v>3524</v>
      </c>
      <c r="L434" s="665"/>
      <c r="M434" s="665">
        <v>1762</v>
      </c>
      <c r="N434" s="665">
        <v>5</v>
      </c>
      <c r="O434" s="665">
        <v>9125</v>
      </c>
      <c r="P434" s="678"/>
      <c r="Q434" s="666">
        <v>1825</v>
      </c>
    </row>
    <row r="435" spans="1:17" ht="14.4" customHeight="1" x14ac:dyDescent="0.3">
      <c r="A435" s="661" t="s">
        <v>1913</v>
      </c>
      <c r="B435" s="662" t="s">
        <v>1703</v>
      </c>
      <c r="C435" s="662" t="s">
        <v>1736</v>
      </c>
      <c r="D435" s="662" t="s">
        <v>1776</v>
      </c>
      <c r="E435" s="662" t="s">
        <v>1777</v>
      </c>
      <c r="F435" s="665"/>
      <c r="G435" s="665"/>
      <c r="H435" s="665"/>
      <c r="I435" s="665"/>
      <c r="J435" s="665">
        <v>1</v>
      </c>
      <c r="K435" s="665">
        <v>413</v>
      </c>
      <c r="L435" s="665"/>
      <c r="M435" s="665">
        <v>413</v>
      </c>
      <c r="N435" s="665">
        <v>1</v>
      </c>
      <c r="O435" s="665">
        <v>429</v>
      </c>
      <c r="P435" s="678"/>
      <c r="Q435" s="666">
        <v>429</v>
      </c>
    </row>
    <row r="436" spans="1:17" ht="14.4" customHeight="1" x14ac:dyDescent="0.3">
      <c r="A436" s="661" t="s">
        <v>1913</v>
      </c>
      <c r="B436" s="662" t="s">
        <v>1703</v>
      </c>
      <c r="C436" s="662" t="s">
        <v>1736</v>
      </c>
      <c r="D436" s="662" t="s">
        <v>1837</v>
      </c>
      <c r="E436" s="662" t="s">
        <v>1838</v>
      </c>
      <c r="F436" s="665"/>
      <c r="G436" s="665"/>
      <c r="H436" s="665"/>
      <c r="I436" s="665"/>
      <c r="J436" s="665">
        <v>1</v>
      </c>
      <c r="K436" s="665">
        <v>14340</v>
      </c>
      <c r="L436" s="665"/>
      <c r="M436" s="665">
        <v>14340</v>
      </c>
      <c r="N436" s="665"/>
      <c r="O436" s="665"/>
      <c r="P436" s="678"/>
      <c r="Q436" s="666"/>
    </row>
    <row r="437" spans="1:17" ht="14.4" customHeight="1" x14ac:dyDescent="0.3">
      <c r="A437" s="661" t="s">
        <v>1913</v>
      </c>
      <c r="B437" s="662" t="s">
        <v>1703</v>
      </c>
      <c r="C437" s="662" t="s">
        <v>1736</v>
      </c>
      <c r="D437" s="662" t="s">
        <v>1788</v>
      </c>
      <c r="E437" s="662" t="s">
        <v>1789</v>
      </c>
      <c r="F437" s="665"/>
      <c r="G437" s="665"/>
      <c r="H437" s="665"/>
      <c r="I437" s="665"/>
      <c r="J437" s="665"/>
      <c r="K437" s="665"/>
      <c r="L437" s="665"/>
      <c r="M437" s="665"/>
      <c r="N437" s="665">
        <v>1</v>
      </c>
      <c r="O437" s="665">
        <v>609</v>
      </c>
      <c r="P437" s="678"/>
      <c r="Q437" s="666">
        <v>609</v>
      </c>
    </row>
    <row r="438" spans="1:17" ht="14.4" customHeight="1" x14ac:dyDescent="0.3">
      <c r="A438" s="661" t="s">
        <v>1913</v>
      </c>
      <c r="B438" s="662" t="s">
        <v>1703</v>
      </c>
      <c r="C438" s="662" t="s">
        <v>1736</v>
      </c>
      <c r="D438" s="662" t="s">
        <v>1796</v>
      </c>
      <c r="E438" s="662" t="s">
        <v>1797</v>
      </c>
      <c r="F438" s="665"/>
      <c r="G438" s="665"/>
      <c r="H438" s="665"/>
      <c r="I438" s="665"/>
      <c r="J438" s="665"/>
      <c r="K438" s="665"/>
      <c r="L438" s="665"/>
      <c r="M438" s="665"/>
      <c r="N438" s="665">
        <v>1</v>
      </c>
      <c r="O438" s="665">
        <v>1342</v>
      </c>
      <c r="P438" s="678"/>
      <c r="Q438" s="666">
        <v>1342</v>
      </c>
    </row>
    <row r="439" spans="1:17" ht="14.4" customHeight="1" x14ac:dyDescent="0.3">
      <c r="A439" s="661" t="s">
        <v>1913</v>
      </c>
      <c r="B439" s="662" t="s">
        <v>1703</v>
      </c>
      <c r="C439" s="662" t="s">
        <v>1736</v>
      </c>
      <c r="D439" s="662" t="s">
        <v>1800</v>
      </c>
      <c r="E439" s="662" t="s">
        <v>1801</v>
      </c>
      <c r="F439" s="665"/>
      <c r="G439" s="665"/>
      <c r="H439" s="665"/>
      <c r="I439" s="665"/>
      <c r="J439" s="665">
        <v>1</v>
      </c>
      <c r="K439" s="665">
        <v>2258</v>
      </c>
      <c r="L439" s="665"/>
      <c r="M439" s="665">
        <v>2258</v>
      </c>
      <c r="N439" s="665"/>
      <c r="O439" s="665"/>
      <c r="P439" s="678"/>
      <c r="Q439" s="666"/>
    </row>
    <row r="440" spans="1:17" ht="14.4" customHeight="1" x14ac:dyDescent="0.3">
      <c r="A440" s="661" t="s">
        <v>1913</v>
      </c>
      <c r="B440" s="662" t="s">
        <v>1703</v>
      </c>
      <c r="C440" s="662" t="s">
        <v>1736</v>
      </c>
      <c r="D440" s="662" t="s">
        <v>1818</v>
      </c>
      <c r="E440" s="662" t="s">
        <v>1819</v>
      </c>
      <c r="F440" s="665"/>
      <c r="G440" s="665"/>
      <c r="H440" s="665"/>
      <c r="I440" s="665"/>
      <c r="J440" s="665"/>
      <c r="K440" s="665"/>
      <c r="L440" s="665"/>
      <c r="M440" s="665"/>
      <c r="N440" s="665">
        <v>1</v>
      </c>
      <c r="O440" s="665">
        <v>718</v>
      </c>
      <c r="P440" s="678"/>
      <c r="Q440" s="666">
        <v>718</v>
      </c>
    </row>
    <row r="441" spans="1:17" ht="14.4" customHeight="1" x14ac:dyDescent="0.3">
      <c r="A441" s="661" t="s">
        <v>1914</v>
      </c>
      <c r="B441" s="662" t="s">
        <v>1703</v>
      </c>
      <c r="C441" s="662" t="s">
        <v>1704</v>
      </c>
      <c r="D441" s="662" t="s">
        <v>1822</v>
      </c>
      <c r="E441" s="662" t="s">
        <v>881</v>
      </c>
      <c r="F441" s="665"/>
      <c r="G441" s="665"/>
      <c r="H441" s="665"/>
      <c r="I441" s="665"/>
      <c r="J441" s="665">
        <v>0.5</v>
      </c>
      <c r="K441" s="665">
        <v>951.34</v>
      </c>
      <c r="L441" s="665"/>
      <c r="M441" s="665">
        <v>1902.68</v>
      </c>
      <c r="N441" s="665"/>
      <c r="O441" s="665"/>
      <c r="P441" s="678"/>
      <c r="Q441" s="666"/>
    </row>
    <row r="442" spans="1:17" ht="14.4" customHeight="1" x14ac:dyDescent="0.3">
      <c r="A442" s="661" t="s">
        <v>1914</v>
      </c>
      <c r="B442" s="662" t="s">
        <v>1703</v>
      </c>
      <c r="C442" s="662" t="s">
        <v>1704</v>
      </c>
      <c r="D442" s="662" t="s">
        <v>1827</v>
      </c>
      <c r="E442" s="662" t="s">
        <v>896</v>
      </c>
      <c r="F442" s="665"/>
      <c r="G442" s="665"/>
      <c r="H442" s="665"/>
      <c r="I442" s="665"/>
      <c r="J442" s="665">
        <v>0.5</v>
      </c>
      <c r="K442" s="665">
        <v>885.4</v>
      </c>
      <c r="L442" s="665"/>
      <c r="M442" s="665">
        <v>1770.8</v>
      </c>
      <c r="N442" s="665"/>
      <c r="O442" s="665"/>
      <c r="P442" s="678"/>
      <c r="Q442" s="666"/>
    </row>
    <row r="443" spans="1:17" ht="14.4" customHeight="1" x14ac:dyDescent="0.3">
      <c r="A443" s="661" t="s">
        <v>1914</v>
      </c>
      <c r="B443" s="662" t="s">
        <v>1703</v>
      </c>
      <c r="C443" s="662" t="s">
        <v>1707</v>
      </c>
      <c r="D443" s="662" t="s">
        <v>1709</v>
      </c>
      <c r="E443" s="662"/>
      <c r="F443" s="665"/>
      <c r="G443" s="665"/>
      <c r="H443" s="665"/>
      <c r="I443" s="665"/>
      <c r="J443" s="665">
        <v>200</v>
      </c>
      <c r="K443" s="665">
        <v>422</v>
      </c>
      <c r="L443" s="665"/>
      <c r="M443" s="665">
        <v>2.11</v>
      </c>
      <c r="N443" s="665"/>
      <c r="O443" s="665"/>
      <c r="P443" s="678"/>
      <c r="Q443" s="666"/>
    </row>
    <row r="444" spans="1:17" ht="14.4" customHeight="1" x14ac:dyDescent="0.3">
      <c r="A444" s="661" t="s">
        <v>1914</v>
      </c>
      <c r="B444" s="662" t="s">
        <v>1703</v>
      </c>
      <c r="C444" s="662" t="s">
        <v>1707</v>
      </c>
      <c r="D444" s="662" t="s">
        <v>1710</v>
      </c>
      <c r="E444" s="662"/>
      <c r="F444" s="665">
        <v>750</v>
      </c>
      <c r="G444" s="665">
        <v>3825</v>
      </c>
      <c r="H444" s="665">
        <v>1</v>
      </c>
      <c r="I444" s="665">
        <v>5.0999999999999996</v>
      </c>
      <c r="J444" s="665">
        <v>150</v>
      </c>
      <c r="K444" s="665">
        <v>798</v>
      </c>
      <c r="L444" s="665">
        <v>0.20862745098039215</v>
      </c>
      <c r="M444" s="665">
        <v>5.32</v>
      </c>
      <c r="N444" s="665">
        <v>480</v>
      </c>
      <c r="O444" s="665">
        <v>2520</v>
      </c>
      <c r="P444" s="678">
        <v>0.6588235294117647</v>
      </c>
      <c r="Q444" s="666">
        <v>5.25</v>
      </c>
    </row>
    <row r="445" spans="1:17" ht="14.4" customHeight="1" x14ac:dyDescent="0.3">
      <c r="A445" s="661" t="s">
        <v>1914</v>
      </c>
      <c r="B445" s="662" t="s">
        <v>1703</v>
      </c>
      <c r="C445" s="662" t="s">
        <v>1707</v>
      </c>
      <c r="D445" s="662" t="s">
        <v>1714</v>
      </c>
      <c r="E445" s="662"/>
      <c r="F445" s="665"/>
      <c r="G445" s="665"/>
      <c r="H445" s="665"/>
      <c r="I445" s="665"/>
      <c r="J445" s="665">
        <v>2182</v>
      </c>
      <c r="K445" s="665">
        <v>12742.880000000001</v>
      </c>
      <c r="L445" s="665"/>
      <c r="M445" s="665">
        <v>5.8400000000000007</v>
      </c>
      <c r="N445" s="665">
        <v>324</v>
      </c>
      <c r="O445" s="665">
        <v>1979.64</v>
      </c>
      <c r="P445" s="678"/>
      <c r="Q445" s="666">
        <v>6.11</v>
      </c>
    </row>
    <row r="446" spans="1:17" ht="14.4" customHeight="1" x14ac:dyDescent="0.3">
      <c r="A446" s="661" t="s">
        <v>1914</v>
      </c>
      <c r="B446" s="662" t="s">
        <v>1703</v>
      </c>
      <c r="C446" s="662" t="s">
        <v>1707</v>
      </c>
      <c r="D446" s="662" t="s">
        <v>1721</v>
      </c>
      <c r="E446" s="662"/>
      <c r="F446" s="665"/>
      <c r="G446" s="665"/>
      <c r="H446" s="665"/>
      <c r="I446" s="665"/>
      <c r="J446" s="665">
        <v>520</v>
      </c>
      <c r="K446" s="665">
        <v>10368.799999999999</v>
      </c>
      <c r="L446" s="665"/>
      <c r="M446" s="665">
        <v>19.939999999999998</v>
      </c>
      <c r="N446" s="665">
        <v>495</v>
      </c>
      <c r="O446" s="665">
        <v>9870.2999999999993</v>
      </c>
      <c r="P446" s="678"/>
      <c r="Q446" s="666">
        <v>19.939999999999998</v>
      </c>
    </row>
    <row r="447" spans="1:17" ht="14.4" customHeight="1" x14ac:dyDescent="0.3">
      <c r="A447" s="661" t="s">
        <v>1914</v>
      </c>
      <c r="B447" s="662" t="s">
        <v>1703</v>
      </c>
      <c r="C447" s="662" t="s">
        <v>1707</v>
      </c>
      <c r="D447" s="662" t="s">
        <v>1724</v>
      </c>
      <c r="E447" s="662"/>
      <c r="F447" s="665">
        <v>5</v>
      </c>
      <c r="G447" s="665">
        <v>10971.44</v>
      </c>
      <c r="H447" s="665">
        <v>1</v>
      </c>
      <c r="I447" s="665">
        <v>2194.288</v>
      </c>
      <c r="J447" s="665">
        <v>1</v>
      </c>
      <c r="K447" s="665">
        <v>2193.58</v>
      </c>
      <c r="L447" s="665">
        <v>0.19993546881721996</v>
      </c>
      <c r="M447" s="665">
        <v>2193.58</v>
      </c>
      <c r="N447" s="665">
        <v>3</v>
      </c>
      <c r="O447" s="665">
        <v>6491.2199999999993</v>
      </c>
      <c r="P447" s="678">
        <v>0.59164703995099999</v>
      </c>
      <c r="Q447" s="666">
        <v>2163.7399999999998</v>
      </c>
    </row>
    <row r="448" spans="1:17" ht="14.4" customHeight="1" x14ac:dyDescent="0.3">
      <c r="A448" s="661" t="s">
        <v>1914</v>
      </c>
      <c r="B448" s="662" t="s">
        <v>1703</v>
      </c>
      <c r="C448" s="662" t="s">
        <v>1707</v>
      </c>
      <c r="D448" s="662" t="s">
        <v>1726</v>
      </c>
      <c r="E448" s="662"/>
      <c r="F448" s="665">
        <v>1358</v>
      </c>
      <c r="G448" s="665">
        <v>4427.08</v>
      </c>
      <c r="H448" s="665">
        <v>1</v>
      </c>
      <c r="I448" s="665">
        <v>3.26</v>
      </c>
      <c r="J448" s="665"/>
      <c r="K448" s="665"/>
      <c r="L448" s="665"/>
      <c r="M448" s="665"/>
      <c r="N448" s="665">
        <v>596</v>
      </c>
      <c r="O448" s="665">
        <v>2473.4</v>
      </c>
      <c r="P448" s="678">
        <v>0.5586978324313091</v>
      </c>
      <c r="Q448" s="666">
        <v>4.1500000000000004</v>
      </c>
    </row>
    <row r="449" spans="1:17" ht="14.4" customHeight="1" x14ac:dyDescent="0.3">
      <c r="A449" s="661" t="s">
        <v>1914</v>
      </c>
      <c r="B449" s="662" t="s">
        <v>1703</v>
      </c>
      <c r="C449" s="662" t="s">
        <v>1707</v>
      </c>
      <c r="D449" s="662" t="s">
        <v>1829</v>
      </c>
      <c r="E449" s="662"/>
      <c r="F449" s="665"/>
      <c r="G449" s="665"/>
      <c r="H449" s="665"/>
      <c r="I449" s="665"/>
      <c r="J449" s="665">
        <v>875</v>
      </c>
      <c r="K449" s="665">
        <v>29356.25</v>
      </c>
      <c r="L449" s="665"/>
      <c r="M449" s="665">
        <v>33.549999999999997</v>
      </c>
      <c r="N449" s="665"/>
      <c r="O449" s="665"/>
      <c r="P449" s="678"/>
      <c r="Q449" s="666"/>
    </row>
    <row r="450" spans="1:17" ht="14.4" customHeight="1" x14ac:dyDescent="0.3">
      <c r="A450" s="661" t="s">
        <v>1914</v>
      </c>
      <c r="B450" s="662" t="s">
        <v>1703</v>
      </c>
      <c r="C450" s="662" t="s">
        <v>1832</v>
      </c>
      <c r="D450" s="662" t="s">
        <v>1833</v>
      </c>
      <c r="E450" s="662" t="s">
        <v>1834</v>
      </c>
      <c r="F450" s="665"/>
      <c r="G450" s="665"/>
      <c r="H450" s="665"/>
      <c r="I450" s="665"/>
      <c r="J450" s="665">
        <v>2</v>
      </c>
      <c r="K450" s="665">
        <v>1768.64</v>
      </c>
      <c r="L450" s="665"/>
      <c r="M450" s="665">
        <v>884.32</v>
      </c>
      <c r="N450" s="665"/>
      <c r="O450" s="665"/>
      <c r="P450" s="678"/>
      <c r="Q450" s="666"/>
    </row>
    <row r="451" spans="1:17" ht="14.4" customHeight="1" x14ac:dyDescent="0.3">
      <c r="A451" s="661" t="s">
        <v>1914</v>
      </c>
      <c r="B451" s="662" t="s">
        <v>1703</v>
      </c>
      <c r="C451" s="662" t="s">
        <v>1736</v>
      </c>
      <c r="D451" s="662" t="s">
        <v>1737</v>
      </c>
      <c r="E451" s="662" t="s">
        <v>1738</v>
      </c>
      <c r="F451" s="665"/>
      <c r="G451" s="665"/>
      <c r="H451" s="665"/>
      <c r="I451" s="665"/>
      <c r="J451" s="665">
        <v>2</v>
      </c>
      <c r="K451" s="665">
        <v>70</v>
      </c>
      <c r="L451" s="665"/>
      <c r="M451" s="665">
        <v>35</v>
      </c>
      <c r="N451" s="665"/>
      <c r="O451" s="665"/>
      <c r="P451" s="678"/>
      <c r="Q451" s="666"/>
    </row>
    <row r="452" spans="1:17" ht="14.4" customHeight="1" x14ac:dyDescent="0.3">
      <c r="A452" s="661" t="s">
        <v>1914</v>
      </c>
      <c r="B452" s="662" t="s">
        <v>1703</v>
      </c>
      <c r="C452" s="662" t="s">
        <v>1736</v>
      </c>
      <c r="D452" s="662" t="s">
        <v>1741</v>
      </c>
      <c r="E452" s="662" t="s">
        <v>1742</v>
      </c>
      <c r="F452" s="665">
        <v>1</v>
      </c>
      <c r="G452" s="665">
        <v>164</v>
      </c>
      <c r="H452" s="665">
        <v>1</v>
      </c>
      <c r="I452" s="665">
        <v>164</v>
      </c>
      <c r="J452" s="665"/>
      <c r="K452" s="665"/>
      <c r="L452" s="665"/>
      <c r="M452" s="665"/>
      <c r="N452" s="665"/>
      <c r="O452" s="665"/>
      <c r="P452" s="678"/>
      <c r="Q452" s="666"/>
    </row>
    <row r="453" spans="1:17" ht="14.4" customHeight="1" x14ac:dyDescent="0.3">
      <c r="A453" s="661" t="s">
        <v>1914</v>
      </c>
      <c r="B453" s="662" t="s">
        <v>1703</v>
      </c>
      <c r="C453" s="662" t="s">
        <v>1736</v>
      </c>
      <c r="D453" s="662" t="s">
        <v>1750</v>
      </c>
      <c r="E453" s="662" t="s">
        <v>1751</v>
      </c>
      <c r="F453" s="665"/>
      <c r="G453" s="665"/>
      <c r="H453" s="665"/>
      <c r="I453" s="665"/>
      <c r="J453" s="665">
        <v>2</v>
      </c>
      <c r="K453" s="665">
        <v>3950</v>
      </c>
      <c r="L453" s="665"/>
      <c r="M453" s="665">
        <v>1975</v>
      </c>
      <c r="N453" s="665"/>
      <c r="O453" s="665"/>
      <c r="P453" s="678"/>
      <c r="Q453" s="666"/>
    </row>
    <row r="454" spans="1:17" ht="14.4" customHeight="1" x14ac:dyDescent="0.3">
      <c r="A454" s="661" t="s">
        <v>1914</v>
      </c>
      <c r="B454" s="662" t="s">
        <v>1703</v>
      </c>
      <c r="C454" s="662" t="s">
        <v>1736</v>
      </c>
      <c r="D454" s="662" t="s">
        <v>1764</v>
      </c>
      <c r="E454" s="662" t="s">
        <v>1765</v>
      </c>
      <c r="F454" s="665"/>
      <c r="G454" s="665"/>
      <c r="H454" s="665"/>
      <c r="I454" s="665"/>
      <c r="J454" s="665"/>
      <c r="K454" s="665"/>
      <c r="L454" s="665"/>
      <c r="M454" s="665"/>
      <c r="N454" s="665">
        <v>1</v>
      </c>
      <c r="O454" s="665">
        <v>1213</v>
      </c>
      <c r="P454" s="678"/>
      <c r="Q454" s="666">
        <v>1213</v>
      </c>
    </row>
    <row r="455" spans="1:17" ht="14.4" customHeight="1" x14ac:dyDescent="0.3">
      <c r="A455" s="661" t="s">
        <v>1914</v>
      </c>
      <c r="B455" s="662" t="s">
        <v>1703</v>
      </c>
      <c r="C455" s="662" t="s">
        <v>1736</v>
      </c>
      <c r="D455" s="662" t="s">
        <v>1768</v>
      </c>
      <c r="E455" s="662" t="s">
        <v>1769</v>
      </c>
      <c r="F455" s="665">
        <v>5</v>
      </c>
      <c r="G455" s="665">
        <v>3279</v>
      </c>
      <c r="H455" s="665">
        <v>1</v>
      </c>
      <c r="I455" s="665">
        <v>655.8</v>
      </c>
      <c r="J455" s="665">
        <v>1</v>
      </c>
      <c r="K455" s="665">
        <v>658</v>
      </c>
      <c r="L455" s="665">
        <v>0.2006709362610552</v>
      </c>
      <c r="M455" s="665">
        <v>658</v>
      </c>
      <c r="N455" s="665">
        <v>3</v>
      </c>
      <c r="O455" s="665">
        <v>2043</v>
      </c>
      <c r="P455" s="678">
        <v>0.62305580969807872</v>
      </c>
      <c r="Q455" s="666">
        <v>681</v>
      </c>
    </row>
    <row r="456" spans="1:17" ht="14.4" customHeight="1" x14ac:dyDescent="0.3">
      <c r="A456" s="661" t="s">
        <v>1914</v>
      </c>
      <c r="B456" s="662" t="s">
        <v>1703</v>
      </c>
      <c r="C456" s="662" t="s">
        <v>1736</v>
      </c>
      <c r="D456" s="662" t="s">
        <v>1774</v>
      </c>
      <c r="E456" s="662" t="s">
        <v>1775</v>
      </c>
      <c r="F456" s="665">
        <v>3</v>
      </c>
      <c r="G456" s="665">
        <v>5268</v>
      </c>
      <c r="H456" s="665">
        <v>1</v>
      </c>
      <c r="I456" s="665">
        <v>1756</v>
      </c>
      <c r="J456" s="665">
        <v>5</v>
      </c>
      <c r="K456" s="665">
        <v>8810</v>
      </c>
      <c r="L456" s="665">
        <v>1.6723614274867122</v>
      </c>
      <c r="M456" s="665">
        <v>1762</v>
      </c>
      <c r="N456" s="665">
        <v>4</v>
      </c>
      <c r="O456" s="665">
        <v>7300</v>
      </c>
      <c r="P456" s="678">
        <v>1.3857251328777525</v>
      </c>
      <c r="Q456" s="666">
        <v>1825</v>
      </c>
    </row>
    <row r="457" spans="1:17" ht="14.4" customHeight="1" x14ac:dyDescent="0.3">
      <c r="A457" s="661" t="s">
        <v>1914</v>
      </c>
      <c r="B457" s="662" t="s">
        <v>1703</v>
      </c>
      <c r="C457" s="662" t="s">
        <v>1736</v>
      </c>
      <c r="D457" s="662" t="s">
        <v>1776</v>
      </c>
      <c r="E457" s="662" t="s">
        <v>1777</v>
      </c>
      <c r="F457" s="665"/>
      <c r="G457" s="665"/>
      <c r="H457" s="665"/>
      <c r="I457" s="665"/>
      <c r="J457" s="665">
        <v>2</v>
      </c>
      <c r="K457" s="665">
        <v>826</v>
      </c>
      <c r="L457" s="665"/>
      <c r="M457" s="665">
        <v>413</v>
      </c>
      <c r="N457" s="665">
        <v>1</v>
      </c>
      <c r="O457" s="665">
        <v>429</v>
      </c>
      <c r="P457" s="678"/>
      <c r="Q457" s="666">
        <v>429</v>
      </c>
    </row>
    <row r="458" spans="1:17" ht="14.4" customHeight="1" x14ac:dyDescent="0.3">
      <c r="A458" s="661" t="s">
        <v>1914</v>
      </c>
      <c r="B458" s="662" t="s">
        <v>1703</v>
      </c>
      <c r="C458" s="662" t="s">
        <v>1736</v>
      </c>
      <c r="D458" s="662" t="s">
        <v>1837</v>
      </c>
      <c r="E458" s="662" t="s">
        <v>1838</v>
      </c>
      <c r="F458" s="665"/>
      <c r="G458" s="665"/>
      <c r="H458" s="665"/>
      <c r="I458" s="665"/>
      <c r="J458" s="665">
        <v>2</v>
      </c>
      <c r="K458" s="665">
        <v>28680</v>
      </c>
      <c r="L458" s="665"/>
      <c r="M458" s="665">
        <v>14340</v>
      </c>
      <c r="N458" s="665"/>
      <c r="O458" s="665"/>
      <c r="P458" s="678"/>
      <c r="Q458" s="666"/>
    </row>
    <row r="459" spans="1:17" ht="14.4" customHeight="1" x14ac:dyDescent="0.3">
      <c r="A459" s="661" t="s">
        <v>1914</v>
      </c>
      <c r="B459" s="662" t="s">
        <v>1703</v>
      </c>
      <c r="C459" s="662" t="s">
        <v>1736</v>
      </c>
      <c r="D459" s="662" t="s">
        <v>1796</v>
      </c>
      <c r="E459" s="662" t="s">
        <v>1797</v>
      </c>
      <c r="F459" s="665">
        <v>2</v>
      </c>
      <c r="G459" s="665">
        <v>2578</v>
      </c>
      <c r="H459" s="665">
        <v>1</v>
      </c>
      <c r="I459" s="665">
        <v>1289</v>
      </c>
      <c r="J459" s="665"/>
      <c r="K459" s="665"/>
      <c r="L459" s="665"/>
      <c r="M459" s="665"/>
      <c r="N459" s="665">
        <v>1</v>
      </c>
      <c r="O459" s="665">
        <v>1342</v>
      </c>
      <c r="P459" s="678">
        <v>0.52055857253685023</v>
      </c>
      <c r="Q459" s="666">
        <v>1342</v>
      </c>
    </row>
    <row r="460" spans="1:17" ht="14.4" customHeight="1" x14ac:dyDescent="0.3">
      <c r="A460" s="661" t="s">
        <v>1914</v>
      </c>
      <c r="B460" s="662" t="s">
        <v>1703</v>
      </c>
      <c r="C460" s="662" t="s">
        <v>1736</v>
      </c>
      <c r="D460" s="662" t="s">
        <v>1798</v>
      </c>
      <c r="E460" s="662" t="s">
        <v>1799</v>
      </c>
      <c r="F460" s="665">
        <v>5</v>
      </c>
      <c r="G460" s="665">
        <v>2441</v>
      </c>
      <c r="H460" s="665">
        <v>1</v>
      </c>
      <c r="I460" s="665">
        <v>488.2</v>
      </c>
      <c r="J460" s="665">
        <v>1</v>
      </c>
      <c r="K460" s="665">
        <v>490</v>
      </c>
      <c r="L460" s="665">
        <v>0.20073740270380991</v>
      </c>
      <c r="M460" s="665">
        <v>490</v>
      </c>
      <c r="N460" s="665">
        <v>3</v>
      </c>
      <c r="O460" s="665">
        <v>1527</v>
      </c>
      <c r="P460" s="678">
        <v>0.62556329373207697</v>
      </c>
      <c r="Q460" s="666">
        <v>509</v>
      </c>
    </row>
    <row r="461" spans="1:17" ht="14.4" customHeight="1" x14ac:dyDescent="0.3">
      <c r="A461" s="661" t="s">
        <v>1914</v>
      </c>
      <c r="B461" s="662" t="s">
        <v>1703</v>
      </c>
      <c r="C461" s="662" t="s">
        <v>1736</v>
      </c>
      <c r="D461" s="662" t="s">
        <v>1800</v>
      </c>
      <c r="E461" s="662" t="s">
        <v>1801</v>
      </c>
      <c r="F461" s="665"/>
      <c r="G461" s="665"/>
      <c r="H461" s="665"/>
      <c r="I461" s="665"/>
      <c r="J461" s="665">
        <v>1</v>
      </c>
      <c r="K461" s="665">
        <v>2258</v>
      </c>
      <c r="L461" s="665"/>
      <c r="M461" s="665">
        <v>2258</v>
      </c>
      <c r="N461" s="665">
        <v>1</v>
      </c>
      <c r="O461" s="665">
        <v>2329</v>
      </c>
      <c r="P461" s="678"/>
      <c r="Q461" s="666">
        <v>2329</v>
      </c>
    </row>
    <row r="462" spans="1:17" ht="14.4" customHeight="1" x14ac:dyDescent="0.3">
      <c r="A462" s="661" t="s">
        <v>1914</v>
      </c>
      <c r="B462" s="662" t="s">
        <v>1703</v>
      </c>
      <c r="C462" s="662" t="s">
        <v>1736</v>
      </c>
      <c r="D462" s="662" t="s">
        <v>1818</v>
      </c>
      <c r="E462" s="662" t="s">
        <v>1819</v>
      </c>
      <c r="F462" s="665"/>
      <c r="G462" s="665"/>
      <c r="H462" s="665"/>
      <c r="I462" s="665"/>
      <c r="J462" s="665"/>
      <c r="K462" s="665"/>
      <c r="L462" s="665"/>
      <c r="M462" s="665"/>
      <c r="N462" s="665">
        <v>1</v>
      </c>
      <c r="O462" s="665">
        <v>718</v>
      </c>
      <c r="P462" s="678"/>
      <c r="Q462" s="666">
        <v>718</v>
      </c>
    </row>
    <row r="463" spans="1:17" ht="14.4" customHeight="1" x14ac:dyDescent="0.3">
      <c r="A463" s="661" t="s">
        <v>1915</v>
      </c>
      <c r="B463" s="662" t="s">
        <v>1703</v>
      </c>
      <c r="C463" s="662" t="s">
        <v>1704</v>
      </c>
      <c r="D463" s="662" t="s">
        <v>1825</v>
      </c>
      <c r="E463" s="662" t="s">
        <v>896</v>
      </c>
      <c r="F463" s="665"/>
      <c r="G463" s="665"/>
      <c r="H463" s="665"/>
      <c r="I463" s="665"/>
      <c r="J463" s="665"/>
      <c r="K463" s="665"/>
      <c r="L463" s="665"/>
      <c r="M463" s="665"/>
      <c r="N463" s="665">
        <v>0.02</v>
      </c>
      <c r="O463" s="665">
        <v>177.08</v>
      </c>
      <c r="P463" s="678"/>
      <c r="Q463" s="666">
        <v>8854</v>
      </c>
    </row>
    <row r="464" spans="1:17" ht="14.4" customHeight="1" x14ac:dyDescent="0.3">
      <c r="A464" s="661" t="s">
        <v>1915</v>
      </c>
      <c r="B464" s="662" t="s">
        <v>1703</v>
      </c>
      <c r="C464" s="662" t="s">
        <v>1704</v>
      </c>
      <c r="D464" s="662" t="s">
        <v>1827</v>
      </c>
      <c r="E464" s="662" t="s">
        <v>896</v>
      </c>
      <c r="F464" s="665">
        <v>0.5</v>
      </c>
      <c r="G464" s="665">
        <v>1092.1600000000001</v>
      </c>
      <c r="H464" s="665">
        <v>1</v>
      </c>
      <c r="I464" s="665">
        <v>2184.3200000000002</v>
      </c>
      <c r="J464" s="665">
        <v>0.95</v>
      </c>
      <c r="K464" s="665">
        <v>1682.26</v>
      </c>
      <c r="L464" s="665">
        <v>1.5403054497509521</v>
      </c>
      <c r="M464" s="665">
        <v>1770.8000000000002</v>
      </c>
      <c r="N464" s="665">
        <v>0.5</v>
      </c>
      <c r="O464" s="665">
        <v>885.4</v>
      </c>
      <c r="P464" s="678">
        <v>0.81068707881629054</v>
      </c>
      <c r="Q464" s="666">
        <v>1770.8</v>
      </c>
    </row>
    <row r="465" spans="1:17" ht="14.4" customHeight="1" x14ac:dyDescent="0.3">
      <c r="A465" s="661" t="s">
        <v>1915</v>
      </c>
      <c r="B465" s="662" t="s">
        <v>1703</v>
      </c>
      <c r="C465" s="662" t="s">
        <v>1707</v>
      </c>
      <c r="D465" s="662" t="s">
        <v>1714</v>
      </c>
      <c r="E465" s="662"/>
      <c r="F465" s="665">
        <v>645</v>
      </c>
      <c r="G465" s="665">
        <v>3579.75</v>
      </c>
      <c r="H465" s="665">
        <v>1</v>
      </c>
      <c r="I465" s="665">
        <v>5.55</v>
      </c>
      <c r="J465" s="665"/>
      <c r="K465" s="665"/>
      <c r="L465" s="665"/>
      <c r="M465" s="665"/>
      <c r="N465" s="665"/>
      <c r="O465" s="665"/>
      <c r="P465" s="678"/>
      <c r="Q465" s="666"/>
    </row>
    <row r="466" spans="1:17" ht="14.4" customHeight="1" x14ac:dyDescent="0.3">
      <c r="A466" s="661" t="s">
        <v>1915</v>
      </c>
      <c r="B466" s="662" t="s">
        <v>1703</v>
      </c>
      <c r="C466" s="662" t="s">
        <v>1707</v>
      </c>
      <c r="D466" s="662" t="s">
        <v>1721</v>
      </c>
      <c r="E466" s="662"/>
      <c r="F466" s="665">
        <v>2093</v>
      </c>
      <c r="G466" s="665">
        <v>40018.160000000003</v>
      </c>
      <c r="H466" s="665">
        <v>1</v>
      </c>
      <c r="I466" s="665">
        <v>19.12</v>
      </c>
      <c r="J466" s="665">
        <v>480</v>
      </c>
      <c r="K466" s="665">
        <v>9571.2000000000007</v>
      </c>
      <c r="L466" s="665">
        <v>0.23917141617705562</v>
      </c>
      <c r="M466" s="665">
        <v>19.940000000000001</v>
      </c>
      <c r="N466" s="665">
        <v>610</v>
      </c>
      <c r="O466" s="665">
        <v>12431.8</v>
      </c>
      <c r="P466" s="678">
        <v>0.31065396310075222</v>
      </c>
      <c r="Q466" s="666">
        <v>20.38</v>
      </c>
    </row>
    <row r="467" spans="1:17" ht="14.4" customHeight="1" x14ac:dyDescent="0.3">
      <c r="A467" s="661" t="s">
        <v>1915</v>
      </c>
      <c r="B467" s="662" t="s">
        <v>1703</v>
      </c>
      <c r="C467" s="662" t="s">
        <v>1707</v>
      </c>
      <c r="D467" s="662" t="s">
        <v>1726</v>
      </c>
      <c r="E467" s="662"/>
      <c r="F467" s="665">
        <v>735</v>
      </c>
      <c r="G467" s="665">
        <v>2396.1</v>
      </c>
      <c r="H467" s="665">
        <v>1</v>
      </c>
      <c r="I467" s="665">
        <v>3.26</v>
      </c>
      <c r="J467" s="665"/>
      <c r="K467" s="665"/>
      <c r="L467" s="665"/>
      <c r="M467" s="665"/>
      <c r="N467" s="665">
        <v>667</v>
      </c>
      <c r="O467" s="665">
        <v>2281.14</v>
      </c>
      <c r="P467" s="678">
        <v>0.95202203580818834</v>
      </c>
      <c r="Q467" s="666">
        <v>3.42</v>
      </c>
    </row>
    <row r="468" spans="1:17" ht="14.4" customHeight="1" x14ac:dyDescent="0.3">
      <c r="A468" s="661" t="s">
        <v>1915</v>
      </c>
      <c r="B468" s="662" t="s">
        <v>1703</v>
      </c>
      <c r="C468" s="662" t="s">
        <v>1707</v>
      </c>
      <c r="D468" s="662" t="s">
        <v>1829</v>
      </c>
      <c r="E468" s="662"/>
      <c r="F468" s="665">
        <v>764</v>
      </c>
      <c r="G468" s="665">
        <v>25441.200000000001</v>
      </c>
      <c r="H468" s="665">
        <v>1</v>
      </c>
      <c r="I468" s="665">
        <v>33.300000000000004</v>
      </c>
      <c r="J468" s="665">
        <v>833</v>
      </c>
      <c r="K468" s="665">
        <v>27947.15</v>
      </c>
      <c r="L468" s="665">
        <v>1.0984996776881595</v>
      </c>
      <c r="M468" s="665">
        <v>33.550000000000004</v>
      </c>
      <c r="N468" s="665">
        <v>235</v>
      </c>
      <c r="O468" s="665">
        <v>7757.35</v>
      </c>
      <c r="P468" s="678">
        <v>0.30491289719038411</v>
      </c>
      <c r="Q468" s="666">
        <v>33.01</v>
      </c>
    </row>
    <row r="469" spans="1:17" ht="14.4" customHeight="1" x14ac:dyDescent="0.3">
      <c r="A469" s="661" t="s">
        <v>1915</v>
      </c>
      <c r="B469" s="662" t="s">
        <v>1703</v>
      </c>
      <c r="C469" s="662" t="s">
        <v>1832</v>
      </c>
      <c r="D469" s="662" t="s">
        <v>1833</v>
      </c>
      <c r="E469" s="662" t="s">
        <v>1834</v>
      </c>
      <c r="F469" s="665">
        <v>1</v>
      </c>
      <c r="G469" s="665">
        <v>884.32</v>
      </c>
      <c r="H469" s="665">
        <v>1</v>
      </c>
      <c r="I469" s="665">
        <v>884.32</v>
      </c>
      <c r="J469" s="665">
        <v>2</v>
      </c>
      <c r="K469" s="665">
        <v>1768.64</v>
      </c>
      <c r="L469" s="665">
        <v>2</v>
      </c>
      <c r="M469" s="665">
        <v>884.32</v>
      </c>
      <c r="N469" s="665"/>
      <c r="O469" s="665"/>
      <c r="P469" s="678"/>
      <c r="Q469" s="666"/>
    </row>
    <row r="470" spans="1:17" ht="14.4" customHeight="1" x14ac:dyDescent="0.3">
      <c r="A470" s="661" t="s">
        <v>1915</v>
      </c>
      <c r="B470" s="662" t="s">
        <v>1703</v>
      </c>
      <c r="C470" s="662" t="s">
        <v>1736</v>
      </c>
      <c r="D470" s="662" t="s">
        <v>1739</v>
      </c>
      <c r="E470" s="662" t="s">
        <v>1740</v>
      </c>
      <c r="F470" s="665">
        <v>1</v>
      </c>
      <c r="G470" s="665">
        <v>423</v>
      </c>
      <c r="H470" s="665">
        <v>1</v>
      </c>
      <c r="I470" s="665">
        <v>423</v>
      </c>
      <c r="J470" s="665"/>
      <c r="K470" s="665"/>
      <c r="L470" s="665"/>
      <c r="M470" s="665"/>
      <c r="N470" s="665"/>
      <c r="O470" s="665"/>
      <c r="P470" s="678"/>
      <c r="Q470" s="666"/>
    </row>
    <row r="471" spans="1:17" ht="14.4" customHeight="1" x14ac:dyDescent="0.3">
      <c r="A471" s="661" t="s">
        <v>1915</v>
      </c>
      <c r="B471" s="662" t="s">
        <v>1703</v>
      </c>
      <c r="C471" s="662" t="s">
        <v>1736</v>
      </c>
      <c r="D471" s="662" t="s">
        <v>1764</v>
      </c>
      <c r="E471" s="662" t="s">
        <v>1765</v>
      </c>
      <c r="F471" s="665"/>
      <c r="G471" s="665"/>
      <c r="H471" s="665"/>
      <c r="I471" s="665"/>
      <c r="J471" s="665"/>
      <c r="K471" s="665"/>
      <c r="L471" s="665"/>
      <c r="M471" s="665"/>
      <c r="N471" s="665">
        <v>1</v>
      </c>
      <c r="O471" s="665">
        <v>1213</v>
      </c>
      <c r="P471" s="678"/>
      <c r="Q471" s="666">
        <v>1213</v>
      </c>
    </row>
    <row r="472" spans="1:17" ht="14.4" customHeight="1" x14ac:dyDescent="0.3">
      <c r="A472" s="661" t="s">
        <v>1915</v>
      </c>
      <c r="B472" s="662" t="s">
        <v>1703</v>
      </c>
      <c r="C472" s="662" t="s">
        <v>1736</v>
      </c>
      <c r="D472" s="662" t="s">
        <v>1774</v>
      </c>
      <c r="E472" s="662" t="s">
        <v>1775</v>
      </c>
      <c r="F472" s="665">
        <v>10</v>
      </c>
      <c r="G472" s="665">
        <v>17582</v>
      </c>
      <c r="H472" s="665">
        <v>1</v>
      </c>
      <c r="I472" s="665">
        <v>1758.2</v>
      </c>
      <c r="J472" s="665">
        <v>1</v>
      </c>
      <c r="K472" s="665">
        <v>1762</v>
      </c>
      <c r="L472" s="665">
        <v>0.10021613013309066</v>
      </c>
      <c r="M472" s="665">
        <v>1762</v>
      </c>
      <c r="N472" s="665">
        <v>2</v>
      </c>
      <c r="O472" s="665">
        <v>3650</v>
      </c>
      <c r="P472" s="678">
        <v>0.20759868046866112</v>
      </c>
      <c r="Q472" s="666">
        <v>1825</v>
      </c>
    </row>
    <row r="473" spans="1:17" ht="14.4" customHeight="1" x14ac:dyDescent="0.3">
      <c r="A473" s="661" t="s">
        <v>1915</v>
      </c>
      <c r="B473" s="662" t="s">
        <v>1703</v>
      </c>
      <c r="C473" s="662" t="s">
        <v>1736</v>
      </c>
      <c r="D473" s="662" t="s">
        <v>1776</v>
      </c>
      <c r="E473" s="662" t="s">
        <v>1777</v>
      </c>
      <c r="F473" s="665">
        <v>2</v>
      </c>
      <c r="G473" s="665">
        <v>824</v>
      </c>
      <c r="H473" s="665">
        <v>1</v>
      </c>
      <c r="I473" s="665">
        <v>412</v>
      </c>
      <c r="J473" s="665"/>
      <c r="K473" s="665"/>
      <c r="L473" s="665"/>
      <c r="M473" s="665"/>
      <c r="N473" s="665"/>
      <c r="O473" s="665"/>
      <c r="P473" s="678"/>
      <c r="Q473" s="666"/>
    </row>
    <row r="474" spans="1:17" ht="14.4" customHeight="1" x14ac:dyDescent="0.3">
      <c r="A474" s="661" t="s">
        <v>1915</v>
      </c>
      <c r="B474" s="662" t="s">
        <v>1703</v>
      </c>
      <c r="C474" s="662" t="s">
        <v>1736</v>
      </c>
      <c r="D474" s="662" t="s">
        <v>1837</v>
      </c>
      <c r="E474" s="662" t="s">
        <v>1838</v>
      </c>
      <c r="F474" s="665">
        <v>2</v>
      </c>
      <c r="G474" s="665">
        <v>28664</v>
      </c>
      <c r="H474" s="665">
        <v>1</v>
      </c>
      <c r="I474" s="665">
        <v>14332</v>
      </c>
      <c r="J474" s="665">
        <v>2</v>
      </c>
      <c r="K474" s="665">
        <v>28680</v>
      </c>
      <c r="L474" s="665">
        <v>1.0005581914596706</v>
      </c>
      <c r="M474" s="665">
        <v>14340</v>
      </c>
      <c r="N474" s="665">
        <v>1</v>
      </c>
      <c r="O474" s="665">
        <v>14506</v>
      </c>
      <c r="P474" s="678">
        <v>0.5060703321239185</v>
      </c>
      <c r="Q474" s="666">
        <v>14506</v>
      </c>
    </row>
    <row r="475" spans="1:17" ht="14.4" customHeight="1" x14ac:dyDescent="0.3">
      <c r="A475" s="661" t="s">
        <v>1915</v>
      </c>
      <c r="B475" s="662" t="s">
        <v>1703</v>
      </c>
      <c r="C475" s="662" t="s">
        <v>1736</v>
      </c>
      <c r="D475" s="662" t="s">
        <v>1788</v>
      </c>
      <c r="E475" s="662" t="s">
        <v>1789</v>
      </c>
      <c r="F475" s="665">
        <v>1</v>
      </c>
      <c r="G475" s="665">
        <v>584</v>
      </c>
      <c r="H475" s="665">
        <v>1</v>
      </c>
      <c r="I475" s="665">
        <v>584</v>
      </c>
      <c r="J475" s="665"/>
      <c r="K475" s="665"/>
      <c r="L475" s="665"/>
      <c r="M475" s="665"/>
      <c r="N475" s="665"/>
      <c r="O475" s="665"/>
      <c r="P475" s="678"/>
      <c r="Q475" s="666"/>
    </row>
    <row r="476" spans="1:17" ht="14.4" customHeight="1" x14ac:dyDescent="0.3">
      <c r="A476" s="661" t="s">
        <v>1915</v>
      </c>
      <c r="B476" s="662" t="s">
        <v>1703</v>
      </c>
      <c r="C476" s="662" t="s">
        <v>1736</v>
      </c>
      <c r="D476" s="662" t="s">
        <v>1796</v>
      </c>
      <c r="E476" s="662" t="s">
        <v>1797</v>
      </c>
      <c r="F476" s="665">
        <v>1</v>
      </c>
      <c r="G476" s="665">
        <v>1292</v>
      </c>
      <c r="H476" s="665">
        <v>1</v>
      </c>
      <c r="I476" s="665">
        <v>1292</v>
      </c>
      <c r="J476" s="665"/>
      <c r="K476" s="665"/>
      <c r="L476" s="665"/>
      <c r="M476" s="665"/>
      <c r="N476" s="665">
        <v>1</v>
      </c>
      <c r="O476" s="665">
        <v>1342</v>
      </c>
      <c r="P476" s="678">
        <v>1.0386996904024768</v>
      </c>
      <c r="Q476" s="666">
        <v>1342</v>
      </c>
    </row>
    <row r="477" spans="1:17" ht="14.4" customHeight="1" x14ac:dyDescent="0.3">
      <c r="A477" s="661" t="s">
        <v>1915</v>
      </c>
      <c r="B477" s="662" t="s">
        <v>1703</v>
      </c>
      <c r="C477" s="662" t="s">
        <v>1736</v>
      </c>
      <c r="D477" s="662" t="s">
        <v>1800</v>
      </c>
      <c r="E477" s="662" t="s">
        <v>1801</v>
      </c>
      <c r="F477" s="665">
        <v>4</v>
      </c>
      <c r="G477" s="665">
        <v>8979</v>
      </c>
      <c r="H477" s="665">
        <v>1</v>
      </c>
      <c r="I477" s="665">
        <v>2244.75</v>
      </c>
      <c r="J477" s="665">
        <v>1</v>
      </c>
      <c r="K477" s="665">
        <v>2258</v>
      </c>
      <c r="L477" s="665">
        <v>0.25147566544158595</v>
      </c>
      <c r="M477" s="665">
        <v>2258</v>
      </c>
      <c r="N477" s="665">
        <v>1</v>
      </c>
      <c r="O477" s="665">
        <v>2329</v>
      </c>
      <c r="P477" s="678">
        <v>0.25938300478895199</v>
      </c>
      <c r="Q477" s="666">
        <v>2329</v>
      </c>
    </row>
    <row r="478" spans="1:17" ht="14.4" customHeight="1" x14ac:dyDescent="0.3">
      <c r="A478" s="661" t="s">
        <v>1915</v>
      </c>
      <c r="B478" s="662" t="s">
        <v>1703</v>
      </c>
      <c r="C478" s="662" t="s">
        <v>1736</v>
      </c>
      <c r="D478" s="662" t="s">
        <v>1818</v>
      </c>
      <c r="E478" s="662" t="s">
        <v>1819</v>
      </c>
      <c r="F478" s="665"/>
      <c r="G478" s="665"/>
      <c r="H478" s="665"/>
      <c r="I478" s="665"/>
      <c r="J478" s="665"/>
      <c r="K478" s="665"/>
      <c r="L478" s="665"/>
      <c r="M478" s="665"/>
      <c r="N478" s="665">
        <v>1</v>
      </c>
      <c r="O478" s="665">
        <v>718</v>
      </c>
      <c r="P478" s="678"/>
      <c r="Q478" s="666">
        <v>718</v>
      </c>
    </row>
    <row r="479" spans="1:17" ht="14.4" customHeight="1" x14ac:dyDescent="0.3">
      <c r="A479" s="661" t="s">
        <v>1916</v>
      </c>
      <c r="B479" s="662" t="s">
        <v>1703</v>
      </c>
      <c r="C479" s="662" t="s">
        <v>1704</v>
      </c>
      <c r="D479" s="662" t="s">
        <v>1822</v>
      </c>
      <c r="E479" s="662" t="s">
        <v>881</v>
      </c>
      <c r="F479" s="665">
        <v>0.6</v>
      </c>
      <c r="G479" s="665">
        <v>1186.82</v>
      </c>
      <c r="H479" s="665">
        <v>1</v>
      </c>
      <c r="I479" s="665">
        <v>1978.0333333333333</v>
      </c>
      <c r="J479" s="665">
        <v>2.25</v>
      </c>
      <c r="K479" s="665">
        <v>4281.0200000000004</v>
      </c>
      <c r="L479" s="665">
        <v>3.6071350331136993</v>
      </c>
      <c r="M479" s="665">
        <v>1902.6755555555558</v>
      </c>
      <c r="N479" s="665"/>
      <c r="O479" s="665"/>
      <c r="P479" s="678"/>
      <c r="Q479" s="666"/>
    </row>
    <row r="480" spans="1:17" ht="14.4" customHeight="1" x14ac:dyDescent="0.3">
      <c r="A480" s="661" t="s">
        <v>1916</v>
      </c>
      <c r="B480" s="662" t="s">
        <v>1703</v>
      </c>
      <c r="C480" s="662" t="s">
        <v>1704</v>
      </c>
      <c r="D480" s="662" t="s">
        <v>1825</v>
      </c>
      <c r="E480" s="662" t="s">
        <v>896</v>
      </c>
      <c r="F480" s="665">
        <v>0.08</v>
      </c>
      <c r="G480" s="665">
        <v>824.32</v>
      </c>
      <c r="H480" s="665">
        <v>1</v>
      </c>
      <c r="I480" s="665">
        <v>10304</v>
      </c>
      <c r="J480" s="665">
        <v>0.12000000000000001</v>
      </c>
      <c r="K480" s="665">
        <v>1062.48</v>
      </c>
      <c r="L480" s="665">
        <v>1.2889169254658384</v>
      </c>
      <c r="M480" s="665">
        <v>8854</v>
      </c>
      <c r="N480" s="665">
        <v>0.1</v>
      </c>
      <c r="O480" s="665">
        <v>895.04000000000008</v>
      </c>
      <c r="P480" s="678">
        <v>1.0857919254658386</v>
      </c>
      <c r="Q480" s="666">
        <v>8950.4</v>
      </c>
    </row>
    <row r="481" spans="1:17" ht="14.4" customHeight="1" x14ac:dyDescent="0.3">
      <c r="A481" s="661" t="s">
        <v>1916</v>
      </c>
      <c r="B481" s="662" t="s">
        <v>1703</v>
      </c>
      <c r="C481" s="662" t="s">
        <v>1704</v>
      </c>
      <c r="D481" s="662" t="s">
        <v>1826</v>
      </c>
      <c r="E481" s="662"/>
      <c r="F481" s="665">
        <v>1</v>
      </c>
      <c r="G481" s="665">
        <v>1092.1500000000001</v>
      </c>
      <c r="H481" s="665">
        <v>1</v>
      </c>
      <c r="I481" s="665">
        <v>1092.1500000000001</v>
      </c>
      <c r="J481" s="665"/>
      <c r="K481" s="665"/>
      <c r="L481" s="665"/>
      <c r="M481" s="665"/>
      <c r="N481" s="665"/>
      <c r="O481" s="665"/>
      <c r="P481" s="678"/>
      <c r="Q481" s="666"/>
    </row>
    <row r="482" spans="1:17" ht="14.4" customHeight="1" x14ac:dyDescent="0.3">
      <c r="A482" s="661" t="s">
        <v>1916</v>
      </c>
      <c r="B482" s="662" t="s">
        <v>1703</v>
      </c>
      <c r="C482" s="662" t="s">
        <v>1704</v>
      </c>
      <c r="D482" s="662" t="s">
        <v>1827</v>
      </c>
      <c r="E482" s="662" t="s">
        <v>896</v>
      </c>
      <c r="F482" s="665">
        <v>16.899999999999999</v>
      </c>
      <c r="G482" s="665">
        <v>36914.930000000008</v>
      </c>
      <c r="H482" s="665">
        <v>1</v>
      </c>
      <c r="I482" s="665">
        <v>2184.315384615385</v>
      </c>
      <c r="J482" s="665">
        <v>15.899999999999999</v>
      </c>
      <c r="K482" s="665">
        <v>28155.72</v>
      </c>
      <c r="L482" s="665">
        <v>0.76271904077835162</v>
      </c>
      <c r="M482" s="665">
        <v>1770.8000000000002</v>
      </c>
      <c r="N482" s="665">
        <v>12.329999999999998</v>
      </c>
      <c r="O482" s="665">
        <v>21892.650000000005</v>
      </c>
      <c r="P482" s="678">
        <v>0.59305679301030778</v>
      </c>
      <c r="Q482" s="666">
        <v>1775.5596107055967</v>
      </c>
    </row>
    <row r="483" spans="1:17" ht="14.4" customHeight="1" x14ac:dyDescent="0.3">
      <c r="A483" s="661" t="s">
        <v>1916</v>
      </c>
      <c r="B483" s="662" t="s">
        <v>1703</v>
      </c>
      <c r="C483" s="662" t="s">
        <v>1704</v>
      </c>
      <c r="D483" s="662" t="s">
        <v>1828</v>
      </c>
      <c r="E483" s="662" t="s">
        <v>885</v>
      </c>
      <c r="F483" s="665">
        <v>1.3500000000000003</v>
      </c>
      <c r="G483" s="665">
        <v>1275.48</v>
      </c>
      <c r="H483" s="665">
        <v>1</v>
      </c>
      <c r="I483" s="665">
        <v>944.79999999999984</v>
      </c>
      <c r="J483" s="665">
        <v>1.2</v>
      </c>
      <c r="K483" s="665">
        <v>1084.56</v>
      </c>
      <c r="L483" s="665">
        <v>0.85031517546335489</v>
      </c>
      <c r="M483" s="665">
        <v>903.8</v>
      </c>
      <c r="N483" s="665">
        <v>0.90000000000000013</v>
      </c>
      <c r="O483" s="665">
        <v>813.4200000000003</v>
      </c>
      <c r="P483" s="678">
        <v>0.63773638159751644</v>
      </c>
      <c r="Q483" s="666">
        <v>903.80000000000018</v>
      </c>
    </row>
    <row r="484" spans="1:17" ht="14.4" customHeight="1" x14ac:dyDescent="0.3">
      <c r="A484" s="661" t="s">
        <v>1916</v>
      </c>
      <c r="B484" s="662" t="s">
        <v>1703</v>
      </c>
      <c r="C484" s="662" t="s">
        <v>1707</v>
      </c>
      <c r="D484" s="662" t="s">
        <v>1708</v>
      </c>
      <c r="E484" s="662"/>
      <c r="F484" s="665"/>
      <c r="G484" s="665"/>
      <c r="H484" s="665"/>
      <c r="I484" s="665"/>
      <c r="J484" s="665"/>
      <c r="K484" s="665"/>
      <c r="L484" s="665"/>
      <c r="M484" s="665"/>
      <c r="N484" s="665">
        <v>190</v>
      </c>
      <c r="O484" s="665">
        <v>3691.7</v>
      </c>
      <c r="P484" s="678"/>
      <c r="Q484" s="666">
        <v>19.43</v>
      </c>
    </row>
    <row r="485" spans="1:17" ht="14.4" customHeight="1" x14ac:dyDescent="0.3">
      <c r="A485" s="661" t="s">
        <v>1916</v>
      </c>
      <c r="B485" s="662" t="s">
        <v>1703</v>
      </c>
      <c r="C485" s="662" t="s">
        <v>1707</v>
      </c>
      <c r="D485" s="662" t="s">
        <v>1709</v>
      </c>
      <c r="E485" s="662"/>
      <c r="F485" s="665"/>
      <c r="G485" s="665"/>
      <c r="H485" s="665"/>
      <c r="I485" s="665"/>
      <c r="J485" s="665">
        <v>100</v>
      </c>
      <c r="K485" s="665">
        <v>211</v>
      </c>
      <c r="L485" s="665"/>
      <c r="M485" s="665">
        <v>2.11</v>
      </c>
      <c r="N485" s="665"/>
      <c r="O485" s="665"/>
      <c r="P485" s="678"/>
      <c r="Q485" s="666"/>
    </row>
    <row r="486" spans="1:17" ht="14.4" customHeight="1" x14ac:dyDescent="0.3">
      <c r="A486" s="661" t="s">
        <v>1916</v>
      </c>
      <c r="B486" s="662" t="s">
        <v>1703</v>
      </c>
      <c r="C486" s="662" t="s">
        <v>1707</v>
      </c>
      <c r="D486" s="662" t="s">
        <v>1710</v>
      </c>
      <c r="E486" s="662"/>
      <c r="F486" s="665"/>
      <c r="G486" s="665"/>
      <c r="H486" s="665"/>
      <c r="I486" s="665"/>
      <c r="J486" s="665">
        <v>660</v>
      </c>
      <c r="K486" s="665">
        <v>3511.2</v>
      </c>
      <c r="L486" s="665"/>
      <c r="M486" s="665">
        <v>5.3199999999999994</v>
      </c>
      <c r="N486" s="665">
        <v>180</v>
      </c>
      <c r="O486" s="665">
        <v>945</v>
      </c>
      <c r="P486" s="678"/>
      <c r="Q486" s="666">
        <v>5.25</v>
      </c>
    </row>
    <row r="487" spans="1:17" ht="14.4" customHeight="1" x14ac:dyDescent="0.3">
      <c r="A487" s="661" t="s">
        <v>1916</v>
      </c>
      <c r="B487" s="662" t="s">
        <v>1703</v>
      </c>
      <c r="C487" s="662" t="s">
        <v>1707</v>
      </c>
      <c r="D487" s="662" t="s">
        <v>1714</v>
      </c>
      <c r="E487" s="662"/>
      <c r="F487" s="665">
        <v>1628</v>
      </c>
      <c r="G487" s="665">
        <v>9035.4</v>
      </c>
      <c r="H487" s="665">
        <v>1</v>
      </c>
      <c r="I487" s="665">
        <v>5.55</v>
      </c>
      <c r="J487" s="665">
        <v>3237</v>
      </c>
      <c r="K487" s="665">
        <v>18904.080000000002</v>
      </c>
      <c r="L487" s="665">
        <v>2.0922239192509466</v>
      </c>
      <c r="M487" s="665">
        <v>5.8400000000000007</v>
      </c>
      <c r="N487" s="665">
        <v>1356</v>
      </c>
      <c r="O487" s="665">
        <v>8285.16</v>
      </c>
      <c r="P487" s="678">
        <v>0.9169665980476791</v>
      </c>
      <c r="Q487" s="666">
        <v>6.11</v>
      </c>
    </row>
    <row r="488" spans="1:17" ht="14.4" customHeight="1" x14ac:dyDescent="0.3">
      <c r="A488" s="661" t="s">
        <v>1916</v>
      </c>
      <c r="B488" s="662" t="s">
        <v>1703</v>
      </c>
      <c r="C488" s="662" t="s">
        <v>1707</v>
      </c>
      <c r="D488" s="662" t="s">
        <v>1715</v>
      </c>
      <c r="E488" s="662"/>
      <c r="F488" s="665"/>
      <c r="G488" s="665"/>
      <c r="H488" s="665"/>
      <c r="I488" s="665"/>
      <c r="J488" s="665"/>
      <c r="K488" s="665"/>
      <c r="L488" s="665"/>
      <c r="M488" s="665"/>
      <c r="N488" s="665">
        <v>180</v>
      </c>
      <c r="O488" s="665">
        <v>1638</v>
      </c>
      <c r="P488" s="678"/>
      <c r="Q488" s="666">
        <v>9.1</v>
      </c>
    </row>
    <row r="489" spans="1:17" ht="14.4" customHeight="1" x14ac:dyDescent="0.3">
      <c r="A489" s="661" t="s">
        <v>1916</v>
      </c>
      <c r="B489" s="662" t="s">
        <v>1703</v>
      </c>
      <c r="C489" s="662" t="s">
        <v>1707</v>
      </c>
      <c r="D489" s="662" t="s">
        <v>1721</v>
      </c>
      <c r="E489" s="662"/>
      <c r="F489" s="665">
        <v>960</v>
      </c>
      <c r="G489" s="665">
        <v>18355.2</v>
      </c>
      <c r="H489" s="665">
        <v>1</v>
      </c>
      <c r="I489" s="665">
        <v>19.12</v>
      </c>
      <c r="J489" s="665"/>
      <c r="K489" s="665"/>
      <c r="L489" s="665"/>
      <c r="M489" s="665"/>
      <c r="N489" s="665"/>
      <c r="O489" s="665"/>
      <c r="P489" s="678"/>
      <c r="Q489" s="666"/>
    </row>
    <row r="490" spans="1:17" ht="14.4" customHeight="1" x14ac:dyDescent="0.3">
      <c r="A490" s="661" t="s">
        <v>1916</v>
      </c>
      <c r="B490" s="662" t="s">
        <v>1703</v>
      </c>
      <c r="C490" s="662" t="s">
        <v>1707</v>
      </c>
      <c r="D490" s="662" t="s">
        <v>1723</v>
      </c>
      <c r="E490" s="662"/>
      <c r="F490" s="665">
        <v>8.8000000000000007</v>
      </c>
      <c r="G490" s="665">
        <v>38905.410000000003</v>
      </c>
      <c r="H490" s="665">
        <v>1</v>
      </c>
      <c r="I490" s="665">
        <v>4421.0693181818178</v>
      </c>
      <c r="J490" s="665">
        <v>9</v>
      </c>
      <c r="K490" s="665">
        <v>39789.629999999997</v>
      </c>
      <c r="L490" s="665">
        <v>1.0227274304524743</v>
      </c>
      <c r="M490" s="665">
        <v>4421.07</v>
      </c>
      <c r="N490" s="665"/>
      <c r="O490" s="665"/>
      <c r="P490" s="678"/>
      <c r="Q490" s="666"/>
    </row>
    <row r="491" spans="1:17" ht="14.4" customHeight="1" x14ac:dyDescent="0.3">
      <c r="A491" s="661" t="s">
        <v>1916</v>
      </c>
      <c r="B491" s="662" t="s">
        <v>1703</v>
      </c>
      <c r="C491" s="662" t="s">
        <v>1707</v>
      </c>
      <c r="D491" s="662" t="s">
        <v>1724</v>
      </c>
      <c r="E491" s="662"/>
      <c r="F491" s="665"/>
      <c r="G491" s="665"/>
      <c r="H491" s="665"/>
      <c r="I491" s="665"/>
      <c r="J491" s="665">
        <v>2</v>
      </c>
      <c r="K491" s="665">
        <v>4387.16</v>
      </c>
      <c r="L491" s="665"/>
      <c r="M491" s="665">
        <v>2193.58</v>
      </c>
      <c r="N491" s="665">
        <v>1</v>
      </c>
      <c r="O491" s="665">
        <v>2163.7399999999998</v>
      </c>
      <c r="P491" s="678"/>
      <c r="Q491" s="666">
        <v>2163.7399999999998</v>
      </c>
    </row>
    <row r="492" spans="1:17" ht="14.4" customHeight="1" x14ac:dyDescent="0.3">
      <c r="A492" s="661" t="s">
        <v>1916</v>
      </c>
      <c r="B492" s="662" t="s">
        <v>1703</v>
      </c>
      <c r="C492" s="662" t="s">
        <v>1707</v>
      </c>
      <c r="D492" s="662" t="s">
        <v>1726</v>
      </c>
      <c r="E492" s="662"/>
      <c r="F492" s="665">
        <v>640</v>
      </c>
      <c r="G492" s="665">
        <v>2086.4</v>
      </c>
      <c r="H492" s="665">
        <v>1</v>
      </c>
      <c r="I492" s="665">
        <v>3.2600000000000002</v>
      </c>
      <c r="J492" s="665"/>
      <c r="K492" s="665"/>
      <c r="L492" s="665"/>
      <c r="M492" s="665"/>
      <c r="N492" s="665"/>
      <c r="O492" s="665"/>
      <c r="P492" s="678"/>
      <c r="Q492" s="666"/>
    </row>
    <row r="493" spans="1:17" ht="14.4" customHeight="1" x14ac:dyDescent="0.3">
      <c r="A493" s="661" t="s">
        <v>1916</v>
      </c>
      <c r="B493" s="662" t="s">
        <v>1703</v>
      </c>
      <c r="C493" s="662" t="s">
        <v>1707</v>
      </c>
      <c r="D493" s="662" t="s">
        <v>1829</v>
      </c>
      <c r="E493" s="662"/>
      <c r="F493" s="665">
        <v>18208</v>
      </c>
      <c r="G493" s="665">
        <v>606326.39999999991</v>
      </c>
      <c r="H493" s="665">
        <v>1</v>
      </c>
      <c r="I493" s="665">
        <v>33.299999999999997</v>
      </c>
      <c r="J493" s="665">
        <v>17307</v>
      </c>
      <c r="K493" s="665">
        <v>580649.85</v>
      </c>
      <c r="L493" s="665">
        <v>0.957652264522871</v>
      </c>
      <c r="M493" s="665">
        <v>33.549999999999997</v>
      </c>
      <c r="N493" s="665">
        <v>7183</v>
      </c>
      <c r="O493" s="665">
        <v>237118.02999999997</v>
      </c>
      <c r="P493" s="678">
        <v>0.39107324041968156</v>
      </c>
      <c r="Q493" s="666">
        <v>33.011002366699145</v>
      </c>
    </row>
    <row r="494" spans="1:17" ht="14.4" customHeight="1" x14ac:dyDescent="0.3">
      <c r="A494" s="661" t="s">
        <v>1916</v>
      </c>
      <c r="B494" s="662" t="s">
        <v>1703</v>
      </c>
      <c r="C494" s="662" t="s">
        <v>1707</v>
      </c>
      <c r="D494" s="662" t="s">
        <v>1917</v>
      </c>
      <c r="E494" s="662" t="s">
        <v>1918</v>
      </c>
      <c r="F494" s="665">
        <v>0</v>
      </c>
      <c r="G494" s="665">
        <v>0</v>
      </c>
      <c r="H494" s="665"/>
      <c r="I494" s="665"/>
      <c r="J494" s="665"/>
      <c r="K494" s="665"/>
      <c r="L494" s="665"/>
      <c r="M494" s="665"/>
      <c r="N494" s="665"/>
      <c r="O494" s="665"/>
      <c r="P494" s="678"/>
      <c r="Q494" s="666"/>
    </row>
    <row r="495" spans="1:17" ht="14.4" customHeight="1" x14ac:dyDescent="0.3">
      <c r="A495" s="661" t="s">
        <v>1916</v>
      </c>
      <c r="B495" s="662" t="s">
        <v>1703</v>
      </c>
      <c r="C495" s="662" t="s">
        <v>1707</v>
      </c>
      <c r="D495" s="662" t="s">
        <v>1917</v>
      </c>
      <c r="E495" s="662"/>
      <c r="F495" s="665">
        <v>1</v>
      </c>
      <c r="G495" s="665">
        <v>449209.69</v>
      </c>
      <c r="H495" s="665">
        <v>1</v>
      </c>
      <c r="I495" s="665">
        <v>449209.69</v>
      </c>
      <c r="J495" s="665"/>
      <c r="K495" s="665"/>
      <c r="L495" s="665"/>
      <c r="M495" s="665"/>
      <c r="N495" s="665"/>
      <c r="O495" s="665"/>
      <c r="P495" s="678"/>
      <c r="Q495" s="666"/>
    </row>
    <row r="496" spans="1:17" ht="14.4" customHeight="1" x14ac:dyDescent="0.3">
      <c r="A496" s="661" t="s">
        <v>1916</v>
      </c>
      <c r="B496" s="662" t="s">
        <v>1703</v>
      </c>
      <c r="C496" s="662" t="s">
        <v>1832</v>
      </c>
      <c r="D496" s="662" t="s">
        <v>1833</v>
      </c>
      <c r="E496" s="662" t="s">
        <v>1834</v>
      </c>
      <c r="F496" s="665">
        <v>35</v>
      </c>
      <c r="G496" s="665">
        <v>30951.199999999997</v>
      </c>
      <c r="H496" s="665">
        <v>1</v>
      </c>
      <c r="I496" s="665">
        <v>884.31999999999994</v>
      </c>
      <c r="J496" s="665">
        <v>42</v>
      </c>
      <c r="K496" s="665">
        <v>37141.439999999995</v>
      </c>
      <c r="L496" s="665">
        <v>1.2</v>
      </c>
      <c r="M496" s="665">
        <v>884.31999999999994</v>
      </c>
      <c r="N496" s="665"/>
      <c r="O496" s="665"/>
      <c r="P496" s="678"/>
      <c r="Q496" s="666"/>
    </row>
    <row r="497" spans="1:17" ht="14.4" customHeight="1" x14ac:dyDescent="0.3">
      <c r="A497" s="661" t="s">
        <v>1916</v>
      </c>
      <c r="B497" s="662" t="s">
        <v>1703</v>
      </c>
      <c r="C497" s="662" t="s">
        <v>1736</v>
      </c>
      <c r="D497" s="662" t="s">
        <v>1737</v>
      </c>
      <c r="E497" s="662" t="s">
        <v>1738</v>
      </c>
      <c r="F497" s="665">
        <v>1</v>
      </c>
      <c r="G497" s="665">
        <v>35</v>
      </c>
      <c r="H497" s="665">
        <v>1</v>
      </c>
      <c r="I497" s="665">
        <v>35</v>
      </c>
      <c r="J497" s="665"/>
      <c r="K497" s="665"/>
      <c r="L497" s="665"/>
      <c r="M497" s="665"/>
      <c r="N497" s="665"/>
      <c r="O497" s="665"/>
      <c r="P497" s="678"/>
      <c r="Q497" s="666"/>
    </row>
    <row r="498" spans="1:17" ht="14.4" customHeight="1" x14ac:dyDescent="0.3">
      <c r="A498" s="661" t="s">
        <v>1916</v>
      </c>
      <c r="B498" s="662" t="s">
        <v>1703</v>
      </c>
      <c r="C498" s="662" t="s">
        <v>1736</v>
      </c>
      <c r="D498" s="662" t="s">
        <v>1745</v>
      </c>
      <c r="E498" s="662" t="s">
        <v>1746</v>
      </c>
      <c r="F498" s="665"/>
      <c r="G498" s="665"/>
      <c r="H498" s="665"/>
      <c r="I498" s="665"/>
      <c r="J498" s="665"/>
      <c r="K498" s="665"/>
      <c r="L498" s="665"/>
      <c r="M498" s="665"/>
      <c r="N498" s="665">
        <v>1</v>
      </c>
      <c r="O498" s="665">
        <v>318</v>
      </c>
      <c r="P498" s="678"/>
      <c r="Q498" s="666">
        <v>318</v>
      </c>
    </row>
    <row r="499" spans="1:17" ht="14.4" customHeight="1" x14ac:dyDescent="0.3">
      <c r="A499" s="661" t="s">
        <v>1916</v>
      </c>
      <c r="B499" s="662" t="s">
        <v>1703</v>
      </c>
      <c r="C499" s="662" t="s">
        <v>1736</v>
      </c>
      <c r="D499" s="662" t="s">
        <v>1750</v>
      </c>
      <c r="E499" s="662" t="s">
        <v>1751</v>
      </c>
      <c r="F499" s="665"/>
      <c r="G499" s="665"/>
      <c r="H499" s="665"/>
      <c r="I499" s="665"/>
      <c r="J499" s="665">
        <v>1</v>
      </c>
      <c r="K499" s="665">
        <v>1975</v>
      </c>
      <c r="L499" s="665"/>
      <c r="M499" s="665">
        <v>1975</v>
      </c>
      <c r="N499" s="665"/>
      <c r="O499" s="665"/>
      <c r="P499" s="678"/>
      <c r="Q499" s="666"/>
    </row>
    <row r="500" spans="1:17" ht="14.4" customHeight="1" x14ac:dyDescent="0.3">
      <c r="A500" s="661" t="s">
        <v>1916</v>
      </c>
      <c r="B500" s="662" t="s">
        <v>1703</v>
      </c>
      <c r="C500" s="662" t="s">
        <v>1736</v>
      </c>
      <c r="D500" s="662" t="s">
        <v>1758</v>
      </c>
      <c r="E500" s="662" t="s">
        <v>1759</v>
      </c>
      <c r="F500" s="665"/>
      <c r="G500" s="665"/>
      <c r="H500" s="665"/>
      <c r="I500" s="665"/>
      <c r="J500" s="665"/>
      <c r="K500" s="665"/>
      <c r="L500" s="665"/>
      <c r="M500" s="665"/>
      <c r="N500" s="665">
        <v>1</v>
      </c>
      <c r="O500" s="665">
        <v>1431</v>
      </c>
      <c r="P500" s="678"/>
      <c r="Q500" s="666">
        <v>1431</v>
      </c>
    </row>
    <row r="501" spans="1:17" ht="14.4" customHeight="1" x14ac:dyDescent="0.3">
      <c r="A501" s="661" t="s">
        <v>1916</v>
      </c>
      <c r="B501" s="662" t="s">
        <v>1703</v>
      </c>
      <c r="C501" s="662" t="s">
        <v>1736</v>
      </c>
      <c r="D501" s="662" t="s">
        <v>1762</v>
      </c>
      <c r="E501" s="662" t="s">
        <v>1763</v>
      </c>
      <c r="F501" s="665">
        <v>2</v>
      </c>
      <c r="G501" s="665">
        <v>2408</v>
      </c>
      <c r="H501" s="665">
        <v>1</v>
      </c>
      <c r="I501" s="665">
        <v>1204</v>
      </c>
      <c r="J501" s="665">
        <v>2</v>
      </c>
      <c r="K501" s="665">
        <v>2416</v>
      </c>
      <c r="L501" s="665">
        <v>1.0033222591362125</v>
      </c>
      <c r="M501" s="665">
        <v>1208</v>
      </c>
      <c r="N501" s="665"/>
      <c r="O501" s="665"/>
      <c r="P501" s="678"/>
      <c r="Q501" s="666"/>
    </row>
    <row r="502" spans="1:17" ht="14.4" customHeight="1" x14ac:dyDescent="0.3">
      <c r="A502" s="661" t="s">
        <v>1916</v>
      </c>
      <c r="B502" s="662" t="s">
        <v>1703</v>
      </c>
      <c r="C502" s="662" t="s">
        <v>1736</v>
      </c>
      <c r="D502" s="662" t="s">
        <v>1768</v>
      </c>
      <c r="E502" s="662" t="s">
        <v>1769</v>
      </c>
      <c r="F502" s="665"/>
      <c r="G502" s="665"/>
      <c r="H502" s="665"/>
      <c r="I502" s="665"/>
      <c r="J502" s="665">
        <v>2</v>
      </c>
      <c r="K502" s="665">
        <v>1316</v>
      </c>
      <c r="L502" s="665"/>
      <c r="M502" s="665">
        <v>658</v>
      </c>
      <c r="N502" s="665">
        <v>1</v>
      </c>
      <c r="O502" s="665">
        <v>681</v>
      </c>
      <c r="P502" s="678"/>
      <c r="Q502" s="666">
        <v>681</v>
      </c>
    </row>
    <row r="503" spans="1:17" ht="14.4" customHeight="1" x14ac:dyDescent="0.3">
      <c r="A503" s="661" t="s">
        <v>1916</v>
      </c>
      <c r="B503" s="662" t="s">
        <v>1703</v>
      </c>
      <c r="C503" s="662" t="s">
        <v>1736</v>
      </c>
      <c r="D503" s="662" t="s">
        <v>1774</v>
      </c>
      <c r="E503" s="662" t="s">
        <v>1775</v>
      </c>
      <c r="F503" s="665">
        <v>7</v>
      </c>
      <c r="G503" s="665">
        <v>12314</v>
      </c>
      <c r="H503" s="665">
        <v>1</v>
      </c>
      <c r="I503" s="665">
        <v>1759.1428571428571</v>
      </c>
      <c r="J503" s="665">
        <v>8</v>
      </c>
      <c r="K503" s="665">
        <v>14096</v>
      </c>
      <c r="L503" s="665">
        <v>1.1447133344161118</v>
      </c>
      <c r="M503" s="665">
        <v>1762</v>
      </c>
      <c r="N503" s="665">
        <v>4</v>
      </c>
      <c r="O503" s="665">
        <v>7300</v>
      </c>
      <c r="P503" s="678">
        <v>0.59282117914568788</v>
      </c>
      <c r="Q503" s="666">
        <v>1825</v>
      </c>
    </row>
    <row r="504" spans="1:17" ht="14.4" customHeight="1" x14ac:dyDescent="0.3">
      <c r="A504" s="661" t="s">
        <v>1916</v>
      </c>
      <c r="B504" s="662" t="s">
        <v>1703</v>
      </c>
      <c r="C504" s="662" t="s">
        <v>1736</v>
      </c>
      <c r="D504" s="662" t="s">
        <v>1776</v>
      </c>
      <c r="E504" s="662" t="s">
        <v>1777</v>
      </c>
      <c r="F504" s="665"/>
      <c r="G504" s="665"/>
      <c r="H504" s="665"/>
      <c r="I504" s="665"/>
      <c r="J504" s="665"/>
      <c r="K504" s="665"/>
      <c r="L504" s="665"/>
      <c r="M504" s="665"/>
      <c r="N504" s="665">
        <v>2</v>
      </c>
      <c r="O504" s="665">
        <v>858</v>
      </c>
      <c r="P504" s="678"/>
      <c r="Q504" s="666">
        <v>429</v>
      </c>
    </row>
    <row r="505" spans="1:17" ht="14.4" customHeight="1" x14ac:dyDescent="0.3">
      <c r="A505" s="661" t="s">
        <v>1916</v>
      </c>
      <c r="B505" s="662" t="s">
        <v>1703</v>
      </c>
      <c r="C505" s="662" t="s">
        <v>1736</v>
      </c>
      <c r="D505" s="662" t="s">
        <v>1837</v>
      </c>
      <c r="E505" s="662" t="s">
        <v>1838</v>
      </c>
      <c r="F505" s="665">
        <v>42</v>
      </c>
      <c r="G505" s="665">
        <v>601920</v>
      </c>
      <c r="H505" s="665">
        <v>1</v>
      </c>
      <c r="I505" s="665">
        <v>14331.428571428571</v>
      </c>
      <c r="J505" s="665">
        <v>42</v>
      </c>
      <c r="K505" s="665">
        <v>602280</v>
      </c>
      <c r="L505" s="665">
        <v>1.0005980861244019</v>
      </c>
      <c r="M505" s="665">
        <v>14340</v>
      </c>
      <c r="N505" s="665">
        <v>27</v>
      </c>
      <c r="O505" s="665">
        <v>391662</v>
      </c>
      <c r="P505" s="678">
        <v>0.65068779904306218</v>
      </c>
      <c r="Q505" s="666">
        <v>14506</v>
      </c>
    </row>
    <row r="506" spans="1:17" ht="14.4" customHeight="1" x14ac:dyDescent="0.3">
      <c r="A506" s="661" t="s">
        <v>1916</v>
      </c>
      <c r="B506" s="662" t="s">
        <v>1703</v>
      </c>
      <c r="C506" s="662" t="s">
        <v>1736</v>
      </c>
      <c r="D506" s="662" t="s">
        <v>1782</v>
      </c>
      <c r="E506" s="662" t="s">
        <v>1783</v>
      </c>
      <c r="F506" s="665">
        <v>1</v>
      </c>
      <c r="G506" s="665">
        <v>0</v>
      </c>
      <c r="H506" s="665"/>
      <c r="I506" s="665">
        <v>0</v>
      </c>
      <c r="J506" s="665"/>
      <c r="K506" s="665"/>
      <c r="L506" s="665"/>
      <c r="M506" s="665"/>
      <c r="N506" s="665"/>
      <c r="O506" s="665"/>
      <c r="P506" s="678"/>
      <c r="Q506" s="666"/>
    </row>
    <row r="507" spans="1:17" ht="14.4" customHeight="1" x14ac:dyDescent="0.3">
      <c r="A507" s="661" t="s">
        <v>1916</v>
      </c>
      <c r="B507" s="662" t="s">
        <v>1703</v>
      </c>
      <c r="C507" s="662" t="s">
        <v>1736</v>
      </c>
      <c r="D507" s="662" t="s">
        <v>1788</v>
      </c>
      <c r="E507" s="662" t="s">
        <v>1789</v>
      </c>
      <c r="F507" s="665"/>
      <c r="G507" s="665"/>
      <c r="H507" s="665"/>
      <c r="I507" s="665"/>
      <c r="J507" s="665"/>
      <c r="K507" s="665"/>
      <c r="L507" s="665"/>
      <c r="M507" s="665"/>
      <c r="N507" s="665">
        <v>1</v>
      </c>
      <c r="O507" s="665">
        <v>609</v>
      </c>
      <c r="P507" s="678"/>
      <c r="Q507" s="666">
        <v>609</v>
      </c>
    </row>
    <row r="508" spans="1:17" ht="14.4" customHeight="1" x14ac:dyDescent="0.3">
      <c r="A508" s="661" t="s">
        <v>1916</v>
      </c>
      <c r="B508" s="662" t="s">
        <v>1703</v>
      </c>
      <c r="C508" s="662" t="s">
        <v>1736</v>
      </c>
      <c r="D508" s="662" t="s">
        <v>1796</v>
      </c>
      <c r="E508" s="662" t="s">
        <v>1797</v>
      </c>
      <c r="F508" s="665">
        <v>1</v>
      </c>
      <c r="G508" s="665">
        <v>1292</v>
      </c>
      <c r="H508" s="665">
        <v>1</v>
      </c>
      <c r="I508" s="665">
        <v>1292</v>
      </c>
      <c r="J508" s="665"/>
      <c r="K508" s="665"/>
      <c r="L508" s="665"/>
      <c r="M508" s="665"/>
      <c r="N508" s="665"/>
      <c r="O508" s="665"/>
      <c r="P508" s="678"/>
      <c r="Q508" s="666"/>
    </row>
    <row r="509" spans="1:17" ht="14.4" customHeight="1" x14ac:dyDescent="0.3">
      <c r="A509" s="661" t="s">
        <v>1916</v>
      </c>
      <c r="B509" s="662" t="s">
        <v>1703</v>
      </c>
      <c r="C509" s="662" t="s">
        <v>1736</v>
      </c>
      <c r="D509" s="662" t="s">
        <v>1798</v>
      </c>
      <c r="E509" s="662" t="s">
        <v>1799</v>
      </c>
      <c r="F509" s="665"/>
      <c r="G509" s="665"/>
      <c r="H509" s="665"/>
      <c r="I509" s="665"/>
      <c r="J509" s="665">
        <v>4</v>
      </c>
      <c r="K509" s="665">
        <v>1960</v>
      </c>
      <c r="L509" s="665"/>
      <c r="M509" s="665">
        <v>490</v>
      </c>
      <c r="N509" s="665">
        <v>1</v>
      </c>
      <c r="O509" s="665">
        <v>509</v>
      </c>
      <c r="P509" s="678"/>
      <c r="Q509" s="666">
        <v>509</v>
      </c>
    </row>
    <row r="510" spans="1:17" ht="14.4" customHeight="1" x14ac:dyDescent="0.3">
      <c r="A510" s="661" t="s">
        <v>1916</v>
      </c>
      <c r="B510" s="662" t="s">
        <v>1703</v>
      </c>
      <c r="C510" s="662" t="s">
        <v>1736</v>
      </c>
      <c r="D510" s="662" t="s">
        <v>1800</v>
      </c>
      <c r="E510" s="662" t="s">
        <v>1801</v>
      </c>
      <c r="F510" s="665">
        <v>2</v>
      </c>
      <c r="G510" s="665">
        <v>4495</v>
      </c>
      <c r="H510" s="665">
        <v>1</v>
      </c>
      <c r="I510" s="665">
        <v>2247.5</v>
      </c>
      <c r="J510" s="665"/>
      <c r="K510" s="665"/>
      <c r="L510" s="665"/>
      <c r="M510" s="665"/>
      <c r="N510" s="665"/>
      <c r="O510" s="665"/>
      <c r="P510" s="678"/>
      <c r="Q510" s="666"/>
    </row>
    <row r="511" spans="1:17" ht="14.4" customHeight="1" x14ac:dyDescent="0.3">
      <c r="A511" s="661" t="s">
        <v>1916</v>
      </c>
      <c r="B511" s="662" t="s">
        <v>1703</v>
      </c>
      <c r="C511" s="662" t="s">
        <v>1736</v>
      </c>
      <c r="D511" s="662" t="s">
        <v>1802</v>
      </c>
      <c r="E511" s="662" t="s">
        <v>1803</v>
      </c>
      <c r="F511" s="665">
        <v>2</v>
      </c>
      <c r="G511" s="665">
        <v>5092</v>
      </c>
      <c r="H511" s="665">
        <v>1</v>
      </c>
      <c r="I511" s="665">
        <v>2546</v>
      </c>
      <c r="J511" s="665">
        <v>3</v>
      </c>
      <c r="K511" s="665">
        <v>7653</v>
      </c>
      <c r="L511" s="665">
        <v>1.5029457973291438</v>
      </c>
      <c r="M511" s="665">
        <v>2551</v>
      </c>
      <c r="N511" s="665">
        <v>1</v>
      </c>
      <c r="O511" s="665">
        <v>2645</v>
      </c>
      <c r="P511" s="678">
        <v>0.51944226237234881</v>
      </c>
      <c r="Q511" s="666">
        <v>2645</v>
      </c>
    </row>
    <row r="512" spans="1:17" ht="14.4" customHeight="1" x14ac:dyDescent="0.3">
      <c r="A512" s="661" t="s">
        <v>1916</v>
      </c>
      <c r="B512" s="662" t="s">
        <v>1703</v>
      </c>
      <c r="C512" s="662" t="s">
        <v>1736</v>
      </c>
      <c r="D512" s="662" t="s">
        <v>1816</v>
      </c>
      <c r="E512" s="662" t="s">
        <v>1817</v>
      </c>
      <c r="F512" s="665">
        <v>1</v>
      </c>
      <c r="G512" s="665">
        <v>1126</v>
      </c>
      <c r="H512" s="665">
        <v>1</v>
      </c>
      <c r="I512" s="665">
        <v>1126</v>
      </c>
      <c r="J512" s="665"/>
      <c r="K512" s="665"/>
      <c r="L512" s="665"/>
      <c r="M512" s="665"/>
      <c r="N512" s="665"/>
      <c r="O512" s="665"/>
      <c r="P512" s="678"/>
      <c r="Q512" s="666"/>
    </row>
    <row r="513" spans="1:17" ht="14.4" customHeight="1" x14ac:dyDescent="0.3">
      <c r="A513" s="661" t="s">
        <v>1919</v>
      </c>
      <c r="B513" s="662" t="s">
        <v>1703</v>
      </c>
      <c r="C513" s="662" t="s">
        <v>1704</v>
      </c>
      <c r="D513" s="662" t="s">
        <v>1827</v>
      </c>
      <c r="E513" s="662" t="s">
        <v>896</v>
      </c>
      <c r="F513" s="665"/>
      <c r="G513" s="665"/>
      <c r="H513" s="665"/>
      <c r="I513" s="665"/>
      <c r="J513" s="665"/>
      <c r="K513" s="665"/>
      <c r="L513" s="665"/>
      <c r="M513" s="665"/>
      <c r="N513" s="665">
        <v>0.5</v>
      </c>
      <c r="O513" s="665">
        <v>885.4</v>
      </c>
      <c r="P513" s="678"/>
      <c r="Q513" s="666">
        <v>1770.8</v>
      </c>
    </row>
    <row r="514" spans="1:17" ht="14.4" customHeight="1" x14ac:dyDescent="0.3">
      <c r="A514" s="661" t="s">
        <v>1919</v>
      </c>
      <c r="B514" s="662" t="s">
        <v>1703</v>
      </c>
      <c r="C514" s="662" t="s">
        <v>1704</v>
      </c>
      <c r="D514" s="662" t="s">
        <v>1828</v>
      </c>
      <c r="E514" s="662" t="s">
        <v>885</v>
      </c>
      <c r="F514" s="665"/>
      <c r="G514" s="665"/>
      <c r="H514" s="665"/>
      <c r="I514" s="665"/>
      <c r="J514" s="665"/>
      <c r="K514" s="665"/>
      <c r="L514" s="665"/>
      <c r="M514" s="665"/>
      <c r="N514" s="665">
        <v>0.05</v>
      </c>
      <c r="O514" s="665">
        <v>45.19</v>
      </c>
      <c r="P514" s="678"/>
      <c r="Q514" s="666">
        <v>903.8</v>
      </c>
    </row>
    <row r="515" spans="1:17" ht="14.4" customHeight="1" x14ac:dyDescent="0.3">
      <c r="A515" s="661" t="s">
        <v>1919</v>
      </c>
      <c r="B515" s="662" t="s">
        <v>1703</v>
      </c>
      <c r="C515" s="662" t="s">
        <v>1707</v>
      </c>
      <c r="D515" s="662" t="s">
        <v>1714</v>
      </c>
      <c r="E515" s="662"/>
      <c r="F515" s="665">
        <v>1600</v>
      </c>
      <c r="G515" s="665">
        <v>8880</v>
      </c>
      <c r="H515" s="665">
        <v>1</v>
      </c>
      <c r="I515" s="665">
        <v>5.55</v>
      </c>
      <c r="J515" s="665">
        <v>1253</v>
      </c>
      <c r="K515" s="665">
        <v>7317.52</v>
      </c>
      <c r="L515" s="665">
        <v>0.82404504504504505</v>
      </c>
      <c r="M515" s="665">
        <v>5.8400000000000007</v>
      </c>
      <c r="N515" s="665">
        <v>1396</v>
      </c>
      <c r="O515" s="665">
        <v>8355.9499999999989</v>
      </c>
      <c r="P515" s="678">
        <v>0.94098536036036029</v>
      </c>
      <c r="Q515" s="666">
        <v>5.9856375358166183</v>
      </c>
    </row>
    <row r="516" spans="1:17" ht="14.4" customHeight="1" x14ac:dyDescent="0.3">
      <c r="A516" s="661" t="s">
        <v>1919</v>
      </c>
      <c r="B516" s="662" t="s">
        <v>1703</v>
      </c>
      <c r="C516" s="662" t="s">
        <v>1707</v>
      </c>
      <c r="D516" s="662" t="s">
        <v>1829</v>
      </c>
      <c r="E516" s="662"/>
      <c r="F516" s="665"/>
      <c r="G516" s="665"/>
      <c r="H516" s="665"/>
      <c r="I516" s="665"/>
      <c r="J516" s="665"/>
      <c r="K516" s="665"/>
      <c r="L516" s="665"/>
      <c r="M516" s="665"/>
      <c r="N516" s="665">
        <v>305</v>
      </c>
      <c r="O516" s="665">
        <v>10068.049999999999</v>
      </c>
      <c r="P516" s="678"/>
      <c r="Q516" s="666">
        <v>33.01</v>
      </c>
    </row>
    <row r="517" spans="1:17" ht="14.4" customHeight="1" x14ac:dyDescent="0.3">
      <c r="A517" s="661" t="s">
        <v>1919</v>
      </c>
      <c r="B517" s="662" t="s">
        <v>1703</v>
      </c>
      <c r="C517" s="662" t="s">
        <v>1707</v>
      </c>
      <c r="D517" s="662" t="s">
        <v>1731</v>
      </c>
      <c r="E517" s="662"/>
      <c r="F517" s="665">
        <v>150</v>
      </c>
      <c r="G517" s="665">
        <v>2901</v>
      </c>
      <c r="H517" s="665">
        <v>1</v>
      </c>
      <c r="I517" s="665">
        <v>19.34</v>
      </c>
      <c r="J517" s="665"/>
      <c r="K517" s="665"/>
      <c r="L517" s="665"/>
      <c r="M517" s="665"/>
      <c r="N517" s="665"/>
      <c r="O517" s="665"/>
      <c r="P517" s="678"/>
      <c r="Q517" s="666"/>
    </row>
    <row r="518" spans="1:17" ht="14.4" customHeight="1" x14ac:dyDescent="0.3">
      <c r="A518" s="661" t="s">
        <v>1919</v>
      </c>
      <c r="B518" s="662" t="s">
        <v>1703</v>
      </c>
      <c r="C518" s="662" t="s">
        <v>1736</v>
      </c>
      <c r="D518" s="662" t="s">
        <v>1739</v>
      </c>
      <c r="E518" s="662" t="s">
        <v>1740</v>
      </c>
      <c r="F518" s="665">
        <v>1</v>
      </c>
      <c r="G518" s="665">
        <v>420</v>
      </c>
      <c r="H518" s="665">
        <v>1</v>
      </c>
      <c r="I518" s="665">
        <v>420</v>
      </c>
      <c r="J518" s="665"/>
      <c r="K518" s="665"/>
      <c r="L518" s="665"/>
      <c r="M518" s="665"/>
      <c r="N518" s="665"/>
      <c r="O518" s="665"/>
      <c r="P518" s="678"/>
      <c r="Q518" s="666"/>
    </row>
    <row r="519" spans="1:17" ht="14.4" customHeight="1" x14ac:dyDescent="0.3">
      <c r="A519" s="661" t="s">
        <v>1919</v>
      </c>
      <c r="B519" s="662" t="s">
        <v>1703</v>
      </c>
      <c r="C519" s="662" t="s">
        <v>1736</v>
      </c>
      <c r="D519" s="662" t="s">
        <v>1774</v>
      </c>
      <c r="E519" s="662" t="s">
        <v>1775</v>
      </c>
      <c r="F519" s="665">
        <v>5</v>
      </c>
      <c r="G519" s="665">
        <v>8776</v>
      </c>
      <c r="H519" s="665">
        <v>1</v>
      </c>
      <c r="I519" s="665">
        <v>1755.2</v>
      </c>
      <c r="J519" s="665">
        <v>4</v>
      </c>
      <c r="K519" s="665">
        <v>7048</v>
      </c>
      <c r="L519" s="665">
        <v>0.80309936189608022</v>
      </c>
      <c r="M519" s="665">
        <v>1762</v>
      </c>
      <c r="N519" s="665">
        <v>4</v>
      </c>
      <c r="O519" s="665">
        <v>7300</v>
      </c>
      <c r="P519" s="678">
        <v>0.83181403828623524</v>
      </c>
      <c r="Q519" s="666">
        <v>1825</v>
      </c>
    </row>
    <row r="520" spans="1:17" ht="14.4" customHeight="1" x14ac:dyDescent="0.3">
      <c r="A520" s="661" t="s">
        <v>1919</v>
      </c>
      <c r="B520" s="662" t="s">
        <v>1703</v>
      </c>
      <c r="C520" s="662" t="s">
        <v>1736</v>
      </c>
      <c r="D520" s="662" t="s">
        <v>1776</v>
      </c>
      <c r="E520" s="662" t="s">
        <v>1777</v>
      </c>
      <c r="F520" s="665">
        <v>5</v>
      </c>
      <c r="G520" s="665">
        <v>2052</v>
      </c>
      <c r="H520" s="665">
        <v>1</v>
      </c>
      <c r="I520" s="665">
        <v>410.4</v>
      </c>
      <c r="J520" s="665">
        <v>4</v>
      </c>
      <c r="K520" s="665">
        <v>1652</v>
      </c>
      <c r="L520" s="665">
        <v>0.80506822612085771</v>
      </c>
      <c r="M520" s="665">
        <v>413</v>
      </c>
      <c r="N520" s="665">
        <v>4</v>
      </c>
      <c r="O520" s="665">
        <v>1716</v>
      </c>
      <c r="P520" s="678">
        <v>0.83625730994152048</v>
      </c>
      <c r="Q520" s="666">
        <v>429</v>
      </c>
    </row>
    <row r="521" spans="1:17" ht="14.4" customHeight="1" x14ac:dyDescent="0.3">
      <c r="A521" s="661" t="s">
        <v>1919</v>
      </c>
      <c r="B521" s="662" t="s">
        <v>1703</v>
      </c>
      <c r="C521" s="662" t="s">
        <v>1736</v>
      </c>
      <c r="D521" s="662" t="s">
        <v>1778</v>
      </c>
      <c r="E521" s="662" t="s">
        <v>1779</v>
      </c>
      <c r="F521" s="665">
        <v>1</v>
      </c>
      <c r="G521" s="665">
        <v>3450</v>
      </c>
      <c r="H521" s="665">
        <v>1</v>
      </c>
      <c r="I521" s="665">
        <v>3450</v>
      </c>
      <c r="J521" s="665"/>
      <c r="K521" s="665"/>
      <c r="L521" s="665"/>
      <c r="M521" s="665"/>
      <c r="N521" s="665"/>
      <c r="O521" s="665"/>
      <c r="P521" s="678"/>
      <c r="Q521" s="666"/>
    </row>
    <row r="522" spans="1:17" ht="14.4" customHeight="1" x14ac:dyDescent="0.3">
      <c r="A522" s="661" t="s">
        <v>1919</v>
      </c>
      <c r="B522" s="662" t="s">
        <v>1703</v>
      </c>
      <c r="C522" s="662" t="s">
        <v>1736</v>
      </c>
      <c r="D522" s="662" t="s">
        <v>1837</v>
      </c>
      <c r="E522" s="662" t="s">
        <v>1838</v>
      </c>
      <c r="F522" s="665"/>
      <c r="G522" s="665"/>
      <c r="H522" s="665"/>
      <c r="I522" s="665"/>
      <c r="J522" s="665"/>
      <c r="K522" s="665"/>
      <c r="L522" s="665"/>
      <c r="M522" s="665"/>
      <c r="N522" s="665">
        <v>1</v>
      </c>
      <c r="O522" s="665">
        <v>14506</v>
      </c>
      <c r="P522" s="678"/>
      <c r="Q522" s="666">
        <v>14506</v>
      </c>
    </row>
    <row r="523" spans="1:17" ht="14.4" customHeight="1" x14ac:dyDescent="0.3">
      <c r="A523" s="661" t="s">
        <v>1919</v>
      </c>
      <c r="B523" s="662" t="s">
        <v>1703</v>
      </c>
      <c r="C523" s="662" t="s">
        <v>1736</v>
      </c>
      <c r="D523" s="662" t="s">
        <v>1788</v>
      </c>
      <c r="E523" s="662" t="s">
        <v>1789</v>
      </c>
      <c r="F523" s="665">
        <v>1</v>
      </c>
      <c r="G523" s="665">
        <v>580</v>
      </c>
      <c r="H523" s="665">
        <v>1</v>
      </c>
      <c r="I523" s="665">
        <v>580</v>
      </c>
      <c r="J523" s="665"/>
      <c r="K523" s="665"/>
      <c r="L523" s="665"/>
      <c r="M523" s="665"/>
      <c r="N523" s="665"/>
      <c r="O523" s="665"/>
      <c r="P523" s="678"/>
      <c r="Q523" s="666"/>
    </row>
    <row r="524" spans="1:17" ht="14.4" customHeight="1" x14ac:dyDescent="0.3">
      <c r="A524" s="661" t="s">
        <v>1920</v>
      </c>
      <c r="B524" s="662" t="s">
        <v>1703</v>
      </c>
      <c r="C524" s="662" t="s">
        <v>1707</v>
      </c>
      <c r="D524" s="662" t="s">
        <v>1731</v>
      </c>
      <c r="E524" s="662"/>
      <c r="F524" s="665">
        <v>110</v>
      </c>
      <c r="G524" s="665">
        <v>2127.4</v>
      </c>
      <c r="H524" s="665">
        <v>1</v>
      </c>
      <c r="I524" s="665">
        <v>19.34</v>
      </c>
      <c r="J524" s="665"/>
      <c r="K524" s="665"/>
      <c r="L524" s="665"/>
      <c r="M524" s="665"/>
      <c r="N524" s="665">
        <v>50</v>
      </c>
      <c r="O524" s="665">
        <v>1008.5</v>
      </c>
      <c r="P524" s="678">
        <v>0.47405283444580237</v>
      </c>
      <c r="Q524" s="666">
        <v>20.170000000000002</v>
      </c>
    </row>
    <row r="525" spans="1:17" ht="14.4" customHeight="1" thickBot="1" x14ac:dyDescent="0.35">
      <c r="A525" s="667" t="s">
        <v>1920</v>
      </c>
      <c r="B525" s="668" t="s">
        <v>1703</v>
      </c>
      <c r="C525" s="668" t="s">
        <v>1736</v>
      </c>
      <c r="D525" s="668" t="s">
        <v>1778</v>
      </c>
      <c r="E525" s="668" t="s">
        <v>1779</v>
      </c>
      <c r="F525" s="671">
        <v>2</v>
      </c>
      <c r="G525" s="671">
        <v>6900</v>
      </c>
      <c r="H525" s="671">
        <v>1</v>
      </c>
      <c r="I525" s="671">
        <v>3450</v>
      </c>
      <c r="J525" s="671"/>
      <c r="K525" s="671"/>
      <c r="L525" s="671"/>
      <c r="M525" s="671"/>
      <c r="N525" s="671">
        <v>1</v>
      </c>
      <c r="O525" s="671">
        <v>3518</v>
      </c>
      <c r="P525" s="679">
        <v>0.50985507246376816</v>
      </c>
      <c r="Q525" s="672">
        <v>3518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261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69.272999999999996</v>
      </c>
      <c r="C5" s="114">
        <v>46.688000000000002</v>
      </c>
      <c r="D5" s="114">
        <v>60.084000000000003</v>
      </c>
      <c r="E5" s="131">
        <v>0.86735091594127589</v>
      </c>
      <c r="F5" s="132">
        <v>103</v>
      </c>
      <c r="G5" s="114">
        <v>80</v>
      </c>
      <c r="H5" s="114">
        <v>86</v>
      </c>
      <c r="I5" s="133">
        <v>0.83495145631067957</v>
      </c>
      <c r="J5" s="123"/>
      <c r="K5" s="123"/>
      <c r="L5" s="7">
        <f>D5-B5</f>
        <v>-9.188999999999993</v>
      </c>
      <c r="M5" s="8">
        <f>H5-F5</f>
        <v>-17</v>
      </c>
    </row>
    <row r="6" spans="1:13" ht="14.4" hidden="1" customHeight="1" outlineLevel="1" x14ac:dyDescent="0.3">
      <c r="A6" s="119" t="s">
        <v>169</v>
      </c>
      <c r="B6" s="122">
        <v>21.76</v>
      </c>
      <c r="C6" s="113">
        <v>12.148</v>
      </c>
      <c r="D6" s="113">
        <v>16.884</v>
      </c>
      <c r="E6" s="134">
        <v>0.77591911764705879</v>
      </c>
      <c r="F6" s="135">
        <v>27</v>
      </c>
      <c r="G6" s="113">
        <v>16</v>
      </c>
      <c r="H6" s="113">
        <v>24</v>
      </c>
      <c r="I6" s="136">
        <v>0.88888888888888884</v>
      </c>
      <c r="J6" s="123"/>
      <c r="K6" s="123"/>
      <c r="L6" s="5">
        <f t="shared" ref="L6:L11" si="0">D6-B6</f>
        <v>-4.8760000000000012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170</v>
      </c>
      <c r="B7" s="122">
        <v>53.302</v>
      </c>
      <c r="C7" s="113">
        <v>46.585000000000001</v>
      </c>
      <c r="D7" s="113">
        <v>45.887</v>
      </c>
      <c r="E7" s="134">
        <v>0.86088702112491089</v>
      </c>
      <c r="F7" s="135">
        <v>66</v>
      </c>
      <c r="G7" s="113">
        <v>64</v>
      </c>
      <c r="H7" s="113">
        <v>56</v>
      </c>
      <c r="I7" s="136">
        <v>0.84848484848484851</v>
      </c>
      <c r="J7" s="123"/>
      <c r="K7" s="123"/>
      <c r="L7" s="5">
        <f t="shared" si="0"/>
        <v>-7.4149999999999991</v>
      </c>
      <c r="M7" s="6">
        <f t="shared" si="1"/>
        <v>-10</v>
      </c>
    </row>
    <row r="8" spans="1:13" ht="14.4" hidden="1" customHeight="1" outlineLevel="1" x14ac:dyDescent="0.3">
      <c r="A8" s="119" t="s">
        <v>171</v>
      </c>
      <c r="B8" s="122">
        <v>6.2510000000000003</v>
      </c>
      <c r="C8" s="113">
        <v>10.875</v>
      </c>
      <c r="D8" s="113">
        <v>7.5650000000000004</v>
      </c>
      <c r="E8" s="134">
        <v>1.210206366981283</v>
      </c>
      <c r="F8" s="135">
        <v>6</v>
      </c>
      <c r="G8" s="113">
        <v>13</v>
      </c>
      <c r="H8" s="113">
        <v>9</v>
      </c>
      <c r="I8" s="136">
        <v>1.5</v>
      </c>
      <c r="J8" s="123"/>
      <c r="K8" s="123"/>
      <c r="L8" s="5">
        <f t="shared" si="0"/>
        <v>1.3140000000000001</v>
      </c>
      <c r="M8" s="6">
        <f t="shared" si="1"/>
        <v>3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519</v>
      </c>
      <c r="F9" s="135">
        <v>0</v>
      </c>
      <c r="G9" s="113">
        <v>0</v>
      </c>
      <c r="H9" s="113">
        <v>0</v>
      </c>
      <c r="I9" s="136" t="s">
        <v>519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16.696999999999999</v>
      </c>
      <c r="C10" s="113">
        <v>17.678000000000001</v>
      </c>
      <c r="D10" s="113">
        <v>22.291</v>
      </c>
      <c r="E10" s="134">
        <v>1.3350302449541835</v>
      </c>
      <c r="F10" s="135">
        <v>28</v>
      </c>
      <c r="G10" s="113">
        <v>22</v>
      </c>
      <c r="H10" s="113">
        <v>25</v>
      </c>
      <c r="I10" s="136">
        <v>0.8928571428571429</v>
      </c>
      <c r="J10" s="123"/>
      <c r="K10" s="123"/>
      <c r="L10" s="5">
        <f t="shared" si="0"/>
        <v>5.5940000000000012</v>
      </c>
      <c r="M10" s="6">
        <f t="shared" si="1"/>
        <v>-3</v>
      </c>
    </row>
    <row r="11" spans="1:13" ht="14.4" hidden="1" customHeight="1" outlineLevel="1" x14ac:dyDescent="0.3">
      <c r="A11" s="119" t="s">
        <v>174</v>
      </c>
      <c r="B11" s="122">
        <v>2.85</v>
      </c>
      <c r="C11" s="113">
        <v>0.59</v>
      </c>
      <c r="D11" s="113">
        <v>3.9209999999999998</v>
      </c>
      <c r="E11" s="134">
        <v>1.3757894736842105</v>
      </c>
      <c r="F11" s="135">
        <v>4</v>
      </c>
      <c r="G11" s="113">
        <v>2</v>
      </c>
      <c r="H11" s="113">
        <v>4</v>
      </c>
      <c r="I11" s="136">
        <v>1</v>
      </c>
      <c r="J11" s="123"/>
      <c r="K11" s="123"/>
      <c r="L11" s="5">
        <f t="shared" si="0"/>
        <v>1.0709999999999997</v>
      </c>
      <c r="M11" s="6">
        <f t="shared" si="1"/>
        <v>0</v>
      </c>
    </row>
    <row r="12" spans="1:13" ht="14.4" hidden="1" customHeight="1" outlineLevel="1" thickBot="1" x14ac:dyDescent="0.35">
      <c r="A12" s="244" t="s">
        <v>211</v>
      </c>
      <c r="B12" s="245">
        <v>0.29799999999999999</v>
      </c>
      <c r="C12" s="246">
        <v>0</v>
      </c>
      <c r="D12" s="246">
        <v>0.93500000000000005</v>
      </c>
      <c r="E12" s="247"/>
      <c r="F12" s="248">
        <v>1</v>
      </c>
      <c r="G12" s="246">
        <v>0</v>
      </c>
      <c r="H12" s="246">
        <v>1</v>
      </c>
      <c r="I12" s="249"/>
      <c r="J12" s="123"/>
      <c r="K12" s="123"/>
      <c r="L12" s="250">
        <f>D12-B12</f>
        <v>0.63700000000000001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170.43100000000001</v>
      </c>
      <c r="C13" s="116">
        <f>SUM(C5:C12)</f>
        <v>134.56399999999999</v>
      </c>
      <c r="D13" s="116">
        <f>SUM(D5:D12)</f>
        <v>157.56700000000001</v>
      </c>
      <c r="E13" s="137">
        <f>IF(OR(D13=0,B13=0),0,D13/B13)</f>
        <v>0.924520773802888</v>
      </c>
      <c r="F13" s="138">
        <f>SUM(F5:F12)</f>
        <v>235</v>
      </c>
      <c r="G13" s="116">
        <f>SUM(G5:G12)</f>
        <v>197</v>
      </c>
      <c r="H13" s="116">
        <f>SUM(H5:H12)</f>
        <v>205</v>
      </c>
      <c r="I13" s="139">
        <f>IF(OR(H13=0,F13=0),0,H13/F13)</f>
        <v>0.87234042553191493</v>
      </c>
      <c r="J13" s="123"/>
      <c r="K13" s="123"/>
      <c r="L13" s="129">
        <f>D13-B13</f>
        <v>-12.864000000000004</v>
      </c>
      <c r="M13" s="140">
        <f t="shared" si="1"/>
        <v>-30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207</v>
      </c>
      <c r="B16" s="581" t="s">
        <v>71</v>
      </c>
      <c r="C16" s="582"/>
      <c r="D16" s="582"/>
      <c r="E16" s="583"/>
      <c r="F16" s="581" t="s">
        <v>261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69.272999999999996</v>
      </c>
      <c r="C18" s="114">
        <v>46.688000000000002</v>
      </c>
      <c r="D18" s="114">
        <v>60.084000000000003</v>
      </c>
      <c r="E18" s="131">
        <v>0.86735091594127589</v>
      </c>
      <c r="F18" s="121">
        <v>103</v>
      </c>
      <c r="G18" s="114">
        <v>80</v>
      </c>
      <c r="H18" s="114">
        <v>86</v>
      </c>
      <c r="I18" s="133">
        <v>0.83495145631067957</v>
      </c>
      <c r="J18" s="572">
        <v>0.91871999999999998</v>
      </c>
      <c r="K18" s="573"/>
      <c r="L18" s="147">
        <f>D18-B18</f>
        <v>-9.188999999999993</v>
      </c>
      <c r="M18" s="148">
        <f>H18-F18</f>
        <v>-17</v>
      </c>
    </row>
    <row r="19" spans="1:13" ht="14.4" hidden="1" customHeight="1" outlineLevel="1" x14ac:dyDescent="0.3">
      <c r="A19" s="119" t="s">
        <v>169</v>
      </c>
      <c r="B19" s="122">
        <v>21.76</v>
      </c>
      <c r="C19" s="113">
        <v>12.148</v>
      </c>
      <c r="D19" s="113">
        <v>16.884</v>
      </c>
      <c r="E19" s="134">
        <v>0.77591911764705879</v>
      </c>
      <c r="F19" s="122">
        <v>27</v>
      </c>
      <c r="G19" s="113">
        <v>16</v>
      </c>
      <c r="H19" s="113">
        <v>24</v>
      </c>
      <c r="I19" s="136">
        <v>0.88888888888888884</v>
      </c>
      <c r="J19" s="572">
        <v>0.99456</v>
      </c>
      <c r="K19" s="573"/>
      <c r="L19" s="149">
        <f t="shared" ref="L19:L26" si="2">D19-B19</f>
        <v>-4.8760000000000012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170</v>
      </c>
      <c r="B20" s="122">
        <v>53.302</v>
      </c>
      <c r="C20" s="113">
        <v>46.585000000000001</v>
      </c>
      <c r="D20" s="113">
        <v>45.887</v>
      </c>
      <c r="E20" s="134">
        <v>0.86088702112491089</v>
      </c>
      <c r="F20" s="122">
        <v>66</v>
      </c>
      <c r="G20" s="113">
        <v>64</v>
      </c>
      <c r="H20" s="113">
        <v>56</v>
      </c>
      <c r="I20" s="136">
        <v>0.84848484848484851</v>
      </c>
      <c r="J20" s="572">
        <v>0.96671999999999991</v>
      </c>
      <c r="K20" s="573"/>
      <c r="L20" s="149">
        <f t="shared" si="2"/>
        <v>-7.4149999999999991</v>
      </c>
      <c r="M20" s="150">
        <f t="shared" si="3"/>
        <v>-10</v>
      </c>
    </row>
    <row r="21" spans="1:13" ht="14.4" hidden="1" customHeight="1" outlineLevel="1" x14ac:dyDescent="0.3">
      <c r="A21" s="119" t="s">
        <v>171</v>
      </c>
      <c r="B21" s="122">
        <v>6.2510000000000003</v>
      </c>
      <c r="C21" s="113">
        <v>10.875</v>
      </c>
      <c r="D21" s="113">
        <v>7.5650000000000004</v>
      </c>
      <c r="E21" s="134">
        <v>1.210206366981283</v>
      </c>
      <c r="F21" s="122">
        <v>6</v>
      </c>
      <c r="G21" s="113">
        <v>13</v>
      </c>
      <c r="H21" s="113">
        <v>9</v>
      </c>
      <c r="I21" s="136">
        <v>1.5</v>
      </c>
      <c r="J21" s="572">
        <v>1.11744</v>
      </c>
      <c r="K21" s="573"/>
      <c r="L21" s="149">
        <f t="shared" si="2"/>
        <v>1.3140000000000001</v>
      </c>
      <c r="M21" s="150">
        <f t="shared" si="3"/>
        <v>3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519</v>
      </c>
      <c r="F22" s="122">
        <v>0</v>
      </c>
      <c r="G22" s="113">
        <v>0</v>
      </c>
      <c r="H22" s="113">
        <v>0</v>
      </c>
      <c r="I22" s="136" t="s">
        <v>519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16.696999999999999</v>
      </c>
      <c r="C23" s="113">
        <v>17.678000000000001</v>
      </c>
      <c r="D23" s="113">
        <v>22.291</v>
      </c>
      <c r="E23" s="134">
        <v>1.3350302449541835</v>
      </c>
      <c r="F23" s="122">
        <v>28</v>
      </c>
      <c r="G23" s="113">
        <v>22</v>
      </c>
      <c r="H23" s="113">
        <v>25</v>
      </c>
      <c r="I23" s="136">
        <v>0.8928571428571429</v>
      </c>
      <c r="J23" s="572">
        <v>0.98495999999999995</v>
      </c>
      <c r="K23" s="573"/>
      <c r="L23" s="149">
        <f t="shared" si="2"/>
        <v>5.5940000000000012</v>
      </c>
      <c r="M23" s="150">
        <f t="shared" si="3"/>
        <v>-3</v>
      </c>
    </row>
    <row r="24" spans="1:13" ht="14.4" hidden="1" customHeight="1" outlineLevel="1" x14ac:dyDescent="0.3">
      <c r="A24" s="119" t="s">
        <v>174</v>
      </c>
      <c r="B24" s="122">
        <v>2.85</v>
      </c>
      <c r="C24" s="113">
        <v>0.59</v>
      </c>
      <c r="D24" s="113">
        <v>3.9209999999999998</v>
      </c>
      <c r="E24" s="134">
        <v>1.3757894736842105</v>
      </c>
      <c r="F24" s="122">
        <v>4</v>
      </c>
      <c r="G24" s="113">
        <v>2</v>
      </c>
      <c r="H24" s="113">
        <v>4</v>
      </c>
      <c r="I24" s="136">
        <v>1</v>
      </c>
      <c r="J24" s="572">
        <v>1.0147199999999998</v>
      </c>
      <c r="K24" s="573"/>
      <c r="L24" s="149">
        <f t="shared" si="2"/>
        <v>1.0709999999999997</v>
      </c>
      <c r="M24" s="150">
        <f t="shared" si="3"/>
        <v>0</v>
      </c>
    </row>
    <row r="25" spans="1:13" ht="14.4" hidden="1" customHeight="1" outlineLevel="1" thickBot="1" x14ac:dyDescent="0.35">
      <c r="A25" s="244" t="s">
        <v>211</v>
      </c>
      <c r="B25" s="245">
        <v>0.29799999999999999</v>
      </c>
      <c r="C25" s="246">
        <v>0</v>
      </c>
      <c r="D25" s="246">
        <v>0.93500000000000005</v>
      </c>
      <c r="E25" s="247"/>
      <c r="F25" s="245">
        <v>1</v>
      </c>
      <c r="G25" s="246">
        <v>0</v>
      </c>
      <c r="H25" s="246">
        <v>1</v>
      </c>
      <c r="I25" s="249"/>
      <c r="J25" s="364"/>
      <c r="K25" s="365"/>
      <c r="L25" s="252">
        <f>D25-B25</f>
        <v>0.63700000000000001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170.43100000000001</v>
      </c>
      <c r="C26" s="153">
        <f>SUM(C18:C25)</f>
        <v>134.56399999999999</v>
      </c>
      <c r="D26" s="153">
        <f>SUM(D18:D25)</f>
        <v>157.56700000000001</v>
      </c>
      <c r="E26" s="154">
        <f>IF(OR(D26=0,B26=0),0,D26/B26)</f>
        <v>0.924520773802888</v>
      </c>
      <c r="F26" s="152">
        <f>SUM(F18:F25)</f>
        <v>235</v>
      </c>
      <c r="G26" s="153">
        <f>SUM(G18:G25)</f>
        <v>197</v>
      </c>
      <c r="H26" s="153">
        <f>SUM(H18:H25)</f>
        <v>205</v>
      </c>
      <c r="I26" s="155">
        <f>IF(OR(H26=0,F26=0),0,H26/F26)</f>
        <v>0.87234042553191493</v>
      </c>
      <c r="J26" s="123"/>
      <c r="K26" s="123"/>
      <c r="L26" s="145">
        <f t="shared" si="2"/>
        <v>-12.864000000000004</v>
      </c>
      <c r="M26" s="156">
        <f t="shared" si="3"/>
        <v>-30</v>
      </c>
    </row>
    <row r="27" spans="1:13" ht="14.4" customHeight="1" x14ac:dyDescent="0.3">
      <c r="A27" s="157"/>
      <c r="B27" s="584" t="s">
        <v>209</v>
      </c>
      <c r="C27" s="585"/>
      <c r="D27" s="585"/>
      <c r="E27" s="585"/>
      <c r="F27" s="584" t="s">
        <v>210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208</v>
      </c>
      <c r="B29" s="576" t="s">
        <v>71</v>
      </c>
      <c r="C29" s="577"/>
      <c r="D29" s="577"/>
      <c r="E29" s="578"/>
      <c r="F29" s="577" t="s">
        <v>261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519</v>
      </c>
      <c r="F31" s="132">
        <v>0</v>
      </c>
      <c r="G31" s="114">
        <v>0</v>
      </c>
      <c r="H31" s="114">
        <v>0</v>
      </c>
      <c r="I31" s="133" t="s">
        <v>519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519</v>
      </c>
      <c r="F32" s="135">
        <v>0</v>
      </c>
      <c r="G32" s="113">
        <v>0</v>
      </c>
      <c r="H32" s="113">
        <v>0</v>
      </c>
      <c r="I32" s="136" t="s">
        <v>519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519</v>
      </c>
      <c r="F33" s="135">
        <v>0</v>
      </c>
      <c r="G33" s="113">
        <v>0</v>
      </c>
      <c r="H33" s="113">
        <v>0</v>
      </c>
      <c r="I33" s="136" t="s">
        <v>519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519</v>
      </c>
      <c r="F34" s="135">
        <v>0</v>
      </c>
      <c r="G34" s="113">
        <v>0</v>
      </c>
      <c r="H34" s="113">
        <v>0</v>
      </c>
      <c r="I34" s="136" t="s">
        <v>519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519</v>
      </c>
      <c r="F35" s="135">
        <v>0</v>
      </c>
      <c r="G35" s="113">
        <v>0</v>
      </c>
      <c r="H35" s="113">
        <v>0</v>
      </c>
      <c r="I35" s="136" t="s">
        <v>519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519</v>
      </c>
      <c r="F36" s="135">
        <v>0</v>
      </c>
      <c r="G36" s="113">
        <v>0</v>
      </c>
      <c r="H36" s="113">
        <v>0</v>
      </c>
      <c r="I36" s="136" t="s">
        <v>519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519</v>
      </c>
      <c r="F37" s="135">
        <v>0</v>
      </c>
      <c r="G37" s="113">
        <v>0</v>
      </c>
      <c r="H37" s="113">
        <v>0</v>
      </c>
      <c r="I37" s="136" t="s">
        <v>519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519</v>
      </c>
      <c r="F38" s="248">
        <v>0</v>
      </c>
      <c r="G38" s="246">
        <v>0</v>
      </c>
      <c r="H38" s="246">
        <v>0</v>
      </c>
      <c r="I38" s="249" t="s">
        <v>519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262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308</v>
      </c>
    </row>
    <row r="43" spans="1:13" ht="14.4" customHeight="1" x14ac:dyDescent="0.25">
      <c r="A43" s="449" t="s">
        <v>309</v>
      </c>
    </row>
    <row r="44" spans="1:13" ht="14.4" customHeight="1" x14ac:dyDescent="0.25">
      <c r="A44" s="448" t="s">
        <v>310</v>
      </c>
    </row>
    <row r="45" spans="1:13" ht="14.4" customHeight="1" x14ac:dyDescent="0.25">
      <c r="A45" s="449" t="s">
        <v>311</v>
      </c>
    </row>
    <row r="46" spans="1:13" ht="14.4" customHeight="1" x14ac:dyDescent="0.3">
      <c r="A46" s="243" t="s">
        <v>279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313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155</v>
      </c>
      <c r="C33" s="203">
        <v>154</v>
      </c>
      <c r="D33" s="84">
        <f>IF(C33="","",C33-B33)</f>
        <v>-1</v>
      </c>
      <c r="E33" s="85">
        <f>IF(C33="","",C33/B33)</f>
        <v>0.99354838709677418</v>
      </c>
      <c r="F33" s="86">
        <v>28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</v>
      </c>
      <c r="C34" s="204">
        <v>337</v>
      </c>
      <c r="D34" s="87">
        <f t="shared" ref="D34:D45" si="0">IF(C34="","",C34-B34)</f>
        <v>20</v>
      </c>
      <c r="E34" s="88">
        <f t="shared" ref="E34:E45" si="1">IF(C34="","",C34/B34)</f>
        <v>1.0630914826498423</v>
      </c>
      <c r="F34" s="89">
        <v>76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552</v>
      </c>
      <c r="C35" s="204">
        <v>562</v>
      </c>
      <c r="D35" s="87">
        <f t="shared" si="0"/>
        <v>10</v>
      </c>
      <c r="E35" s="88">
        <f t="shared" si="1"/>
        <v>1.0181159420289856</v>
      </c>
      <c r="F35" s="89">
        <v>122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907</v>
      </c>
      <c r="C36" s="204">
        <v>858</v>
      </c>
      <c r="D36" s="87">
        <f t="shared" si="0"/>
        <v>-49</v>
      </c>
      <c r="E36" s="88">
        <f t="shared" si="1"/>
        <v>0.94597574421168684</v>
      </c>
      <c r="F36" s="89">
        <v>164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1067</v>
      </c>
      <c r="C37" s="204">
        <v>1040</v>
      </c>
      <c r="D37" s="87">
        <f t="shared" si="0"/>
        <v>-27</v>
      </c>
      <c r="E37" s="88">
        <f t="shared" si="1"/>
        <v>0.97469540768509844</v>
      </c>
      <c r="F37" s="89">
        <v>217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1259</v>
      </c>
      <c r="C38" s="204">
        <v>1219</v>
      </c>
      <c r="D38" s="87">
        <f t="shared" si="0"/>
        <v>-40</v>
      </c>
      <c r="E38" s="88">
        <f t="shared" si="1"/>
        <v>0.96822875297855437</v>
      </c>
      <c r="F38" s="89">
        <v>246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1325</v>
      </c>
      <c r="C39" s="204">
        <v>1277</v>
      </c>
      <c r="D39" s="87">
        <f t="shared" si="0"/>
        <v>-48</v>
      </c>
      <c r="E39" s="88">
        <f t="shared" si="1"/>
        <v>0.96377358490566034</v>
      </c>
      <c r="F39" s="89">
        <v>255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1444</v>
      </c>
      <c r="C40" s="204">
        <v>1404</v>
      </c>
      <c r="D40" s="87">
        <f t="shared" si="0"/>
        <v>-40</v>
      </c>
      <c r="E40" s="88">
        <f t="shared" si="1"/>
        <v>0.97229916897506929</v>
      </c>
      <c r="F40" s="89">
        <v>285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9" t="s">
        <v>1943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313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2014</v>
      </c>
      <c r="C3" s="604"/>
      <c r="D3" s="605"/>
      <c r="E3" s="603">
        <v>2015</v>
      </c>
      <c r="F3" s="604"/>
      <c r="G3" s="605"/>
      <c r="H3" s="603">
        <v>2016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44"/>
      <c r="B4" s="845" t="s">
        <v>84</v>
      </c>
      <c r="C4" s="846" t="s">
        <v>72</v>
      </c>
      <c r="D4" s="847" t="s">
        <v>85</v>
      </c>
      <c r="E4" s="845" t="s">
        <v>84</v>
      </c>
      <c r="F4" s="846" t="s">
        <v>72</v>
      </c>
      <c r="G4" s="847" t="s">
        <v>85</v>
      </c>
      <c r="H4" s="845" t="s">
        <v>84</v>
      </c>
      <c r="I4" s="846" t="s">
        <v>72</v>
      </c>
      <c r="J4" s="847" t="s">
        <v>85</v>
      </c>
      <c r="K4" s="848"/>
      <c r="L4" s="849"/>
      <c r="M4" s="849"/>
      <c r="N4" s="849"/>
      <c r="O4" s="850"/>
      <c r="P4" s="851"/>
      <c r="Q4" s="852" t="s">
        <v>73</v>
      </c>
      <c r="R4" s="853" t="s">
        <v>72</v>
      </c>
      <c r="S4" s="854" t="s">
        <v>86</v>
      </c>
      <c r="T4" s="855" t="s">
        <v>87</v>
      </c>
      <c r="U4" s="855" t="s">
        <v>88</v>
      </c>
      <c r="V4" s="856" t="s">
        <v>2</v>
      </c>
      <c r="W4" s="857" t="s">
        <v>89</v>
      </c>
    </row>
    <row r="5" spans="1:23" ht="14.4" customHeight="1" x14ac:dyDescent="0.3">
      <c r="A5" s="886" t="s">
        <v>1922</v>
      </c>
      <c r="B5" s="858">
        <v>1</v>
      </c>
      <c r="C5" s="859">
        <v>0.49</v>
      </c>
      <c r="D5" s="860">
        <v>2</v>
      </c>
      <c r="E5" s="861"/>
      <c r="F5" s="862"/>
      <c r="G5" s="863"/>
      <c r="H5" s="864"/>
      <c r="I5" s="862"/>
      <c r="J5" s="863"/>
      <c r="K5" s="865">
        <v>0.31</v>
      </c>
      <c r="L5" s="864">
        <v>1</v>
      </c>
      <c r="M5" s="864">
        <v>12</v>
      </c>
      <c r="N5" s="866">
        <v>4</v>
      </c>
      <c r="O5" s="864" t="s">
        <v>1923</v>
      </c>
      <c r="P5" s="867" t="s">
        <v>1924</v>
      </c>
      <c r="Q5" s="868">
        <f>H5-B5</f>
        <v>-1</v>
      </c>
      <c r="R5" s="868">
        <f>I5-C5</f>
        <v>-0.49</v>
      </c>
      <c r="S5" s="869" t="str">
        <f>IF(H5=0,"",H5*N5)</f>
        <v/>
      </c>
      <c r="T5" s="869" t="str">
        <f>IF(H5=0,"",H5*J5)</f>
        <v/>
      </c>
      <c r="U5" s="869" t="str">
        <f>IF(H5=0,"",T5-S5)</f>
        <v/>
      </c>
      <c r="V5" s="870" t="str">
        <f>IF(H5=0,"",T5/S5)</f>
        <v/>
      </c>
      <c r="W5" s="871"/>
    </row>
    <row r="6" spans="1:23" ht="14.4" customHeight="1" x14ac:dyDescent="0.3">
      <c r="A6" s="887" t="s">
        <v>1925</v>
      </c>
      <c r="B6" s="839"/>
      <c r="C6" s="841"/>
      <c r="D6" s="842"/>
      <c r="E6" s="837"/>
      <c r="F6" s="822"/>
      <c r="G6" s="823"/>
      <c r="H6" s="829">
        <v>2</v>
      </c>
      <c r="I6" s="830">
        <v>1.1100000000000001</v>
      </c>
      <c r="J6" s="831">
        <v>4</v>
      </c>
      <c r="K6" s="825">
        <v>0.56000000000000005</v>
      </c>
      <c r="L6" s="824">
        <v>2</v>
      </c>
      <c r="M6" s="824">
        <v>21</v>
      </c>
      <c r="N6" s="826">
        <v>7</v>
      </c>
      <c r="O6" s="824" t="s">
        <v>1923</v>
      </c>
      <c r="P6" s="838" t="s">
        <v>1926</v>
      </c>
      <c r="Q6" s="827">
        <f t="shared" ref="Q6:R14" si="0">H6-B6</f>
        <v>2</v>
      </c>
      <c r="R6" s="827">
        <f t="shared" si="0"/>
        <v>1.1100000000000001</v>
      </c>
      <c r="S6" s="839">
        <f t="shared" ref="S6:S14" si="1">IF(H6=0,"",H6*N6)</f>
        <v>14</v>
      </c>
      <c r="T6" s="839">
        <f t="shared" ref="T6:T14" si="2">IF(H6=0,"",H6*J6)</f>
        <v>8</v>
      </c>
      <c r="U6" s="839">
        <f t="shared" ref="U6:U14" si="3">IF(H6=0,"",T6-S6)</f>
        <v>-6</v>
      </c>
      <c r="V6" s="840">
        <f t="shared" ref="V6:V14" si="4">IF(H6=0,"",T6/S6)</f>
        <v>0.5714285714285714</v>
      </c>
      <c r="W6" s="828"/>
    </row>
    <row r="7" spans="1:23" ht="14.4" customHeight="1" x14ac:dyDescent="0.3">
      <c r="A7" s="887" t="s">
        <v>1927</v>
      </c>
      <c r="B7" s="839"/>
      <c r="C7" s="841"/>
      <c r="D7" s="842"/>
      <c r="E7" s="837"/>
      <c r="F7" s="822"/>
      <c r="G7" s="823"/>
      <c r="H7" s="829">
        <v>4</v>
      </c>
      <c r="I7" s="830">
        <v>1.68</v>
      </c>
      <c r="J7" s="831">
        <v>4</v>
      </c>
      <c r="K7" s="825">
        <v>0.42</v>
      </c>
      <c r="L7" s="824">
        <v>2</v>
      </c>
      <c r="M7" s="824">
        <v>18</v>
      </c>
      <c r="N7" s="826">
        <v>6</v>
      </c>
      <c r="O7" s="824" t="s">
        <v>1923</v>
      </c>
      <c r="P7" s="838" t="s">
        <v>1928</v>
      </c>
      <c r="Q7" s="827">
        <f t="shared" si="0"/>
        <v>4</v>
      </c>
      <c r="R7" s="827">
        <f t="shared" si="0"/>
        <v>1.68</v>
      </c>
      <c r="S7" s="839">
        <f t="shared" si="1"/>
        <v>24</v>
      </c>
      <c r="T7" s="839">
        <f t="shared" si="2"/>
        <v>16</v>
      </c>
      <c r="U7" s="839">
        <f t="shared" si="3"/>
        <v>-8</v>
      </c>
      <c r="V7" s="840">
        <f t="shared" si="4"/>
        <v>0.66666666666666663</v>
      </c>
      <c r="W7" s="828"/>
    </row>
    <row r="8" spans="1:23" ht="14.4" customHeight="1" x14ac:dyDescent="0.3">
      <c r="A8" s="887" t="s">
        <v>1929</v>
      </c>
      <c r="B8" s="839">
        <v>35</v>
      </c>
      <c r="C8" s="841">
        <v>12.52</v>
      </c>
      <c r="D8" s="842">
        <v>6.7</v>
      </c>
      <c r="E8" s="829">
        <v>44</v>
      </c>
      <c r="F8" s="830">
        <v>16.84</v>
      </c>
      <c r="G8" s="831">
        <v>6.1</v>
      </c>
      <c r="H8" s="824">
        <v>41</v>
      </c>
      <c r="I8" s="822">
        <v>15.02</v>
      </c>
      <c r="J8" s="823">
        <v>5.5</v>
      </c>
      <c r="K8" s="825">
        <v>0.32</v>
      </c>
      <c r="L8" s="824">
        <v>2</v>
      </c>
      <c r="M8" s="824">
        <v>18</v>
      </c>
      <c r="N8" s="826">
        <v>6</v>
      </c>
      <c r="O8" s="824" t="s">
        <v>1923</v>
      </c>
      <c r="P8" s="838" t="s">
        <v>1930</v>
      </c>
      <c r="Q8" s="827">
        <f t="shared" si="0"/>
        <v>6</v>
      </c>
      <c r="R8" s="827">
        <f t="shared" si="0"/>
        <v>2.5</v>
      </c>
      <c r="S8" s="839">
        <f t="shared" si="1"/>
        <v>246</v>
      </c>
      <c r="T8" s="839">
        <f t="shared" si="2"/>
        <v>225.5</v>
      </c>
      <c r="U8" s="839">
        <f t="shared" si="3"/>
        <v>-20.5</v>
      </c>
      <c r="V8" s="840">
        <f t="shared" si="4"/>
        <v>0.91666666666666663</v>
      </c>
      <c r="W8" s="828">
        <v>24</v>
      </c>
    </row>
    <row r="9" spans="1:23" ht="14.4" customHeight="1" x14ac:dyDescent="0.3">
      <c r="A9" s="888" t="s">
        <v>1931</v>
      </c>
      <c r="B9" s="872"/>
      <c r="C9" s="873"/>
      <c r="D9" s="843"/>
      <c r="E9" s="874">
        <v>1</v>
      </c>
      <c r="F9" s="875">
        <v>0.48</v>
      </c>
      <c r="G9" s="832">
        <v>8</v>
      </c>
      <c r="H9" s="876">
        <v>1</v>
      </c>
      <c r="I9" s="877">
        <v>0.74</v>
      </c>
      <c r="J9" s="833">
        <v>6</v>
      </c>
      <c r="K9" s="878">
        <v>0.48</v>
      </c>
      <c r="L9" s="876">
        <v>2</v>
      </c>
      <c r="M9" s="876">
        <v>21</v>
      </c>
      <c r="N9" s="879">
        <v>7</v>
      </c>
      <c r="O9" s="876" t="s">
        <v>1923</v>
      </c>
      <c r="P9" s="880" t="s">
        <v>1932</v>
      </c>
      <c r="Q9" s="881">
        <f t="shared" si="0"/>
        <v>1</v>
      </c>
      <c r="R9" s="881">
        <f t="shared" si="0"/>
        <v>0.74</v>
      </c>
      <c r="S9" s="872">
        <f t="shared" si="1"/>
        <v>7</v>
      </c>
      <c r="T9" s="872">
        <f t="shared" si="2"/>
        <v>6</v>
      </c>
      <c r="U9" s="872">
        <f t="shared" si="3"/>
        <v>-1</v>
      </c>
      <c r="V9" s="882">
        <f t="shared" si="4"/>
        <v>0.8571428571428571</v>
      </c>
      <c r="W9" s="834"/>
    </row>
    <row r="10" spans="1:23" ht="14.4" customHeight="1" x14ac:dyDescent="0.3">
      <c r="A10" s="887" t="s">
        <v>1933</v>
      </c>
      <c r="B10" s="839"/>
      <c r="C10" s="841"/>
      <c r="D10" s="842"/>
      <c r="E10" s="837"/>
      <c r="F10" s="822"/>
      <c r="G10" s="823"/>
      <c r="H10" s="829">
        <v>1</v>
      </c>
      <c r="I10" s="830">
        <v>0.93</v>
      </c>
      <c r="J10" s="831">
        <v>4</v>
      </c>
      <c r="K10" s="825">
        <v>0.56999999999999995</v>
      </c>
      <c r="L10" s="824">
        <v>2</v>
      </c>
      <c r="M10" s="824">
        <v>18</v>
      </c>
      <c r="N10" s="826">
        <v>6</v>
      </c>
      <c r="O10" s="824" t="s">
        <v>1923</v>
      </c>
      <c r="P10" s="838" t="s">
        <v>1934</v>
      </c>
      <c r="Q10" s="827">
        <f t="shared" si="0"/>
        <v>1</v>
      </c>
      <c r="R10" s="827">
        <f t="shared" si="0"/>
        <v>0.93</v>
      </c>
      <c r="S10" s="839">
        <f t="shared" si="1"/>
        <v>6</v>
      </c>
      <c r="T10" s="839">
        <f t="shared" si="2"/>
        <v>4</v>
      </c>
      <c r="U10" s="839">
        <f t="shared" si="3"/>
        <v>-2</v>
      </c>
      <c r="V10" s="840">
        <f t="shared" si="4"/>
        <v>0.66666666666666663</v>
      </c>
      <c r="W10" s="828"/>
    </row>
    <row r="11" spans="1:23" ht="14.4" customHeight="1" x14ac:dyDescent="0.3">
      <c r="A11" s="887" t="s">
        <v>1935</v>
      </c>
      <c r="B11" s="819">
        <v>73</v>
      </c>
      <c r="C11" s="820">
        <v>119.56</v>
      </c>
      <c r="D11" s="821">
        <v>9.3000000000000007</v>
      </c>
      <c r="E11" s="837">
        <v>53</v>
      </c>
      <c r="F11" s="822">
        <v>86.78</v>
      </c>
      <c r="G11" s="823">
        <v>9.5</v>
      </c>
      <c r="H11" s="824">
        <v>65</v>
      </c>
      <c r="I11" s="822">
        <v>105.58</v>
      </c>
      <c r="J11" s="823">
        <v>9.1999999999999993</v>
      </c>
      <c r="K11" s="825">
        <v>1.52</v>
      </c>
      <c r="L11" s="824">
        <v>4</v>
      </c>
      <c r="M11" s="824">
        <v>39</v>
      </c>
      <c r="N11" s="826">
        <v>13</v>
      </c>
      <c r="O11" s="824" t="s">
        <v>1923</v>
      </c>
      <c r="P11" s="838" t="s">
        <v>1936</v>
      </c>
      <c r="Q11" s="827">
        <f t="shared" si="0"/>
        <v>-8</v>
      </c>
      <c r="R11" s="827">
        <f t="shared" si="0"/>
        <v>-13.980000000000004</v>
      </c>
      <c r="S11" s="839">
        <f t="shared" si="1"/>
        <v>845</v>
      </c>
      <c r="T11" s="839">
        <f t="shared" si="2"/>
        <v>598</v>
      </c>
      <c r="U11" s="839">
        <f t="shared" si="3"/>
        <v>-247</v>
      </c>
      <c r="V11" s="840">
        <f t="shared" si="4"/>
        <v>0.70769230769230773</v>
      </c>
      <c r="W11" s="828">
        <v>2</v>
      </c>
    </row>
    <row r="12" spans="1:23" ht="14.4" customHeight="1" x14ac:dyDescent="0.3">
      <c r="A12" s="888" t="s">
        <v>1937</v>
      </c>
      <c r="B12" s="883"/>
      <c r="C12" s="884"/>
      <c r="D12" s="835"/>
      <c r="E12" s="885"/>
      <c r="F12" s="877"/>
      <c r="G12" s="833"/>
      <c r="H12" s="876">
        <v>2</v>
      </c>
      <c r="I12" s="877">
        <v>4.8</v>
      </c>
      <c r="J12" s="833">
        <v>10</v>
      </c>
      <c r="K12" s="878">
        <v>2.2599999999999998</v>
      </c>
      <c r="L12" s="876">
        <v>6</v>
      </c>
      <c r="M12" s="876">
        <v>51</v>
      </c>
      <c r="N12" s="879">
        <v>17</v>
      </c>
      <c r="O12" s="876" t="s">
        <v>1923</v>
      </c>
      <c r="P12" s="880" t="s">
        <v>1938</v>
      </c>
      <c r="Q12" s="881">
        <f t="shared" si="0"/>
        <v>2</v>
      </c>
      <c r="R12" s="881">
        <f t="shared" si="0"/>
        <v>4.8</v>
      </c>
      <c r="S12" s="872">
        <f t="shared" si="1"/>
        <v>34</v>
      </c>
      <c r="T12" s="872">
        <f t="shared" si="2"/>
        <v>20</v>
      </c>
      <c r="U12" s="872">
        <f t="shared" si="3"/>
        <v>-14</v>
      </c>
      <c r="V12" s="882">
        <f t="shared" si="4"/>
        <v>0.58823529411764708</v>
      </c>
      <c r="W12" s="834"/>
    </row>
    <row r="13" spans="1:23" ht="14.4" customHeight="1" x14ac:dyDescent="0.3">
      <c r="A13" s="887" t="s">
        <v>1939</v>
      </c>
      <c r="B13" s="819">
        <v>126</v>
      </c>
      <c r="C13" s="820">
        <v>37.869999999999997</v>
      </c>
      <c r="D13" s="821">
        <v>5.8</v>
      </c>
      <c r="E13" s="837">
        <v>99</v>
      </c>
      <c r="F13" s="822">
        <v>30.47</v>
      </c>
      <c r="G13" s="823">
        <v>5.9</v>
      </c>
      <c r="H13" s="824">
        <v>88</v>
      </c>
      <c r="I13" s="822">
        <v>27.32</v>
      </c>
      <c r="J13" s="836">
        <v>5.9</v>
      </c>
      <c r="K13" s="825">
        <v>0.26</v>
      </c>
      <c r="L13" s="824">
        <v>1</v>
      </c>
      <c r="M13" s="824">
        <v>9</v>
      </c>
      <c r="N13" s="826">
        <v>3</v>
      </c>
      <c r="O13" s="824" t="s">
        <v>1923</v>
      </c>
      <c r="P13" s="838" t="s">
        <v>1940</v>
      </c>
      <c r="Q13" s="827">
        <f t="shared" si="0"/>
        <v>-38</v>
      </c>
      <c r="R13" s="827">
        <f t="shared" si="0"/>
        <v>-10.549999999999997</v>
      </c>
      <c r="S13" s="839">
        <f t="shared" si="1"/>
        <v>264</v>
      </c>
      <c r="T13" s="839">
        <f t="shared" si="2"/>
        <v>519.20000000000005</v>
      </c>
      <c r="U13" s="839">
        <f t="shared" si="3"/>
        <v>255.20000000000005</v>
      </c>
      <c r="V13" s="840">
        <f t="shared" si="4"/>
        <v>1.9666666666666668</v>
      </c>
      <c r="W13" s="828">
        <v>259</v>
      </c>
    </row>
    <row r="14" spans="1:23" ht="14.4" customHeight="1" thickBot="1" x14ac:dyDescent="0.35">
      <c r="A14" s="889" t="s">
        <v>1941</v>
      </c>
      <c r="B14" s="890"/>
      <c r="C14" s="891"/>
      <c r="D14" s="892"/>
      <c r="E14" s="893"/>
      <c r="F14" s="894"/>
      <c r="G14" s="895"/>
      <c r="H14" s="896">
        <v>1</v>
      </c>
      <c r="I14" s="894">
        <v>0.38</v>
      </c>
      <c r="J14" s="895">
        <v>4</v>
      </c>
      <c r="K14" s="897">
        <v>0.36</v>
      </c>
      <c r="L14" s="896">
        <v>1</v>
      </c>
      <c r="M14" s="896">
        <v>12</v>
      </c>
      <c r="N14" s="898">
        <v>4</v>
      </c>
      <c r="O14" s="896" t="s">
        <v>1923</v>
      </c>
      <c r="P14" s="899" t="s">
        <v>1942</v>
      </c>
      <c r="Q14" s="900">
        <f t="shared" si="0"/>
        <v>1</v>
      </c>
      <c r="R14" s="900">
        <f t="shared" si="0"/>
        <v>0.38</v>
      </c>
      <c r="S14" s="901">
        <f t="shared" si="1"/>
        <v>4</v>
      </c>
      <c r="T14" s="901">
        <f t="shared" si="2"/>
        <v>4</v>
      </c>
      <c r="U14" s="901">
        <f t="shared" si="3"/>
        <v>0</v>
      </c>
      <c r="V14" s="902">
        <f t="shared" si="4"/>
        <v>1</v>
      </c>
      <c r="W14" s="90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5:Q1048576">
    <cfRule type="cellIs" dxfId="12" priority="9" stopIfTrue="1" operator="lessThan">
      <formula>0</formula>
    </cfRule>
  </conditionalFormatting>
  <conditionalFormatting sqref="U15:U1048576">
    <cfRule type="cellIs" dxfId="11" priority="8" stopIfTrue="1" operator="greaterThan">
      <formula>0</formula>
    </cfRule>
  </conditionalFormatting>
  <conditionalFormatting sqref="V15:V1048576">
    <cfRule type="cellIs" dxfId="10" priority="7" stopIfTrue="1" operator="greaterThan">
      <formula>1</formula>
    </cfRule>
  </conditionalFormatting>
  <conditionalFormatting sqref="V15:V1048576">
    <cfRule type="cellIs" dxfId="9" priority="4" stopIfTrue="1" operator="greaterThan">
      <formula>1</formula>
    </cfRule>
  </conditionalFormatting>
  <conditionalFormatting sqref="U15:U1048576">
    <cfRule type="cellIs" dxfId="8" priority="5" stopIfTrue="1" operator="greaterThan">
      <formula>0</formula>
    </cfRule>
  </conditionalFormatting>
  <conditionalFormatting sqref="Q15:Q1048576">
    <cfRule type="cellIs" dxfId="7" priority="6" stopIfTrue="1" operator="lessThan">
      <formula>0</formula>
    </cfRule>
  </conditionalFormatting>
  <conditionalFormatting sqref="V5:V14">
    <cfRule type="cellIs" dxfId="6" priority="1" stopIfTrue="1" operator="greaterThan">
      <formula>1</formula>
    </cfRule>
  </conditionalFormatting>
  <conditionalFormatting sqref="U5:U14">
    <cfRule type="cellIs" dxfId="5" priority="2" stopIfTrue="1" operator="greaterThan">
      <formula>0</formula>
    </cfRule>
  </conditionalFormatting>
  <conditionalFormatting sqref="Q5:Q1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1239407</v>
      </c>
      <c r="C3" s="351">
        <f t="shared" ref="C3:L3" si="0">SUBTOTAL(9,C6:C1048576)</f>
        <v>6</v>
      </c>
      <c r="D3" s="351">
        <f t="shared" si="0"/>
        <v>1140971</v>
      </c>
      <c r="E3" s="351">
        <f t="shared" si="0"/>
        <v>2.9449625331170926</v>
      </c>
      <c r="F3" s="351">
        <f t="shared" si="0"/>
        <v>1201472</v>
      </c>
      <c r="G3" s="354">
        <f>IF(B3&lt;&gt;0,F3/B3,"")</f>
        <v>0.96939262082592725</v>
      </c>
      <c r="H3" s="350">
        <f t="shared" si="0"/>
        <v>587466.15999999992</v>
      </c>
      <c r="I3" s="351">
        <f t="shared" si="0"/>
        <v>1</v>
      </c>
      <c r="J3" s="351">
        <f t="shared" si="0"/>
        <v>532509.32999999996</v>
      </c>
      <c r="K3" s="351">
        <f t="shared" si="0"/>
        <v>0.90645107115616674</v>
      </c>
      <c r="L3" s="351">
        <f t="shared" si="0"/>
        <v>613195.22999999975</v>
      </c>
      <c r="M3" s="352">
        <f>IF(H3&lt;&gt;0,L3/H3,"")</f>
        <v>1.0437966843911484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4"/>
      <c r="B5" s="905">
        <v>2014</v>
      </c>
      <c r="C5" s="906"/>
      <c r="D5" s="906">
        <v>2015</v>
      </c>
      <c r="E5" s="906"/>
      <c r="F5" s="906">
        <v>2016</v>
      </c>
      <c r="G5" s="793" t="s">
        <v>2</v>
      </c>
      <c r="H5" s="905">
        <v>2014</v>
      </c>
      <c r="I5" s="906"/>
      <c r="J5" s="906">
        <v>2015</v>
      </c>
      <c r="K5" s="906"/>
      <c r="L5" s="906">
        <v>2016</v>
      </c>
      <c r="M5" s="793" t="s">
        <v>2</v>
      </c>
    </row>
    <row r="6" spans="1:13" ht="14.4" customHeight="1" x14ac:dyDescent="0.3">
      <c r="A6" s="751" t="s">
        <v>952</v>
      </c>
      <c r="B6" s="797">
        <v>1014919</v>
      </c>
      <c r="C6" s="737">
        <v>1</v>
      </c>
      <c r="D6" s="797">
        <v>958426</v>
      </c>
      <c r="E6" s="737">
        <v>0.94433742988356706</v>
      </c>
      <c r="F6" s="797">
        <v>1017263</v>
      </c>
      <c r="G6" s="742">
        <v>1.0023095439143419</v>
      </c>
      <c r="H6" s="797">
        <v>587466.15999999992</v>
      </c>
      <c r="I6" s="737">
        <v>1</v>
      </c>
      <c r="J6" s="797">
        <v>532509.32999999996</v>
      </c>
      <c r="K6" s="737">
        <v>0.90645107115616674</v>
      </c>
      <c r="L6" s="797">
        <v>613195.22999999975</v>
      </c>
      <c r="M6" s="235">
        <v>1.0437966843911484</v>
      </c>
    </row>
    <row r="7" spans="1:13" ht="14.4" customHeight="1" x14ac:dyDescent="0.3">
      <c r="A7" s="688" t="s">
        <v>1864</v>
      </c>
      <c r="B7" s="801">
        <v>14435</v>
      </c>
      <c r="C7" s="662">
        <v>1</v>
      </c>
      <c r="D7" s="801">
        <v>16035</v>
      </c>
      <c r="E7" s="662">
        <v>1.110841704191202</v>
      </c>
      <c r="F7" s="801">
        <v>10222</v>
      </c>
      <c r="G7" s="678">
        <v>0.70813993765154137</v>
      </c>
      <c r="H7" s="801"/>
      <c r="I7" s="662"/>
      <c r="J7" s="801"/>
      <c r="K7" s="662"/>
      <c r="L7" s="801"/>
      <c r="M7" s="701"/>
    </row>
    <row r="8" spans="1:13" ht="14.4" customHeight="1" x14ac:dyDescent="0.3">
      <c r="A8" s="688" t="s">
        <v>1944</v>
      </c>
      <c r="B8" s="801">
        <v>206018</v>
      </c>
      <c r="C8" s="662">
        <v>1</v>
      </c>
      <c r="D8" s="801">
        <v>166390</v>
      </c>
      <c r="E8" s="662">
        <v>0.80764787542836058</v>
      </c>
      <c r="F8" s="801">
        <v>171863</v>
      </c>
      <c r="G8" s="678">
        <v>0.83421351532390375</v>
      </c>
      <c r="H8" s="801"/>
      <c r="I8" s="662"/>
      <c r="J8" s="801"/>
      <c r="K8" s="662"/>
      <c r="L8" s="801"/>
      <c r="M8" s="701"/>
    </row>
    <row r="9" spans="1:13" ht="14.4" customHeight="1" x14ac:dyDescent="0.3">
      <c r="A9" s="688" t="s">
        <v>1945</v>
      </c>
      <c r="B9" s="801">
        <v>173</v>
      </c>
      <c r="C9" s="662">
        <v>1</v>
      </c>
      <c r="D9" s="801"/>
      <c r="E9" s="662"/>
      <c r="F9" s="801"/>
      <c r="G9" s="678"/>
      <c r="H9" s="801"/>
      <c r="I9" s="662"/>
      <c r="J9" s="801"/>
      <c r="K9" s="662"/>
      <c r="L9" s="801"/>
      <c r="M9" s="701"/>
    </row>
    <row r="10" spans="1:13" ht="14.4" customHeight="1" x14ac:dyDescent="0.3">
      <c r="A10" s="688" t="s">
        <v>1946</v>
      </c>
      <c r="B10" s="801"/>
      <c r="C10" s="662"/>
      <c r="D10" s="801"/>
      <c r="E10" s="662"/>
      <c r="F10" s="801">
        <v>1656</v>
      </c>
      <c r="G10" s="678"/>
      <c r="H10" s="801"/>
      <c r="I10" s="662"/>
      <c r="J10" s="801"/>
      <c r="K10" s="662"/>
      <c r="L10" s="801"/>
      <c r="M10" s="701"/>
    </row>
    <row r="11" spans="1:13" ht="14.4" customHeight="1" x14ac:dyDescent="0.3">
      <c r="A11" s="688" t="s">
        <v>1947</v>
      </c>
      <c r="B11" s="801">
        <v>1461</v>
      </c>
      <c r="C11" s="662">
        <v>1</v>
      </c>
      <c r="D11" s="801">
        <v>120</v>
      </c>
      <c r="E11" s="662">
        <v>8.2135523613963035E-2</v>
      </c>
      <c r="F11" s="801">
        <v>468</v>
      </c>
      <c r="G11" s="678">
        <v>0.32032854209445583</v>
      </c>
      <c r="H11" s="801"/>
      <c r="I11" s="662"/>
      <c r="J11" s="801"/>
      <c r="K11" s="662"/>
      <c r="L11" s="801"/>
      <c r="M11" s="701"/>
    </row>
    <row r="12" spans="1:13" ht="14.4" customHeight="1" thickBot="1" x14ac:dyDescent="0.35">
      <c r="A12" s="799" t="s">
        <v>1948</v>
      </c>
      <c r="B12" s="798">
        <v>2401</v>
      </c>
      <c r="C12" s="668">
        <v>1</v>
      </c>
      <c r="D12" s="798"/>
      <c r="E12" s="668"/>
      <c r="F12" s="798"/>
      <c r="G12" s="679"/>
      <c r="H12" s="798"/>
      <c r="I12" s="668"/>
      <c r="J12" s="798"/>
      <c r="K12" s="668"/>
      <c r="L12" s="798"/>
      <c r="M12" s="70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313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2014</v>
      </c>
      <c r="C3" s="44">
        <v>2015</v>
      </c>
      <c r="D3" s="11"/>
      <c r="E3" s="484">
        <v>2016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23752.970840000013</v>
      </c>
      <c r="C5" s="33">
        <v>23466.74975000001</v>
      </c>
      <c r="D5" s="12"/>
      <c r="E5" s="230">
        <v>19852.50229</v>
      </c>
      <c r="F5" s="32">
        <v>21440.792814781078</v>
      </c>
      <c r="G5" s="229">
        <f>E5-F5</f>
        <v>-1588.2905247810777</v>
      </c>
      <c r="H5" s="235">
        <f>IF(F5&lt;0.00000001,"",E5/F5)</f>
        <v>0.92592202450246497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993.58367999999996</v>
      </c>
      <c r="C6" s="35">
        <v>863.74330999999984</v>
      </c>
      <c r="D6" s="12"/>
      <c r="E6" s="231">
        <v>1954.9794299999999</v>
      </c>
      <c r="F6" s="34">
        <v>1996.372860231492</v>
      </c>
      <c r="G6" s="232">
        <f>E6-F6</f>
        <v>-41.393430231492175</v>
      </c>
      <c r="H6" s="236">
        <f>IF(F6&lt;0.00000001,"",E6/F6)</f>
        <v>0.97926568174910356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15604.916230000008</v>
      </c>
      <c r="C7" s="35">
        <v>16279.798000000004</v>
      </c>
      <c r="D7" s="12"/>
      <c r="E7" s="231">
        <v>16972.323049999999</v>
      </c>
      <c r="F7" s="34">
        <v>16022.6681131849</v>
      </c>
      <c r="G7" s="232">
        <f>E7-F7</f>
        <v>949.65493681509906</v>
      </c>
      <c r="H7" s="236">
        <f>IF(F7&lt;0.00000001,"",E7/F7)</f>
        <v>1.0592694631197932</v>
      </c>
    </row>
    <row r="8" spans="1:8" ht="14.4" customHeight="1" thickBot="1" x14ac:dyDescent="0.35">
      <c r="A8" s="1" t="s">
        <v>97</v>
      </c>
      <c r="B8" s="15">
        <v>8865.3590000000113</v>
      </c>
      <c r="C8" s="37">
        <v>8131.5074799999984</v>
      </c>
      <c r="D8" s="12"/>
      <c r="E8" s="233">
        <v>11428.857730000014</v>
      </c>
      <c r="F8" s="36">
        <v>12699.202199632258</v>
      </c>
      <c r="G8" s="234">
        <f>E8-F8</f>
        <v>-1270.344469632244</v>
      </c>
      <c r="H8" s="237">
        <f>IF(F8&lt;0.00000001,"",E8/F8)</f>
        <v>0.89996659241562194</v>
      </c>
    </row>
    <row r="9" spans="1:8" ht="14.4" customHeight="1" thickBot="1" x14ac:dyDescent="0.35">
      <c r="A9" s="2" t="s">
        <v>98</v>
      </c>
      <c r="B9" s="3">
        <v>49216.829750000034</v>
      </c>
      <c r="C9" s="39">
        <v>48741.798540000011</v>
      </c>
      <c r="D9" s="12"/>
      <c r="E9" s="3">
        <v>50208.66250000002</v>
      </c>
      <c r="F9" s="38">
        <v>52159.035987829731</v>
      </c>
      <c r="G9" s="38">
        <f>E9-F9</f>
        <v>-1950.3734878297109</v>
      </c>
      <c r="H9" s="238">
        <f>IF(F9&lt;0.00000001,"",E9/F9)</f>
        <v>0.96260717916096472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42963.41</v>
      </c>
      <c r="C11" s="33">
        <f>IF(ISERROR(VLOOKUP("Celkem:",'ZV Vykáz.-A'!A:F,4,0)),0,VLOOKUP("Celkem:",'ZV Vykáz.-A'!A:F,4,0)/1000)</f>
        <v>45776.707360000008</v>
      </c>
      <c r="D11" s="12"/>
      <c r="E11" s="230">
        <f>IF(ISERROR(VLOOKUP("Celkem:",'ZV Vykáz.-A'!A:F,6,0)),0,VLOOKUP("Celkem:",'ZV Vykáz.-A'!A:F,6,0)/1000)</f>
        <v>50873.672319999998</v>
      </c>
      <c r="F11" s="32">
        <f>B11</f>
        <v>42963.41</v>
      </c>
      <c r="G11" s="229">
        <f>E11-F11</f>
        <v>7910.2623199999944</v>
      </c>
      <c r="H11" s="235">
        <f>IF(F11&lt;0.00000001,"",E11/F11)</f>
        <v>1.1841162589282368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5112.93</v>
      </c>
      <c r="C12" s="37">
        <f>IF(ISERROR(VLOOKUP("Celkem",CaseMix!A:D,3,0)),0,VLOOKUP("Celkem",CaseMix!A:D,3,0)*30)</f>
        <v>4036.9199999999996</v>
      </c>
      <c r="D12" s="12"/>
      <c r="E12" s="233">
        <f>IF(ISERROR(VLOOKUP("Celkem",CaseMix!A:D,4,0)),0,VLOOKUP("Celkem",CaseMix!A:D,4,0)*30)</f>
        <v>4727.01</v>
      </c>
      <c r="F12" s="36">
        <f>B12</f>
        <v>5112.93</v>
      </c>
      <c r="G12" s="234">
        <f>E12-F12</f>
        <v>-385.92000000000007</v>
      </c>
      <c r="H12" s="237">
        <f>IF(F12&lt;0.00000001,"",E12/F12)</f>
        <v>0.924520773802888</v>
      </c>
    </row>
    <row r="13" spans="1:8" ht="14.4" customHeight="1" thickBot="1" x14ac:dyDescent="0.35">
      <c r="A13" s="4" t="s">
        <v>101</v>
      </c>
      <c r="B13" s="9">
        <f>SUM(B11:B12)</f>
        <v>48076.340000000004</v>
      </c>
      <c r="C13" s="41">
        <f>SUM(C11:C12)</f>
        <v>49813.627360000006</v>
      </c>
      <c r="D13" s="12"/>
      <c r="E13" s="9">
        <f>SUM(E11:E12)</f>
        <v>55600.68232</v>
      </c>
      <c r="F13" s="40">
        <f>SUM(F11:F12)</f>
        <v>48076.340000000004</v>
      </c>
      <c r="G13" s="40">
        <f>E13-F13</f>
        <v>7524.3423199999961</v>
      </c>
      <c r="H13" s="239">
        <f>IF(F13&lt;0.00000001,"",E13/F13)</f>
        <v>1.1565082183876725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0.9768272406858951</v>
      </c>
      <c r="C15" s="43">
        <f>IF(C9=0,"",C13/C9)</f>
        <v>1.0219899316829764</v>
      </c>
      <c r="D15" s="12"/>
      <c r="E15" s="10">
        <f>IF(E9=0,"",E13/E9)</f>
        <v>1.1073922218103296</v>
      </c>
      <c r="F15" s="42">
        <f>IF(F9=0,"",F13/F9)</f>
        <v>0.92172600757455825</v>
      </c>
      <c r="G15" s="42">
        <f>IF(ISERROR(F15-E15),"",E15-F15)</f>
        <v>0.18566621423577134</v>
      </c>
      <c r="H15" s="240">
        <f>IF(ISERROR(F15-E15),"",IF(F15&lt;0.00000001,"",E15/F15))</f>
        <v>1.2014331945827761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242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241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274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312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2081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25577.34</v>
      </c>
      <c r="G3" s="215">
        <f t="shared" si="0"/>
        <v>1826873.16</v>
      </c>
      <c r="H3" s="216"/>
      <c r="I3" s="216"/>
      <c r="J3" s="211">
        <f t="shared" si="0"/>
        <v>23151.38</v>
      </c>
      <c r="K3" s="215">
        <f t="shared" si="0"/>
        <v>1785874.3699999999</v>
      </c>
      <c r="L3" s="216"/>
      <c r="M3" s="216"/>
      <c r="N3" s="211">
        <f t="shared" si="0"/>
        <v>23104.370000000003</v>
      </c>
      <c r="O3" s="215">
        <f t="shared" si="0"/>
        <v>1814667.23</v>
      </c>
      <c r="P3" s="181">
        <f>IF(G3=0,"",O3/G3)</f>
        <v>0.99331867681497932</v>
      </c>
      <c r="Q3" s="213">
        <f>IF(N3=0,"",O3/N3)</f>
        <v>78.542164534241778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517</v>
      </c>
      <c r="B6" s="737" t="s">
        <v>1703</v>
      </c>
      <c r="C6" s="737" t="s">
        <v>1704</v>
      </c>
      <c r="D6" s="737" t="s">
        <v>1822</v>
      </c>
      <c r="E6" s="737" t="s">
        <v>881</v>
      </c>
      <c r="F6" s="229">
        <v>0.1</v>
      </c>
      <c r="G6" s="229">
        <v>197.8</v>
      </c>
      <c r="H6" s="229">
        <v>1</v>
      </c>
      <c r="I6" s="229">
        <v>1978</v>
      </c>
      <c r="J6" s="229">
        <v>0.75</v>
      </c>
      <c r="K6" s="229">
        <v>1427</v>
      </c>
      <c r="L6" s="229">
        <v>7.2143579373104139</v>
      </c>
      <c r="M6" s="229">
        <v>1902.6666666666667</v>
      </c>
      <c r="N6" s="229">
        <v>0.01</v>
      </c>
      <c r="O6" s="229">
        <v>20.09</v>
      </c>
      <c r="P6" s="742">
        <v>0.10156723963599595</v>
      </c>
      <c r="Q6" s="750">
        <v>2009</v>
      </c>
    </row>
    <row r="7" spans="1:17" ht="14.4" customHeight="1" x14ac:dyDescent="0.3">
      <c r="A7" s="661" t="s">
        <v>517</v>
      </c>
      <c r="B7" s="662" t="s">
        <v>1703</v>
      </c>
      <c r="C7" s="662" t="s">
        <v>1704</v>
      </c>
      <c r="D7" s="662" t="s">
        <v>1827</v>
      </c>
      <c r="E7" s="662" t="s">
        <v>896</v>
      </c>
      <c r="F7" s="665">
        <v>5.05</v>
      </c>
      <c r="G7" s="665">
        <v>11030.789999999999</v>
      </c>
      <c r="H7" s="665">
        <v>1</v>
      </c>
      <c r="I7" s="665">
        <v>2184.3148514851482</v>
      </c>
      <c r="J7" s="665">
        <v>5.55</v>
      </c>
      <c r="K7" s="665">
        <v>9827.9399999999987</v>
      </c>
      <c r="L7" s="665">
        <v>0.89095522623492962</v>
      </c>
      <c r="M7" s="665">
        <v>1770.7999999999997</v>
      </c>
      <c r="N7" s="665">
        <v>5.5000000000000009</v>
      </c>
      <c r="O7" s="665">
        <v>9739.4</v>
      </c>
      <c r="P7" s="678">
        <v>0.8829286025751556</v>
      </c>
      <c r="Q7" s="666">
        <v>1770.7999999999997</v>
      </c>
    </row>
    <row r="8" spans="1:17" ht="14.4" customHeight="1" x14ac:dyDescent="0.3">
      <c r="A8" s="661" t="s">
        <v>517</v>
      </c>
      <c r="B8" s="662" t="s">
        <v>1703</v>
      </c>
      <c r="C8" s="662" t="s">
        <v>1704</v>
      </c>
      <c r="D8" s="662" t="s">
        <v>1828</v>
      </c>
      <c r="E8" s="662" t="s">
        <v>885</v>
      </c>
      <c r="F8" s="665">
        <v>0.3</v>
      </c>
      <c r="G8" s="665">
        <v>283.44</v>
      </c>
      <c r="H8" s="665">
        <v>1</v>
      </c>
      <c r="I8" s="665">
        <v>944.80000000000007</v>
      </c>
      <c r="J8" s="665">
        <v>0.70000000000000007</v>
      </c>
      <c r="K8" s="665">
        <v>632.66000000000008</v>
      </c>
      <c r="L8" s="665">
        <v>2.2320773355913071</v>
      </c>
      <c r="M8" s="665">
        <v>903.80000000000007</v>
      </c>
      <c r="N8" s="665">
        <v>0.54999999999999993</v>
      </c>
      <c r="O8" s="665">
        <v>497.09</v>
      </c>
      <c r="P8" s="678">
        <v>1.7537750493931696</v>
      </c>
      <c r="Q8" s="666">
        <v>903.80000000000007</v>
      </c>
    </row>
    <row r="9" spans="1:17" ht="14.4" customHeight="1" x14ac:dyDescent="0.3">
      <c r="A9" s="661" t="s">
        <v>517</v>
      </c>
      <c r="B9" s="662" t="s">
        <v>1703</v>
      </c>
      <c r="C9" s="662" t="s">
        <v>1704</v>
      </c>
      <c r="D9" s="662" t="s">
        <v>1886</v>
      </c>
      <c r="E9" s="662" t="s">
        <v>901</v>
      </c>
      <c r="F9" s="665"/>
      <c r="G9" s="665"/>
      <c r="H9" s="665"/>
      <c r="I9" s="665"/>
      <c r="J9" s="665">
        <v>6</v>
      </c>
      <c r="K9" s="665">
        <v>112394.04</v>
      </c>
      <c r="L9" s="665"/>
      <c r="M9" s="665">
        <v>18732.34</v>
      </c>
      <c r="N9" s="665"/>
      <c r="O9" s="665"/>
      <c r="P9" s="678"/>
      <c r="Q9" s="666"/>
    </row>
    <row r="10" spans="1:17" ht="14.4" customHeight="1" x14ac:dyDescent="0.3">
      <c r="A10" s="661" t="s">
        <v>517</v>
      </c>
      <c r="B10" s="662" t="s">
        <v>1703</v>
      </c>
      <c r="C10" s="662" t="s">
        <v>1704</v>
      </c>
      <c r="D10" s="662" t="s">
        <v>1886</v>
      </c>
      <c r="E10" s="662" t="s">
        <v>1887</v>
      </c>
      <c r="F10" s="665"/>
      <c r="G10" s="665"/>
      <c r="H10" s="665"/>
      <c r="I10" s="665"/>
      <c r="J10" s="665">
        <v>0</v>
      </c>
      <c r="K10" s="665">
        <v>0</v>
      </c>
      <c r="L10" s="665"/>
      <c r="M10" s="665"/>
      <c r="N10" s="665"/>
      <c r="O10" s="665"/>
      <c r="P10" s="678"/>
      <c r="Q10" s="666"/>
    </row>
    <row r="11" spans="1:17" ht="14.4" customHeight="1" x14ac:dyDescent="0.3">
      <c r="A11" s="661" t="s">
        <v>517</v>
      </c>
      <c r="B11" s="662" t="s">
        <v>1703</v>
      </c>
      <c r="C11" s="662" t="s">
        <v>1707</v>
      </c>
      <c r="D11" s="662" t="s">
        <v>1709</v>
      </c>
      <c r="E11" s="662"/>
      <c r="F11" s="665">
        <v>11230</v>
      </c>
      <c r="G11" s="665">
        <v>22460</v>
      </c>
      <c r="H11" s="665">
        <v>1</v>
      </c>
      <c r="I11" s="665">
        <v>2</v>
      </c>
      <c r="J11" s="665">
        <v>5910</v>
      </c>
      <c r="K11" s="665">
        <v>12332.099999999999</v>
      </c>
      <c r="L11" s="665">
        <v>0.54906945681211039</v>
      </c>
      <c r="M11" s="665">
        <v>2.0866497461928932</v>
      </c>
      <c r="N11" s="665">
        <v>7310</v>
      </c>
      <c r="O11" s="665">
        <v>18733.7</v>
      </c>
      <c r="P11" s="678">
        <v>0.83409171861086384</v>
      </c>
      <c r="Q11" s="666">
        <v>2.562749658002736</v>
      </c>
    </row>
    <row r="12" spans="1:17" ht="14.4" customHeight="1" x14ac:dyDescent="0.3">
      <c r="A12" s="661" t="s">
        <v>517</v>
      </c>
      <c r="B12" s="662" t="s">
        <v>1703</v>
      </c>
      <c r="C12" s="662" t="s">
        <v>1707</v>
      </c>
      <c r="D12" s="662" t="s">
        <v>1710</v>
      </c>
      <c r="E12" s="662"/>
      <c r="F12" s="665"/>
      <c r="G12" s="665"/>
      <c r="H12" s="665"/>
      <c r="I12" s="665"/>
      <c r="J12" s="665">
        <v>-530</v>
      </c>
      <c r="K12" s="665">
        <v>-17442.499999999996</v>
      </c>
      <c r="L12" s="665"/>
      <c r="M12" s="665">
        <v>32.910377358490557</v>
      </c>
      <c r="N12" s="665"/>
      <c r="O12" s="665"/>
      <c r="P12" s="678"/>
      <c r="Q12" s="666"/>
    </row>
    <row r="13" spans="1:17" ht="14.4" customHeight="1" x14ac:dyDescent="0.3">
      <c r="A13" s="661" t="s">
        <v>517</v>
      </c>
      <c r="B13" s="662" t="s">
        <v>1703</v>
      </c>
      <c r="C13" s="662" t="s">
        <v>1707</v>
      </c>
      <c r="D13" s="662" t="s">
        <v>1714</v>
      </c>
      <c r="E13" s="662"/>
      <c r="F13" s="665">
        <v>-4277</v>
      </c>
      <c r="G13" s="665">
        <v>-23737.35</v>
      </c>
      <c r="H13" s="665">
        <v>1</v>
      </c>
      <c r="I13" s="665">
        <v>5.55</v>
      </c>
      <c r="J13" s="665">
        <v>0</v>
      </c>
      <c r="K13" s="665">
        <v>-19152.100000000002</v>
      </c>
      <c r="L13" s="665">
        <v>0.80683395577012618</v>
      </c>
      <c r="M13" s="665"/>
      <c r="N13" s="665">
        <v>800</v>
      </c>
      <c r="O13" s="665">
        <v>4888</v>
      </c>
      <c r="P13" s="678">
        <v>-0.20592020592020593</v>
      </c>
      <c r="Q13" s="666">
        <v>6.11</v>
      </c>
    </row>
    <row r="14" spans="1:17" ht="14.4" customHeight="1" x14ac:dyDescent="0.3">
      <c r="A14" s="661" t="s">
        <v>517</v>
      </c>
      <c r="B14" s="662" t="s">
        <v>1703</v>
      </c>
      <c r="C14" s="662" t="s">
        <v>1707</v>
      </c>
      <c r="D14" s="662" t="s">
        <v>1715</v>
      </c>
      <c r="E14" s="662"/>
      <c r="F14" s="665"/>
      <c r="G14" s="665"/>
      <c r="H14" s="665"/>
      <c r="I14" s="665"/>
      <c r="J14" s="665">
        <v>0</v>
      </c>
      <c r="K14" s="665">
        <v>-29.700000000000003</v>
      </c>
      <c r="L14" s="665"/>
      <c r="M14" s="665"/>
      <c r="N14" s="665"/>
      <c r="O14" s="665"/>
      <c r="P14" s="678"/>
      <c r="Q14" s="666"/>
    </row>
    <row r="15" spans="1:17" ht="14.4" customHeight="1" x14ac:dyDescent="0.3">
      <c r="A15" s="661" t="s">
        <v>517</v>
      </c>
      <c r="B15" s="662" t="s">
        <v>1703</v>
      </c>
      <c r="C15" s="662" t="s">
        <v>1707</v>
      </c>
      <c r="D15" s="662" t="s">
        <v>1717</v>
      </c>
      <c r="E15" s="662"/>
      <c r="F15" s="665"/>
      <c r="G15" s="665"/>
      <c r="H15" s="665"/>
      <c r="I15" s="665"/>
      <c r="J15" s="665">
        <v>0</v>
      </c>
      <c r="K15" s="665">
        <v>-26.32</v>
      </c>
      <c r="L15" s="665"/>
      <c r="M15" s="665"/>
      <c r="N15" s="665"/>
      <c r="O15" s="665"/>
      <c r="P15" s="678"/>
      <c r="Q15" s="666"/>
    </row>
    <row r="16" spans="1:17" ht="14.4" customHeight="1" x14ac:dyDescent="0.3">
      <c r="A16" s="661" t="s">
        <v>517</v>
      </c>
      <c r="B16" s="662" t="s">
        <v>1703</v>
      </c>
      <c r="C16" s="662" t="s">
        <v>1707</v>
      </c>
      <c r="D16" s="662" t="s">
        <v>1719</v>
      </c>
      <c r="E16" s="662"/>
      <c r="F16" s="665">
        <v>11175.89</v>
      </c>
      <c r="G16" s="665">
        <v>415719.57999999996</v>
      </c>
      <c r="H16" s="665">
        <v>1</v>
      </c>
      <c r="I16" s="665">
        <v>37.197894753795893</v>
      </c>
      <c r="J16" s="665">
        <v>9103.380000000001</v>
      </c>
      <c r="K16" s="665">
        <v>327372.83999999985</v>
      </c>
      <c r="L16" s="665">
        <v>0.78748477519389359</v>
      </c>
      <c r="M16" s="665">
        <v>35.961680167146689</v>
      </c>
      <c r="N16" s="665">
        <v>8959.11</v>
      </c>
      <c r="O16" s="665">
        <v>397536.35999999993</v>
      </c>
      <c r="P16" s="678">
        <v>0.95626085256797377</v>
      </c>
      <c r="Q16" s="666">
        <v>44.372304838315401</v>
      </c>
    </row>
    <row r="17" spans="1:17" ht="14.4" customHeight="1" x14ac:dyDescent="0.3">
      <c r="A17" s="661" t="s">
        <v>517</v>
      </c>
      <c r="B17" s="662" t="s">
        <v>1703</v>
      </c>
      <c r="C17" s="662" t="s">
        <v>1707</v>
      </c>
      <c r="D17" s="662" t="s">
        <v>1721</v>
      </c>
      <c r="E17" s="662"/>
      <c r="F17" s="665"/>
      <c r="G17" s="665"/>
      <c r="H17" s="665"/>
      <c r="I17" s="665"/>
      <c r="J17" s="665">
        <v>0</v>
      </c>
      <c r="K17" s="665">
        <v>-2750.7999999999997</v>
      </c>
      <c r="L17" s="665"/>
      <c r="M17" s="665"/>
      <c r="N17" s="665"/>
      <c r="O17" s="665"/>
      <c r="P17" s="678"/>
      <c r="Q17" s="666"/>
    </row>
    <row r="18" spans="1:17" ht="14.4" customHeight="1" x14ac:dyDescent="0.3">
      <c r="A18" s="661" t="s">
        <v>517</v>
      </c>
      <c r="B18" s="662" t="s">
        <v>1703</v>
      </c>
      <c r="C18" s="662" t="s">
        <v>1707</v>
      </c>
      <c r="D18" s="662" t="s">
        <v>1723</v>
      </c>
      <c r="E18" s="662"/>
      <c r="F18" s="665"/>
      <c r="G18" s="665"/>
      <c r="H18" s="665"/>
      <c r="I18" s="665"/>
      <c r="J18" s="665"/>
      <c r="K18" s="665"/>
      <c r="L18" s="665"/>
      <c r="M18" s="665"/>
      <c r="N18" s="665">
        <v>5.2</v>
      </c>
      <c r="O18" s="665">
        <v>20722.52</v>
      </c>
      <c r="P18" s="678"/>
      <c r="Q18" s="666">
        <v>3985.1</v>
      </c>
    </row>
    <row r="19" spans="1:17" ht="14.4" customHeight="1" x14ac:dyDescent="0.3">
      <c r="A19" s="661" t="s">
        <v>517</v>
      </c>
      <c r="B19" s="662" t="s">
        <v>1703</v>
      </c>
      <c r="C19" s="662" t="s">
        <v>1707</v>
      </c>
      <c r="D19" s="662" t="s">
        <v>1724</v>
      </c>
      <c r="E19" s="662"/>
      <c r="F19" s="665"/>
      <c r="G19" s="665"/>
      <c r="H19" s="665"/>
      <c r="I19" s="665"/>
      <c r="J19" s="665">
        <v>-1</v>
      </c>
      <c r="K19" s="665">
        <v>-3851.7400000000002</v>
      </c>
      <c r="L19" s="665"/>
      <c r="M19" s="665">
        <v>3851.7400000000002</v>
      </c>
      <c r="N19" s="665"/>
      <c r="O19" s="665"/>
      <c r="P19" s="678"/>
      <c r="Q19" s="666"/>
    </row>
    <row r="20" spans="1:17" ht="14.4" customHeight="1" x14ac:dyDescent="0.3">
      <c r="A20" s="661" t="s">
        <v>517</v>
      </c>
      <c r="B20" s="662" t="s">
        <v>1703</v>
      </c>
      <c r="C20" s="662" t="s">
        <v>1707</v>
      </c>
      <c r="D20" s="662" t="s">
        <v>1726</v>
      </c>
      <c r="E20" s="662"/>
      <c r="F20" s="665"/>
      <c r="G20" s="665"/>
      <c r="H20" s="665"/>
      <c r="I20" s="665"/>
      <c r="J20" s="665">
        <v>0</v>
      </c>
      <c r="K20" s="665">
        <v>-2335.2299999999996</v>
      </c>
      <c r="L20" s="665"/>
      <c r="M20" s="665"/>
      <c r="N20" s="665"/>
      <c r="O20" s="665"/>
      <c r="P20" s="678"/>
      <c r="Q20" s="666"/>
    </row>
    <row r="21" spans="1:17" ht="14.4" customHeight="1" x14ac:dyDescent="0.3">
      <c r="A21" s="661" t="s">
        <v>517</v>
      </c>
      <c r="B21" s="662" t="s">
        <v>1703</v>
      </c>
      <c r="C21" s="662" t="s">
        <v>1707</v>
      </c>
      <c r="D21" s="662" t="s">
        <v>1829</v>
      </c>
      <c r="E21" s="662"/>
      <c r="F21" s="665">
        <v>4409</v>
      </c>
      <c r="G21" s="665">
        <v>146819.69999999998</v>
      </c>
      <c r="H21" s="665">
        <v>1</v>
      </c>
      <c r="I21" s="665">
        <v>33.299999999999997</v>
      </c>
      <c r="J21" s="665">
        <v>6606</v>
      </c>
      <c r="K21" s="665">
        <v>220244.7</v>
      </c>
      <c r="L21" s="665">
        <v>1.5001031877874702</v>
      </c>
      <c r="M21" s="665">
        <v>33.340099909173482</v>
      </c>
      <c r="N21" s="665">
        <v>3501</v>
      </c>
      <c r="O21" s="665">
        <v>115570.31</v>
      </c>
      <c r="P21" s="678">
        <v>0.78715805848942622</v>
      </c>
      <c r="Q21" s="666">
        <v>33.010656955155667</v>
      </c>
    </row>
    <row r="22" spans="1:17" ht="14.4" customHeight="1" x14ac:dyDescent="0.3">
      <c r="A22" s="661" t="s">
        <v>517</v>
      </c>
      <c r="B22" s="662" t="s">
        <v>1703</v>
      </c>
      <c r="C22" s="662" t="s">
        <v>1707</v>
      </c>
      <c r="D22" s="662" t="s">
        <v>1731</v>
      </c>
      <c r="E22" s="662"/>
      <c r="F22" s="665">
        <v>-150</v>
      </c>
      <c r="G22" s="665">
        <v>-2901</v>
      </c>
      <c r="H22" s="665">
        <v>1</v>
      </c>
      <c r="I22" s="665">
        <v>19.34</v>
      </c>
      <c r="J22" s="665">
        <v>0</v>
      </c>
      <c r="K22" s="665">
        <v>-6120</v>
      </c>
      <c r="L22" s="665">
        <v>2.1096173733195451</v>
      </c>
      <c r="M22" s="665"/>
      <c r="N22" s="665"/>
      <c r="O22" s="665"/>
      <c r="P22" s="678"/>
      <c r="Q22" s="666"/>
    </row>
    <row r="23" spans="1:17" ht="14.4" customHeight="1" x14ac:dyDescent="0.3">
      <c r="A23" s="661" t="s">
        <v>517</v>
      </c>
      <c r="B23" s="662" t="s">
        <v>1703</v>
      </c>
      <c r="C23" s="662" t="s">
        <v>1707</v>
      </c>
      <c r="D23" s="662" t="s">
        <v>691</v>
      </c>
      <c r="E23" s="662"/>
      <c r="F23" s="665">
        <v>700</v>
      </c>
      <c r="G23" s="665">
        <v>8750</v>
      </c>
      <c r="H23" s="665">
        <v>1</v>
      </c>
      <c r="I23" s="665">
        <v>12.5</v>
      </c>
      <c r="J23" s="665"/>
      <c r="K23" s="665"/>
      <c r="L23" s="665"/>
      <c r="M23" s="665"/>
      <c r="N23" s="665"/>
      <c r="O23" s="665"/>
      <c r="P23" s="678"/>
      <c r="Q23" s="666"/>
    </row>
    <row r="24" spans="1:17" ht="14.4" customHeight="1" x14ac:dyDescent="0.3">
      <c r="A24" s="661" t="s">
        <v>517</v>
      </c>
      <c r="B24" s="662" t="s">
        <v>1703</v>
      </c>
      <c r="C24" s="662" t="s">
        <v>1707</v>
      </c>
      <c r="D24" s="662" t="s">
        <v>1888</v>
      </c>
      <c r="E24" s="662"/>
      <c r="F24" s="665"/>
      <c r="G24" s="665"/>
      <c r="H24" s="665"/>
      <c r="I24" s="665"/>
      <c r="J24" s="665"/>
      <c r="K24" s="665"/>
      <c r="L24" s="665"/>
      <c r="M24" s="665"/>
      <c r="N24" s="665">
        <v>292</v>
      </c>
      <c r="O24" s="665">
        <v>45487.76</v>
      </c>
      <c r="P24" s="678"/>
      <c r="Q24" s="666">
        <v>155.78</v>
      </c>
    </row>
    <row r="25" spans="1:17" ht="14.4" customHeight="1" x14ac:dyDescent="0.3">
      <c r="A25" s="661" t="s">
        <v>517</v>
      </c>
      <c r="B25" s="662" t="s">
        <v>1703</v>
      </c>
      <c r="C25" s="662" t="s">
        <v>1832</v>
      </c>
      <c r="D25" s="662" t="s">
        <v>1833</v>
      </c>
      <c r="E25" s="662" t="s">
        <v>1834</v>
      </c>
      <c r="F25" s="665">
        <v>10</v>
      </c>
      <c r="G25" s="665">
        <v>8843.1999999999989</v>
      </c>
      <c r="H25" s="665">
        <v>1</v>
      </c>
      <c r="I25" s="665">
        <v>884.31999999999994</v>
      </c>
      <c r="J25" s="665">
        <v>14</v>
      </c>
      <c r="K25" s="665">
        <v>12380.48</v>
      </c>
      <c r="L25" s="665">
        <v>1.4000000000000001</v>
      </c>
      <c r="M25" s="665">
        <v>884.31999999999994</v>
      </c>
      <c r="N25" s="665"/>
      <c r="O25" s="665"/>
      <c r="P25" s="678"/>
      <c r="Q25" s="666"/>
    </row>
    <row r="26" spans="1:17" ht="14.4" customHeight="1" x14ac:dyDescent="0.3">
      <c r="A26" s="661" t="s">
        <v>517</v>
      </c>
      <c r="B26" s="662" t="s">
        <v>1703</v>
      </c>
      <c r="C26" s="662" t="s">
        <v>1736</v>
      </c>
      <c r="D26" s="662" t="s">
        <v>1762</v>
      </c>
      <c r="E26" s="662" t="s">
        <v>1763</v>
      </c>
      <c r="F26" s="665"/>
      <c r="G26" s="665"/>
      <c r="H26" s="665"/>
      <c r="I26" s="665"/>
      <c r="J26" s="665"/>
      <c r="K26" s="665"/>
      <c r="L26" s="665"/>
      <c r="M26" s="665"/>
      <c r="N26" s="665">
        <v>1</v>
      </c>
      <c r="O26" s="665">
        <v>1279</v>
      </c>
      <c r="P26" s="678"/>
      <c r="Q26" s="666">
        <v>1279</v>
      </c>
    </row>
    <row r="27" spans="1:17" ht="14.4" customHeight="1" x14ac:dyDescent="0.3">
      <c r="A27" s="661" t="s">
        <v>517</v>
      </c>
      <c r="B27" s="662" t="s">
        <v>1703</v>
      </c>
      <c r="C27" s="662" t="s">
        <v>1736</v>
      </c>
      <c r="D27" s="662" t="s">
        <v>1774</v>
      </c>
      <c r="E27" s="662" t="s">
        <v>1775</v>
      </c>
      <c r="F27" s="665">
        <v>70</v>
      </c>
      <c r="G27" s="665">
        <v>123104</v>
      </c>
      <c r="H27" s="665">
        <v>1</v>
      </c>
      <c r="I27" s="665">
        <v>1758.6285714285714</v>
      </c>
      <c r="J27" s="665">
        <v>90</v>
      </c>
      <c r="K27" s="665">
        <v>158580</v>
      </c>
      <c r="L27" s="665">
        <v>1.2881791005978684</v>
      </c>
      <c r="M27" s="665">
        <v>1762</v>
      </c>
      <c r="N27" s="665">
        <v>101</v>
      </c>
      <c r="O27" s="665">
        <v>184325</v>
      </c>
      <c r="P27" s="678">
        <v>1.497311216532363</v>
      </c>
      <c r="Q27" s="666">
        <v>1825</v>
      </c>
    </row>
    <row r="28" spans="1:17" ht="14.4" customHeight="1" x14ac:dyDescent="0.3">
      <c r="A28" s="661" t="s">
        <v>517</v>
      </c>
      <c r="B28" s="662" t="s">
        <v>1703</v>
      </c>
      <c r="C28" s="662" t="s">
        <v>1736</v>
      </c>
      <c r="D28" s="662" t="s">
        <v>1776</v>
      </c>
      <c r="E28" s="662" t="s">
        <v>1777</v>
      </c>
      <c r="F28" s="665">
        <v>1</v>
      </c>
      <c r="G28" s="665">
        <v>412</v>
      </c>
      <c r="H28" s="665">
        <v>1</v>
      </c>
      <c r="I28" s="665">
        <v>412</v>
      </c>
      <c r="J28" s="665"/>
      <c r="K28" s="665"/>
      <c r="L28" s="665"/>
      <c r="M28" s="665"/>
      <c r="N28" s="665"/>
      <c r="O28" s="665"/>
      <c r="P28" s="678"/>
      <c r="Q28" s="666"/>
    </row>
    <row r="29" spans="1:17" ht="14.4" customHeight="1" x14ac:dyDescent="0.3">
      <c r="A29" s="661" t="s">
        <v>517</v>
      </c>
      <c r="B29" s="662" t="s">
        <v>1703</v>
      </c>
      <c r="C29" s="662" t="s">
        <v>1736</v>
      </c>
      <c r="D29" s="662" t="s">
        <v>1837</v>
      </c>
      <c r="E29" s="662" t="s">
        <v>1838</v>
      </c>
      <c r="F29" s="665">
        <v>10</v>
      </c>
      <c r="G29" s="665">
        <v>143336</v>
      </c>
      <c r="H29" s="665">
        <v>1</v>
      </c>
      <c r="I29" s="665">
        <v>14333.6</v>
      </c>
      <c r="J29" s="665">
        <v>15</v>
      </c>
      <c r="K29" s="665">
        <v>215100</v>
      </c>
      <c r="L29" s="665">
        <v>1.5006697549813026</v>
      </c>
      <c r="M29" s="665">
        <v>14340</v>
      </c>
      <c r="N29" s="665">
        <v>13</v>
      </c>
      <c r="O29" s="665">
        <v>188578</v>
      </c>
      <c r="P29" s="678">
        <v>1.315635988167662</v>
      </c>
      <c r="Q29" s="666">
        <v>14506</v>
      </c>
    </row>
    <row r="30" spans="1:17" ht="14.4" customHeight="1" x14ac:dyDescent="0.3">
      <c r="A30" s="661" t="s">
        <v>517</v>
      </c>
      <c r="B30" s="662" t="s">
        <v>1703</v>
      </c>
      <c r="C30" s="662" t="s">
        <v>1736</v>
      </c>
      <c r="D30" s="662" t="s">
        <v>1790</v>
      </c>
      <c r="E30" s="662" t="s">
        <v>1791</v>
      </c>
      <c r="F30" s="665">
        <v>210</v>
      </c>
      <c r="G30" s="665">
        <v>410753</v>
      </c>
      <c r="H30" s="665">
        <v>1</v>
      </c>
      <c r="I30" s="665">
        <v>1955.9666666666667</v>
      </c>
      <c r="J30" s="665">
        <v>164</v>
      </c>
      <c r="K30" s="665">
        <v>322260</v>
      </c>
      <c r="L30" s="665">
        <v>0.78455909025618797</v>
      </c>
      <c r="M30" s="665">
        <v>1965</v>
      </c>
      <c r="N30" s="665">
        <v>172</v>
      </c>
      <c r="O30" s="665">
        <v>346236</v>
      </c>
      <c r="P30" s="678">
        <v>0.84292993599559829</v>
      </c>
      <c r="Q30" s="666">
        <v>2013</v>
      </c>
    </row>
    <row r="31" spans="1:17" ht="14.4" customHeight="1" x14ac:dyDescent="0.3">
      <c r="A31" s="661" t="s">
        <v>517</v>
      </c>
      <c r="B31" s="662" t="s">
        <v>1703</v>
      </c>
      <c r="C31" s="662" t="s">
        <v>1736</v>
      </c>
      <c r="D31" s="662" t="s">
        <v>1792</v>
      </c>
      <c r="E31" s="662" t="s">
        <v>1793</v>
      </c>
      <c r="F31" s="665">
        <v>129</v>
      </c>
      <c r="G31" s="665">
        <v>54098</v>
      </c>
      <c r="H31" s="665">
        <v>1</v>
      </c>
      <c r="I31" s="665">
        <v>419.36434108527129</v>
      </c>
      <c r="J31" s="665">
        <v>83</v>
      </c>
      <c r="K31" s="665">
        <v>34943</v>
      </c>
      <c r="L31" s="665">
        <v>0.64592036674183884</v>
      </c>
      <c r="M31" s="665">
        <v>421</v>
      </c>
      <c r="N31" s="665">
        <v>100</v>
      </c>
      <c r="O31" s="665">
        <v>43700</v>
      </c>
      <c r="P31" s="678">
        <v>0.80779326407630592</v>
      </c>
      <c r="Q31" s="666">
        <v>437</v>
      </c>
    </row>
    <row r="32" spans="1:17" ht="14.4" customHeight="1" x14ac:dyDescent="0.3">
      <c r="A32" s="661" t="s">
        <v>517</v>
      </c>
      <c r="B32" s="662" t="s">
        <v>1703</v>
      </c>
      <c r="C32" s="662" t="s">
        <v>1736</v>
      </c>
      <c r="D32" s="662" t="s">
        <v>1802</v>
      </c>
      <c r="E32" s="662" t="s">
        <v>1803</v>
      </c>
      <c r="F32" s="665">
        <v>1</v>
      </c>
      <c r="G32" s="665">
        <v>2535</v>
      </c>
      <c r="H32" s="665">
        <v>1</v>
      </c>
      <c r="I32" s="665">
        <v>2535</v>
      </c>
      <c r="J32" s="665"/>
      <c r="K32" s="665"/>
      <c r="L32" s="665"/>
      <c r="M32" s="665"/>
      <c r="N32" s="665"/>
      <c r="O32" s="665"/>
      <c r="P32" s="678"/>
      <c r="Q32" s="666"/>
    </row>
    <row r="33" spans="1:17" ht="14.4" customHeight="1" x14ac:dyDescent="0.3">
      <c r="A33" s="661" t="s">
        <v>517</v>
      </c>
      <c r="B33" s="662" t="s">
        <v>1703</v>
      </c>
      <c r="C33" s="662" t="s">
        <v>1736</v>
      </c>
      <c r="D33" s="662" t="s">
        <v>1808</v>
      </c>
      <c r="E33" s="662" t="s">
        <v>1809</v>
      </c>
      <c r="F33" s="665">
        <v>9</v>
      </c>
      <c r="G33" s="665">
        <v>8914</v>
      </c>
      <c r="H33" s="665">
        <v>1</v>
      </c>
      <c r="I33" s="665">
        <v>990.44444444444446</v>
      </c>
      <c r="J33" s="665">
        <v>7</v>
      </c>
      <c r="K33" s="665">
        <v>7063</v>
      </c>
      <c r="L33" s="665">
        <v>0.79234911375364592</v>
      </c>
      <c r="M33" s="665">
        <v>1009</v>
      </c>
      <c r="N33" s="665">
        <v>5</v>
      </c>
      <c r="O33" s="665">
        <v>5170</v>
      </c>
      <c r="P33" s="678">
        <v>0.57998653803006506</v>
      </c>
      <c r="Q33" s="666">
        <v>1034</v>
      </c>
    </row>
    <row r="34" spans="1:17" ht="14.4" customHeight="1" x14ac:dyDescent="0.3">
      <c r="A34" s="661" t="s">
        <v>517</v>
      </c>
      <c r="B34" s="662" t="s">
        <v>1889</v>
      </c>
      <c r="C34" s="662" t="s">
        <v>1736</v>
      </c>
      <c r="D34" s="662" t="s">
        <v>1896</v>
      </c>
      <c r="E34" s="662" t="s">
        <v>1897</v>
      </c>
      <c r="F34" s="665">
        <v>51</v>
      </c>
      <c r="G34" s="665">
        <v>32946</v>
      </c>
      <c r="H34" s="665">
        <v>1</v>
      </c>
      <c r="I34" s="665">
        <v>646</v>
      </c>
      <c r="J34" s="665">
        <v>34</v>
      </c>
      <c r="K34" s="665">
        <v>22100</v>
      </c>
      <c r="L34" s="665">
        <v>0.6707946336429309</v>
      </c>
      <c r="M34" s="665">
        <v>650</v>
      </c>
      <c r="N34" s="665">
        <v>46</v>
      </c>
      <c r="O34" s="665">
        <v>32108</v>
      </c>
      <c r="P34" s="678">
        <v>0.97456443877860743</v>
      </c>
      <c r="Q34" s="666">
        <v>698</v>
      </c>
    </row>
    <row r="35" spans="1:17" ht="14.4" customHeight="1" x14ac:dyDescent="0.3">
      <c r="A35" s="661" t="s">
        <v>517</v>
      </c>
      <c r="B35" s="662" t="s">
        <v>1889</v>
      </c>
      <c r="C35" s="662" t="s">
        <v>1736</v>
      </c>
      <c r="D35" s="662" t="s">
        <v>1804</v>
      </c>
      <c r="E35" s="662" t="s">
        <v>1805</v>
      </c>
      <c r="F35" s="665">
        <v>232</v>
      </c>
      <c r="G35" s="665">
        <v>76311</v>
      </c>
      <c r="H35" s="665">
        <v>1</v>
      </c>
      <c r="I35" s="665">
        <v>328.92672413793105</v>
      </c>
      <c r="J35" s="665">
        <v>200</v>
      </c>
      <c r="K35" s="665">
        <v>66200</v>
      </c>
      <c r="L35" s="665">
        <v>0.8675027191361665</v>
      </c>
      <c r="M35" s="665">
        <v>331</v>
      </c>
      <c r="N35" s="665">
        <v>206</v>
      </c>
      <c r="O35" s="665">
        <v>72924</v>
      </c>
      <c r="P35" s="678">
        <v>0.95561583520069193</v>
      </c>
      <c r="Q35" s="666">
        <v>354</v>
      </c>
    </row>
    <row r="36" spans="1:17" ht="14.4" customHeight="1" x14ac:dyDescent="0.3">
      <c r="A36" s="661" t="s">
        <v>517</v>
      </c>
      <c r="B36" s="662" t="s">
        <v>1889</v>
      </c>
      <c r="C36" s="662" t="s">
        <v>1736</v>
      </c>
      <c r="D36" s="662" t="s">
        <v>1906</v>
      </c>
      <c r="E36" s="662" t="s">
        <v>1907</v>
      </c>
      <c r="F36" s="665">
        <v>15</v>
      </c>
      <c r="G36" s="665">
        <v>4872</v>
      </c>
      <c r="H36" s="665">
        <v>1</v>
      </c>
      <c r="I36" s="665">
        <v>324.8</v>
      </c>
      <c r="J36" s="665">
        <v>15</v>
      </c>
      <c r="K36" s="665">
        <v>4905</v>
      </c>
      <c r="L36" s="665">
        <v>1.0067733990147782</v>
      </c>
      <c r="M36" s="665">
        <v>327</v>
      </c>
      <c r="N36" s="665">
        <v>8</v>
      </c>
      <c r="O36" s="665">
        <v>2800</v>
      </c>
      <c r="P36" s="678">
        <v>0.57471264367816088</v>
      </c>
      <c r="Q36" s="666">
        <v>350</v>
      </c>
    </row>
    <row r="37" spans="1:17" ht="14.4" customHeight="1" x14ac:dyDescent="0.3">
      <c r="A37" s="661" t="s">
        <v>517</v>
      </c>
      <c r="B37" s="662" t="s">
        <v>1889</v>
      </c>
      <c r="C37" s="662" t="s">
        <v>1736</v>
      </c>
      <c r="D37" s="662" t="s">
        <v>1908</v>
      </c>
      <c r="E37" s="662" t="s">
        <v>1909</v>
      </c>
      <c r="F37" s="665">
        <v>226</v>
      </c>
      <c r="G37" s="665">
        <v>146628</v>
      </c>
      <c r="H37" s="665">
        <v>1</v>
      </c>
      <c r="I37" s="665">
        <v>648.7964601769911</v>
      </c>
      <c r="J37" s="665">
        <v>175</v>
      </c>
      <c r="K37" s="665">
        <v>114275</v>
      </c>
      <c r="L37" s="665">
        <v>0.77935319311454843</v>
      </c>
      <c r="M37" s="665">
        <v>653</v>
      </c>
      <c r="N37" s="665">
        <v>181</v>
      </c>
      <c r="O37" s="665">
        <v>126881</v>
      </c>
      <c r="P37" s="678">
        <v>0.86532585863545841</v>
      </c>
      <c r="Q37" s="666">
        <v>701</v>
      </c>
    </row>
    <row r="38" spans="1:17" ht="14.4" customHeight="1" x14ac:dyDescent="0.3">
      <c r="A38" s="661" t="s">
        <v>517</v>
      </c>
      <c r="B38" s="662" t="s">
        <v>1889</v>
      </c>
      <c r="C38" s="662" t="s">
        <v>1736</v>
      </c>
      <c r="D38" s="662" t="s">
        <v>1910</v>
      </c>
      <c r="E38" s="662" t="s">
        <v>1911</v>
      </c>
      <c r="F38" s="665">
        <v>17</v>
      </c>
      <c r="G38" s="665">
        <v>11010</v>
      </c>
      <c r="H38" s="665">
        <v>1</v>
      </c>
      <c r="I38" s="665">
        <v>647.64705882352939</v>
      </c>
      <c r="J38" s="665">
        <v>20</v>
      </c>
      <c r="K38" s="665">
        <v>13000</v>
      </c>
      <c r="L38" s="665">
        <v>1.1807447774750226</v>
      </c>
      <c r="M38" s="665">
        <v>650</v>
      </c>
      <c r="N38" s="665">
        <v>19</v>
      </c>
      <c r="O38" s="665">
        <v>13262</v>
      </c>
      <c r="P38" s="678">
        <v>1.2045413260672115</v>
      </c>
      <c r="Q38" s="666">
        <v>698</v>
      </c>
    </row>
    <row r="39" spans="1:17" ht="14.4" customHeight="1" x14ac:dyDescent="0.3">
      <c r="A39" s="661" t="s">
        <v>1916</v>
      </c>
      <c r="B39" s="662" t="s">
        <v>1949</v>
      </c>
      <c r="C39" s="662" t="s">
        <v>1736</v>
      </c>
      <c r="D39" s="662" t="s">
        <v>1950</v>
      </c>
      <c r="E39" s="662" t="s">
        <v>1951</v>
      </c>
      <c r="F39" s="665">
        <v>212</v>
      </c>
      <c r="G39" s="665">
        <v>13780</v>
      </c>
      <c r="H39" s="665">
        <v>1</v>
      </c>
      <c r="I39" s="665">
        <v>65</v>
      </c>
      <c r="J39" s="665">
        <v>166</v>
      </c>
      <c r="K39" s="665">
        <v>10790</v>
      </c>
      <c r="L39" s="665">
        <v>0.78301886792452835</v>
      </c>
      <c r="M39" s="665">
        <v>65</v>
      </c>
      <c r="N39" s="665">
        <v>155</v>
      </c>
      <c r="O39" s="665">
        <v>10075</v>
      </c>
      <c r="P39" s="678">
        <v>0.73113207547169812</v>
      </c>
      <c r="Q39" s="666">
        <v>65</v>
      </c>
    </row>
    <row r="40" spans="1:17" ht="14.4" customHeight="1" x14ac:dyDescent="0.3">
      <c r="A40" s="661" t="s">
        <v>1916</v>
      </c>
      <c r="B40" s="662" t="s">
        <v>1949</v>
      </c>
      <c r="C40" s="662" t="s">
        <v>1736</v>
      </c>
      <c r="D40" s="662" t="s">
        <v>1952</v>
      </c>
      <c r="E40" s="662" t="s">
        <v>1953</v>
      </c>
      <c r="F40" s="665"/>
      <c r="G40" s="665"/>
      <c r="H40" s="665"/>
      <c r="I40" s="665"/>
      <c r="J40" s="665">
        <v>1</v>
      </c>
      <c r="K40" s="665">
        <v>591</v>
      </c>
      <c r="L40" s="665"/>
      <c r="M40" s="665">
        <v>591</v>
      </c>
      <c r="N40" s="665"/>
      <c r="O40" s="665"/>
      <c r="P40" s="678"/>
      <c r="Q40" s="666"/>
    </row>
    <row r="41" spans="1:17" ht="14.4" customHeight="1" x14ac:dyDescent="0.3">
      <c r="A41" s="661" t="s">
        <v>1916</v>
      </c>
      <c r="B41" s="662" t="s">
        <v>1949</v>
      </c>
      <c r="C41" s="662" t="s">
        <v>1736</v>
      </c>
      <c r="D41" s="662" t="s">
        <v>1954</v>
      </c>
      <c r="E41" s="662" t="s">
        <v>1955</v>
      </c>
      <c r="F41" s="665"/>
      <c r="G41" s="665"/>
      <c r="H41" s="665"/>
      <c r="I41" s="665"/>
      <c r="J41" s="665">
        <v>1</v>
      </c>
      <c r="K41" s="665">
        <v>616</v>
      </c>
      <c r="L41" s="665"/>
      <c r="M41" s="665">
        <v>616</v>
      </c>
      <c r="N41" s="665"/>
      <c r="O41" s="665"/>
      <c r="P41" s="678"/>
      <c r="Q41" s="666"/>
    </row>
    <row r="42" spans="1:17" ht="14.4" customHeight="1" x14ac:dyDescent="0.3">
      <c r="A42" s="661" t="s">
        <v>1916</v>
      </c>
      <c r="B42" s="662" t="s">
        <v>1949</v>
      </c>
      <c r="C42" s="662" t="s">
        <v>1736</v>
      </c>
      <c r="D42" s="662" t="s">
        <v>1956</v>
      </c>
      <c r="E42" s="662" t="s">
        <v>1957</v>
      </c>
      <c r="F42" s="665"/>
      <c r="G42" s="665"/>
      <c r="H42" s="665"/>
      <c r="I42" s="665"/>
      <c r="J42" s="665">
        <v>1</v>
      </c>
      <c r="K42" s="665">
        <v>24</v>
      </c>
      <c r="L42" s="665"/>
      <c r="M42" s="665">
        <v>24</v>
      </c>
      <c r="N42" s="665"/>
      <c r="O42" s="665"/>
      <c r="P42" s="678"/>
      <c r="Q42" s="666"/>
    </row>
    <row r="43" spans="1:17" ht="14.4" customHeight="1" x14ac:dyDescent="0.3">
      <c r="A43" s="661" t="s">
        <v>1916</v>
      </c>
      <c r="B43" s="662" t="s">
        <v>1949</v>
      </c>
      <c r="C43" s="662" t="s">
        <v>1736</v>
      </c>
      <c r="D43" s="662" t="s">
        <v>1958</v>
      </c>
      <c r="E43" s="662" t="s">
        <v>1959</v>
      </c>
      <c r="F43" s="665">
        <v>1</v>
      </c>
      <c r="G43" s="665">
        <v>77</v>
      </c>
      <c r="H43" s="665">
        <v>1</v>
      </c>
      <c r="I43" s="665">
        <v>77</v>
      </c>
      <c r="J43" s="665">
        <v>1</v>
      </c>
      <c r="K43" s="665">
        <v>77</v>
      </c>
      <c r="L43" s="665">
        <v>1</v>
      </c>
      <c r="M43" s="665">
        <v>77</v>
      </c>
      <c r="N43" s="665"/>
      <c r="O43" s="665"/>
      <c r="P43" s="678"/>
      <c r="Q43" s="666"/>
    </row>
    <row r="44" spans="1:17" ht="14.4" customHeight="1" x14ac:dyDescent="0.3">
      <c r="A44" s="661" t="s">
        <v>1916</v>
      </c>
      <c r="B44" s="662" t="s">
        <v>1949</v>
      </c>
      <c r="C44" s="662" t="s">
        <v>1736</v>
      </c>
      <c r="D44" s="662" t="s">
        <v>1960</v>
      </c>
      <c r="E44" s="662" t="s">
        <v>1961</v>
      </c>
      <c r="F44" s="665">
        <v>11</v>
      </c>
      <c r="G44" s="665">
        <v>248</v>
      </c>
      <c r="H44" s="665">
        <v>1</v>
      </c>
      <c r="I44" s="665">
        <v>22.545454545454547</v>
      </c>
      <c r="J44" s="665">
        <v>7</v>
      </c>
      <c r="K44" s="665">
        <v>161</v>
      </c>
      <c r="L44" s="665">
        <v>0.64919354838709675</v>
      </c>
      <c r="M44" s="665">
        <v>23</v>
      </c>
      <c r="N44" s="665">
        <v>3</v>
      </c>
      <c r="O44" s="665">
        <v>72</v>
      </c>
      <c r="P44" s="678">
        <v>0.29032258064516131</v>
      </c>
      <c r="Q44" s="666">
        <v>24</v>
      </c>
    </row>
    <row r="45" spans="1:17" ht="14.4" customHeight="1" x14ac:dyDescent="0.3">
      <c r="A45" s="661" t="s">
        <v>1916</v>
      </c>
      <c r="B45" s="662" t="s">
        <v>1949</v>
      </c>
      <c r="C45" s="662" t="s">
        <v>1736</v>
      </c>
      <c r="D45" s="662" t="s">
        <v>1962</v>
      </c>
      <c r="E45" s="662" t="s">
        <v>1963</v>
      </c>
      <c r="F45" s="665">
        <v>1</v>
      </c>
      <c r="G45" s="665">
        <v>66</v>
      </c>
      <c r="H45" s="665">
        <v>1</v>
      </c>
      <c r="I45" s="665">
        <v>66</v>
      </c>
      <c r="J45" s="665"/>
      <c r="K45" s="665"/>
      <c r="L45" s="665"/>
      <c r="M45" s="665"/>
      <c r="N45" s="665"/>
      <c r="O45" s="665"/>
      <c r="P45" s="678"/>
      <c r="Q45" s="666"/>
    </row>
    <row r="46" spans="1:17" ht="14.4" customHeight="1" x14ac:dyDescent="0.3">
      <c r="A46" s="661" t="s">
        <v>1916</v>
      </c>
      <c r="B46" s="662" t="s">
        <v>1949</v>
      </c>
      <c r="C46" s="662" t="s">
        <v>1736</v>
      </c>
      <c r="D46" s="662" t="s">
        <v>1964</v>
      </c>
      <c r="E46" s="662" t="s">
        <v>1965</v>
      </c>
      <c r="F46" s="665">
        <v>11</v>
      </c>
      <c r="G46" s="665">
        <v>264</v>
      </c>
      <c r="H46" s="665">
        <v>1</v>
      </c>
      <c r="I46" s="665">
        <v>24</v>
      </c>
      <c r="J46" s="665">
        <v>6</v>
      </c>
      <c r="K46" s="665">
        <v>144</v>
      </c>
      <c r="L46" s="665">
        <v>0.54545454545454541</v>
      </c>
      <c r="M46" s="665">
        <v>24</v>
      </c>
      <c r="N46" s="665">
        <v>3</v>
      </c>
      <c r="O46" s="665">
        <v>75</v>
      </c>
      <c r="P46" s="678">
        <v>0.28409090909090912</v>
      </c>
      <c r="Q46" s="666">
        <v>25</v>
      </c>
    </row>
    <row r="47" spans="1:17" ht="14.4" customHeight="1" x14ac:dyDescent="0.3">
      <c r="A47" s="661" t="s">
        <v>1916</v>
      </c>
      <c r="B47" s="662" t="s">
        <v>1949</v>
      </c>
      <c r="C47" s="662" t="s">
        <v>1736</v>
      </c>
      <c r="D47" s="662" t="s">
        <v>1966</v>
      </c>
      <c r="E47" s="662" t="s">
        <v>1967</v>
      </c>
      <c r="F47" s="665"/>
      <c r="G47" s="665"/>
      <c r="H47" s="665"/>
      <c r="I47" s="665"/>
      <c r="J47" s="665">
        <v>1</v>
      </c>
      <c r="K47" s="665">
        <v>739</v>
      </c>
      <c r="L47" s="665"/>
      <c r="M47" s="665">
        <v>739</v>
      </c>
      <c r="N47" s="665"/>
      <c r="O47" s="665"/>
      <c r="P47" s="678"/>
      <c r="Q47" s="666"/>
    </row>
    <row r="48" spans="1:17" ht="14.4" customHeight="1" x14ac:dyDescent="0.3">
      <c r="A48" s="661" t="s">
        <v>1916</v>
      </c>
      <c r="B48" s="662" t="s">
        <v>1949</v>
      </c>
      <c r="C48" s="662" t="s">
        <v>1736</v>
      </c>
      <c r="D48" s="662" t="s">
        <v>1968</v>
      </c>
      <c r="E48" s="662" t="s">
        <v>1969</v>
      </c>
      <c r="F48" s="665"/>
      <c r="G48" s="665"/>
      <c r="H48" s="665"/>
      <c r="I48" s="665"/>
      <c r="J48" s="665">
        <v>1</v>
      </c>
      <c r="K48" s="665">
        <v>180</v>
      </c>
      <c r="L48" s="665"/>
      <c r="M48" s="665">
        <v>180</v>
      </c>
      <c r="N48" s="665"/>
      <c r="O48" s="665"/>
      <c r="P48" s="678"/>
      <c r="Q48" s="666"/>
    </row>
    <row r="49" spans="1:17" ht="14.4" customHeight="1" x14ac:dyDescent="0.3">
      <c r="A49" s="661" t="s">
        <v>1916</v>
      </c>
      <c r="B49" s="662" t="s">
        <v>1949</v>
      </c>
      <c r="C49" s="662" t="s">
        <v>1736</v>
      </c>
      <c r="D49" s="662" t="s">
        <v>1970</v>
      </c>
      <c r="E49" s="662" t="s">
        <v>1971</v>
      </c>
      <c r="F49" s="665"/>
      <c r="G49" s="665"/>
      <c r="H49" s="665"/>
      <c r="I49" s="665"/>
      <c r="J49" s="665">
        <v>1</v>
      </c>
      <c r="K49" s="665">
        <v>265</v>
      </c>
      <c r="L49" s="665"/>
      <c r="M49" s="665">
        <v>265</v>
      </c>
      <c r="N49" s="665"/>
      <c r="O49" s="665"/>
      <c r="P49" s="678"/>
      <c r="Q49" s="666"/>
    </row>
    <row r="50" spans="1:17" ht="14.4" customHeight="1" x14ac:dyDescent="0.3">
      <c r="A50" s="661" t="s">
        <v>1916</v>
      </c>
      <c r="B50" s="662" t="s">
        <v>1949</v>
      </c>
      <c r="C50" s="662" t="s">
        <v>1736</v>
      </c>
      <c r="D50" s="662" t="s">
        <v>1972</v>
      </c>
      <c r="E50" s="662" t="s">
        <v>1973</v>
      </c>
      <c r="F50" s="665"/>
      <c r="G50" s="665"/>
      <c r="H50" s="665"/>
      <c r="I50" s="665"/>
      <c r="J50" s="665">
        <v>1</v>
      </c>
      <c r="K50" s="665">
        <v>591</v>
      </c>
      <c r="L50" s="665"/>
      <c r="M50" s="665">
        <v>591</v>
      </c>
      <c r="N50" s="665"/>
      <c r="O50" s="665"/>
      <c r="P50" s="678"/>
      <c r="Q50" s="666"/>
    </row>
    <row r="51" spans="1:17" ht="14.4" customHeight="1" x14ac:dyDescent="0.3">
      <c r="A51" s="661" t="s">
        <v>1916</v>
      </c>
      <c r="B51" s="662" t="s">
        <v>1949</v>
      </c>
      <c r="C51" s="662" t="s">
        <v>1736</v>
      </c>
      <c r="D51" s="662" t="s">
        <v>1974</v>
      </c>
      <c r="E51" s="662" t="s">
        <v>1975</v>
      </c>
      <c r="F51" s="665"/>
      <c r="G51" s="665"/>
      <c r="H51" s="665"/>
      <c r="I51" s="665"/>
      <c r="J51" s="665">
        <v>1</v>
      </c>
      <c r="K51" s="665">
        <v>546</v>
      </c>
      <c r="L51" s="665"/>
      <c r="M51" s="665">
        <v>546</v>
      </c>
      <c r="N51" s="665"/>
      <c r="O51" s="665"/>
      <c r="P51" s="678"/>
      <c r="Q51" s="666"/>
    </row>
    <row r="52" spans="1:17" ht="14.4" customHeight="1" x14ac:dyDescent="0.3">
      <c r="A52" s="661" t="s">
        <v>1916</v>
      </c>
      <c r="B52" s="662" t="s">
        <v>1949</v>
      </c>
      <c r="C52" s="662" t="s">
        <v>1736</v>
      </c>
      <c r="D52" s="662" t="s">
        <v>1976</v>
      </c>
      <c r="E52" s="662" t="s">
        <v>1977</v>
      </c>
      <c r="F52" s="665"/>
      <c r="G52" s="665"/>
      <c r="H52" s="665"/>
      <c r="I52" s="665"/>
      <c r="J52" s="665">
        <v>1</v>
      </c>
      <c r="K52" s="665">
        <v>735</v>
      </c>
      <c r="L52" s="665"/>
      <c r="M52" s="665">
        <v>735</v>
      </c>
      <c r="N52" s="665"/>
      <c r="O52" s="665"/>
      <c r="P52" s="678"/>
      <c r="Q52" s="666"/>
    </row>
    <row r="53" spans="1:17" ht="14.4" customHeight="1" x14ac:dyDescent="0.3">
      <c r="A53" s="661" t="s">
        <v>1916</v>
      </c>
      <c r="B53" s="662" t="s">
        <v>1949</v>
      </c>
      <c r="C53" s="662" t="s">
        <v>1736</v>
      </c>
      <c r="D53" s="662" t="s">
        <v>1978</v>
      </c>
      <c r="E53" s="662" t="s">
        <v>1979</v>
      </c>
      <c r="F53" s="665"/>
      <c r="G53" s="665"/>
      <c r="H53" s="665"/>
      <c r="I53" s="665"/>
      <c r="J53" s="665">
        <v>1</v>
      </c>
      <c r="K53" s="665">
        <v>345</v>
      </c>
      <c r="L53" s="665"/>
      <c r="M53" s="665">
        <v>345</v>
      </c>
      <c r="N53" s="665"/>
      <c r="O53" s="665"/>
      <c r="P53" s="678"/>
      <c r="Q53" s="666"/>
    </row>
    <row r="54" spans="1:17" ht="14.4" customHeight="1" x14ac:dyDescent="0.3">
      <c r="A54" s="661" t="s">
        <v>1916</v>
      </c>
      <c r="B54" s="662" t="s">
        <v>1949</v>
      </c>
      <c r="C54" s="662" t="s">
        <v>1736</v>
      </c>
      <c r="D54" s="662" t="s">
        <v>1980</v>
      </c>
      <c r="E54" s="662" t="s">
        <v>1981</v>
      </c>
      <c r="F54" s="665"/>
      <c r="G54" s="665"/>
      <c r="H54" s="665"/>
      <c r="I54" s="665"/>
      <c r="J54" s="665">
        <v>1</v>
      </c>
      <c r="K54" s="665">
        <v>231</v>
      </c>
      <c r="L54" s="665"/>
      <c r="M54" s="665">
        <v>231</v>
      </c>
      <c r="N54" s="665"/>
      <c r="O54" s="665"/>
      <c r="P54" s="678"/>
      <c r="Q54" s="666"/>
    </row>
    <row r="55" spans="1:17" ht="14.4" customHeight="1" x14ac:dyDescent="0.3">
      <c r="A55" s="661" t="s">
        <v>1982</v>
      </c>
      <c r="B55" s="662" t="s">
        <v>1983</v>
      </c>
      <c r="C55" s="662" t="s">
        <v>1736</v>
      </c>
      <c r="D55" s="662" t="s">
        <v>1984</v>
      </c>
      <c r="E55" s="662" t="s">
        <v>1985</v>
      </c>
      <c r="F55" s="665"/>
      <c r="G55" s="665"/>
      <c r="H55" s="665"/>
      <c r="I55" s="665"/>
      <c r="J55" s="665">
        <v>1</v>
      </c>
      <c r="K55" s="665">
        <v>22</v>
      </c>
      <c r="L55" s="665"/>
      <c r="M55" s="665">
        <v>22</v>
      </c>
      <c r="N55" s="665"/>
      <c r="O55" s="665"/>
      <c r="P55" s="678"/>
      <c r="Q55" s="666"/>
    </row>
    <row r="56" spans="1:17" ht="14.4" customHeight="1" x14ac:dyDescent="0.3">
      <c r="A56" s="661" t="s">
        <v>1982</v>
      </c>
      <c r="B56" s="662" t="s">
        <v>1983</v>
      </c>
      <c r="C56" s="662" t="s">
        <v>1736</v>
      </c>
      <c r="D56" s="662" t="s">
        <v>1986</v>
      </c>
      <c r="E56" s="662" t="s">
        <v>1987</v>
      </c>
      <c r="F56" s="665"/>
      <c r="G56" s="665"/>
      <c r="H56" s="665"/>
      <c r="I56" s="665"/>
      <c r="J56" s="665">
        <v>2</v>
      </c>
      <c r="K56" s="665">
        <v>34</v>
      </c>
      <c r="L56" s="665"/>
      <c r="M56" s="665">
        <v>17</v>
      </c>
      <c r="N56" s="665"/>
      <c r="O56" s="665"/>
      <c r="P56" s="678"/>
      <c r="Q56" s="666"/>
    </row>
    <row r="57" spans="1:17" ht="14.4" customHeight="1" x14ac:dyDescent="0.3">
      <c r="A57" s="661" t="s">
        <v>1982</v>
      </c>
      <c r="B57" s="662" t="s">
        <v>1983</v>
      </c>
      <c r="C57" s="662" t="s">
        <v>1736</v>
      </c>
      <c r="D57" s="662" t="s">
        <v>1988</v>
      </c>
      <c r="E57" s="662" t="s">
        <v>1989</v>
      </c>
      <c r="F57" s="665">
        <v>1</v>
      </c>
      <c r="G57" s="665">
        <v>851</v>
      </c>
      <c r="H57" s="665">
        <v>1</v>
      </c>
      <c r="I57" s="665">
        <v>851</v>
      </c>
      <c r="J57" s="665"/>
      <c r="K57" s="665"/>
      <c r="L57" s="665"/>
      <c r="M57" s="665"/>
      <c r="N57" s="665"/>
      <c r="O57" s="665"/>
      <c r="P57" s="678"/>
      <c r="Q57" s="666"/>
    </row>
    <row r="58" spans="1:17" ht="14.4" customHeight="1" x14ac:dyDescent="0.3">
      <c r="A58" s="661" t="s">
        <v>1982</v>
      </c>
      <c r="B58" s="662" t="s">
        <v>1983</v>
      </c>
      <c r="C58" s="662" t="s">
        <v>1736</v>
      </c>
      <c r="D58" s="662" t="s">
        <v>1990</v>
      </c>
      <c r="E58" s="662" t="s">
        <v>1991</v>
      </c>
      <c r="F58" s="665">
        <v>1</v>
      </c>
      <c r="G58" s="665">
        <v>228</v>
      </c>
      <c r="H58" s="665">
        <v>1</v>
      </c>
      <c r="I58" s="665">
        <v>228</v>
      </c>
      <c r="J58" s="665"/>
      <c r="K58" s="665"/>
      <c r="L58" s="665"/>
      <c r="M58" s="665"/>
      <c r="N58" s="665"/>
      <c r="O58" s="665"/>
      <c r="P58" s="678"/>
      <c r="Q58" s="666"/>
    </row>
    <row r="59" spans="1:17" ht="14.4" customHeight="1" x14ac:dyDescent="0.3">
      <c r="A59" s="661" t="s">
        <v>1982</v>
      </c>
      <c r="B59" s="662" t="s">
        <v>1983</v>
      </c>
      <c r="C59" s="662" t="s">
        <v>1736</v>
      </c>
      <c r="D59" s="662" t="s">
        <v>1992</v>
      </c>
      <c r="E59" s="662" t="s">
        <v>1993</v>
      </c>
      <c r="F59" s="665">
        <v>4</v>
      </c>
      <c r="G59" s="665">
        <v>2243</v>
      </c>
      <c r="H59" s="665">
        <v>1</v>
      </c>
      <c r="I59" s="665">
        <v>560.75</v>
      </c>
      <c r="J59" s="665">
        <v>6</v>
      </c>
      <c r="K59" s="665">
        <v>3366</v>
      </c>
      <c r="L59" s="665">
        <v>1.5006687472135534</v>
      </c>
      <c r="M59" s="665">
        <v>561</v>
      </c>
      <c r="N59" s="665">
        <v>7</v>
      </c>
      <c r="O59" s="665">
        <v>3934</v>
      </c>
      <c r="P59" s="678">
        <v>1.7539010254123941</v>
      </c>
      <c r="Q59" s="666">
        <v>562</v>
      </c>
    </row>
    <row r="60" spans="1:17" ht="14.4" customHeight="1" x14ac:dyDescent="0.3">
      <c r="A60" s="661" t="s">
        <v>1982</v>
      </c>
      <c r="B60" s="662" t="s">
        <v>1983</v>
      </c>
      <c r="C60" s="662" t="s">
        <v>1736</v>
      </c>
      <c r="D60" s="662" t="s">
        <v>1994</v>
      </c>
      <c r="E60" s="662" t="s">
        <v>1995</v>
      </c>
      <c r="F60" s="665">
        <v>4</v>
      </c>
      <c r="G60" s="665">
        <v>1650</v>
      </c>
      <c r="H60" s="665">
        <v>1</v>
      </c>
      <c r="I60" s="665">
        <v>412.5</v>
      </c>
      <c r="J60" s="665">
        <v>2</v>
      </c>
      <c r="K60" s="665">
        <v>826</v>
      </c>
      <c r="L60" s="665">
        <v>0.50060606060606061</v>
      </c>
      <c r="M60" s="665">
        <v>413</v>
      </c>
      <c r="N60" s="665">
        <v>2</v>
      </c>
      <c r="O60" s="665">
        <v>828</v>
      </c>
      <c r="P60" s="678">
        <v>0.50181818181818183</v>
      </c>
      <c r="Q60" s="666">
        <v>414</v>
      </c>
    </row>
    <row r="61" spans="1:17" ht="14.4" customHeight="1" x14ac:dyDescent="0.3">
      <c r="A61" s="661" t="s">
        <v>1982</v>
      </c>
      <c r="B61" s="662" t="s">
        <v>1983</v>
      </c>
      <c r="C61" s="662" t="s">
        <v>1736</v>
      </c>
      <c r="D61" s="662" t="s">
        <v>1996</v>
      </c>
      <c r="E61" s="662" t="s">
        <v>1997</v>
      </c>
      <c r="F61" s="665">
        <v>1</v>
      </c>
      <c r="G61" s="665">
        <v>939</v>
      </c>
      <c r="H61" s="665">
        <v>1</v>
      </c>
      <c r="I61" s="665">
        <v>939</v>
      </c>
      <c r="J61" s="665"/>
      <c r="K61" s="665"/>
      <c r="L61" s="665"/>
      <c r="M61" s="665"/>
      <c r="N61" s="665"/>
      <c r="O61" s="665"/>
      <c r="P61" s="678"/>
      <c r="Q61" s="666"/>
    </row>
    <row r="62" spans="1:17" ht="14.4" customHeight="1" x14ac:dyDescent="0.3">
      <c r="A62" s="661" t="s">
        <v>1982</v>
      </c>
      <c r="B62" s="662" t="s">
        <v>1983</v>
      </c>
      <c r="C62" s="662" t="s">
        <v>1736</v>
      </c>
      <c r="D62" s="662" t="s">
        <v>1998</v>
      </c>
      <c r="E62" s="662" t="s">
        <v>1999</v>
      </c>
      <c r="F62" s="665">
        <v>211</v>
      </c>
      <c r="G62" s="665">
        <v>83261</v>
      </c>
      <c r="H62" s="665">
        <v>1</v>
      </c>
      <c r="I62" s="665">
        <v>394.60189573459718</v>
      </c>
      <c r="J62" s="665">
        <v>166</v>
      </c>
      <c r="K62" s="665">
        <v>65570</v>
      </c>
      <c r="L62" s="665">
        <v>0.78752357045915855</v>
      </c>
      <c r="M62" s="665">
        <v>395</v>
      </c>
      <c r="N62" s="665">
        <v>168</v>
      </c>
      <c r="O62" s="665">
        <v>66528</v>
      </c>
      <c r="P62" s="678">
        <v>0.79902955765604544</v>
      </c>
      <c r="Q62" s="666">
        <v>396</v>
      </c>
    </row>
    <row r="63" spans="1:17" ht="14.4" customHeight="1" x14ac:dyDescent="0.3">
      <c r="A63" s="661" t="s">
        <v>1982</v>
      </c>
      <c r="B63" s="662" t="s">
        <v>1983</v>
      </c>
      <c r="C63" s="662" t="s">
        <v>1736</v>
      </c>
      <c r="D63" s="662" t="s">
        <v>2000</v>
      </c>
      <c r="E63" s="662" t="s">
        <v>2001</v>
      </c>
      <c r="F63" s="665"/>
      <c r="G63" s="665"/>
      <c r="H63" s="665"/>
      <c r="I63" s="665"/>
      <c r="J63" s="665">
        <v>1</v>
      </c>
      <c r="K63" s="665">
        <v>30</v>
      </c>
      <c r="L63" s="665"/>
      <c r="M63" s="665">
        <v>30</v>
      </c>
      <c r="N63" s="665"/>
      <c r="O63" s="665"/>
      <c r="P63" s="678"/>
      <c r="Q63" s="666"/>
    </row>
    <row r="64" spans="1:17" ht="14.4" customHeight="1" x14ac:dyDescent="0.3">
      <c r="A64" s="661" t="s">
        <v>1982</v>
      </c>
      <c r="B64" s="662" t="s">
        <v>1983</v>
      </c>
      <c r="C64" s="662" t="s">
        <v>1736</v>
      </c>
      <c r="D64" s="662" t="s">
        <v>2002</v>
      </c>
      <c r="E64" s="662" t="s">
        <v>2003</v>
      </c>
      <c r="F64" s="665"/>
      <c r="G64" s="665"/>
      <c r="H64" s="665"/>
      <c r="I64" s="665"/>
      <c r="J64" s="665">
        <v>1</v>
      </c>
      <c r="K64" s="665">
        <v>12</v>
      </c>
      <c r="L64" s="665"/>
      <c r="M64" s="665">
        <v>12</v>
      </c>
      <c r="N64" s="665"/>
      <c r="O64" s="665"/>
      <c r="P64" s="678"/>
      <c r="Q64" s="666"/>
    </row>
    <row r="65" spans="1:17" ht="14.4" customHeight="1" x14ac:dyDescent="0.3">
      <c r="A65" s="661" t="s">
        <v>1982</v>
      </c>
      <c r="B65" s="662" t="s">
        <v>1983</v>
      </c>
      <c r="C65" s="662" t="s">
        <v>1736</v>
      </c>
      <c r="D65" s="662" t="s">
        <v>2004</v>
      </c>
      <c r="E65" s="662" t="s">
        <v>2005</v>
      </c>
      <c r="F65" s="665">
        <v>19</v>
      </c>
      <c r="G65" s="665">
        <v>3444</v>
      </c>
      <c r="H65" s="665">
        <v>1</v>
      </c>
      <c r="I65" s="665">
        <v>181.26315789473685</v>
      </c>
      <c r="J65" s="665">
        <v>8</v>
      </c>
      <c r="K65" s="665">
        <v>1456</v>
      </c>
      <c r="L65" s="665">
        <v>0.42276422764227645</v>
      </c>
      <c r="M65" s="665">
        <v>182</v>
      </c>
      <c r="N65" s="665">
        <v>12</v>
      </c>
      <c r="O65" s="665">
        <v>2196</v>
      </c>
      <c r="P65" s="678">
        <v>0.6376306620209059</v>
      </c>
      <c r="Q65" s="666">
        <v>183</v>
      </c>
    </row>
    <row r="66" spans="1:17" ht="14.4" customHeight="1" x14ac:dyDescent="0.3">
      <c r="A66" s="661" t="s">
        <v>1982</v>
      </c>
      <c r="B66" s="662" t="s">
        <v>1983</v>
      </c>
      <c r="C66" s="662" t="s">
        <v>1736</v>
      </c>
      <c r="D66" s="662" t="s">
        <v>2006</v>
      </c>
      <c r="E66" s="662" t="s">
        <v>2007</v>
      </c>
      <c r="F66" s="665">
        <v>7</v>
      </c>
      <c r="G66" s="665">
        <v>1278</v>
      </c>
      <c r="H66" s="665">
        <v>1</v>
      </c>
      <c r="I66" s="665">
        <v>182.57142857142858</v>
      </c>
      <c r="J66" s="665">
        <v>6</v>
      </c>
      <c r="K66" s="665">
        <v>1098</v>
      </c>
      <c r="L66" s="665">
        <v>0.85915492957746475</v>
      </c>
      <c r="M66" s="665">
        <v>183</v>
      </c>
      <c r="N66" s="665">
        <v>5</v>
      </c>
      <c r="O66" s="665">
        <v>920</v>
      </c>
      <c r="P66" s="678">
        <v>0.71987480438184659</v>
      </c>
      <c r="Q66" s="666">
        <v>184</v>
      </c>
    </row>
    <row r="67" spans="1:17" ht="14.4" customHeight="1" x14ac:dyDescent="0.3">
      <c r="A67" s="661" t="s">
        <v>1982</v>
      </c>
      <c r="B67" s="662" t="s">
        <v>1983</v>
      </c>
      <c r="C67" s="662" t="s">
        <v>1736</v>
      </c>
      <c r="D67" s="662" t="s">
        <v>2008</v>
      </c>
      <c r="E67" s="662" t="s">
        <v>2009</v>
      </c>
      <c r="F67" s="665">
        <v>2</v>
      </c>
      <c r="G67" s="665">
        <v>295</v>
      </c>
      <c r="H67" s="665">
        <v>1</v>
      </c>
      <c r="I67" s="665">
        <v>147.5</v>
      </c>
      <c r="J67" s="665">
        <v>2</v>
      </c>
      <c r="K67" s="665">
        <v>296</v>
      </c>
      <c r="L67" s="665">
        <v>1.0033898305084745</v>
      </c>
      <c r="M67" s="665">
        <v>148</v>
      </c>
      <c r="N67" s="665">
        <v>4</v>
      </c>
      <c r="O67" s="665">
        <v>596</v>
      </c>
      <c r="P67" s="678">
        <v>2.0203389830508476</v>
      </c>
      <c r="Q67" s="666">
        <v>149</v>
      </c>
    </row>
    <row r="68" spans="1:17" ht="14.4" customHeight="1" x14ac:dyDescent="0.3">
      <c r="A68" s="661" t="s">
        <v>1982</v>
      </c>
      <c r="B68" s="662" t="s">
        <v>1983</v>
      </c>
      <c r="C68" s="662" t="s">
        <v>1736</v>
      </c>
      <c r="D68" s="662" t="s">
        <v>2010</v>
      </c>
      <c r="E68" s="662" t="s">
        <v>2011</v>
      </c>
      <c r="F68" s="665"/>
      <c r="G68" s="665"/>
      <c r="H68" s="665"/>
      <c r="I68" s="665"/>
      <c r="J68" s="665">
        <v>1</v>
      </c>
      <c r="K68" s="665">
        <v>30</v>
      </c>
      <c r="L68" s="665"/>
      <c r="M68" s="665">
        <v>30</v>
      </c>
      <c r="N68" s="665"/>
      <c r="O68" s="665"/>
      <c r="P68" s="678"/>
      <c r="Q68" s="666"/>
    </row>
    <row r="69" spans="1:17" ht="14.4" customHeight="1" x14ac:dyDescent="0.3">
      <c r="A69" s="661" t="s">
        <v>1982</v>
      </c>
      <c r="B69" s="662" t="s">
        <v>1983</v>
      </c>
      <c r="C69" s="662" t="s">
        <v>1736</v>
      </c>
      <c r="D69" s="662" t="s">
        <v>2012</v>
      </c>
      <c r="E69" s="662" t="s">
        <v>2013</v>
      </c>
      <c r="F69" s="665">
        <v>1</v>
      </c>
      <c r="G69" s="665">
        <v>22</v>
      </c>
      <c r="H69" s="665">
        <v>1</v>
      </c>
      <c r="I69" s="665">
        <v>22</v>
      </c>
      <c r="J69" s="665"/>
      <c r="K69" s="665"/>
      <c r="L69" s="665"/>
      <c r="M69" s="665"/>
      <c r="N69" s="665"/>
      <c r="O69" s="665"/>
      <c r="P69" s="678"/>
      <c r="Q69" s="666"/>
    </row>
    <row r="70" spans="1:17" ht="14.4" customHeight="1" x14ac:dyDescent="0.3">
      <c r="A70" s="661" t="s">
        <v>1982</v>
      </c>
      <c r="B70" s="662" t="s">
        <v>1983</v>
      </c>
      <c r="C70" s="662" t="s">
        <v>1736</v>
      </c>
      <c r="D70" s="662" t="s">
        <v>2014</v>
      </c>
      <c r="E70" s="662" t="s">
        <v>2015</v>
      </c>
      <c r="F70" s="665">
        <v>226</v>
      </c>
      <c r="G70" s="665">
        <v>39456</v>
      </c>
      <c r="H70" s="665">
        <v>1</v>
      </c>
      <c r="I70" s="665">
        <v>174.58407079646017</v>
      </c>
      <c r="J70" s="665">
        <v>195</v>
      </c>
      <c r="K70" s="665">
        <v>34125</v>
      </c>
      <c r="L70" s="665">
        <v>0.86488746958637475</v>
      </c>
      <c r="M70" s="665">
        <v>175</v>
      </c>
      <c r="N70" s="665">
        <v>187</v>
      </c>
      <c r="O70" s="665">
        <v>32912</v>
      </c>
      <c r="P70" s="678">
        <v>0.8341443633414436</v>
      </c>
      <c r="Q70" s="666">
        <v>176</v>
      </c>
    </row>
    <row r="71" spans="1:17" ht="14.4" customHeight="1" x14ac:dyDescent="0.3">
      <c r="A71" s="661" t="s">
        <v>1982</v>
      </c>
      <c r="B71" s="662" t="s">
        <v>1983</v>
      </c>
      <c r="C71" s="662" t="s">
        <v>1736</v>
      </c>
      <c r="D71" s="662" t="s">
        <v>2016</v>
      </c>
      <c r="E71" s="662" t="s">
        <v>2017</v>
      </c>
      <c r="F71" s="665">
        <v>6</v>
      </c>
      <c r="G71" s="665">
        <v>3519</v>
      </c>
      <c r="H71" s="665">
        <v>1</v>
      </c>
      <c r="I71" s="665">
        <v>586.5</v>
      </c>
      <c r="J71" s="665">
        <v>3</v>
      </c>
      <c r="K71" s="665">
        <v>1761</v>
      </c>
      <c r="L71" s="665">
        <v>0.50042625745950553</v>
      </c>
      <c r="M71" s="665">
        <v>587</v>
      </c>
      <c r="N71" s="665">
        <v>3</v>
      </c>
      <c r="O71" s="665">
        <v>1764</v>
      </c>
      <c r="P71" s="678">
        <v>0.50127877237851659</v>
      </c>
      <c r="Q71" s="666">
        <v>588</v>
      </c>
    </row>
    <row r="72" spans="1:17" ht="14.4" customHeight="1" x14ac:dyDescent="0.3">
      <c r="A72" s="661" t="s">
        <v>1982</v>
      </c>
      <c r="B72" s="662" t="s">
        <v>1983</v>
      </c>
      <c r="C72" s="662" t="s">
        <v>1736</v>
      </c>
      <c r="D72" s="662" t="s">
        <v>2018</v>
      </c>
      <c r="E72" s="662" t="s">
        <v>2019</v>
      </c>
      <c r="F72" s="665">
        <v>1</v>
      </c>
      <c r="G72" s="665">
        <v>331</v>
      </c>
      <c r="H72" s="665">
        <v>1</v>
      </c>
      <c r="I72" s="665">
        <v>331</v>
      </c>
      <c r="J72" s="665"/>
      <c r="K72" s="665"/>
      <c r="L72" s="665"/>
      <c r="M72" s="665"/>
      <c r="N72" s="665"/>
      <c r="O72" s="665"/>
      <c r="P72" s="678"/>
      <c r="Q72" s="666"/>
    </row>
    <row r="73" spans="1:17" ht="14.4" customHeight="1" x14ac:dyDescent="0.3">
      <c r="A73" s="661" t="s">
        <v>1982</v>
      </c>
      <c r="B73" s="662" t="s">
        <v>1983</v>
      </c>
      <c r="C73" s="662" t="s">
        <v>1736</v>
      </c>
      <c r="D73" s="662" t="s">
        <v>2020</v>
      </c>
      <c r="E73" s="662" t="s">
        <v>2021</v>
      </c>
      <c r="F73" s="665"/>
      <c r="G73" s="665"/>
      <c r="H73" s="665"/>
      <c r="I73" s="665"/>
      <c r="J73" s="665">
        <v>1</v>
      </c>
      <c r="K73" s="665">
        <v>29</v>
      </c>
      <c r="L73" s="665"/>
      <c r="M73" s="665">
        <v>29</v>
      </c>
      <c r="N73" s="665"/>
      <c r="O73" s="665"/>
      <c r="P73" s="678"/>
      <c r="Q73" s="666"/>
    </row>
    <row r="74" spans="1:17" ht="14.4" customHeight="1" x14ac:dyDescent="0.3">
      <c r="A74" s="661" t="s">
        <v>1982</v>
      </c>
      <c r="B74" s="662" t="s">
        <v>1983</v>
      </c>
      <c r="C74" s="662" t="s">
        <v>1736</v>
      </c>
      <c r="D74" s="662" t="s">
        <v>2022</v>
      </c>
      <c r="E74" s="662" t="s">
        <v>2023</v>
      </c>
      <c r="F74" s="665">
        <v>129</v>
      </c>
      <c r="G74" s="665">
        <v>1935</v>
      </c>
      <c r="H74" s="665">
        <v>1</v>
      </c>
      <c r="I74" s="665">
        <v>15</v>
      </c>
      <c r="J74" s="665">
        <v>121</v>
      </c>
      <c r="K74" s="665">
        <v>1815</v>
      </c>
      <c r="L74" s="665">
        <v>0.93798449612403101</v>
      </c>
      <c r="M74" s="665">
        <v>15</v>
      </c>
      <c r="N74" s="665">
        <v>154</v>
      </c>
      <c r="O74" s="665">
        <v>2310</v>
      </c>
      <c r="P74" s="678">
        <v>1.193798449612403</v>
      </c>
      <c r="Q74" s="666">
        <v>15</v>
      </c>
    </row>
    <row r="75" spans="1:17" ht="14.4" customHeight="1" x14ac:dyDescent="0.3">
      <c r="A75" s="661" t="s">
        <v>1982</v>
      </c>
      <c r="B75" s="662" t="s">
        <v>1983</v>
      </c>
      <c r="C75" s="662" t="s">
        <v>1736</v>
      </c>
      <c r="D75" s="662" t="s">
        <v>2024</v>
      </c>
      <c r="E75" s="662" t="s">
        <v>2025</v>
      </c>
      <c r="F75" s="665">
        <v>211</v>
      </c>
      <c r="G75" s="665">
        <v>4009</v>
      </c>
      <c r="H75" s="665">
        <v>1</v>
      </c>
      <c r="I75" s="665">
        <v>19</v>
      </c>
      <c r="J75" s="665">
        <v>168</v>
      </c>
      <c r="K75" s="665">
        <v>3192</v>
      </c>
      <c r="L75" s="665">
        <v>0.79620853080568721</v>
      </c>
      <c r="M75" s="665">
        <v>19</v>
      </c>
      <c r="N75" s="665">
        <v>170</v>
      </c>
      <c r="O75" s="665">
        <v>3230</v>
      </c>
      <c r="P75" s="678">
        <v>0.80568720379146919</v>
      </c>
      <c r="Q75" s="666">
        <v>19</v>
      </c>
    </row>
    <row r="76" spans="1:17" ht="14.4" customHeight="1" x14ac:dyDescent="0.3">
      <c r="A76" s="661" t="s">
        <v>1982</v>
      </c>
      <c r="B76" s="662" t="s">
        <v>1983</v>
      </c>
      <c r="C76" s="662" t="s">
        <v>1736</v>
      </c>
      <c r="D76" s="662" t="s">
        <v>2026</v>
      </c>
      <c r="E76" s="662" t="s">
        <v>2027</v>
      </c>
      <c r="F76" s="665">
        <v>211</v>
      </c>
      <c r="G76" s="665">
        <v>4220</v>
      </c>
      <c r="H76" s="665">
        <v>1</v>
      </c>
      <c r="I76" s="665">
        <v>20</v>
      </c>
      <c r="J76" s="665">
        <v>168</v>
      </c>
      <c r="K76" s="665">
        <v>3360</v>
      </c>
      <c r="L76" s="665">
        <v>0.79620853080568721</v>
      </c>
      <c r="M76" s="665">
        <v>20</v>
      </c>
      <c r="N76" s="665">
        <v>171</v>
      </c>
      <c r="O76" s="665">
        <v>3420</v>
      </c>
      <c r="P76" s="678">
        <v>0.81042654028436023</v>
      </c>
      <c r="Q76" s="666">
        <v>20</v>
      </c>
    </row>
    <row r="77" spans="1:17" ht="14.4" customHeight="1" x14ac:dyDescent="0.3">
      <c r="A77" s="661" t="s">
        <v>1982</v>
      </c>
      <c r="B77" s="662" t="s">
        <v>1983</v>
      </c>
      <c r="C77" s="662" t="s">
        <v>1736</v>
      </c>
      <c r="D77" s="662" t="s">
        <v>2028</v>
      </c>
      <c r="E77" s="662" t="s">
        <v>2029</v>
      </c>
      <c r="F77" s="665">
        <v>1</v>
      </c>
      <c r="G77" s="665">
        <v>267</v>
      </c>
      <c r="H77" s="665">
        <v>1</v>
      </c>
      <c r="I77" s="665">
        <v>267</v>
      </c>
      <c r="J77" s="665"/>
      <c r="K77" s="665"/>
      <c r="L77" s="665"/>
      <c r="M77" s="665"/>
      <c r="N77" s="665"/>
      <c r="O77" s="665"/>
      <c r="P77" s="678"/>
      <c r="Q77" s="666"/>
    </row>
    <row r="78" spans="1:17" ht="14.4" customHeight="1" x14ac:dyDescent="0.3">
      <c r="A78" s="661" t="s">
        <v>1982</v>
      </c>
      <c r="B78" s="662" t="s">
        <v>1983</v>
      </c>
      <c r="C78" s="662" t="s">
        <v>1736</v>
      </c>
      <c r="D78" s="662" t="s">
        <v>2030</v>
      </c>
      <c r="E78" s="662" t="s">
        <v>2031</v>
      </c>
      <c r="F78" s="665">
        <v>214</v>
      </c>
      <c r="G78" s="665">
        <v>56410</v>
      </c>
      <c r="H78" s="665">
        <v>1</v>
      </c>
      <c r="I78" s="665">
        <v>263.59813084112147</v>
      </c>
      <c r="J78" s="665">
        <v>187</v>
      </c>
      <c r="K78" s="665">
        <v>49368</v>
      </c>
      <c r="L78" s="665">
        <v>0.87516397801808188</v>
      </c>
      <c r="M78" s="665">
        <v>264</v>
      </c>
      <c r="N78" s="665">
        <v>182</v>
      </c>
      <c r="O78" s="665">
        <v>48230</v>
      </c>
      <c r="P78" s="678">
        <v>0.85499024995568162</v>
      </c>
      <c r="Q78" s="666">
        <v>265</v>
      </c>
    </row>
    <row r="79" spans="1:17" ht="14.4" customHeight="1" x14ac:dyDescent="0.3">
      <c r="A79" s="661" t="s">
        <v>1982</v>
      </c>
      <c r="B79" s="662" t="s">
        <v>1983</v>
      </c>
      <c r="C79" s="662" t="s">
        <v>1736</v>
      </c>
      <c r="D79" s="662" t="s">
        <v>2032</v>
      </c>
      <c r="E79" s="662" t="s">
        <v>2033</v>
      </c>
      <c r="F79" s="665">
        <v>1</v>
      </c>
      <c r="G79" s="665">
        <v>21</v>
      </c>
      <c r="H79" s="665">
        <v>1</v>
      </c>
      <c r="I79" s="665">
        <v>21</v>
      </c>
      <c r="J79" s="665"/>
      <c r="K79" s="665"/>
      <c r="L79" s="665"/>
      <c r="M79" s="665"/>
      <c r="N79" s="665"/>
      <c r="O79" s="665"/>
      <c r="P79" s="678"/>
      <c r="Q79" s="666"/>
    </row>
    <row r="80" spans="1:17" ht="14.4" customHeight="1" x14ac:dyDescent="0.3">
      <c r="A80" s="661" t="s">
        <v>1982</v>
      </c>
      <c r="B80" s="662" t="s">
        <v>1983</v>
      </c>
      <c r="C80" s="662" t="s">
        <v>1736</v>
      </c>
      <c r="D80" s="662" t="s">
        <v>2034</v>
      </c>
      <c r="E80" s="662" t="s">
        <v>2035</v>
      </c>
      <c r="F80" s="665">
        <v>2</v>
      </c>
      <c r="G80" s="665">
        <v>990</v>
      </c>
      <c r="H80" s="665">
        <v>1</v>
      </c>
      <c r="I80" s="665">
        <v>495</v>
      </c>
      <c r="J80" s="665"/>
      <c r="K80" s="665"/>
      <c r="L80" s="665"/>
      <c r="M80" s="665"/>
      <c r="N80" s="665"/>
      <c r="O80" s="665"/>
      <c r="P80" s="678"/>
      <c r="Q80" s="666"/>
    </row>
    <row r="81" spans="1:17" ht="14.4" customHeight="1" x14ac:dyDescent="0.3">
      <c r="A81" s="661" t="s">
        <v>1982</v>
      </c>
      <c r="B81" s="662" t="s">
        <v>1983</v>
      </c>
      <c r="C81" s="662" t="s">
        <v>1736</v>
      </c>
      <c r="D81" s="662" t="s">
        <v>2036</v>
      </c>
      <c r="E81" s="662" t="s">
        <v>2037</v>
      </c>
      <c r="F81" s="665">
        <v>1</v>
      </c>
      <c r="G81" s="665">
        <v>649</v>
      </c>
      <c r="H81" s="665">
        <v>1</v>
      </c>
      <c r="I81" s="665">
        <v>649</v>
      </c>
      <c r="J81" s="665"/>
      <c r="K81" s="665"/>
      <c r="L81" s="665"/>
      <c r="M81" s="665"/>
      <c r="N81" s="665"/>
      <c r="O81" s="665"/>
      <c r="P81" s="678"/>
      <c r="Q81" s="666"/>
    </row>
    <row r="82" spans="1:17" ht="14.4" customHeight="1" x14ac:dyDescent="0.3">
      <c r="A82" s="661" t="s">
        <v>1982</v>
      </c>
      <c r="B82" s="662" t="s">
        <v>1983</v>
      </c>
      <c r="C82" s="662" t="s">
        <v>1736</v>
      </c>
      <c r="D82" s="662" t="s">
        <v>2038</v>
      </c>
      <c r="E82" s="662" t="s">
        <v>2039</v>
      </c>
      <c r="F82" s="665"/>
      <c r="G82" s="665"/>
      <c r="H82" s="665"/>
      <c r="I82" s="665"/>
      <c r="J82" s="665"/>
      <c r="K82" s="665"/>
      <c r="L82" s="665"/>
      <c r="M82" s="665"/>
      <c r="N82" s="665">
        <v>135</v>
      </c>
      <c r="O82" s="665">
        <v>4995</v>
      </c>
      <c r="P82" s="678"/>
      <c r="Q82" s="666">
        <v>37</v>
      </c>
    </row>
    <row r="83" spans="1:17" ht="14.4" customHeight="1" x14ac:dyDescent="0.3">
      <c r="A83" s="661" t="s">
        <v>2040</v>
      </c>
      <c r="B83" s="662" t="s">
        <v>2041</v>
      </c>
      <c r="C83" s="662" t="s">
        <v>1736</v>
      </c>
      <c r="D83" s="662" t="s">
        <v>2042</v>
      </c>
      <c r="E83" s="662" t="s">
        <v>2043</v>
      </c>
      <c r="F83" s="665">
        <v>1</v>
      </c>
      <c r="G83" s="665">
        <v>173</v>
      </c>
      <c r="H83" s="665">
        <v>1</v>
      </c>
      <c r="I83" s="665">
        <v>173</v>
      </c>
      <c r="J83" s="665"/>
      <c r="K83" s="665"/>
      <c r="L83" s="665"/>
      <c r="M83" s="665"/>
      <c r="N83" s="665"/>
      <c r="O83" s="665"/>
      <c r="P83" s="678"/>
      <c r="Q83" s="666"/>
    </row>
    <row r="84" spans="1:17" ht="14.4" customHeight="1" x14ac:dyDescent="0.3">
      <c r="A84" s="661" t="s">
        <v>2044</v>
      </c>
      <c r="B84" s="662" t="s">
        <v>2045</v>
      </c>
      <c r="C84" s="662" t="s">
        <v>1736</v>
      </c>
      <c r="D84" s="662" t="s">
        <v>2046</v>
      </c>
      <c r="E84" s="662" t="s">
        <v>2047</v>
      </c>
      <c r="F84" s="665"/>
      <c r="G84" s="665"/>
      <c r="H84" s="665"/>
      <c r="I84" s="665"/>
      <c r="J84" s="665"/>
      <c r="K84" s="665"/>
      <c r="L84" s="665"/>
      <c r="M84" s="665"/>
      <c r="N84" s="665">
        <v>2</v>
      </c>
      <c r="O84" s="665">
        <v>98</v>
      </c>
      <c r="P84" s="678"/>
      <c r="Q84" s="666">
        <v>49</v>
      </c>
    </row>
    <row r="85" spans="1:17" ht="14.4" customHeight="1" x14ac:dyDescent="0.3">
      <c r="A85" s="661" t="s">
        <v>2044</v>
      </c>
      <c r="B85" s="662" t="s">
        <v>2045</v>
      </c>
      <c r="C85" s="662" t="s">
        <v>1736</v>
      </c>
      <c r="D85" s="662" t="s">
        <v>2048</v>
      </c>
      <c r="E85" s="662" t="s">
        <v>2049</v>
      </c>
      <c r="F85" s="665"/>
      <c r="G85" s="665"/>
      <c r="H85" s="665"/>
      <c r="I85" s="665"/>
      <c r="J85" s="665"/>
      <c r="K85" s="665"/>
      <c r="L85" s="665"/>
      <c r="M85" s="665"/>
      <c r="N85" s="665">
        <v>8</v>
      </c>
      <c r="O85" s="665">
        <v>680</v>
      </c>
      <c r="P85" s="678"/>
      <c r="Q85" s="666">
        <v>85</v>
      </c>
    </row>
    <row r="86" spans="1:17" ht="14.4" customHeight="1" x14ac:dyDescent="0.3">
      <c r="A86" s="661" t="s">
        <v>2044</v>
      </c>
      <c r="B86" s="662" t="s">
        <v>2045</v>
      </c>
      <c r="C86" s="662" t="s">
        <v>1736</v>
      </c>
      <c r="D86" s="662" t="s">
        <v>2050</v>
      </c>
      <c r="E86" s="662" t="s">
        <v>2051</v>
      </c>
      <c r="F86" s="665"/>
      <c r="G86" s="665"/>
      <c r="H86" s="665"/>
      <c r="I86" s="665"/>
      <c r="J86" s="665"/>
      <c r="K86" s="665"/>
      <c r="L86" s="665"/>
      <c r="M86" s="665"/>
      <c r="N86" s="665">
        <v>2</v>
      </c>
      <c r="O86" s="665">
        <v>352</v>
      </c>
      <c r="P86" s="678"/>
      <c r="Q86" s="666">
        <v>176</v>
      </c>
    </row>
    <row r="87" spans="1:17" ht="14.4" customHeight="1" x14ac:dyDescent="0.3">
      <c r="A87" s="661" t="s">
        <v>2044</v>
      </c>
      <c r="B87" s="662" t="s">
        <v>2045</v>
      </c>
      <c r="C87" s="662" t="s">
        <v>1736</v>
      </c>
      <c r="D87" s="662" t="s">
        <v>2052</v>
      </c>
      <c r="E87" s="662" t="s">
        <v>2053</v>
      </c>
      <c r="F87" s="665"/>
      <c r="G87" s="665"/>
      <c r="H87" s="665"/>
      <c r="I87" s="665"/>
      <c r="J87" s="665"/>
      <c r="K87" s="665"/>
      <c r="L87" s="665"/>
      <c r="M87" s="665"/>
      <c r="N87" s="665">
        <v>2</v>
      </c>
      <c r="O87" s="665">
        <v>526</v>
      </c>
      <c r="P87" s="678"/>
      <c r="Q87" s="666">
        <v>263</v>
      </c>
    </row>
    <row r="88" spans="1:17" ht="14.4" customHeight="1" x14ac:dyDescent="0.3">
      <c r="A88" s="661" t="s">
        <v>2054</v>
      </c>
      <c r="B88" s="662" t="s">
        <v>2055</v>
      </c>
      <c r="C88" s="662" t="s">
        <v>1736</v>
      </c>
      <c r="D88" s="662" t="s">
        <v>2056</v>
      </c>
      <c r="E88" s="662" t="s">
        <v>2057</v>
      </c>
      <c r="F88" s="665"/>
      <c r="G88" s="665"/>
      <c r="H88" s="665"/>
      <c r="I88" s="665"/>
      <c r="J88" s="665">
        <v>3</v>
      </c>
      <c r="K88" s="665">
        <v>120</v>
      </c>
      <c r="L88" s="665"/>
      <c r="M88" s="665">
        <v>40</v>
      </c>
      <c r="N88" s="665"/>
      <c r="O88" s="665"/>
      <c r="P88" s="678"/>
      <c r="Q88" s="666"/>
    </row>
    <row r="89" spans="1:17" ht="14.4" customHeight="1" x14ac:dyDescent="0.3">
      <c r="A89" s="661" t="s">
        <v>2054</v>
      </c>
      <c r="B89" s="662" t="s">
        <v>2055</v>
      </c>
      <c r="C89" s="662" t="s">
        <v>1736</v>
      </c>
      <c r="D89" s="662" t="s">
        <v>2058</v>
      </c>
      <c r="E89" s="662" t="s">
        <v>2059</v>
      </c>
      <c r="F89" s="665"/>
      <c r="G89" s="665"/>
      <c r="H89" s="665"/>
      <c r="I89" s="665"/>
      <c r="J89" s="665"/>
      <c r="K89" s="665"/>
      <c r="L89" s="665"/>
      <c r="M89" s="665"/>
      <c r="N89" s="665">
        <v>4</v>
      </c>
      <c r="O89" s="665">
        <v>468</v>
      </c>
      <c r="P89" s="678"/>
      <c r="Q89" s="666">
        <v>117</v>
      </c>
    </row>
    <row r="90" spans="1:17" ht="14.4" customHeight="1" x14ac:dyDescent="0.3">
      <c r="A90" s="661" t="s">
        <v>2054</v>
      </c>
      <c r="B90" s="662" t="s">
        <v>2055</v>
      </c>
      <c r="C90" s="662" t="s">
        <v>1736</v>
      </c>
      <c r="D90" s="662" t="s">
        <v>2060</v>
      </c>
      <c r="E90" s="662" t="s">
        <v>2061</v>
      </c>
      <c r="F90" s="665">
        <v>3</v>
      </c>
      <c r="G90" s="665">
        <v>1461</v>
      </c>
      <c r="H90" s="665">
        <v>1</v>
      </c>
      <c r="I90" s="665">
        <v>487</v>
      </c>
      <c r="J90" s="665"/>
      <c r="K90" s="665"/>
      <c r="L90" s="665"/>
      <c r="M90" s="665"/>
      <c r="N90" s="665"/>
      <c r="O90" s="665"/>
      <c r="P90" s="678"/>
      <c r="Q90" s="666"/>
    </row>
    <row r="91" spans="1:17" ht="14.4" customHeight="1" x14ac:dyDescent="0.3">
      <c r="A91" s="661" t="s">
        <v>2062</v>
      </c>
      <c r="B91" s="662" t="s">
        <v>2063</v>
      </c>
      <c r="C91" s="662" t="s">
        <v>1736</v>
      </c>
      <c r="D91" s="662" t="s">
        <v>2064</v>
      </c>
      <c r="E91" s="662" t="s">
        <v>2065</v>
      </c>
      <c r="F91" s="665">
        <v>1</v>
      </c>
      <c r="G91" s="665">
        <v>172</v>
      </c>
      <c r="H91" s="665">
        <v>1</v>
      </c>
      <c r="I91" s="665">
        <v>172</v>
      </c>
      <c r="J91" s="665"/>
      <c r="K91" s="665"/>
      <c r="L91" s="665"/>
      <c r="M91" s="665"/>
      <c r="N91" s="665"/>
      <c r="O91" s="665"/>
      <c r="P91" s="678"/>
      <c r="Q91" s="666"/>
    </row>
    <row r="92" spans="1:17" ht="14.4" customHeight="1" x14ac:dyDescent="0.3">
      <c r="A92" s="661" t="s">
        <v>2062</v>
      </c>
      <c r="B92" s="662" t="s">
        <v>2063</v>
      </c>
      <c r="C92" s="662" t="s">
        <v>1736</v>
      </c>
      <c r="D92" s="662" t="s">
        <v>2066</v>
      </c>
      <c r="E92" s="662" t="s">
        <v>2067</v>
      </c>
      <c r="F92" s="665">
        <v>1</v>
      </c>
      <c r="G92" s="665">
        <v>349</v>
      </c>
      <c r="H92" s="665">
        <v>1</v>
      </c>
      <c r="I92" s="665">
        <v>349</v>
      </c>
      <c r="J92" s="665"/>
      <c r="K92" s="665"/>
      <c r="L92" s="665"/>
      <c r="M92" s="665"/>
      <c r="N92" s="665"/>
      <c r="O92" s="665"/>
      <c r="P92" s="678"/>
      <c r="Q92" s="666"/>
    </row>
    <row r="93" spans="1:17" ht="14.4" customHeight="1" x14ac:dyDescent="0.3">
      <c r="A93" s="661" t="s">
        <v>2062</v>
      </c>
      <c r="B93" s="662" t="s">
        <v>2063</v>
      </c>
      <c r="C93" s="662" t="s">
        <v>1736</v>
      </c>
      <c r="D93" s="662" t="s">
        <v>1205</v>
      </c>
      <c r="E93" s="662" t="s">
        <v>2068</v>
      </c>
      <c r="F93" s="665">
        <v>1</v>
      </c>
      <c r="G93" s="665">
        <v>545</v>
      </c>
      <c r="H93" s="665">
        <v>1</v>
      </c>
      <c r="I93" s="665">
        <v>545</v>
      </c>
      <c r="J93" s="665"/>
      <c r="K93" s="665"/>
      <c r="L93" s="665"/>
      <c r="M93" s="665"/>
      <c r="N93" s="665"/>
      <c r="O93" s="665"/>
      <c r="P93" s="678"/>
      <c r="Q93" s="666"/>
    </row>
    <row r="94" spans="1:17" ht="14.4" customHeight="1" x14ac:dyDescent="0.3">
      <c r="A94" s="661" t="s">
        <v>2062</v>
      </c>
      <c r="B94" s="662" t="s">
        <v>2063</v>
      </c>
      <c r="C94" s="662" t="s">
        <v>1736</v>
      </c>
      <c r="D94" s="662" t="s">
        <v>2069</v>
      </c>
      <c r="E94" s="662" t="s">
        <v>2070</v>
      </c>
      <c r="F94" s="665">
        <v>1</v>
      </c>
      <c r="G94" s="665">
        <v>344</v>
      </c>
      <c r="H94" s="665">
        <v>1</v>
      </c>
      <c r="I94" s="665">
        <v>344</v>
      </c>
      <c r="J94" s="665"/>
      <c r="K94" s="665"/>
      <c r="L94" s="665"/>
      <c r="M94" s="665"/>
      <c r="N94" s="665"/>
      <c r="O94" s="665"/>
      <c r="P94" s="678"/>
      <c r="Q94" s="666"/>
    </row>
    <row r="95" spans="1:17" ht="14.4" customHeight="1" x14ac:dyDescent="0.3">
      <c r="A95" s="661" t="s">
        <v>2062</v>
      </c>
      <c r="B95" s="662" t="s">
        <v>2063</v>
      </c>
      <c r="C95" s="662" t="s">
        <v>1736</v>
      </c>
      <c r="D95" s="662" t="s">
        <v>2071</v>
      </c>
      <c r="E95" s="662" t="s">
        <v>2072</v>
      </c>
      <c r="F95" s="665">
        <v>1</v>
      </c>
      <c r="G95" s="665">
        <v>110</v>
      </c>
      <c r="H95" s="665">
        <v>1</v>
      </c>
      <c r="I95" s="665">
        <v>110</v>
      </c>
      <c r="J95" s="665"/>
      <c r="K95" s="665"/>
      <c r="L95" s="665"/>
      <c r="M95" s="665"/>
      <c r="N95" s="665"/>
      <c r="O95" s="665"/>
      <c r="P95" s="678"/>
      <c r="Q95" s="666"/>
    </row>
    <row r="96" spans="1:17" ht="14.4" customHeight="1" x14ac:dyDescent="0.3">
      <c r="A96" s="661" t="s">
        <v>2062</v>
      </c>
      <c r="B96" s="662" t="s">
        <v>2063</v>
      </c>
      <c r="C96" s="662" t="s">
        <v>1736</v>
      </c>
      <c r="D96" s="662" t="s">
        <v>2073</v>
      </c>
      <c r="E96" s="662" t="s">
        <v>2074</v>
      </c>
      <c r="F96" s="665">
        <v>1</v>
      </c>
      <c r="G96" s="665">
        <v>204</v>
      </c>
      <c r="H96" s="665">
        <v>1</v>
      </c>
      <c r="I96" s="665">
        <v>204</v>
      </c>
      <c r="J96" s="665"/>
      <c r="K96" s="665"/>
      <c r="L96" s="665"/>
      <c r="M96" s="665"/>
      <c r="N96" s="665"/>
      <c r="O96" s="665"/>
      <c r="P96" s="678"/>
      <c r="Q96" s="666"/>
    </row>
    <row r="97" spans="1:17" ht="14.4" customHeight="1" x14ac:dyDescent="0.3">
      <c r="A97" s="661" t="s">
        <v>2062</v>
      </c>
      <c r="B97" s="662" t="s">
        <v>2063</v>
      </c>
      <c r="C97" s="662" t="s">
        <v>1736</v>
      </c>
      <c r="D97" s="662" t="s">
        <v>2075</v>
      </c>
      <c r="E97" s="662" t="s">
        <v>2076</v>
      </c>
      <c r="F97" s="665">
        <v>1</v>
      </c>
      <c r="G97" s="665">
        <v>38</v>
      </c>
      <c r="H97" s="665">
        <v>1</v>
      </c>
      <c r="I97" s="665">
        <v>38</v>
      </c>
      <c r="J97" s="665"/>
      <c r="K97" s="665"/>
      <c r="L97" s="665"/>
      <c r="M97" s="665"/>
      <c r="N97" s="665"/>
      <c r="O97" s="665"/>
      <c r="P97" s="678"/>
      <c r="Q97" s="666"/>
    </row>
    <row r="98" spans="1:17" ht="14.4" customHeight="1" x14ac:dyDescent="0.3">
      <c r="A98" s="661" t="s">
        <v>2062</v>
      </c>
      <c r="B98" s="662" t="s">
        <v>2063</v>
      </c>
      <c r="C98" s="662" t="s">
        <v>1736</v>
      </c>
      <c r="D98" s="662" t="s">
        <v>2077</v>
      </c>
      <c r="E98" s="662" t="s">
        <v>2078</v>
      </c>
      <c r="F98" s="665">
        <v>1</v>
      </c>
      <c r="G98" s="665">
        <v>473</v>
      </c>
      <c r="H98" s="665">
        <v>1</v>
      </c>
      <c r="I98" s="665">
        <v>473</v>
      </c>
      <c r="J98" s="665"/>
      <c r="K98" s="665"/>
      <c r="L98" s="665"/>
      <c r="M98" s="665"/>
      <c r="N98" s="665"/>
      <c r="O98" s="665"/>
      <c r="P98" s="678"/>
      <c r="Q98" s="666"/>
    </row>
    <row r="99" spans="1:17" ht="14.4" customHeight="1" thickBot="1" x14ac:dyDescent="0.35">
      <c r="A99" s="667" t="s">
        <v>2062</v>
      </c>
      <c r="B99" s="668" t="s">
        <v>2063</v>
      </c>
      <c r="C99" s="668" t="s">
        <v>1736</v>
      </c>
      <c r="D99" s="668" t="s">
        <v>2079</v>
      </c>
      <c r="E99" s="668" t="s">
        <v>2080</v>
      </c>
      <c r="F99" s="671">
        <v>1</v>
      </c>
      <c r="G99" s="671">
        <v>166</v>
      </c>
      <c r="H99" s="671">
        <v>1</v>
      </c>
      <c r="I99" s="671">
        <v>166</v>
      </c>
      <c r="J99" s="671"/>
      <c r="K99" s="671"/>
      <c r="L99" s="671"/>
      <c r="M99" s="671"/>
      <c r="N99" s="671"/>
      <c r="O99" s="671"/>
      <c r="P99" s="679"/>
      <c r="Q99" s="67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313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1372</v>
      </c>
      <c r="D3" s="197">
        <f>SUBTOTAL(9,D6:D1048576)</f>
        <v>1152</v>
      </c>
      <c r="E3" s="197">
        <f>SUBTOTAL(9,E6:E1048576)</f>
        <v>1196</v>
      </c>
      <c r="F3" s="198">
        <f>IF(OR(E3=0,C3=0),"",E3/C3)</f>
        <v>0.8717201166180758</v>
      </c>
      <c r="G3" s="451">
        <f>SUBTOTAL(9,G6:G1048576)</f>
        <v>1240.0794000000001</v>
      </c>
      <c r="H3" s="452">
        <f>SUBTOTAL(9,H6:H1048576)</f>
        <v>1042.1613000000002</v>
      </c>
      <c r="I3" s="452">
        <f>SUBTOTAL(9,I6:I1048576)</f>
        <v>1082.1231</v>
      </c>
      <c r="J3" s="198">
        <f>IF(OR(I3=0,G3=0),"",I3/G3)</f>
        <v>0.8726240432669069</v>
      </c>
      <c r="K3" s="451">
        <f>SUBTOTAL(9,K6:K1048576)</f>
        <v>54.88</v>
      </c>
      <c r="L3" s="452">
        <f>SUBTOTAL(9,L6:L1048576)</f>
        <v>46.08</v>
      </c>
      <c r="M3" s="452">
        <f>SUBTOTAL(9,M6:M1048576)</f>
        <v>47.84</v>
      </c>
      <c r="N3" s="199">
        <f>IF(OR(M3=0,E3=0),"",M3/E3)</f>
        <v>0.04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07"/>
      <c r="B5" s="908"/>
      <c r="C5" s="911">
        <v>2014</v>
      </c>
      <c r="D5" s="911">
        <v>2015</v>
      </c>
      <c r="E5" s="911">
        <v>2016</v>
      </c>
      <c r="F5" s="912" t="s">
        <v>2</v>
      </c>
      <c r="G5" s="916">
        <v>2014</v>
      </c>
      <c r="H5" s="911">
        <v>2015</v>
      </c>
      <c r="I5" s="911">
        <v>2016</v>
      </c>
      <c r="J5" s="912" t="s">
        <v>2</v>
      </c>
      <c r="K5" s="916">
        <v>2014</v>
      </c>
      <c r="L5" s="911">
        <v>2015</v>
      </c>
      <c r="M5" s="911">
        <v>2016</v>
      </c>
      <c r="N5" s="917" t="s">
        <v>93</v>
      </c>
    </row>
    <row r="6" spans="1:14" ht="14.4" customHeight="1" thickBot="1" x14ac:dyDescent="0.35">
      <c r="A6" s="909" t="s">
        <v>1892</v>
      </c>
      <c r="B6" s="910" t="s">
        <v>2082</v>
      </c>
      <c r="C6" s="913">
        <v>1372</v>
      </c>
      <c r="D6" s="914">
        <v>1152</v>
      </c>
      <c r="E6" s="914">
        <v>1196</v>
      </c>
      <c r="F6" s="915">
        <v>0.8717201166180758</v>
      </c>
      <c r="G6" s="913">
        <v>1240.0794000000001</v>
      </c>
      <c r="H6" s="914">
        <v>1042.1613000000002</v>
      </c>
      <c r="I6" s="914">
        <v>1082.1231</v>
      </c>
      <c r="J6" s="915">
        <v>0.8726240432669069</v>
      </c>
      <c r="K6" s="913">
        <v>54.88</v>
      </c>
      <c r="L6" s="914">
        <v>46.08</v>
      </c>
      <c r="M6" s="914">
        <v>47.84</v>
      </c>
      <c r="N6" s="918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313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1.0793803024585964</v>
      </c>
      <c r="C4" s="330">
        <f t="shared" ref="C4:M4" si="0">(C10+C8)/C6</f>
        <v>1.1623755301034049</v>
      </c>
      <c r="D4" s="330">
        <f t="shared" si="0"/>
        <v>1.1796637857579393</v>
      </c>
      <c r="E4" s="330">
        <f t="shared" si="0"/>
        <v>1.1850134913074348</v>
      </c>
      <c r="F4" s="330">
        <f t="shared" si="0"/>
        <v>1.192126949452206</v>
      </c>
      <c r="G4" s="330">
        <f t="shared" si="0"/>
        <v>1.1879672966424548</v>
      </c>
      <c r="H4" s="330">
        <f t="shared" si="0"/>
        <v>1.1278674662970036</v>
      </c>
      <c r="I4" s="330">
        <f t="shared" si="0"/>
        <v>1.107392219619473</v>
      </c>
      <c r="J4" s="330">
        <f t="shared" si="0"/>
        <v>1.0132449198382849</v>
      </c>
      <c r="K4" s="330">
        <f t="shared" si="0"/>
        <v>1.0132449198382849</v>
      </c>
      <c r="L4" s="330">
        <f t="shared" si="0"/>
        <v>1.0132449198382849</v>
      </c>
      <c r="M4" s="330">
        <f t="shared" si="0"/>
        <v>1.0132449198382849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5986.2996899999998</v>
      </c>
      <c r="C5" s="330">
        <f>IF(ISERROR(VLOOKUP($A5,'Man Tab'!$A:$Q,COLUMN()+2,0)),0,VLOOKUP($A5,'Man Tab'!$A:$Q,COLUMN()+2,0))</f>
        <v>6025.3898099999997</v>
      </c>
      <c r="D5" s="330">
        <f>IF(ISERROR(VLOOKUP($A5,'Man Tab'!$A:$Q,COLUMN()+2,0)),0,VLOOKUP($A5,'Man Tab'!$A:$Q,COLUMN()+2,0))</f>
        <v>6501.3810999999996</v>
      </c>
      <c r="E5" s="330">
        <f>IF(ISERROR(VLOOKUP($A5,'Man Tab'!$A:$Q,COLUMN()+2,0)),0,VLOOKUP($A5,'Man Tab'!$A:$Q,COLUMN()+2,0))</f>
        <v>7091.7272800000001</v>
      </c>
      <c r="F5" s="330">
        <f>IF(ISERROR(VLOOKUP($A5,'Man Tab'!$A:$Q,COLUMN()+2,0)),0,VLOOKUP($A5,'Man Tab'!$A:$Q,COLUMN()+2,0))</f>
        <v>6182.0868200000004</v>
      </c>
      <c r="G5" s="330">
        <f>IF(ISERROR(VLOOKUP($A5,'Man Tab'!$A:$Q,COLUMN()+2,0)),0,VLOOKUP($A5,'Man Tab'!$A:$Q,COLUMN()+2,0))</f>
        <v>6218.55368000001</v>
      </c>
      <c r="H5" s="330">
        <f>IF(ISERROR(VLOOKUP($A5,'Man Tab'!$A:$Q,COLUMN()+2,0)),0,VLOOKUP($A5,'Man Tab'!$A:$Q,COLUMN()+2,0))</f>
        <v>6277.4888099999998</v>
      </c>
      <c r="I5" s="330">
        <f>IF(ISERROR(VLOOKUP($A5,'Man Tab'!$A:$Q,COLUMN()+2,0)),0,VLOOKUP($A5,'Man Tab'!$A:$Q,COLUMN()+2,0))</f>
        <v>5925.73531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5986.2996899999998</v>
      </c>
      <c r="C6" s="332">
        <f t="shared" ref="C6:M6" si="1">C5+B6</f>
        <v>12011.6895</v>
      </c>
      <c r="D6" s="332">
        <f t="shared" si="1"/>
        <v>18513.070599999999</v>
      </c>
      <c r="E6" s="332">
        <f t="shared" si="1"/>
        <v>25604.797879999998</v>
      </c>
      <c r="F6" s="332">
        <f t="shared" si="1"/>
        <v>31786.884699999999</v>
      </c>
      <c r="G6" s="332">
        <f t="shared" si="1"/>
        <v>38005.438380000007</v>
      </c>
      <c r="H6" s="332">
        <f t="shared" si="1"/>
        <v>44282.927190000009</v>
      </c>
      <c r="I6" s="332">
        <f t="shared" si="1"/>
        <v>50208.662500000006</v>
      </c>
      <c r="J6" s="332">
        <f t="shared" si="1"/>
        <v>50208.662500000006</v>
      </c>
      <c r="K6" s="332">
        <f t="shared" si="1"/>
        <v>50208.662500000006</v>
      </c>
      <c r="L6" s="332">
        <f t="shared" si="1"/>
        <v>50208.662500000006</v>
      </c>
      <c r="M6" s="332">
        <f t="shared" si="1"/>
        <v>50208.662500000006</v>
      </c>
    </row>
    <row r="7" spans="1:13" ht="14.4" customHeight="1" x14ac:dyDescent="0.3">
      <c r="A7" s="331" t="s">
        <v>126</v>
      </c>
      <c r="B7" s="331">
        <v>16.623999999999999</v>
      </c>
      <c r="C7" s="331">
        <v>34.643000000000001</v>
      </c>
      <c r="D7" s="331">
        <v>62.756</v>
      </c>
      <c r="E7" s="331">
        <v>102.28400000000001</v>
      </c>
      <c r="F7" s="331">
        <v>119.697</v>
      </c>
      <c r="G7" s="331">
        <v>138.35400000000001</v>
      </c>
      <c r="H7" s="331">
        <v>144.94</v>
      </c>
      <c r="I7" s="331">
        <v>157.56700000000001</v>
      </c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498.71999999999997</v>
      </c>
      <c r="C8" s="332">
        <f t="shared" ref="C8:M8" si="2">C7*30</f>
        <v>1039.29</v>
      </c>
      <c r="D8" s="332">
        <f t="shared" si="2"/>
        <v>1882.68</v>
      </c>
      <c r="E8" s="332">
        <f t="shared" si="2"/>
        <v>3068.52</v>
      </c>
      <c r="F8" s="332">
        <f t="shared" si="2"/>
        <v>3590.91</v>
      </c>
      <c r="G8" s="332">
        <f t="shared" si="2"/>
        <v>4150.6200000000008</v>
      </c>
      <c r="H8" s="332">
        <f t="shared" si="2"/>
        <v>4348.2</v>
      </c>
      <c r="I8" s="332">
        <f t="shared" si="2"/>
        <v>4727.01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5962773.9700000007</v>
      </c>
      <c r="C9" s="331">
        <v>6960029.9800000004</v>
      </c>
      <c r="D9" s="331">
        <v>7033715</v>
      </c>
      <c r="E9" s="331">
        <v>7316991.9800000004</v>
      </c>
      <c r="F9" s="331">
        <v>7029580.9600000009</v>
      </c>
      <c r="G9" s="331">
        <v>6695506</v>
      </c>
      <c r="H9" s="331">
        <v>4598475</v>
      </c>
      <c r="I9" s="331">
        <v>5276599.32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5962.7739700000011</v>
      </c>
      <c r="C10" s="332">
        <f t="shared" ref="C10:M10" si="3">C9/1000+B10</f>
        <v>12922.803950000001</v>
      </c>
      <c r="D10" s="332">
        <f t="shared" si="3"/>
        <v>19956.518950000001</v>
      </c>
      <c r="E10" s="332">
        <f t="shared" si="3"/>
        <v>27273.510930000004</v>
      </c>
      <c r="F10" s="332">
        <f t="shared" si="3"/>
        <v>34303.091890000003</v>
      </c>
      <c r="G10" s="332">
        <f t="shared" si="3"/>
        <v>40998.597890000005</v>
      </c>
      <c r="H10" s="332">
        <f t="shared" si="3"/>
        <v>45597.072890000003</v>
      </c>
      <c r="I10" s="332">
        <f t="shared" si="3"/>
        <v>50873.672210000004</v>
      </c>
      <c r="J10" s="332">
        <f t="shared" si="3"/>
        <v>50873.672210000004</v>
      </c>
      <c r="K10" s="332">
        <f t="shared" si="3"/>
        <v>50873.672210000004</v>
      </c>
      <c r="L10" s="332">
        <f t="shared" si="3"/>
        <v>50873.672210000004</v>
      </c>
      <c r="M10" s="332">
        <f t="shared" si="3"/>
        <v>50873.672210000004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8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0.92172600757455825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0.92172600757455825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315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313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288</v>
      </c>
      <c r="E4" s="242" t="s">
        <v>289</v>
      </c>
      <c r="F4" s="242" t="s">
        <v>290</v>
      </c>
      <c r="G4" s="242" t="s">
        <v>291</v>
      </c>
      <c r="H4" s="242" t="s">
        <v>292</v>
      </c>
      <c r="I4" s="242" t="s">
        <v>293</v>
      </c>
      <c r="J4" s="242" t="s">
        <v>294</v>
      </c>
      <c r="K4" s="242" t="s">
        <v>295</v>
      </c>
      <c r="L4" s="242" t="s">
        <v>296</v>
      </c>
      <c r="M4" s="242" t="s">
        <v>297</v>
      </c>
      <c r="N4" s="242" t="s">
        <v>298</v>
      </c>
      <c r="O4" s="242" t="s">
        <v>299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314</v>
      </c>
    </row>
    <row r="7" spans="1:17" ht="14.4" customHeight="1" x14ac:dyDescent="0.3">
      <c r="A7" s="19" t="s">
        <v>35</v>
      </c>
      <c r="B7" s="55">
        <v>32161.189222171601</v>
      </c>
      <c r="C7" s="56">
        <v>2680.0991018476302</v>
      </c>
      <c r="D7" s="56">
        <v>2136.7381700000001</v>
      </c>
      <c r="E7" s="56">
        <v>2412.2046999999998</v>
      </c>
      <c r="F7" s="56">
        <v>2774.6628599999999</v>
      </c>
      <c r="G7" s="56">
        <v>3166.0235200000002</v>
      </c>
      <c r="H7" s="56">
        <v>2441.6183700000001</v>
      </c>
      <c r="I7" s="56">
        <v>2547.4674</v>
      </c>
      <c r="J7" s="56">
        <v>2112.3689100000001</v>
      </c>
      <c r="K7" s="56">
        <v>2261.4183600000001</v>
      </c>
      <c r="L7" s="56">
        <v>0</v>
      </c>
      <c r="M7" s="56">
        <v>0</v>
      </c>
      <c r="N7" s="56">
        <v>0</v>
      </c>
      <c r="O7" s="56">
        <v>0</v>
      </c>
      <c r="P7" s="57">
        <v>19852.50229</v>
      </c>
      <c r="Q7" s="189">
        <v>0.92592202450200001</v>
      </c>
    </row>
    <row r="8" spans="1:17" ht="14.4" customHeight="1" x14ac:dyDescent="0.3">
      <c r="A8" s="19" t="s">
        <v>36</v>
      </c>
      <c r="B8" s="55">
        <v>10.586447898659999</v>
      </c>
      <c r="C8" s="56">
        <v>0.88220399155499996</v>
      </c>
      <c r="D8" s="56">
        <v>2.1680000000000001</v>
      </c>
      <c r="E8" s="56">
        <v>0</v>
      </c>
      <c r="F8" s="56">
        <v>4.3360000000000003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6.5039999999999996</v>
      </c>
      <c r="Q8" s="189">
        <v>0.92155556739900002</v>
      </c>
    </row>
    <row r="9" spans="1:17" ht="14.4" customHeight="1" x14ac:dyDescent="0.3">
      <c r="A9" s="19" t="s">
        <v>37</v>
      </c>
      <c r="B9" s="55">
        <v>2994.5592903472502</v>
      </c>
      <c r="C9" s="56">
        <v>249.54660752893699</v>
      </c>
      <c r="D9" s="56">
        <v>263.02337999999997</v>
      </c>
      <c r="E9" s="56">
        <v>170.00955999999999</v>
      </c>
      <c r="F9" s="56">
        <v>240.15052</v>
      </c>
      <c r="G9" s="56">
        <v>284.49477000000002</v>
      </c>
      <c r="H9" s="56">
        <v>282.94143000000003</v>
      </c>
      <c r="I9" s="56">
        <v>249.88119</v>
      </c>
      <c r="J9" s="56">
        <v>182.2336</v>
      </c>
      <c r="K9" s="56">
        <v>282.24498</v>
      </c>
      <c r="L9" s="56">
        <v>0</v>
      </c>
      <c r="M9" s="56">
        <v>0</v>
      </c>
      <c r="N9" s="56">
        <v>0</v>
      </c>
      <c r="O9" s="56">
        <v>0</v>
      </c>
      <c r="P9" s="57">
        <v>1954.9794300000001</v>
      </c>
      <c r="Q9" s="189">
        <v>0.97926568174899997</v>
      </c>
    </row>
    <row r="10" spans="1:17" ht="14.4" customHeight="1" x14ac:dyDescent="0.3">
      <c r="A10" s="19" t="s">
        <v>38</v>
      </c>
      <c r="B10" s="55">
        <v>129.37131454852599</v>
      </c>
      <c r="C10" s="56">
        <v>10.780942879043</v>
      </c>
      <c r="D10" s="56">
        <v>10.68816</v>
      </c>
      <c r="E10" s="56">
        <v>12.00372</v>
      </c>
      <c r="F10" s="56">
        <v>14.315469999999999</v>
      </c>
      <c r="G10" s="56">
        <v>15.49958</v>
      </c>
      <c r="H10" s="56">
        <v>11.228719999999999</v>
      </c>
      <c r="I10" s="56">
        <v>12.392760000000001</v>
      </c>
      <c r="J10" s="56">
        <v>1.9245399999999999</v>
      </c>
      <c r="K10" s="56">
        <v>9.7653400000000001</v>
      </c>
      <c r="L10" s="56">
        <v>0</v>
      </c>
      <c r="M10" s="56">
        <v>0</v>
      </c>
      <c r="N10" s="56">
        <v>0</v>
      </c>
      <c r="O10" s="56">
        <v>0</v>
      </c>
      <c r="P10" s="57">
        <v>87.818290000000005</v>
      </c>
      <c r="Q10" s="189">
        <v>1.0182120778449999</v>
      </c>
    </row>
    <row r="11" spans="1:17" ht="14.4" customHeight="1" x14ac:dyDescent="0.3">
      <c r="A11" s="19" t="s">
        <v>39</v>
      </c>
      <c r="B11" s="55">
        <v>253.891512337704</v>
      </c>
      <c r="C11" s="56">
        <v>21.157626028142001</v>
      </c>
      <c r="D11" s="56">
        <v>17.663959999999999</v>
      </c>
      <c r="E11" s="56">
        <v>10.679180000000001</v>
      </c>
      <c r="F11" s="56">
        <v>15.2455</v>
      </c>
      <c r="G11" s="56">
        <v>15.75168</v>
      </c>
      <c r="H11" s="56">
        <v>13.81978</v>
      </c>
      <c r="I11" s="56">
        <v>25.528980000000001</v>
      </c>
      <c r="J11" s="56">
        <v>7.2857799999999999</v>
      </c>
      <c r="K11" s="56">
        <v>20.3674</v>
      </c>
      <c r="L11" s="56">
        <v>0</v>
      </c>
      <c r="M11" s="56">
        <v>0</v>
      </c>
      <c r="N11" s="56">
        <v>0</v>
      </c>
      <c r="O11" s="56">
        <v>0</v>
      </c>
      <c r="P11" s="57">
        <v>126.34226</v>
      </c>
      <c r="Q11" s="189">
        <v>0.746434523372</v>
      </c>
    </row>
    <row r="12" spans="1:17" ht="14.4" customHeight="1" x14ac:dyDescent="0.3">
      <c r="A12" s="19" t="s">
        <v>40</v>
      </c>
      <c r="B12" s="55">
        <v>22.290174828729</v>
      </c>
      <c r="C12" s="56">
        <v>1.8575145690599999</v>
      </c>
      <c r="D12" s="56">
        <v>0</v>
      </c>
      <c r="E12" s="56">
        <v>2.6553300000000002</v>
      </c>
      <c r="F12" s="56">
        <v>0.12330000000000001</v>
      </c>
      <c r="G12" s="56">
        <v>2.9579</v>
      </c>
      <c r="H12" s="56">
        <v>0.23150000000000001</v>
      </c>
      <c r="I12" s="56">
        <v>17.712800000000001</v>
      </c>
      <c r="J12" s="56">
        <v>0</v>
      </c>
      <c r="K12" s="56">
        <v>0.10730000000000001</v>
      </c>
      <c r="L12" s="56">
        <v>0</v>
      </c>
      <c r="M12" s="56">
        <v>0</v>
      </c>
      <c r="N12" s="56">
        <v>0</v>
      </c>
      <c r="O12" s="56">
        <v>0</v>
      </c>
      <c r="P12" s="57">
        <v>23.788129999999999</v>
      </c>
      <c r="Q12" s="189">
        <v>1.6008037296319999</v>
      </c>
    </row>
    <row r="13" spans="1:17" ht="14.4" customHeight="1" x14ac:dyDescent="0.3">
      <c r="A13" s="19" t="s">
        <v>41</v>
      </c>
      <c r="B13" s="55">
        <v>38.37579734781</v>
      </c>
      <c r="C13" s="56">
        <v>3.1979831123169999</v>
      </c>
      <c r="D13" s="56">
        <v>9.6991399999999999</v>
      </c>
      <c r="E13" s="56">
        <v>6.2437100000000001</v>
      </c>
      <c r="F13" s="56">
        <v>3.5468700000000002</v>
      </c>
      <c r="G13" s="56">
        <v>5.4389200000000004</v>
      </c>
      <c r="H13" s="56">
        <v>5.0452000000000004</v>
      </c>
      <c r="I13" s="56">
        <v>4.7209599999999998</v>
      </c>
      <c r="J13" s="56">
        <v>5.8917700000000002</v>
      </c>
      <c r="K13" s="56">
        <v>2.2466499999999998</v>
      </c>
      <c r="L13" s="56">
        <v>0</v>
      </c>
      <c r="M13" s="56">
        <v>0</v>
      </c>
      <c r="N13" s="56">
        <v>0</v>
      </c>
      <c r="O13" s="56">
        <v>0</v>
      </c>
      <c r="P13" s="57">
        <v>42.833219999999997</v>
      </c>
      <c r="Q13" s="189">
        <v>1.6742278842489999</v>
      </c>
    </row>
    <row r="14" spans="1:17" ht="14.4" customHeight="1" x14ac:dyDescent="0.3">
      <c r="A14" s="19" t="s">
        <v>42</v>
      </c>
      <c r="B14" s="55">
        <v>2188.3949646267101</v>
      </c>
      <c r="C14" s="56">
        <v>182.36624705222599</v>
      </c>
      <c r="D14" s="56">
        <v>292.798</v>
      </c>
      <c r="E14" s="56">
        <v>223.33500000000001</v>
      </c>
      <c r="F14" s="56">
        <v>236.51499999999999</v>
      </c>
      <c r="G14" s="56">
        <v>179.714</v>
      </c>
      <c r="H14" s="56">
        <v>135.047</v>
      </c>
      <c r="I14" s="56">
        <v>114.708</v>
      </c>
      <c r="J14" s="56">
        <v>106.221</v>
      </c>
      <c r="K14" s="56">
        <v>109.892</v>
      </c>
      <c r="L14" s="56">
        <v>0</v>
      </c>
      <c r="M14" s="56">
        <v>0</v>
      </c>
      <c r="N14" s="56">
        <v>0</v>
      </c>
      <c r="O14" s="56">
        <v>0</v>
      </c>
      <c r="P14" s="57">
        <v>1398.23</v>
      </c>
      <c r="Q14" s="189">
        <v>0.95839418107800001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314</v>
      </c>
    </row>
    <row r="17" spans="1:17" ht="14.4" customHeight="1" x14ac:dyDescent="0.3">
      <c r="A17" s="19" t="s">
        <v>45</v>
      </c>
      <c r="B17" s="55">
        <v>753.707703382099</v>
      </c>
      <c r="C17" s="56">
        <v>62.808975281841001</v>
      </c>
      <c r="D17" s="56">
        <v>20.29316</v>
      </c>
      <c r="E17" s="56">
        <v>40.926740000000002</v>
      </c>
      <c r="F17" s="56">
        <v>-20.746120000000001</v>
      </c>
      <c r="G17" s="56">
        <v>95.016350000000003</v>
      </c>
      <c r="H17" s="56">
        <v>27.381730000000001</v>
      </c>
      <c r="I17" s="56">
        <v>36.28002</v>
      </c>
      <c r="J17" s="56">
        <v>7.99552</v>
      </c>
      <c r="K17" s="56">
        <v>69.270799999999994</v>
      </c>
      <c r="L17" s="56">
        <v>0</v>
      </c>
      <c r="M17" s="56">
        <v>0</v>
      </c>
      <c r="N17" s="56">
        <v>0</v>
      </c>
      <c r="O17" s="56">
        <v>0</v>
      </c>
      <c r="P17" s="57">
        <v>276.41820000000001</v>
      </c>
      <c r="Q17" s="189">
        <v>0.55011683990899996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0.91</v>
      </c>
      <c r="F18" s="56">
        <v>1.5329999999999999</v>
      </c>
      <c r="G18" s="56">
        <v>1.464</v>
      </c>
      <c r="H18" s="56">
        <v>1.504</v>
      </c>
      <c r="I18" s="56">
        <v>2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7.4109999999999996</v>
      </c>
      <c r="Q18" s="189" t="s">
        <v>314</v>
      </c>
    </row>
    <row r="19" spans="1:17" ht="14.4" customHeight="1" x14ac:dyDescent="0.3">
      <c r="A19" s="19" t="s">
        <v>47</v>
      </c>
      <c r="B19" s="55">
        <v>4082.0032587053702</v>
      </c>
      <c r="C19" s="56">
        <v>340.16693822544801</v>
      </c>
      <c r="D19" s="56">
        <v>210.90697</v>
      </c>
      <c r="E19" s="56">
        <v>177.45444000000001</v>
      </c>
      <c r="F19" s="56">
        <v>220.36254</v>
      </c>
      <c r="G19" s="56">
        <v>243.96599000000001</v>
      </c>
      <c r="H19" s="56">
        <v>254.50739999999999</v>
      </c>
      <c r="I19" s="56">
        <v>166.17968999999999</v>
      </c>
      <c r="J19" s="56">
        <v>169.1508</v>
      </c>
      <c r="K19" s="56">
        <v>175.83282</v>
      </c>
      <c r="L19" s="56">
        <v>0</v>
      </c>
      <c r="M19" s="56">
        <v>0</v>
      </c>
      <c r="N19" s="56">
        <v>0</v>
      </c>
      <c r="O19" s="56">
        <v>0</v>
      </c>
      <c r="P19" s="57">
        <v>1618.3606500000001</v>
      </c>
      <c r="Q19" s="189">
        <v>0.59469354166300004</v>
      </c>
    </row>
    <row r="20" spans="1:17" ht="14.4" customHeight="1" x14ac:dyDescent="0.3">
      <c r="A20" s="19" t="s">
        <v>48</v>
      </c>
      <c r="B20" s="55">
        <v>24034.002169777301</v>
      </c>
      <c r="C20" s="56">
        <v>2002.83351414811</v>
      </c>
      <c r="D20" s="56">
        <v>1965.21875</v>
      </c>
      <c r="E20" s="56">
        <v>2012.1604299999999</v>
      </c>
      <c r="F20" s="56">
        <v>2056.39824</v>
      </c>
      <c r="G20" s="56">
        <v>2112.5645100000002</v>
      </c>
      <c r="H20" s="56">
        <v>2052.0486900000001</v>
      </c>
      <c r="I20" s="56">
        <v>2029.66598</v>
      </c>
      <c r="J20" s="56">
        <v>2703.2687900000001</v>
      </c>
      <c r="K20" s="56">
        <v>2040.99766</v>
      </c>
      <c r="L20" s="56">
        <v>0</v>
      </c>
      <c r="M20" s="56">
        <v>0</v>
      </c>
      <c r="N20" s="56">
        <v>0</v>
      </c>
      <c r="O20" s="56">
        <v>0</v>
      </c>
      <c r="P20" s="57">
        <v>16972.323049999999</v>
      </c>
      <c r="Q20" s="189">
        <v>1.0592694631190001</v>
      </c>
    </row>
    <row r="21" spans="1:17" ht="14.4" customHeight="1" x14ac:dyDescent="0.3">
      <c r="A21" s="20" t="s">
        <v>49</v>
      </c>
      <c r="B21" s="55">
        <v>11543.026655784201</v>
      </c>
      <c r="C21" s="56">
        <v>961.91888798201501</v>
      </c>
      <c r="D21" s="56">
        <v>1056.6179999999999</v>
      </c>
      <c r="E21" s="56">
        <v>954.11099999999999</v>
      </c>
      <c r="F21" s="56">
        <v>954.11099999999999</v>
      </c>
      <c r="G21" s="56">
        <v>954.11099999999999</v>
      </c>
      <c r="H21" s="56">
        <v>954.11099999999999</v>
      </c>
      <c r="I21" s="56">
        <v>953.59300000000201</v>
      </c>
      <c r="J21" s="56">
        <v>953.59199999999998</v>
      </c>
      <c r="K21" s="56">
        <v>953.59199999999998</v>
      </c>
      <c r="L21" s="56">
        <v>0</v>
      </c>
      <c r="M21" s="56">
        <v>0</v>
      </c>
      <c r="N21" s="56">
        <v>0</v>
      </c>
      <c r="O21" s="56">
        <v>0</v>
      </c>
      <c r="P21" s="57">
        <v>7733.8389999999999</v>
      </c>
      <c r="Q21" s="189">
        <v>1.005001447708</v>
      </c>
    </row>
    <row r="22" spans="1:17" ht="14.4" customHeight="1" x14ac:dyDescent="0.3">
      <c r="A22" s="19" t="s">
        <v>50</v>
      </c>
      <c r="B22" s="55">
        <v>27.155469988553001</v>
      </c>
      <c r="C22" s="56">
        <v>2.2629558323790002</v>
      </c>
      <c r="D22" s="56">
        <v>0</v>
      </c>
      <c r="E22" s="56">
        <v>0</v>
      </c>
      <c r="F22" s="56">
        <v>0</v>
      </c>
      <c r="G22" s="56">
        <v>14.225009999999999</v>
      </c>
      <c r="H22" s="56">
        <v>2.6019999999999999</v>
      </c>
      <c r="I22" s="56">
        <v>57.972900000000003</v>
      </c>
      <c r="J22" s="56">
        <v>27.556100000000001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102.35601</v>
      </c>
      <c r="Q22" s="189">
        <v>5.653889071509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314</v>
      </c>
    </row>
    <row r="24" spans="1:17" ht="14.4" customHeight="1" x14ac:dyDescent="0.3">
      <c r="A24" s="20" t="s">
        <v>52</v>
      </c>
      <c r="B24" s="55">
        <v>1.45519152283669E-11</v>
      </c>
      <c r="C24" s="56">
        <v>9.0949470177292804E-13</v>
      </c>
      <c r="D24" s="56">
        <v>0.48399999999799997</v>
      </c>
      <c r="E24" s="56">
        <v>2.6959999999990001</v>
      </c>
      <c r="F24" s="56">
        <v>0.82691999999800003</v>
      </c>
      <c r="G24" s="56">
        <v>0.50004999999900002</v>
      </c>
      <c r="H24" s="56">
        <v>1.8189894035458601E-12</v>
      </c>
      <c r="I24" s="56">
        <v>0.45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4.956969999999</v>
      </c>
      <c r="Q24" s="189"/>
    </row>
    <row r="25" spans="1:17" ht="14.4" customHeight="1" x14ac:dyDescent="0.3">
      <c r="A25" s="21" t="s">
        <v>53</v>
      </c>
      <c r="B25" s="58">
        <v>78238.553981744597</v>
      </c>
      <c r="C25" s="59">
        <v>6519.87949847871</v>
      </c>
      <c r="D25" s="59">
        <v>5986.2996899999998</v>
      </c>
      <c r="E25" s="59">
        <v>6025.3898099999997</v>
      </c>
      <c r="F25" s="59">
        <v>6501.3810999999996</v>
      </c>
      <c r="G25" s="59">
        <v>7091.7272800000001</v>
      </c>
      <c r="H25" s="59">
        <v>6182.0868200000004</v>
      </c>
      <c r="I25" s="59">
        <v>6218.55368000001</v>
      </c>
      <c r="J25" s="59">
        <v>6277.4888099999998</v>
      </c>
      <c r="K25" s="59">
        <v>5925.73531</v>
      </c>
      <c r="L25" s="59">
        <v>0</v>
      </c>
      <c r="M25" s="59">
        <v>0</v>
      </c>
      <c r="N25" s="59">
        <v>0</v>
      </c>
      <c r="O25" s="59">
        <v>0</v>
      </c>
      <c r="P25" s="60">
        <v>50208.662499999999</v>
      </c>
      <c r="Q25" s="190">
        <v>0.96260717916000005</v>
      </c>
    </row>
    <row r="26" spans="1:17" ht="14.4" customHeight="1" x14ac:dyDescent="0.3">
      <c r="A26" s="19" t="s">
        <v>54</v>
      </c>
      <c r="B26" s="55">
        <v>4293.5543341341399</v>
      </c>
      <c r="C26" s="56">
        <v>357.79619451117901</v>
      </c>
      <c r="D26" s="56">
        <v>322.18553000000003</v>
      </c>
      <c r="E26" s="56">
        <v>300.30621000000002</v>
      </c>
      <c r="F26" s="56">
        <v>329.10192999999998</v>
      </c>
      <c r="G26" s="56">
        <v>334.55673000000002</v>
      </c>
      <c r="H26" s="56">
        <v>295.13326000000001</v>
      </c>
      <c r="I26" s="56">
        <v>471.59818999999999</v>
      </c>
      <c r="J26" s="56">
        <v>336.48781000000002</v>
      </c>
      <c r="K26" s="56">
        <v>343.90982000000002</v>
      </c>
      <c r="L26" s="56">
        <v>0</v>
      </c>
      <c r="M26" s="56">
        <v>0</v>
      </c>
      <c r="N26" s="56">
        <v>0</v>
      </c>
      <c r="O26" s="56">
        <v>0</v>
      </c>
      <c r="P26" s="57">
        <v>2733.2794800000001</v>
      </c>
      <c r="Q26" s="189">
        <v>0.954900975027</v>
      </c>
    </row>
    <row r="27" spans="1:17" ht="14.4" customHeight="1" x14ac:dyDescent="0.3">
      <c r="A27" s="22" t="s">
        <v>55</v>
      </c>
      <c r="B27" s="58">
        <v>82532.108315878693</v>
      </c>
      <c r="C27" s="59">
        <v>6877.6756929898902</v>
      </c>
      <c r="D27" s="59">
        <v>6308.4852199999996</v>
      </c>
      <c r="E27" s="59">
        <v>6325.6960200000003</v>
      </c>
      <c r="F27" s="59">
        <v>6830.4830300000003</v>
      </c>
      <c r="G27" s="59">
        <v>7426.2840100000003</v>
      </c>
      <c r="H27" s="59">
        <v>6477.2200800000001</v>
      </c>
      <c r="I27" s="59">
        <v>6690.1518700000097</v>
      </c>
      <c r="J27" s="59">
        <v>6613.9766200000004</v>
      </c>
      <c r="K27" s="59">
        <v>6269.6451299999999</v>
      </c>
      <c r="L27" s="59">
        <v>0</v>
      </c>
      <c r="M27" s="59">
        <v>0</v>
      </c>
      <c r="N27" s="59">
        <v>0</v>
      </c>
      <c r="O27" s="59">
        <v>0</v>
      </c>
      <c r="P27" s="60">
        <v>52941.941980000003</v>
      </c>
      <c r="Q27" s="190">
        <v>0.96220628056699997</v>
      </c>
    </row>
    <row r="28" spans="1:17" ht="14.4" customHeight="1" x14ac:dyDescent="0.3">
      <c r="A28" s="20" t="s">
        <v>56</v>
      </c>
      <c r="B28" s="55">
        <v>41.459090211037001</v>
      </c>
      <c r="C28" s="56">
        <v>3.4549241842530001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4.9590000000000002E-2</v>
      </c>
      <c r="K28" s="56">
        <v>10.24855</v>
      </c>
      <c r="L28" s="56">
        <v>0</v>
      </c>
      <c r="M28" s="56">
        <v>0</v>
      </c>
      <c r="N28" s="56">
        <v>0</v>
      </c>
      <c r="O28" s="56">
        <v>0</v>
      </c>
      <c r="P28" s="57">
        <v>10.29814</v>
      </c>
      <c r="Q28" s="189">
        <v>0.37258921798200001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314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300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305</v>
      </c>
      <c r="G4" s="499" t="s">
        <v>64</v>
      </c>
      <c r="H4" s="266" t="s">
        <v>183</v>
      </c>
      <c r="I4" s="497" t="s">
        <v>65</v>
      </c>
      <c r="J4" s="499" t="s">
        <v>277</v>
      </c>
      <c r="K4" s="500" t="s">
        <v>307</v>
      </c>
    </row>
    <row r="5" spans="1:11" ht="42" thickBot="1" x14ac:dyDescent="0.35">
      <c r="A5" s="103"/>
      <c r="B5" s="28" t="s">
        <v>301</v>
      </c>
      <c r="C5" s="29" t="s">
        <v>302</v>
      </c>
      <c r="D5" s="30" t="s">
        <v>303</v>
      </c>
      <c r="E5" s="30" t="s">
        <v>304</v>
      </c>
      <c r="F5" s="498"/>
      <c r="G5" s="498"/>
      <c r="H5" s="29" t="s">
        <v>306</v>
      </c>
      <c r="I5" s="498"/>
      <c r="J5" s="498"/>
      <c r="K5" s="501"/>
    </row>
    <row r="6" spans="1:11" ht="14.4" customHeight="1" thickBot="1" x14ac:dyDescent="0.35">
      <c r="A6" s="634" t="s">
        <v>316</v>
      </c>
      <c r="B6" s="616">
        <v>76634.642165417099</v>
      </c>
      <c r="C6" s="616">
        <v>73495.325880000004</v>
      </c>
      <c r="D6" s="617">
        <v>-3139.3162854171201</v>
      </c>
      <c r="E6" s="618">
        <v>0.95903528486900003</v>
      </c>
      <c r="F6" s="616">
        <v>78238.553981744597</v>
      </c>
      <c r="G6" s="617">
        <v>52159.035987829702</v>
      </c>
      <c r="H6" s="619">
        <v>5925.73531</v>
      </c>
      <c r="I6" s="616">
        <v>50208.662499999999</v>
      </c>
      <c r="J6" s="617">
        <v>-1950.3734878297</v>
      </c>
      <c r="K6" s="620">
        <v>0.64173811944000003</v>
      </c>
    </row>
    <row r="7" spans="1:11" ht="14.4" customHeight="1" thickBot="1" x14ac:dyDescent="0.35">
      <c r="A7" s="635" t="s">
        <v>317</v>
      </c>
      <c r="B7" s="616">
        <v>41748.221270659596</v>
      </c>
      <c r="C7" s="616">
        <v>37815.736290000001</v>
      </c>
      <c r="D7" s="617">
        <v>-3932.4849806596199</v>
      </c>
      <c r="E7" s="618">
        <v>0.90580472985500005</v>
      </c>
      <c r="F7" s="616">
        <v>37798.658724107001</v>
      </c>
      <c r="G7" s="617">
        <v>25199.1058160713</v>
      </c>
      <c r="H7" s="619">
        <v>2686.0420300000001</v>
      </c>
      <c r="I7" s="616">
        <v>23492.997670000001</v>
      </c>
      <c r="J7" s="617">
        <v>-1706.1081460713399</v>
      </c>
      <c r="K7" s="620">
        <v>0.62152992891799996</v>
      </c>
    </row>
    <row r="8" spans="1:11" ht="14.4" customHeight="1" thickBot="1" x14ac:dyDescent="0.35">
      <c r="A8" s="636" t="s">
        <v>318</v>
      </c>
      <c r="B8" s="616">
        <v>39595.447914097997</v>
      </c>
      <c r="C8" s="616">
        <v>35614.843289999997</v>
      </c>
      <c r="D8" s="617">
        <v>-3980.6046240980199</v>
      </c>
      <c r="E8" s="618">
        <v>0.89946812490299999</v>
      </c>
      <c r="F8" s="616">
        <v>35610.263759480302</v>
      </c>
      <c r="G8" s="617">
        <v>23740.175839653501</v>
      </c>
      <c r="H8" s="619">
        <v>2576.1500299999998</v>
      </c>
      <c r="I8" s="616">
        <v>22094.767670000001</v>
      </c>
      <c r="J8" s="617">
        <v>-1645.40816965354</v>
      </c>
      <c r="K8" s="620">
        <v>0.62046065761299996</v>
      </c>
    </row>
    <row r="9" spans="1:11" ht="14.4" customHeight="1" thickBot="1" x14ac:dyDescent="0.35">
      <c r="A9" s="637" t="s">
        <v>319</v>
      </c>
      <c r="B9" s="621">
        <v>0</v>
      </c>
      <c r="C9" s="621">
        <v>3.2000000000000003E-4</v>
      </c>
      <c r="D9" s="622">
        <v>3.2000000000000003E-4</v>
      </c>
      <c r="E9" s="623" t="s">
        <v>314</v>
      </c>
      <c r="F9" s="621">
        <v>0</v>
      </c>
      <c r="G9" s="622">
        <v>0</v>
      </c>
      <c r="H9" s="624">
        <v>0</v>
      </c>
      <c r="I9" s="621">
        <v>5.0000000000000002E-5</v>
      </c>
      <c r="J9" s="622">
        <v>5.0000000000000002E-5</v>
      </c>
      <c r="K9" s="625" t="s">
        <v>314</v>
      </c>
    </row>
    <row r="10" spans="1:11" ht="14.4" customHeight="1" thickBot="1" x14ac:dyDescent="0.35">
      <c r="A10" s="638" t="s">
        <v>320</v>
      </c>
      <c r="B10" s="616">
        <v>0</v>
      </c>
      <c r="C10" s="616">
        <v>3.2000000000000003E-4</v>
      </c>
      <c r="D10" s="617">
        <v>3.2000000000000003E-4</v>
      </c>
      <c r="E10" s="626" t="s">
        <v>314</v>
      </c>
      <c r="F10" s="616">
        <v>0</v>
      </c>
      <c r="G10" s="617">
        <v>0</v>
      </c>
      <c r="H10" s="619">
        <v>0</v>
      </c>
      <c r="I10" s="616">
        <v>5.0000000000000002E-5</v>
      </c>
      <c r="J10" s="617">
        <v>5.0000000000000002E-5</v>
      </c>
      <c r="K10" s="627" t="s">
        <v>314</v>
      </c>
    </row>
    <row r="11" spans="1:11" ht="14.4" customHeight="1" thickBot="1" x14ac:dyDescent="0.35">
      <c r="A11" s="637" t="s">
        <v>321</v>
      </c>
      <c r="B11" s="621">
        <v>36862.587995579801</v>
      </c>
      <c r="C11" s="621">
        <v>33068.32617</v>
      </c>
      <c r="D11" s="622">
        <v>-3794.2618255797502</v>
      </c>
      <c r="E11" s="628">
        <v>0.89707011819000004</v>
      </c>
      <c r="F11" s="621">
        <v>32161.189222171601</v>
      </c>
      <c r="G11" s="622">
        <v>21440.7928147811</v>
      </c>
      <c r="H11" s="624">
        <v>2261.4183600000001</v>
      </c>
      <c r="I11" s="621">
        <v>19852.50229</v>
      </c>
      <c r="J11" s="622">
        <v>-1588.29052478107</v>
      </c>
      <c r="K11" s="629">
        <v>0.61728134966799997</v>
      </c>
    </row>
    <row r="12" spans="1:11" ht="14.4" customHeight="1" thickBot="1" x14ac:dyDescent="0.35">
      <c r="A12" s="638" t="s">
        <v>322</v>
      </c>
      <c r="B12" s="616">
        <v>187.47868053791899</v>
      </c>
      <c r="C12" s="616">
        <v>135.01727</v>
      </c>
      <c r="D12" s="617">
        <v>-52.461410537917999</v>
      </c>
      <c r="E12" s="618">
        <v>0.72017399318399999</v>
      </c>
      <c r="F12" s="616">
        <v>187.00001688226399</v>
      </c>
      <c r="G12" s="617">
        <v>124.66667792150901</v>
      </c>
      <c r="H12" s="619">
        <v>7.3221400000000001</v>
      </c>
      <c r="I12" s="616">
        <v>139.58808999999999</v>
      </c>
      <c r="J12" s="617">
        <v>14.92141207849</v>
      </c>
      <c r="K12" s="620">
        <v>0.74646030694099996</v>
      </c>
    </row>
    <row r="13" spans="1:11" ht="14.4" customHeight="1" thickBot="1" x14ac:dyDescent="0.35">
      <c r="A13" s="638" t="s">
        <v>323</v>
      </c>
      <c r="B13" s="616">
        <v>29530.4338949618</v>
      </c>
      <c r="C13" s="616">
        <v>27732.495299999999</v>
      </c>
      <c r="D13" s="617">
        <v>-1797.9385949617899</v>
      </c>
      <c r="E13" s="618">
        <v>0.93911574068400006</v>
      </c>
      <c r="F13" s="616">
        <v>24771.562694582299</v>
      </c>
      <c r="G13" s="617">
        <v>16514.3751297216</v>
      </c>
      <c r="H13" s="619">
        <v>2073.9357</v>
      </c>
      <c r="I13" s="616">
        <v>16710.1181</v>
      </c>
      <c r="J13" s="617">
        <v>195.74297027845</v>
      </c>
      <c r="K13" s="620">
        <v>0.674568589233</v>
      </c>
    </row>
    <row r="14" spans="1:11" ht="14.4" customHeight="1" thickBot="1" x14ac:dyDescent="0.35">
      <c r="A14" s="638" t="s">
        <v>324</v>
      </c>
      <c r="B14" s="616">
        <v>4274.15487875491</v>
      </c>
      <c r="C14" s="616">
        <v>4111.5400099999997</v>
      </c>
      <c r="D14" s="617">
        <v>-162.61486875491201</v>
      </c>
      <c r="E14" s="618">
        <v>0.96195391290900001</v>
      </c>
      <c r="F14" s="616">
        <v>4500.07372054606</v>
      </c>
      <c r="G14" s="617">
        <v>3000.0491470307102</v>
      </c>
      <c r="H14" s="619">
        <v>85.046040000000005</v>
      </c>
      <c r="I14" s="616">
        <v>2679.17499</v>
      </c>
      <c r="J14" s="617">
        <v>-320.874157030709</v>
      </c>
      <c r="K14" s="620">
        <v>0.59536246656699998</v>
      </c>
    </row>
    <row r="15" spans="1:11" ht="14.4" customHeight="1" thickBot="1" x14ac:dyDescent="0.35">
      <c r="A15" s="638" t="s">
        <v>325</v>
      </c>
      <c r="B15" s="616">
        <v>0.95649377841299998</v>
      </c>
      <c r="C15" s="616">
        <v>0</v>
      </c>
      <c r="D15" s="617">
        <v>-0.95649377841299998</v>
      </c>
      <c r="E15" s="618">
        <v>0</v>
      </c>
      <c r="F15" s="616">
        <v>1.0000000902790001</v>
      </c>
      <c r="G15" s="617">
        <v>0.66666672685200001</v>
      </c>
      <c r="H15" s="619">
        <v>0</v>
      </c>
      <c r="I15" s="616">
        <v>0.23188</v>
      </c>
      <c r="J15" s="617">
        <v>-0.43478672685199998</v>
      </c>
      <c r="K15" s="620">
        <v>0.23187997906499999</v>
      </c>
    </row>
    <row r="16" spans="1:11" ht="14.4" customHeight="1" thickBot="1" x14ac:dyDescent="0.35">
      <c r="A16" s="638" t="s">
        <v>326</v>
      </c>
      <c r="B16" s="616">
        <v>2869.5640475467198</v>
      </c>
      <c r="C16" s="616">
        <v>1088.85959</v>
      </c>
      <c r="D16" s="617">
        <v>-1780.7044575467201</v>
      </c>
      <c r="E16" s="618">
        <v>0.37945122393399999</v>
      </c>
      <c r="F16" s="616">
        <v>2700.1387899430301</v>
      </c>
      <c r="G16" s="617">
        <v>1800.0925266286799</v>
      </c>
      <c r="H16" s="619">
        <v>95.11448</v>
      </c>
      <c r="I16" s="616">
        <v>323.38923</v>
      </c>
      <c r="J16" s="617">
        <v>-1476.7032966286799</v>
      </c>
      <c r="K16" s="620">
        <v>0.119767632391</v>
      </c>
    </row>
    <row r="17" spans="1:11" ht="14.4" customHeight="1" thickBot="1" x14ac:dyDescent="0.35">
      <c r="A17" s="638" t="s">
        <v>327</v>
      </c>
      <c r="B17" s="616">
        <v>0</v>
      </c>
      <c r="C17" s="616">
        <v>0.41399999999999998</v>
      </c>
      <c r="D17" s="617">
        <v>0.41399999999999998</v>
      </c>
      <c r="E17" s="626" t="s">
        <v>314</v>
      </c>
      <c r="F17" s="616">
        <v>1.414000127655</v>
      </c>
      <c r="G17" s="617">
        <v>0.94266675177000003</v>
      </c>
      <c r="H17" s="619">
        <v>0</v>
      </c>
      <c r="I17" s="616">
        <v>0</v>
      </c>
      <c r="J17" s="617">
        <v>-0.94266675177000003</v>
      </c>
      <c r="K17" s="620">
        <v>0</v>
      </c>
    </row>
    <row r="18" spans="1:11" ht="14.4" customHeight="1" thickBot="1" x14ac:dyDescent="0.35">
      <c r="A18" s="637" t="s">
        <v>328</v>
      </c>
      <c r="B18" s="621">
        <v>10.563987247426001</v>
      </c>
      <c r="C18" s="621">
        <v>12.981</v>
      </c>
      <c r="D18" s="622">
        <v>2.4170127525730001</v>
      </c>
      <c r="E18" s="628">
        <v>1.2287973940100001</v>
      </c>
      <c r="F18" s="621">
        <v>10.586447898659999</v>
      </c>
      <c r="G18" s="622">
        <v>7.0576319324399996</v>
      </c>
      <c r="H18" s="624">
        <v>0</v>
      </c>
      <c r="I18" s="621">
        <v>6.5039999999999996</v>
      </c>
      <c r="J18" s="622">
        <v>-0.55363193243999997</v>
      </c>
      <c r="K18" s="629">
        <v>0.61437037826600005</v>
      </c>
    </row>
    <row r="19" spans="1:11" ht="14.4" customHeight="1" thickBot="1" x14ac:dyDescent="0.35">
      <c r="A19" s="638" t="s">
        <v>329</v>
      </c>
      <c r="B19" s="616">
        <v>10.563987247426001</v>
      </c>
      <c r="C19" s="616">
        <v>12.981</v>
      </c>
      <c r="D19" s="617">
        <v>2.4170127525730001</v>
      </c>
      <c r="E19" s="618">
        <v>1.2287973940100001</v>
      </c>
      <c r="F19" s="616">
        <v>10.586447898659999</v>
      </c>
      <c r="G19" s="617">
        <v>7.0576319324399996</v>
      </c>
      <c r="H19" s="619">
        <v>0</v>
      </c>
      <c r="I19" s="616">
        <v>6.5039999999999996</v>
      </c>
      <c r="J19" s="617">
        <v>-0.55363193243999997</v>
      </c>
      <c r="K19" s="620">
        <v>0.61437037826600005</v>
      </c>
    </row>
    <row r="20" spans="1:11" ht="14.4" customHeight="1" thickBot="1" x14ac:dyDescent="0.35">
      <c r="A20" s="637" t="s">
        <v>330</v>
      </c>
      <c r="B20" s="621">
        <v>2111.7611857219299</v>
      </c>
      <c r="C20" s="621">
        <v>2105.2500300000002</v>
      </c>
      <c r="D20" s="622">
        <v>-6.5111557219270004</v>
      </c>
      <c r="E20" s="628">
        <v>0.99691671777699997</v>
      </c>
      <c r="F20" s="621">
        <v>2994.5592903472502</v>
      </c>
      <c r="G20" s="622">
        <v>1996.3728602315</v>
      </c>
      <c r="H20" s="624">
        <v>282.24498</v>
      </c>
      <c r="I20" s="621">
        <v>1954.9794300000001</v>
      </c>
      <c r="J20" s="622">
        <v>-41.393430231495998</v>
      </c>
      <c r="K20" s="629">
        <v>0.65284378783200003</v>
      </c>
    </row>
    <row r="21" spans="1:11" ht="14.4" customHeight="1" thickBot="1" x14ac:dyDescent="0.35">
      <c r="A21" s="638" t="s">
        <v>331</v>
      </c>
      <c r="B21" s="616">
        <v>0.99999996850200001</v>
      </c>
      <c r="C21" s="616">
        <v>0</v>
      </c>
      <c r="D21" s="617">
        <v>-0.99999996850200001</v>
      </c>
      <c r="E21" s="618">
        <v>0</v>
      </c>
      <c r="F21" s="616">
        <v>1.0000000902790001</v>
      </c>
      <c r="G21" s="617">
        <v>0.66666672685200001</v>
      </c>
      <c r="H21" s="619">
        <v>0</v>
      </c>
      <c r="I21" s="616">
        <v>0.2165</v>
      </c>
      <c r="J21" s="617">
        <v>-0.45016672685199999</v>
      </c>
      <c r="K21" s="620">
        <v>0.21649998045400001</v>
      </c>
    </row>
    <row r="22" spans="1:11" ht="14.4" customHeight="1" thickBot="1" x14ac:dyDescent="0.35">
      <c r="A22" s="638" t="s">
        <v>332</v>
      </c>
      <c r="B22" s="616">
        <v>0.76122997602300002</v>
      </c>
      <c r="C22" s="616">
        <v>0.55901999999999996</v>
      </c>
      <c r="D22" s="617">
        <v>-0.202209976023</v>
      </c>
      <c r="E22" s="618">
        <v>0.73436414435499997</v>
      </c>
      <c r="F22" s="616">
        <v>0.55902005046799996</v>
      </c>
      <c r="G22" s="617">
        <v>0.37268003364500002</v>
      </c>
      <c r="H22" s="619">
        <v>0</v>
      </c>
      <c r="I22" s="616">
        <v>0.27224999999999999</v>
      </c>
      <c r="J22" s="617">
        <v>-0.100430033645</v>
      </c>
      <c r="K22" s="620">
        <v>0.48701294304499998</v>
      </c>
    </row>
    <row r="23" spans="1:11" ht="14.4" customHeight="1" thickBot="1" x14ac:dyDescent="0.35">
      <c r="A23" s="638" t="s">
        <v>333</v>
      </c>
      <c r="B23" s="616">
        <v>25.999999181063</v>
      </c>
      <c r="C23" s="616">
        <v>32.549639999999997</v>
      </c>
      <c r="D23" s="617">
        <v>6.549640818936</v>
      </c>
      <c r="E23" s="618">
        <v>1.251909270201</v>
      </c>
      <c r="F23" s="616">
        <v>23.000002076428</v>
      </c>
      <c r="G23" s="617">
        <v>15.333334717617999</v>
      </c>
      <c r="H23" s="619">
        <v>0.6825</v>
      </c>
      <c r="I23" s="616">
        <v>21.2608</v>
      </c>
      <c r="J23" s="617">
        <v>5.9274652823810001</v>
      </c>
      <c r="K23" s="620">
        <v>0.92438252524200004</v>
      </c>
    </row>
    <row r="24" spans="1:11" ht="14.4" customHeight="1" thickBot="1" x14ac:dyDescent="0.35">
      <c r="A24" s="638" t="s">
        <v>334</v>
      </c>
      <c r="B24" s="616">
        <v>2014.99995876967</v>
      </c>
      <c r="C24" s="616">
        <v>2002.0234700000001</v>
      </c>
      <c r="D24" s="617">
        <v>-12.976488769672001</v>
      </c>
      <c r="E24" s="618">
        <v>0.99356005506900003</v>
      </c>
      <c r="F24" s="616">
        <v>2898.0002616299498</v>
      </c>
      <c r="G24" s="617">
        <v>1932.0001744199601</v>
      </c>
      <c r="H24" s="619">
        <v>272.42768000000001</v>
      </c>
      <c r="I24" s="616">
        <v>1887.33115</v>
      </c>
      <c r="J24" s="617">
        <v>-44.669024419964003</v>
      </c>
      <c r="K24" s="620">
        <v>0.65125292602200002</v>
      </c>
    </row>
    <row r="25" spans="1:11" ht="14.4" customHeight="1" thickBot="1" x14ac:dyDescent="0.35">
      <c r="A25" s="638" t="s">
        <v>335</v>
      </c>
      <c r="B25" s="616">
        <v>6.9999997795160001</v>
      </c>
      <c r="C25" s="616">
        <v>13.520949999999999</v>
      </c>
      <c r="D25" s="617">
        <v>6.5209502204829999</v>
      </c>
      <c r="E25" s="618">
        <v>1.9315643465529999</v>
      </c>
      <c r="F25" s="616">
        <v>10.000000902794</v>
      </c>
      <c r="G25" s="617">
        <v>6.6666672685290003</v>
      </c>
      <c r="H25" s="619">
        <v>0.9</v>
      </c>
      <c r="I25" s="616">
        <v>5.9160000000000004</v>
      </c>
      <c r="J25" s="617">
        <v>-0.75066726852900001</v>
      </c>
      <c r="K25" s="620">
        <v>0.59159994659000004</v>
      </c>
    </row>
    <row r="26" spans="1:11" ht="14.4" customHeight="1" thickBot="1" x14ac:dyDescent="0.35">
      <c r="A26" s="638" t="s">
        <v>336</v>
      </c>
      <c r="B26" s="616">
        <v>61.999998047150001</v>
      </c>
      <c r="C26" s="616">
        <v>56.59695</v>
      </c>
      <c r="D26" s="617">
        <v>-5.4030480471500004</v>
      </c>
      <c r="E26" s="618">
        <v>0.91285406101</v>
      </c>
      <c r="F26" s="616">
        <v>62.000005597327998</v>
      </c>
      <c r="G26" s="617">
        <v>41.333337064885001</v>
      </c>
      <c r="H26" s="619">
        <v>8.2347999999999999</v>
      </c>
      <c r="I26" s="616">
        <v>39.982729999999997</v>
      </c>
      <c r="J26" s="617">
        <v>-1.3506070648849999</v>
      </c>
      <c r="K26" s="620">
        <v>0.64488268371500002</v>
      </c>
    </row>
    <row r="27" spans="1:11" ht="14.4" customHeight="1" thickBot="1" x14ac:dyDescent="0.35">
      <c r="A27" s="637" t="s">
        <v>337</v>
      </c>
      <c r="B27" s="621">
        <v>138.18272703585799</v>
      </c>
      <c r="C27" s="621">
        <v>118.51772</v>
      </c>
      <c r="D27" s="622">
        <v>-19.665007035856998</v>
      </c>
      <c r="E27" s="628">
        <v>0.85768838509900003</v>
      </c>
      <c r="F27" s="621">
        <v>129.37131454852599</v>
      </c>
      <c r="G27" s="622">
        <v>86.247543032349995</v>
      </c>
      <c r="H27" s="624">
        <v>9.7653400000000001</v>
      </c>
      <c r="I27" s="621">
        <v>87.818290000000005</v>
      </c>
      <c r="J27" s="622">
        <v>1.570746967649</v>
      </c>
      <c r="K27" s="629">
        <v>0.67880805189600002</v>
      </c>
    </row>
    <row r="28" spans="1:11" ht="14.4" customHeight="1" thickBot="1" x14ac:dyDescent="0.35">
      <c r="A28" s="638" t="s">
        <v>338</v>
      </c>
      <c r="B28" s="616">
        <v>117.99999628328599</v>
      </c>
      <c r="C28" s="616">
        <v>100.31126999999999</v>
      </c>
      <c r="D28" s="617">
        <v>-17.688726283285</v>
      </c>
      <c r="E28" s="618">
        <v>0.85009553525000003</v>
      </c>
      <c r="F28" s="616">
        <v>116.232716774297</v>
      </c>
      <c r="G28" s="617">
        <v>77.488477849530994</v>
      </c>
      <c r="H28" s="619">
        <v>7.7101699999999997</v>
      </c>
      <c r="I28" s="616">
        <v>70.568550000000002</v>
      </c>
      <c r="J28" s="617">
        <v>-6.9199278495309997</v>
      </c>
      <c r="K28" s="620">
        <v>0.60713155433699995</v>
      </c>
    </row>
    <row r="29" spans="1:11" ht="14.4" customHeight="1" thickBot="1" x14ac:dyDescent="0.35">
      <c r="A29" s="638" t="s">
        <v>339</v>
      </c>
      <c r="B29" s="616">
        <v>20.182730752571</v>
      </c>
      <c r="C29" s="616">
        <v>18.20645</v>
      </c>
      <c r="D29" s="617">
        <v>-1.976280752571</v>
      </c>
      <c r="E29" s="618">
        <v>0.90208060659300005</v>
      </c>
      <c r="F29" s="616">
        <v>13.138597774228</v>
      </c>
      <c r="G29" s="617">
        <v>8.7590651828180004</v>
      </c>
      <c r="H29" s="619">
        <v>2.0551699999999999</v>
      </c>
      <c r="I29" s="616">
        <v>17.249739999999999</v>
      </c>
      <c r="J29" s="617">
        <v>8.4906748171810005</v>
      </c>
      <c r="K29" s="620">
        <v>1.3129057070179999</v>
      </c>
    </row>
    <row r="30" spans="1:11" ht="14.4" customHeight="1" thickBot="1" x14ac:dyDescent="0.35">
      <c r="A30" s="637" t="s">
        <v>340</v>
      </c>
      <c r="B30" s="621">
        <v>340.66218834786099</v>
      </c>
      <c r="C30" s="621">
        <v>236.10244</v>
      </c>
      <c r="D30" s="622">
        <v>-104.559748347861</v>
      </c>
      <c r="E30" s="628">
        <v>0.69306911091300005</v>
      </c>
      <c r="F30" s="621">
        <v>253.891512337704</v>
      </c>
      <c r="G30" s="622">
        <v>169.26100822513601</v>
      </c>
      <c r="H30" s="624">
        <v>20.3674</v>
      </c>
      <c r="I30" s="621">
        <v>126.34226</v>
      </c>
      <c r="J30" s="622">
        <v>-42.918748225136</v>
      </c>
      <c r="K30" s="629">
        <v>0.49762301558100003</v>
      </c>
    </row>
    <row r="31" spans="1:11" ht="14.4" customHeight="1" thickBot="1" x14ac:dyDescent="0.35">
      <c r="A31" s="638" t="s">
        <v>341</v>
      </c>
      <c r="B31" s="616">
        <v>8.8248279314080005</v>
      </c>
      <c r="C31" s="616">
        <v>1.9149</v>
      </c>
      <c r="D31" s="617">
        <v>-6.9099279314080002</v>
      </c>
      <c r="E31" s="618">
        <v>0.216990066535</v>
      </c>
      <c r="F31" s="616">
        <v>1.780473181781</v>
      </c>
      <c r="G31" s="617">
        <v>1.186982121187</v>
      </c>
      <c r="H31" s="619">
        <v>0</v>
      </c>
      <c r="I31" s="616">
        <v>1.089</v>
      </c>
      <c r="J31" s="617">
        <v>-9.7982121187000004E-2</v>
      </c>
      <c r="K31" s="620">
        <v>0.61163516032800003</v>
      </c>
    </row>
    <row r="32" spans="1:11" ht="14.4" customHeight="1" thickBot="1" x14ac:dyDescent="0.35">
      <c r="A32" s="638" t="s">
        <v>342</v>
      </c>
      <c r="B32" s="616">
        <v>3.9999998740090001</v>
      </c>
      <c r="C32" s="616">
        <v>8.7585899999999999</v>
      </c>
      <c r="D32" s="617">
        <v>4.7585901259899996</v>
      </c>
      <c r="E32" s="618">
        <v>2.1896475689680002</v>
      </c>
      <c r="F32" s="616">
        <v>11.315677300678001</v>
      </c>
      <c r="G32" s="617">
        <v>7.5437848671190002</v>
      </c>
      <c r="H32" s="619">
        <v>0.42499999999999999</v>
      </c>
      <c r="I32" s="616">
        <v>5.47471</v>
      </c>
      <c r="J32" s="617">
        <v>-2.0690748671189998</v>
      </c>
      <c r="K32" s="620">
        <v>0.48381637744900002</v>
      </c>
    </row>
    <row r="33" spans="1:11" ht="14.4" customHeight="1" thickBot="1" x14ac:dyDescent="0.35">
      <c r="A33" s="638" t="s">
        <v>343</v>
      </c>
      <c r="B33" s="616">
        <v>47.999998488115999</v>
      </c>
      <c r="C33" s="616">
        <v>33.555300000000003</v>
      </c>
      <c r="D33" s="617">
        <v>-14.444698488116</v>
      </c>
      <c r="E33" s="618">
        <v>0.699068772018</v>
      </c>
      <c r="F33" s="616">
        <v>37.748702710578002</v>
      </c>
      <c r="G33" s="617">
        <v>25.165801807051999</v>
      </c>
      <c r="H33" s="619">
        <v>1.31934</v>
      </c>
      <c r="I33" s="616">
        <v>15.34416</v>
      </c>
      <c r="J33" s="617">
        <v>-9.821641807052</v>
      </c>
      <c r="K33" s="620">
        <v>0.40648178343000002</v>
      </c>
    </row>
    <row r="34" spans="1:11" ht="14.4" customHeight="1" thickBot="1" x14ac:dyDescent="0.35">
      <c r="A34" s="638" t="s">
        <v>344</v>
      </c>
      <c r="B34" s="616">
        <v>40.999998708599001</v>
      </c>
      <c r="C34" s="616">
        <v>36.728949999999998</v>
      </c>
      <c r="D34" s="617">
        <v>-4.2710487085990003</v>
      </c>
      <c r="E34" s="618">
        <v>0.89582807699599998</v>
      </c>
      <c r="F34" s="616">
        <v>38.724903058831003</v>
      </c>
      <c r="G34" s="617">
        <v>25.816602039220001</v>
      </c>
      <c r="H34" s="619">
        <v>1.3880399999999999</v>
      </c>
      <c r="I34" s="616">
        <v>22.284659999999999</v>
      </c>
      <c r="J34" s="617">
        <v>-3.5319420392200001</v>
      </c>
      <c r="K34" s="620">
        <v>0.57546070460499998</v>
      </c>
    </row>
    <row r="35" spans="1:11" ht="14.4" customHeight="1" thickBot="1" x14ac:dyDescent="0.35">
      <c r="A35" s="638" t="s">
        <v>345</v>
      </c>
      <c r="B35" s="616">
        <v>17.999999433043001</v>
      </c>
      <c r="C35" s="616">
        <v>6.8279800000000002</v>
      </c>
      <c r="D35" s="617">
        <v>-11.172019433042999</v>
      </c>
      <c r="E35" s="618">
        <v>0.37933223417</v>
      </c>
      <c r="F35" s="616">
        <v>7.0831202876299999</v>
      </c>
      <c r="G35" s="617">
        <v>4.7220801917530002</v>
      </c>
      <c r="H35" s="619">
        <v>2.3591099999999998</v>
      </c>
      <c r="I35" s="616">
        <v>2.8602400000000001</v>
      </c>
      <c r="J35" s="617">
        <v>-1.8618401917530001</v>
      </c>
      <c r="K35" s="620">
        <v>0.40381073366699999</v>
      </c>
    </row>
    <row r="36" spans="1:11" ht="14.4" customHeight="1" thickBot="1" x14ac:dyDescent="0.35">
      <c r="A36" s="638" t="s">
        <v>346</v>
      </c>
      <c r="B36" s="616">
        <v>2.8373707161590001</v>
      </c>
      <c r="C36" s="616">
        <v>2.46638</v>
      </c>
      <c r="D36" s="617">
        <v>-0.37099071615899998</v>
      </c>
      <c r="E36" s="618">
        <v>0.86924841577900003</v>
      </c>
      <c r="F36" s="616">
        <v>2.3153941134510001</v>
      </c>
      <c r="G36" s="617">
        <v>1.5435960756339999</v>
      </c>
      <c r="H36" s="619">
        <v>1.0992500000000001</v>
      </c>
      <c r="I36" s="616">
        <v>1.62642</v>
      </c>
      <c r="J36" s="617">
        <v>8.2823924364999996E-2</v>
      </c>
      <c r="K36" s="620">
        <v>0.70243765005299996</v>
      </c>
    </row>
    <row r="37" spans="1:11" ht="14.4" customHeight="1" thickBot="1" x14ac:dyDescent="0.35">
      <c r="A37" s="638" t="s">
        <v>347</v>
      </c>
      <c r="B37" s="616">
        <v>159.99999496038799</v>
      </c>
      <c r="C37" s="616">
        <v>76.427629999999994</v>
      </c>
      <c r="D37" s="617">
        <v>-83.572364960387006</v>
      </c>
      <c r="E37" s="618">
        <v>0.47767270254499999</v>
      </c>
      <c r="F37" s="616">
        <v>100.72374345450601</v>
      </c>
      <c r="G37" s="617">
        <v>67.149162303002996</v>
      </c>
      <c r="H37" s="619">
        <v>7.1051599999999997</v>
      </c>
      <c r="I37" s="616">
        <v>39.083309999999997</v>
      </c>
      <c r="J37" s="617">
        <v>-28.065852303002998</v>
      </c>
      <c r="K37" s="620">
        <v>0.38802479593700001</v>
      </c>
    </row>
    <row r="38" spans="1:11" ht="14.4" customHeight="1" thickBot="1" x14ac:dyDescent="0.35">
      <c r="A38" s="638" t="s">
        <v>348</v>
      </c>
      <c r="B38" s="616">
        <v>0</v>
      </c>
      <c r="C38" s="616">
        <v>2.0691000000000002</v>
      </c>
      <c r="D38" s="617">
        <v>2.0691000000000002</v>
      </c>
      <c r="E38" s="626" t="s">
        <v>314</v>
      </c>
      <c r="F38" s="616">
        <v>0</v>
      </c>
      <c r="G38" s="617">
        <v>0</v>
      </c>
      <c r="H38" s="619">
        <v>0</v>
      </c>
      <c r="I38" s="616">
        <v>0</v>
      </c>
      <c r="J38" s="617">
        <v>0</v>
      </c>
      <c r="K38" s="627" t="s">
        <v>314</v>
      </c>
    </row>
    <row r="39" spans="1:11" ht="14.4" customHeight="1" thickBot="1" x14ac:dyDescent="0.35">
      <c r="A39" s="638" t="s">
        <v>349</v>
      </c>
      <c r="B39" s="616">
        <v>57.999998236134999</v>
      </c>
      <c r="C39" s="616">
        <v>67.353610000000003</v>
      </c>
      <c r="D39" s="617">
        <v>9.3536117638640004</v>
      </c>
      <c r="E39" s="618">
        <v>1.1612691732460001</v>
      </c>
      <c r="F39" s="616">
        <v>54.199498230246</v>
      </c>
      <c r="G39" s="617">
        <v>36.132998820163998</v>
      </c>
      <c r="H39" s="619">
        <v>6.6715</v>
      </c>
      <c r="I39" s="616">
        <v>38.57976</v>
      </c>
      <c r="J39" s="617">
        <v>2.4467611798350002</v>
      </c>
      <c r="K39" s="620">
        <v>0.71181027979400002</v>
      </c>
    </row>
    <row r="40" spans="1:11" ht="14.4" customHeight="1" thickBot="1" x14ac:dyDescent="0.35">
      <c r="A40" s="637" t="s">
        <v>350</v>
      </c>
      <c r="B40" s="621">
        <v>75.689831929053</v>
      </c>
      <c r="C40" s="621">
        <v>21.214300000000001</v>
      </c>
      <c r="D40" s="622">
        <v>-54.475531929052998</v>
      </c>
      <c r="E40" s="628">
        <v>0.28027939102600002</v>
      </c>
      <c r="F40" s="621">
        <v>22.290174828729</v>
      </c>
      <c r="G40" s="622">
        <v>14.860116552486</v>
      </c>
      <c r="H40" s="624">
        <v>0.10730000000000001</v>
      </c>
      <c r="I40" s="621">
        <v>23.788129999999999</v>
      </c>
      <c r="J40" s="622">
        <v>8.9280134475130009</v>
      </c>
      <c r="K40" s="629">
        <v>1.0672024864209999</v>
      </c>
    </row>
    <row r="41" spans="1:11" ht="14.4" customHeight="1" thickBot="1" x14ac:dyDescent="0.35">
      <c r="A41" s="638" t="s">
        <v>351</v>
      </c>
      <c r="B41" s="616">
        <v>0</v>
      </c>
      <c r="C41" s="616">
        <v>0.42399999999999999</v>
      </c>
      <c r="D41" s="617">
        <v>0.42399999999999999</v>
      </c>
      <c r="E41" s="626" t="s">
        <v>352</v>
      </c>
      <c r="F41" s="616">
        <v>0</v>
      </c>
      <c r="G41" s="617">
        <v>0</v>
      </c>
      <c r="H41" s="619">
        <v>0</v>
      </c>
      <c r="I41" s="616">
        <v>0</v>
      </c>
      <c r="J41" s="617">
        <v>0</v>
      </c>
      <c r="K41" s="627" t="s">
        <v>314</v>
      </c>
    </row>
    <row r="42" spans="1:11" ht="14.4" customHeight="1" thickBot="1" x14ac:dyDescent="0.35">
      <c r="A42" s="638" t="s">
        <v>353</v>
      </c>
      <c r="B42" s="616">
        <v>45.905259555702997</v>
      </c>
      <c r="C42" s="616">
        <v>13.3851</v>
      </c>
      <c r="D42" s="617">
        <v>-32.520159555703003</v>
      </c>
      <c r="E42" s="618">
        <v>0.29158096761699998</v>
      </c>
      <c r="F42" s="616">
        <v>12.051238866942001</v>
      </c>
      <c r="G42" s="617">
        <v>8.0341592446280004</v>
      </c>
      <c r="H42" s="619">
        <v>0</v>
      </c>
      <c r="I42" s="616">
        <v>22.833729999999999</v>
      </c>
      <c r="J42" s="617">
        <v>14.799570755371001</v>
      </c>
      <c r="K42" s="620">
        <v>1.894720555463</v>
      </c>
    </row>
    <row r="43" spans="1:11" ht="14.4" customHeight="1" thickBot="1" x14ac:dyDescent="0.35">
      <c r="A43" s="638" t="s">
        <v>354</v>
      </c>
      <c r="B43" s="616">
        <v>21.78457262533</v>
      </c>
      <c r="C43" s="616">
        <v>1.9955700000000001</v>
      </c>
      <c r="D43" s="617">
        <v>-19.789002625329999</v>
      </c>
      <c r="E43" s="618">
        <v>9.1604734888E-2</v>
      </c>
      <c r="F43" s="616">
        <v>4.0917570460280004</v>
      </c>
      <c r="G43" s="617">
        <v>2.7278380306850001</v>
      </c>
      <c r="H43" s="619">
        <v>0</v>
      </c>
      <c r="I43" s="616">
        <v>0.01</v>
      </c>
      <c r="J43" s="617">
        <v>-2.7178380306849999</v>
      </c>
      <c r="K43" s="620">
        <v>2.4439378700000002E-3</v>
      </c>
    </row>
    <row r="44" spans="1:11" ht="14.4" customHeight="1" thickBot="1" x14ac:dyDescent="0.35">
      <c r="A44" s="638" t="s">
        <v>355</v>
      </c>
      <c r="B44" s="616">
        <v>7.9999997480190004</v>
      </c>
      <c r="C44" s="616">
        <v>5.4096299999999999</v>
      </c>
      <c r="D44" s="617">
        <v>-2.590369748019</v>
      </c>
      <c r="E44" s="618">
        <v>0.67620377129800002</v>
      </c>
      <c r="F44" s="616">
        <v>6.1471789157580004</v>
      </c>
      <c r="G44" s="617">
        <v>4.0981192771719996</v>
      </c>
      <c r="H44" s="619">
        <v>0.10730000000000001</v>
      </c>
      <c r="I44" s="616">
        <v>0.94440000000000002</v>
      </c>
      <c r="J44" s="617">
        <v>-3.1537192771720002</v>
      </c>
      <c r="K44" s="620">
        <v>0.153631448334</v>
      </c>
    </row>
    <row r="45" spans="1:11" ht="14.4" customHeight="1" thickBot="1" x14ac:dyDescent="0.35">
      <c r="A45" s="637" t="s">
        <v>356</v>
      </c>
      <c r="B45" s="621">
        <v>55.999998236134999</v>
      </c>
      <c r="C45" s="621">
        <v>52.451309999999999</v>
      </c>
      <c r="D45" s="622">
        <v>-3.5486882361349998</v>
      </c>
      <c r="E45" s="628">
        <v>0.93663056521499999</v>
      </c>
      <c r="F45" s="621">
        <v>38.37579734781</v>
      </c>
      <c r="G45" s="622">
        <v>25.58386489854</v>
      </c>
      <c r="H45" s="624">
        <v>2.2466499999999998</v>
      </c>
      <c r="I45" s="621">
        <v>42.833219999999997</v>
      </c>
      <c r="J45" s="622">
        <v>17.249355101458999</v>
      </c>
      <c r="K45" s="629">
        <v>1.116151922832</v>
      </c>
    </row>
    <row r="46" spans="1:11" ht="14.4" customHeight="1" thickBot="1" x14ac:dyDescent="0.35">
      <c r="A46" s="638" t="s">
        <v>357</v>
      </c>
      <c r="B46" s="616">
        <v>14.999999527536</v>
      </c>
      <c r="C46" s="616">
        <v>13.50217</v>
      </c>
      <c r="D46" s="617">
        <v>-1.4978295275360001</v>
      </c>
      <c r="E46" s="618">
        <v>0.90014469501899996</v>
      </c>
      <c r="F46" s="616">
        <v>0</v>
      </c>
      <c r="G46" s="617">
        <v>0</v>
      </c>
      <c r="H46" s="619">
        <v>0.1452</v>
      </c>
      <c r="I46" s="616">
        <v>14.710100000000001</v>
      </c>
      <c r="J46" s="617">
        <v>14.710100000000001</v>
      </c>
      <c r="K46" s="627" t="s">
        <v>314</v>
      </c>
    </row>
    <row r="47" spans="1:11" ht="14.4" customHeight="1" thickBot="1" x14ac:dyDescent="0.35">
      <c r="A47" s="638" t="s">
        <v>358</v>
      </c>
      <c r="B47" s="616">
        <v>0</v>
      </c>
      <c r="C47" s="616">
        <v>0</v>
      </c>
      <c r="D47" s="617">
        <v>0</v>
      </c>
      <c r="E47" s="618">
        <v>1</v>
      </c>
      <c r="F47" s="616">
        <v>0</v>
      </c>
      <c r="G47" s="617">
        <v>0</v>
      </c>
      <c r="H47" s="619">
        <v>0</v>
      </c>
      <c r="I47" s="616">
        <v>2.4523999999999999</v>
      </c>
      <c r="J47" s="617">
        <v>2.4523999999999999</v>
      </c>
      <c r="K47" s="627" t="s">
        <v>352</v>
      </c>
    </row>
    <row r="48" spans="1:11" ht="14.4" customHeight="1" thickBot="1" x14ac:dyDescent="0.35">
      <c r="A48" s="638" t="s">
        <v>359</v>
      </c>
      <c r="B48" s="616">
        <v>3.9999998740090001</v>
      </c>
      <c r="C48" s="616">
        <v>0.84455999999999998</v>
      </c>
      <c r="D48" s="617">
        <v>-3.1554398740090002</v>
      </c>
      <c r="E48" s="618">
        <v>0.21114000664999999</v>
      </c>
      <c r="F48" s="616">
        <v>1.0193898590349999</v>
      </c>
      <c r="G48" s="617">
        <v>0.679593239357</v>
      </c>
      <c r="H48" s="619">
        <v>0</v>
      </c>
      <c r="I48" s="616">
        <v>0.67518</v>
      </c>
      <c r="J48" s="617">
        <v>-4.4132393570000001E-3</v>
      </c>
      <c r="K48" s="620">
        <v>0.662337371728</v>
      </c>
    </row>
    <row r="49" spans="1:11" ht="14.4" customHeight="1" thickBot="1" x14ac:dyDescent="0.35">
      <c r="A49" s="638" t="s">
        <v>360</v>
      </c>
      <c r="B49" s="616">
        <v>36.999998834589</v>
      </c>
      <c r="C49" s="616">
        <v>38.104579999999999</v>
      </c>
      <c r="D49" s="617">
        <v>1.10458116541</v>
      </c>
      <c r="E49" s="618">
        <v>1.0298535459510001</v>
      </c>
      <c r="F49" s="616">
        <v>37.356407488774003</v>
      </c>
      <c r="G49" s="617">
        <v>24.904271659182999</v>
      </c>
      <c r="H49" s="619">
        <v>2.1014499999999998</v>
      </c>
      <c r="I49" s="616">
        <v>24.995539999999998</v>
      </c>
      <c r="J49" s="617">
        <v>9.1268340815999993E-2</v>
      </c>
      <c r="K49" s="620">
        <v>0.66910984434200005</v>
      </c>
    </row>
    <row r="50" spans="1:11" ht="14.4" customHeight="1" thickBot="1" x14ac:dyDescent="0.35">
      <c r="A50" s="636" t="s">
        <v>42</v>
      </c>
      <c r="B50" s="616">
        <v>2152.7733565615999</v>
      </c>
      <c r="C50" s="616">
        <v>2200.893</v>
      </c>
      <c r="D50" s="617">
        <v>48.119643438403997</v>
      </c>
      <c r="E50" s="618">
        <v>1.022352396406</v>
      </c>
      <c r="F50" s="616">
        <v>2188.3949646267101</v>
      </c>
      <c r="G50" s="617">
        <v>1458.9299764177999</v>
      </c>
      <c r="H50" s="619">
        <v>109.892</v>
      </c>
      <c r="I50" s="616">
        <v>1398.23</v>
      </c>
      <c r="J50" s="617">
        <v>-60.699976417804002</v>
      </c>
      <c r="K50" s="620">
        <v>0.63892945405199997</v>
      </c>
    </row>
    <row r="51" spans="1:11" ht="14.4" customHeight="1" thickBot="1" x14ac:dyDescent="0.35">
      <c r="A51" s="637" t="s">
        <v>361</v>
      </c>
      <c r="B51" s="621">
        <v>2152.7733565615999</v>
      </c>
      <c r="C51" s="621">
        <v>2200.893</v>
      </c>
      <c r="D51" s="622">
        <v>48.119643438403997</v>
      </c>
      <c r="E51" s="628">
        <v>1.022352396406</v>
      </c>
      <c r="F51" s="621">
        <v>2188.3949646267101</v>
      </c>
      <c r="G51" s="622">
        <v>1458.9299764177999</v>
      </c>
      <c r="H51" s="624">
        <v>109.892</v>
      </c>
      <c r="I51" s="621">
        <v>1398.23</v>
      </c>
      <c r="J51" s="622">
        <v>-60.699976417804002</v>
      </c>
      <c r="K51" s="629">
        <v>0.63892945405199997</v>
      </c>
    </row>
    <row r="52" spans="1:11" ht="14.4" customHeight="1" thickBot="1" x14ac:dyDescent="0.35">
      <c r="A52" s="638" t="s">
        <v>362</v>
      </c>
      <c r="B52" s="616">
        <v>627.77340459539403</v>
      </c>
      <c r="C52" s="616">
        <v>629.23400000000004</v>
      </c>
      <c r="D52" s="617">
        <v>1.460595404605</v>
      </c>
      <c r="E52" s="618">
        <v>1.0023266283559999</v>
      </c>
      <c r="F52" s="616">
        <v>638.96967435943998</v>
      </c>
      <c r="G52" s="617">
        <v>425.97978290629402</v>
      </c>
      <c r="H52" s="619">
        <v>48.807000000000002</v>
      </c>
      <c r="I52" s="616">
        <v>376.77100000000002</v>
      </c>
      <c r="J52" s="617">
        <v>-49.208782906293003</v>
      </c>
      <c r="K52" s="620">
        <v>0.58965396186800001</v>
      </c>
    </row>
    <row r="53" spans="1:11" ht="14.4" customHeight="1" thickBot="1" x14ac:dyDescent="0.35">
      <c r="A53" s="638" t="s">
        <v>363</v>
      </c>
      <c r="B53" s="616">
        <v>259.99999181062998</v>
      </c>
      <c r="C53" s="616">
        <v>232.14400000000001</v>
      </c>
      <c r="D53" s="617">
        <v>-27.855991810630002</v>
      </c>
      <c r="E53" s="618">
        <v>0.89286156658399995</v>
      </c>
      <c r="F53" s="616">
        <v>227.479329382804</v>
      </c>
      <c r="G53" s="617">
        <v>151.65288625520299</v>
      </c>
      <c r="H53" s="619">
        <v>19.161999999999999</v>
      </c>
      <c r="I53" s="616">
        <v>163.94800000000001</v>
      </c>
      <c r="J53" s="617">
        <v>12.295113744797</v>
      </c>
      <c r="K53" s="620">
        <v>0.72071603360500003</v>
      </c>
    </row>
    <row r="54" spans="1:11" ht="14.4" customHeight="1" thickBot="1" x14ac:dyDescent="0.35">
      <c r="A54" s="638" t="s">
        <v>364</v>
      </c>
      <c r="B54" s="616">
        <v>1264.9999601555701</v>
      </c>
      <c r="C54" s="616">
        <v>1339.5150000000001</v>
      </c>
      <c r="D54" s="617">
        <v>74.515039844428003</v>
      </c>
      <c r="E54" s="618">
        <v>1.0589051716919999</v>
      </c>
      <c r="F54" s="616">
        <v>1321.94596088446</v>
      </c>
      <c r="G54" s="617">
        <v>881.29730725630895</v>
      </c>
      <c r="H54" s="619">
        <v>41.923000000000002</v>
      </c>
      <c r="I54" s="616">
        <v>857.51099999999997</v>
      </c>
      <c r="J54" s="617">
        <v>-23.786307256308</v>
      </c>
      <c r="K54" s="620">
        <v>0.64867326303200001</v>
      </c>
    </row>
    <row r="55" spans="1:11" ht="14.4" customHeight="1" thickBot="1" x14ac:dyDescent="0.35">
      <c r="A55" s="639" t="s">
        <v>365</v>
      </c>
      <c r="B55" s="621">
        <v>5963.4295043865104</v>
      </c>
      <c r="C55" s="621">
        <v>3831.1763599999999</v>
      </c>
      <c r="D55" s="622">
        <v>-2132.2531443865</v>
      </c>
      <c r="E55" s="628">
        <v>0.64244514958700005</v>
      </c>
      <c r="F55" s="621">
        <v>4835.7109620874699</v>
      </c>
      <c r="G55" s="622">
        <v>3223.8073080583099</v>
      </c>
      <c r="H55" s="624">
        <v>245.10362000000001</v>
      </c>
      <c r="I55" s="621">
        <v>1902.18985</v>
      </c>
      <c r="J55" s="622">
        <v>-1321.6174580583099</v>
      </c>
      <c r="K55" s="629">
        <v>0.393363016299</v>
      </c>
    </row>
    <row r="56" spans="1:11" ht="14.4" customHeight="1" thickBot="1" x14ac:dyDescent="0.35">
      <c r="A56" s="636" t="s">
        <v>45</v>
      </c>
      <c r="B56" s="616">
        <v>1554.10852588749</v>
      </c>
      <c r="C56" s="616">
        <v>607.87136999999996</v>
      </c>
      <c r="D56" s="617">
        <v>-946.23715588748598</v>
      </c>
      <c r="E56" s="618">
        <v>0.39113830203900002</v>
      </c>
      <c r="F56" s="616">
        <v>753.707703382099</v>
      </c>
      <c r="G56" s="617">
        <v>502.47180225473301</v>
      </c>
      <c r="H56" s="619">
        <v>69.270799999999994</v>
      </c>
      <c r="I56" s="616">
        <v>276.41820000000001</v>
      </c>
      <c r="J56" s="617">
        <v>-226.05360225473299</v>
      </c>
      <c r="K56" s="620">
        <v>0.36674455993900001</v>
      </c>
    </row>
    <row r="57" spans="1:11" ht="14.4" customHeight="1" thickBot="1" x14ac:dyDescent="0.35">
      <c r="A57" s="640" t="s">
        <v>366</v>
      </c>
      <c r="B57" s="616">
        <v>1554.10852588749</v>
      </c>
      <c r="C57" s="616">
        <v>607.87136999999996</v>
      </c>
      <c r="D57" s="617">
        <v>-946.23715588748598</v>
      </c>
      <c r="E57" s="618">
        <v>0.39113830203900002</v>
      </c>
      <c r="F57" s="616">
        <v>753.707703382099</v>
      </c>
      <c r="G57" s="617">
        <v>502.47180225473301</v>
      </c>
      <c r="H57" s="619">
        <v>69.270799999999994</v>
      </c>
      <c r="I57" s="616">
        <v>276.41820000000001</v>
      </c>
      <c r="J57" s="617">
        <v>-226.05360225473299</v>
      </c>
      <c r="K57" s="620">
        <v>0.36674455993900001</v>
      </c>
    </row>
    <row r="58" spans="1:11" ht="14.4" customHeight="1" thickBot="1" x14ac:dyDescent="0.35">
      <c r="A58" s="638" t="s">
        <v>367</v>
      </c>
      <c r="B58" s="616">
        <v>1218.8686863783601</v>
      </c>
      <c r="C58" s="616">
        <v>100.62869999999999</v>
      </c>
      <c r="D58" s="617">
        <v>-1118.2399863783601</v>
      </c>
      <c r="E58" s="618">
        <v>8.2559098550999993E-2</v>
      </c>
      <c r="F58" s="616">
        <v>76.279883051793007</v>
      </c>
      <c r="G58" s="617">
        <v>50.853255367861998</v>
      </c>
      <c r="H58" s="619">
        <v>0</v>
      </c>
      <c r="I58" s="616">
        <v>5.9628799999990001</v>
      </c>
      <c r="J58" s="617">
        <v>-44.890375367861999</v>
      </c>
      <c r="K58" s="620">
        <v>7.8171068982000005E-2</v>
      </c>
    </row>
    <row r="59" spans="1:11" ht="14.4" customHeight="1" thickBot="1" x14ac:dyDescent="0.35">
      <c r="A59" s="638" t="s">
        <v>368</v>
      </c>
      <c r="B59" s="616">
        <v>0</v>
      </c>
      <c r="C59" s="616">
        <v>0.84699999999999998</v>
      </c>
      <c r="D59" s="617">
        <v>0.84699999999999998</v>
      </c>
      <c r="E59" s="626" t="s">
        <v>352</v>
      </c>
      <c r="F59" s="616">
        <v>1.3485685015</v>
      </c>
      <c r="G59" s="617">
        <v>0.899045667667</v>
      </c>
      <c r="H59" s="619">
        <v>0</v>
      </c>
      <c r="I59" s="616">
        <v>0</v>
      </c>
      <c r="J59" s="617">
        <v>-0.899045667667</v>
      </c>
      <c r="K59" s="620">
        <v>0</v>
      </c>
    </row>
    <row r="60" spans="1:11" ht="14.4" customHeight="1" thickBot="1" x14ac:dyDescent="0.35">
      <c r="A60" s="638" t="s">
        <v>369</v>
      </c>
      <c r="B60" s="616">
        <v>47.465735518312997</v>
      </c>
      <c r="C60" s="616">
        <v>383.38067999999998</v>
      </c>
      <c r="D60" s="617">
        <v>335.91494448168601</v>
      </c>
      <c r="E60" s="618">
        <v>8.0769986141279997</v>
      </c>
      <c r="F60" s="616">
        <v>517.61097845740096</v>
      </c>
      <c r="G60" s="617">
        <v>345.073985638267</v>
      </c>
      <c r="H60" s="619">
        <v>26.3538</v>
      </c>
      <c r="I60" s="616">
        <v>87.431899999999999</v>
      </c>
      <c r="J60" s="617">
        <v>-257.64208563826702</v>
      </c>
      <c r="K60" s="620">
        <v>0.16891430753700001</v>
      </c>
    </row>
    <row r="61" spans="1:11" ht="14.4" customHeight="1" thickBot="1" x14ac:dyDescent="0.35">
      <c r="A61" s="638" t="s">
        <v>370</v>
      </c>
      <c r="B61" s="616">
        <v>246.99999222009899</v>
      </c>
      <c r="C61" s="616">
        <v>68.832239999999999</v>
      </c>
      <c r="D61" s="617">
        <v>-178.167752220099</v>
      </c>
      <c r="E61" s="618">
        <v>0.27867304521399999</v>
      </c>
      <c r="F61" s="616">
        <v>79.583046848934998</v>
      </c>
      <c r="G61" s="617">
        <v>53.055364565955998</v>
      </c>
      <c r="H61" s="619">
        <v>0</v>
      </c>
      <c r="I61" s="616">
        <v>98.498230000000007</v>
      </c>
      <c r="J61" s="617">
        <v>45.442865434043</v>
      </c>
      <c r="K61" s="620">
        <v>1.23767854964</v>
      </c>
    </row>
    <row r="62" spans="1:11" ht="14.4" customHeight="1" thickBot="1" x14ac:dyDescent="0.35">
      <c r="A62" s="638" t="s">
        <v>371</v>
      </c>
      <c r="B62" s="616">
        <v>40.774111770715997</v>
      </c>
      <c r="C62" s="616">
        <v>54.182749999999999</v>
      </c>
      <c r="D62" s="617">
        <v>13.408638229283</v>
      </c>
      <c r="E62" s="618">
        <v>1.3288517553650001</v>
      </c>
      <c r="F62" s="616">
        <v>78.885226522468997</v>
      </c>
      <c r="G62" s="617">
        <v>52.590151014979</v>
      </c>
      <c r="H62" s="619">
        <v>42.917000000000002</v>
      </c>
      <c r="I62" s="616">
        <v>84.525189999999995</v>
      </c>
      <c r="J62" s="617">
        <v>31.93503898502</v>
      </c>
      <c r="K62" s="620">
        <v>1.071495813933</v>
      </c>
    </row>
    <row r="63" spans="1:11" ht="14.4" customHeight="1" thickBot="1" x14ac:dyDescent="0.35">
      <c r="A63" s="641" t="s">
        <v>46</v>
      </c>
      <c r="B63" s="621">
        <v>0</v>
      </c>
      <c r="C63" s="621">
        <v>93.12</v>
      </c>
      <c r="D63" s="622">
        <v>93.12</v>
      </c>
      <c r="E63" s="623" t="s">
        <v>314</v>
      </c>
      <c r="F63" s="621">
        <v>0</v>
      </c>
      <c r="G63" s="622">
        <v>0</v>
      </c>
      <c r="H63" s="624">
        <v>0</v>
      </c>
      <c r="I63" s="621">
        <v>7.4109999999999996</v>
      </c>
      <c r="J63" s="622">
        <v>7.4109999999999996</v>
      </c>
      <c r="K63" s="625" t="s">
        <v>314</v>
      </c>
    </row>
    <row r="64" spans="1:11" ht="14.4" customHeight="1" thickBot="1" x14ac:dyDescent="0.35">
      <c r="A64" s="637" t="s">
        <v>372</v>
      </c>
      <c r="B64" s="621">
        <v>0</v>
      </c>
      <c r="C64" s="621">
        <v>15.499000000000001</v>
      </c>
      <c r="D64" s="622">
        <v>15.499000000000001</v>
      </c>
      <c r="E64" s="623" t="s">
        <v>314</v>
      </c>
      <c r="F64" s="621">
        <v>0</v>
      </c>
      <c r="G64" s="622">
        <v>0</v>
      </c>
      <c r="H64" s="624">
        <v>0</v>
      </c>
      <c r="I64" s="621">
        <v>7.4109999999999996</v>
      </c>
      <c r="J64" s="622">
        <v>7.4109999999999996</v>
      </c>
      <c r="K64" s="625" t="s">
        <v>314</v>
      </c>
    </row>
    <row r="65" spans="1:11" ht="14.4" customHeight="1" thickBot="1" x14ac:dyDescent="0.35">
      <c r="A65" s="638" t="s">
        <v>373</v>
      </c>
      <c r="B65" s="616">
        <v>0</v>
      </c>
      <c r="C65" s="616">
        <v>12.419</v>
      </c>
      <c r="D65" s="617">
        <v>12.419</v>
      </c>
      <c r="E65" s="626" t="s">
        <v>314</v>
      </c>
      <c r="F65" s="616">
        <v>0</v>
      </c>
      <c r="G65" s="617">
        <v>0</v>
      </c>
      <c r="H65" s="619">
        <v>0</v>
      </c>
      <c r="I65" s="616">
        <v>7.4109999999999996</v>
      </c>
      <c r="J65" s="617">
        <v>7.4109999999999996</v>
      </c>
      <c r="K65" s="627" t="s">
        <v>314</v>
      </c>
    </row>
    <row r="66" spans="1:11" ht="14.4" customHeight="1" thickBot="1" x14ac:dyDescent="0.35">
      <c r="A66" s="638" t="s">
        <v>374</v>
      </c>
      <c r="B66" s="616">
        <v>0</v>
      </c>
      <c r="C66" s="616">
        <v>3.08</v>
      </c>
      <c r="D66" s="617">
        <v>3.08</v>
      </c>
      <c r="E66" s="626" t="s">
        <v>314</v>
      </c>
      <c r="F66" s="616">
        <v>0</v>
      </c>
      <c r="G66" s="617">
        <v>0</v>
      </c>
      <c r="H66" s="619">
        <v>0</v>
      </c>
      <c r="I66" s="616">
        <v>0</v>
      </c>
      <c r="J66" s="617">
        <v>0</v>
      </c>
      <c r="K66" s="627" t="s">
        <v>314</v>
      </c>
    </row>
    <row r="67" spans="1:11" ht="14.4" customHeight="1" thickBot="1" x14ac:dyDescent="0.35">
      <c r="A67" s="637" t="s">
        <v>375</v>
      </c>
      <c r="B67" s="621">
        <v>0</v>
      </c>
      <c r="C67" s="621">
        <v>77.620999999999995</v>
      </c>
      <c r="D67" s="622">
        <v>77.620999999999995</v>
      </c>
      <c r="E67" s="623" t="s">
        <v>314</v>
      </c>
      <c r="F67" s="621">
        <v>0</v>
      </c>
      <c r="G67" s="622">
        <v>0</v>
      </c>
      <c r="H67" s="624">
        <v>0</v>
      </c>
      <c r="I67" s="621">
        <v>0</v>
      </c>
      <c r="J67" s="622">
        <v>0</v>
      </c>
      <c r="K67" s="625" t="s">
        <v>314</v>
      </c>
    </row>
    <row r="68" spans="1:11" ht="14.4" customHeight="1" thickBot="1" x14ac:dyDescent="0.35">
      <c r="A68" s="638" t="s">
        <v>376</v>
      </c>
      <c r="B68" s="616">
        <v>0</v>
      </c>
      <c r="C68" s="616">
        <v>54.057000000000002</v>
      </c>
      <c r="D68" s="617">
        <v>54.057000000000002</v>
      </c>
      <c r="E68" s="626" t="s">
        <v>314</v>
      </c>
      <c r="F68" s="616">
        <v>0</v>
      </c>
      <c r="G68" s="617">
        <v>0</v>
      </c>
      <c r="H68" s="619">
        <v>0</v>
      </c>
      <c r="I68" s="616">
        <v>0</v>
      </c>
      <c r="J68" s="617">
        <v>0</v>
      </c>
      <c r="K68" s="627" t="s">
        <v>314</v>
      </c>
    </row>
    <row r="69" spans="1:11" ht="14.4" customHeight="1" thickBot="1" x14ac:dyDescent="0.35">
      <c r="A69" s="638" t="s">
        <v>377</v>
      </c>
      <c r="B69" s="616">
        <v>0</v>
      </c>
      <c r="C69" s="616">
        <v>23.564</v>
      </c>
      <c r="D69" s="617">
        <v>23.564</v>
      </c>
      <c r="E69" s="626" t="s">
        <v>352</v>
      </c>
      <c r="F69" s="616">
        <v>0</v>
      </c>
      <c r="G69" s="617">
        <v>0</v>
      </c>
      <c r="H69" s="619">
        <v>0</v>
      </c>
      <c r="I69" s="616">
        <v>0</v>
      </c>
      <c r="J69" s="617">
        <v>0</v>
      </c>
      <c r="K69" s="627" t="s">
        <v>314</v>
      </c>
    </row>
    <row r="70" spans="1:11" ht="14.4" customHeight="1" thickBot="1" x14ac:dyDescent="0.35">
      <c r="A70" s="636" t="s">
        <v>47</v>
      </c>
      <c r="B70" s="616">
        <v>4409.3209784990204</v>
      </c>
      <c r="C70" s="616">
        <v>3130.1849900000002</v>
      </c>
      <c r="D70" s="617">
        <v>-1279.13598849902</v>
      </c>
      <c r="E70" s="618">
        <v>0.70990182054399997</v>
      </c>
      <c r="F70" s="616">
        <v>4082.0032587053702</v>
      </c>
      <c r="G70" s="617">
        <v>2721.33550580358</v>
      </c>
      <c r="H70" s="619">
        <v>175.83282</v>
      </c>
      <c r="I70" s="616">
        <v>1618.3606500000001</v>
      </c>
      <c r="J70" s="617">
        <v>-1102.9748558035801</v>
      </c>
      <c r="K70" s="620">
        <v>0.39646236110799998</v>
      </c>
    </row>
    <row r="71" spans="1:11" ht="14.4" customHeight="1" thickBot="1" x14ac:dyDescent="0.35">
      <c r="A71" s="637" t="s">
        <v>378</v>
      </c>
      <c r="B71" s="621">
        <v>0</v>
      </c>
      <c r="C71" s="621">
        <v>0.54800000000000004</v>
      </c>
      <c r="D71" s="622">
        <v>0.54800000000000004</v>
      </c>
      <c r="E71" s="623" t="s">
        <v>352</v>
      </c>
      <c r="F71" s="621">
        <v>0.50510370112400005</v>
      </c>
      <c r="G71" s="622">
        <v>0.336735800749</v>
      </c>
      <c r="H71" s="624">
        <v>0</v>
      </c>
      <c r="I71" s="621">
        <v>0</v>
      </c>
      <c r="J71" s="622">
        <v>-0.336735800749</v>
      </c>
      <c r="K71" s="629">
        <v>0</v>
      </c>
    </row>
    <row r="72" spans="1:11" ht="14.4" customHeight="1" thickBot="1" x14ac:dyDescent="0.35">
      <c r="A72" s="638" t="s">
        <v>379</v>
      </c>
      <c r="B72" s="616">
        <v>0</v>
      </c>
      <c r="C72" s="616">
        <v>0.54800000000000004</v>
      </c>
      <c r="D72" s="617">
        <v>0.54800000000000004</v>
      </c>
      <c r="E72" s="626" t="s">
        <v>352</v>
      </c>
      <c r="F72" s="616">
        <v>0.50510370112400005</v>
      </c>
      <c r="G72" s="617">
        <v>0.336735800749</v>
      </c>
      <c r="H72" s="619">
        <v>0</v>
      </c>
      <c r="I72" s="616">
        <v>0</v>
      </c>
      <c r="J72" s="617">
        <v>-0.336735800749</v>
      </c>
      <c r="K72" s="620">
        <v>0</v>
      </c>
    </row>
    <row r="73" spans="1:11" ht="14.4" customHeight="1" thickBot="1" x14ac:dyDescent="0.35">
      <c r="A73" s="637" t="s">
        <v>380</v>
      </c>
      <c r="B73" s="621">
        <v>90.896009362666007</v>
      </c>
      <c r="C73" s="621">
        <v>88.489980000000003</v>
      </c>
      <c r="D73" s="622">
        <v>-2.406029362665</v>
      </c>
      <c r="E73" s="628">
        <v>0.97352986803700003</v>
      </c>
      <c r="F73" s="621">
        <v>72.676064930213997</v>
      </c>
      <c r="G73" s="622">
        <v>48.450709953476</v>
      </c>
      <c r="H73" s="624">
        <v>6.7673500000000004</v>
      </c>
      <c r="I73" s="621">
        <v>65.662400000000005</v>
      </c>
      <c r="J73" s="622">
        <v>17.211690046524001</v>
      </c>
      <c r="K73" s="629">
        <v>0.90349415674900002</v>
      </c>
    </row>
    <row r="74" spans="1:11" ht="14.4" customHeight="1" thickBot="1" x14ac:dyDescent="0.35">
      <c r="A74" s="638" t="s">
        <v>381</v>
      </c>
      <c r="B74" s="616">
        <v>54.823297187401003</v>
      </c>
      <c r="C74" s="616">
        <v>57.631900000000002</v>
      </c>
      <c r="D74" s="617">
        <v>2.808602812598</v>
      </c>
      <c r="E74" s="618">
        <v>1.0512300966320001</v>
      </c>
      <c r="F74" s="616">
        <v>38.738341526016001</v>
      </c>
      <c r="G74" s="617">
        <v>25.825561017344</v>
      </c>
      <c r="H74" s="619">
        <v>3.7233000000000001</v>
      </c>
      <c r="I74" s="616">
        <v>39.4788</v>
      </c>
      <c r="J74" s="617">
        <v>13.653238982655999</v>
      </c>
      <c r="K74" s="620">
        <v>1.019114356599</v>
      </c>
    </row>
    <row r="75" spans="1:11" ht="14.4" customHeight="1" thickBot="1" x14ac:dyDescent="0.35">
      <c r="A75" s="638" t="s">
        <v>382</v>
      </c>
      <c r="B75" s="616">
        <v>2.2888139217160002</v>
      </c>
      <c r="C75" s="616">
        <v>3</v>
      </c>
      <c r="D75" s="617">
        <v>0.71118607828299996</v>
      </c>
      <c r="E75" s="618">
        <v>1.310722541284</v>
      </c>
      <c r="F75" s="616">
        <v>3.7279293499019999</v>
      </c>
      <c r="G75" s="617">
        <v>2.4852862332679999</v>
      </c>
      <c r="H75" s="619">
        <v>0</v>
      </c>
      <c r="I75" s="616">
        <v>2</v>
      </c>
      <c r="J75" s="617">
        <v>-0.48528623326800002</v>
      </c>
      <c r="K75" s="620">
        <v>0.53649085384399997</v>
      </c>
    </row>
    <row r="76" spans="1:11" ht="14.4" customHeight="1" thickBot="1" x14ac:dyDescent="0.35">
      <c r="A76" s="638" t="s">
        <v>383</v>
      </c>
      <c r="B76" s="616">
        <v>33.783898253548003</v>
      </c>
      <c r="C76" s="616">
        <v>27.858080000000001</v>
      </c>
      <c r="D76" s="617">
        <v>-5.9258182535469999</v>
      </c>
      <c r="E76" s="618">
        <v>0.82459637401499997</v>
      </c>
      <c r="F76" s="616">
        <v>30.209794054296001</v>
      </c>
      <c r="G76" s="617">
        <v>20.139862702864001</v>
      </c>
      <c r="H76" s="619">
        <v>3.0440499999999999</v>
      </c>
      <c r="I76" s="616">
        <v>24.183599999999998</v>
      </c>
      <c r="J76" s="617">
        <v>4.0437372971360004</v>
      </c>
      <c r="K76" s="620">
        <v>0.80052184256900005</v>
      </c>
    </row>
    <row r="77" spans="1:11" ht="14.4" customHeight="1" thickBot="1" x14ac:dyDescent="0.35">
      <c r="A77" s="637" t="s">
        <v>384</v>
      </c>
      <c r="B77" s="621">
        <v>22.999999275554998</v>
      </c>
      <c r="C77" s="621">
        <v>23.02158</v>
      </c>
      <c r="D77" s="622">
        <v>2.1580724443999999E-2</v>
      </c>
      <c r="E77" s="628">
        <v>1.000938292396</v>
      </c>
      <c r="F77" s="621">
        <v>24.3311304138</v>
      </c>
      <c r="G77" s="622">
        <v>16.220753609199999</v>
      </c>
      <c r="H77" s="624">
        <v>0</v>
      </c>
      <c r="I77" s="621">
        <v>17.56467</v>
      </c>
      <c r="J77" s="622">
        <v>1.3439163907989999</v>
      </c>
      <c r="K77" s="629">
        <v>0.72190110781000005</v>
      </c>
    </row>
    <row r="78" spans="1:11" ht="14.4" customHeight="1" thickBot="1" x14ac:dyDescent="0.35">
      <c r="A78" s="638" t="s">
        <v>385</v>
      </c>
      <c r="B78" s="616">
        <v>19.999999370047998</v>
      </c>
      <c r="C78" s="616">
        <v>19.440000000000001</v>
      </c>
      <c r="D78" s="617">
        <v>-0.55999937004800004</v>
      </c>
      <c r="E78" s="618">
        <v>0.97200003061499995</v>
      </c>
      <c r="F78" s="616">
        <v>19.999968169289001</v>
      </c>
      <c r="G78" s="617">
        <v>13.333312112859</v>
      </c>
      <c r="H78" s="619">
        <v>0</v>
      </c>
      <c r="I78" s="616">
        <v>14.58</v>
      </c>
      <c r="J78" s="617">
        <v>1.24668788714</v>
      </c>
      <c r="K78" s="620">
        <v>0.72900116023100003</v>
      </c>
    </row>
    <row r="79" spans="1:11" ht="14.4" customHeight="1" thickBot="1" x14ac:dyDescent="0.35">
      <c r="A79" s="638" t="s">
        <v>386</v>
      </c>
      <c r="B79" s="616">
        <v>2.9999999055069999</v>
      </c>
      <c r="C79" s="616">
        <v>3.5815800000000002</v>
      </c>
      <c r="D79" s="617">
        <v>0.58158009449199999</v>
      </c>
      <c r="E79" s="618">
        <v>1.193860037603</v>
      </c>
      <c r="F79" s="616">
        <v>4.3311622445109998</v>
      </c>
      <c r="G79" s="617">
        <v>2.8874414963400001</v>
      </c>
      <c r="H79" s="619">
        <v>0</v>
      </c>
      <c r="I79" s="616">
        <v>2.9846699999999999</v>
      </c>
      <c r="J79" s="617">
        <v>9.7228503659000001E-2</v>
      </c>
      <c r="K79" s="620">
        <v>0.68911526086999997</v>
      </c>
    </row>
    <row r="80" spans="1:11" ht="14.4" customHeight="1" thickBot="1" x14ac:dyDescent="0.35">
      <c r="A80" s="637" t="s">
        <v>387</v>
      </c>
      <c r="B80" s="621">
        <v>0</v>
      </c>
      <c r="C80" s="621">
        <v>7.2599999999989997</v>
      </c>
      <c r="D80" s="622">
        <v>7.2599999999989997</v>
      </c>
      <c r="E80" s="623" t="s">
        <v>352</v>
      </c>
      <c r="F80" s="621">
        <v>26.557455239753999</v>
      </c>
      <c r="G80" s="622">
        <v>17.704970159836002</v>
      </c>
      <c r="H80" s="624">
        <v>2.585</v>
      </c>
      <c r="I80" s="621">
        <v>2.585</v>
      </c>
      <c r="J80" s="622">
        <v>-15.119970159836001</v>
      </c>
      <c r="K80" s="629">
        <v>9.7336133174E-2</v>
      </c>
    </row>
    <row r="81" spans="1:11" ht="14.4" customHeight="1" thickBot="1" x14ac:dyDescent="0.35">
      <c r="A81" s="638" t="s">
        <v>388</v>
      </c>
      <c r="B81" s="616">
        <v>0</v>
      </c>
      <c r="C81" s="616">
        <v>7.2599999999989997</v>
      </c>
      <c r="D81" s="617">
        <v>7.2599999999989997</v>
      </c>
      <c r="E81" s="626" t="s">
        <v>352</v>
      </c>
      <c r="F81" s="616">
        <v>26.557455239753999</v>
      </c>
      <c r="G81" s="617">
        <v>17.704970159836002</v>
      </c>
      <c r="H81" s="619">
        <v>2.585</v>
      </c>
      <c r="I81" s="616">
        <v>2.585</v>
      </c>
      <c r="J81" s="617">
        <v>-15.119970159836001</v>
      </c>
      <c r="K81" s="620">
        <v>9.7336133174E-2</v>
      </c>
    </row>
    <row r="82" spans="1:11" ht="14.4" customHeight="1" thickBot="1" x14ac:dyDescent="0.35">
      <c r="A82" s="637" t="s">
        <v>389</v>
      </c>
      <c r="B82" s="621">
        <v>599.39919619068996</v>
      </c>
      <c r="C82" s="621">
        <v>580.97538999999995</v>
      </c>
      <c r="D82" s="622">
        <v>-18.423806190690001</v>
      </c>
      <c r="E82" s="628">
        <v>0.96926287804800004</v>
      </c>
      <c r="F82" s="621">
        <v>587.51627867538002</v>
      </c>
      <c r="G82" s="622">
        <v>391.67751911692</v>
      </c>
      <c r="H82" s="624">
        <v>48.220370000000003</v>
      </c>
      <c r="I82" s="621">
        <v>407.18353000000002</v>
      </c>
      <c r="J82" s="622">
        <v>15.50601088308</v>
      </c>
      <c r="K82" s="629">
        <v>0.69305914538699998</v>
      </c>
    </row>
    <row r="83" spans="1:11" ht="14.4" customHeight="1" thickBot="1" x14ac:dyDescent="0.35">
      <c r="A83" s="638" t="s">
        <v>390</v>
      </c>
      <c r="B83" s="616">
        <v>508.46019807123997</v>
      </c>
      <c r="C83" s="616">
        <v>481.26170000000002</v>
      </c>
      <c r="D83" s="617">
        <v>-27.19849807124</v>
      </c>
      <c r="E83" s="618">
        <v>0.94650810786200001</v>
      </c>
      <c r="F83" s="616">
        <v>501.40115269059402</v>
      </c>
      <c r="G83" s="617">
        <v>334.26743512706298</v>
      </c>
      <c r="H83" s="619">
        <v>41.576070000000001</v>
      </c>
      <c r="I83" s="616">
        <v>322.31182999999999</v>
      </c>
      <c r="J83" s="617">
        <v>-11.955605127062</v>
      </c>
      <c r="K83" s="620">
        <v>0.64282227567700001</v>
      </c>
    </row>
    <row r="84" spans="1:11" ht="14.4" customHeight="1" thickBot="1" x14ac:dyDescent="0.35">
      <c r="A84" s="638" t="s">
        <v>391</v>
      </c>
      <c r="B84" s="616">
        <v>0</v>
      </c>
      <c r="C84" s="616">
        <v>0</v>
      </c>
      <c r="D84" s="617">
        <v>0</v>
      </c>
      <c r="E84" s="618">
        <v>1</v>
      </c>
      <c r="F84" s="616">
        <v>0</v>
      </c>
      <c r="G84" s="617">
        <v>0</v>
      </c>
      <c r="H84" s="619">
        <v>0</v>
      </c>
      <c r="I84" s="616">
        <v>7.3834200000000001</v>
      </c>
      <c r="J84" s="617">
        <v>7.3834200000000001</v>
      </c>
      <c r="K84" s="627" t="s">
        <v>352</v>
      </c>
    </row>
    <row r="85" spans="1:11" ht="14.4" customHeight="1" thickBot="1" x14ac:dyDescent="0.35">
      <c r="A85" s="638" t="s">
        <v>392</v>
      </c>
      <c r="B85" s="616">
        <v>3.3484400533550001</v>
      </c>
      <c r="C85" s="616">
        <v>0</v>
      </c>
      <c r="D85" s="617">
        <v>-3.3484400533550001</v>
      </c>
      <c r="E85" s="618">
        <v>0</v>
      </c>
      <c r="F85" s="616">
        <v>0</v>
      </c>
      <c r="G85" s="617">
        <v>0</v>
      </c>
      <c r="H85" s="619">
        <v>0</v>
      </c>
      <c r="I85" s="616">
        <v>19.809999999999999</v>
      </c>
      <c r="J85" s="617">
        <v>19.809999999999999</v>
      </c>
      <c r="K85" s="627" t="s">
        <v>352</v>
      </c>
    </row>
    <row r="86" spans="1:11" ht="14.4" customHeight="1" thickBot="1" x14ac:dyDescent="0.35">
      <c r="A86" s="638" t="s">
        <v>393</v>
      </c>
      <c r="B86" s="616">
        <v>87.590558066094005</v>
      </c>
      <c r="C86" s="616">
        <v>99.71369</v>
      </c>
      <c r="D86" s="617">
        <v>12.123131933905</v>
      </c>
      <c r="E86" s="618">
        <v>1.1384068351829999</v>
      </c>
      <c r="F86" s="616">
        <v>86.115125984784996</v>
      </c>
      <c r="G86" s="617">
        <v>57.410083989857</v>
      </c>
      <c r="H86" s="619">
        <v>6.6443000000000003</v>
      </c>
      <c r="I86" s="616">
        <v>57.678280000000001</v>
      </c>
      <c r="J86" s="617">
        <v>0.26819601014299999</v>
      </c>
      <c r="K86" s="620">
        <v>0.669781055771</v>
      </c>
    </row>
    <row r="87" spans="1:11" ht="14.4" customHeight="1" thickBot="1" x14ac:dyDescent="0.35">
      <c r="A87" s="637" t="s">
        <v>394</v>
      </c>
      <c r="B87" s="621">
        <v>3661.02577477252</v>
      </c>
      <c r="C87" s="621">
        <v>2207.43415</v>
      </c>
      <c r="D87" s="622">
        <v>-1453.5916247725199</v>
      </c>
      <c r="E87" s="628">
        <v>0.602955096686</v>
      </c>
      <c r="F87" s="621">
        <v>3325.4172973641998</v>
      </c>
      <c r="G87" s="622">
        <v>2216.9448649094602</v>
      </c>
      <c r="H87" s="624">
        <v>118.26009999999999</v>
      </c>
      <c r="I87" s="621">
        <v>1086.48155</v>
      </c>
      <c r="J87" s="622">
        <v>-1130.46331490946</v>
      </c>
      <c r="K87" s="629">
        <v>0.32672036404600002</v>
      </c>
    </row>
    <row r="88" spans="1:11" ht="14.4" customHeight="1" thickBot="1" x14ac:dyDescent="0.35">
      <c r="A88" s="638" t="s">
        <v>395</v>
      </c>
      <c r="B88" s="616">
        <v>89.897971469340007</v>
      </c>
      <c r="C88" s="616">
        <v>23.434999999999999</v>
      </c>
      <c r="D88" s="617">
        <v>-66.462971469340005</v>
      </c>
      <c r="E88" s="618">
        <v>0.26068441386300001</v>
      </c>
      <c r="F88" s="616">
        <v>32.999947479328</v>
      </c>
      <c r="G88" s="617">
        <v>21.999964986218</v>
      </c>
      <c r="H88" s="619">
        <v>0</v>
      </c>
      <c r="I88" s="616">
        <v>25.904</v>
      </c>
      <c r="J88" s="617">
        <v>3.9040350137809998</v>
      </c>
      <c r="K88" s="620">
        <v>0.78497094627800001</v>
      </c>
    </row>
    <row r="89" spans="1:11" ht="14.4" customHeight="1" thickBot="1" x14ac:dyDescent="0.35">
      <c r="A89" s="638" t="s">
        <v>396</v>
      </c>
      <c r="B89" s="616">
        <v>170.77502785399</v>
      </c>
      <c r="C89" s="616">
        <v>219.8278</v>
      </c>
      <c r="D89" s="617">
        <v>49.05277214601</v>
      </c>
      <c r="E89" s="618">
        <v>1.2872362122400001</v>
      </c>
      <c r="F89" s="616">
        <v>163.689673424727</v>
      </c>
      <c r="G89" s="617">
        <v>109.126448949818</v>
      </c>
      <c r="H89" s="619">
        <v>0</v>
      </c>
      <c r="I89" s="616">
        <v>133.67161999999999</v>
      </c>
      <c r="J89" s="617">
        <v>24.545171050181001</v>
      </c>
      <c r="K89" s="620">
        <v>0.81661608336799996</v>
      </c>
    </row>
    <row r="90" spans="1:11" ht="14.4" customHeight="1" thickBot="1" x14ac:dyDescent="0.35">
      <c r="A90" s="638" t="s">
        <v>397</v>
      </c>
      <c r="B90" s="616">
        <v>5.9999998110139998</v>
      </c>
      <c r="C90" s="616">
        <v>7.2187999999999999</v>
      </c>
      <c r="D90" s="617">
        <v>1.218800188985</v>
      </c>
      <c r="E90" s="618">
        <v>1.203133371229</v>
      </c>
      <c r="F90" s="616">
        <v>2.999995225393</v>
      </c>
      <c r="G90" s="617">
        <v>1.999996816928</v>
      </c>
      <c r="H90" s="619">
        <v>0</v>
      </c>
      <c r="I90" s="616">
        <v>0.6532</v>
      </c>
      <c r="J90" s="617">
        <v>-1.346796816928</v>
      </c>
      <c r="K90" s="620">
        <v>0.217733679864</v>
      </c>
    </row>
    <row r="91" spans="1:11" ht="14.4" customHeight="1" thickBot="1" x14ac:dyDescent="0.35">
      <c r="A91" s="638" t="s">
        <v>398</v>
      </c>
      <c r="B91" s="616">
        <v>167.29310961971501</v>
      </c>
      <c r="C91" s="616">
        <v>129.0086</v>
      </c>
      <c r="D91" s="617">
        <v>-38.284509619714001</v>
      </c>
      <c r="E91" s="618">
        <v>0.77115309944999999</v>
      </c>
      <c r="F91" s="616">
        <v>239.40236516462201</v>
      </c>
      <c r="G91" s="617">
        <v>159.60157677641499</v>
      </c>
      <c r="H91" s="619">
        <v>35.984999999999999</v>
      </c>
      <c r="I91" s="616">
        <v>138.15200999999999</v>
      </c>
      <c r="J91" s="617">
        <v>-21.449566776413999</v>
      </c>
      <c r="K91" s="620">
        <v>0.57707036396599998</v>
      </c>
    </row>
    <row r="92" spans="1:11" ht="14.4" customHeight="1" thickBot="1" x14ac:dyDescent="0.35">
      <c r="A92" s="638" t="s">
        <v>399</v>
      </c>
      <c r="B92" s="616">
        <v>3227.0596660184601</v>
      </c>
      <c r="C92" s="616">
        <v>1827.9439500000001</v>
      </c>
      <c r="D92" s="617">
        <v>-1399.11571601846</v>
      </c>
      <c r="E92" s="618">
        <v>0.56644256356599998</v>
      </c>
      <c r="F92" s="616">
        <v>2886.3253160701202</v>
      </c>
      <c r="G92" s="617">
        <v>1924.2168773800799</v>
      </c>
      <c r="H92" s="619">
        <v>82.275099999999995</v>
      </c>
      <c r="I92" s="616">
        <v>788.10072000000002</v>
      </c>
      <c r="J92" s="617">
        <v>-1136.11615738008</v>
      </c>
      <c r="K92" s="620">
        <v>0.27304639418499999</v>
      </c>
    </row>
    <row r="93" spans="1:11" ht="14.4" customHeight="1" thickBot="1" x14ac:dyDescent="0.35">
      <c r="A93" s="637" t="s">
        <v>400</v>
      </c>
      <c r="B93" s="621">
        <v>34.999998897584</v>
      </c>
      <c r="C93" s="621">
        <v>212.41485</v>
      </c>
      <c r="D93" s="622">
        <v>177.41485110241501</v>
      </c>
      <c r="E93" s="628">
        <v>6.0689959054439999</v>
      </c>
      <c r="F93" s="621">
        <v>44.999928380901999</v>
      </c>
      <c r="G93" s="622">
        <v>29.999952253934001</v>
      </c>
      <c r="H93" s="624">
        <v>0</v>
      </c>
      <c r="I93" s="621">
        <v>38.883499999999998</v>
      </c>
      <c r="J93" s="622">
        <v>8.8835477460650001</v>
      </c>
      <c r="K93" s="629">
        <v>0.86407915299000004</v>
      </c>
    </row>
    <row r="94" spans="1:11" ht="14.4" customHeight="1" thickBot="1" x14ac:dyDescent="0.35">
      <c r="A94" s="638" t="s">
        <v>401</v>
      </c>
      <c r="B94" s="616">
        <v>0</v>
      </c>
      <c r="C94" s="616">
        <v>0</v>
      </c>
      <c r="D94" s="617">
        <v>0</v>
      </c>
      <c r="E94" s="618">
        <v>1</v>
      </c>
      <c r="F94" s="616">
        <v>0</v>
      </c>
      <c r="G94" s="617">
        <v>0</v>
      </c>
      <c r="H94" s="619">
        <v>0</v>
      </c>
      <c r="I94" s="616">
        <v>0.53949999999999998</v>
      </c>
      <c r="J94" s="617">
        <v>0.53949999999999998</v>
      </c>
      <c r="K94" s="627" t="s">
        <v>352</v>
      </c>
    </row>
    <row r="95" spans="1:11" ht="14.4" customHeight="1" thickBot="1" x14ac:dyDescent="0.35">
      <c r="A95" s="638" t="s">
        <v>402</v>
      </c>
      <c r="B95" s="616">
        <v>34.999998897584</v>
      </c>
      <c r="C95" s="616">
        <v>212.41485</v>
      </c>
      <c r="D95" s="617">
        <v>177.41485110241501</v>
      </c>
      <c r="E95" s="618">
        <v>6.0689959054439999</v>
      </c>
      <c r="F95" s="616">
        <v>44.999928380901999</v>
      </c>
      <c r="G95" s="617">
        <v>29.999952253934001</v>
      </c>
      <c r="H95" s="619">
        <v>0</v>
      </c>
      <c r="I95" s="616">
        <v>38.344000000000001</v>
      </c>
      <c r="J95" s="617">
        <v>8.3440477460649998</v>
      </c>
      <c r="K95" s="620">
        <v>0.85209024501999997</v>
      </c>
    </row>
    <row r="96" spans="1:11" ht="14.4" customHeight="1" thickBot="1" x14ac:dyDescent="0.35">
      <c r="A96" s="637" t="s">
        <v>403</v>
      </c>
      <c r="B96" s="621">
        <v>0</v>
      </c>
      <c r="C96" s="621">
        <v>10.041040000000001</v>
      </c>
      <c r="D96" s="622">
        <v>10.041040000000001</v>
      </c>
      <c r="E96" s="623" t="s">
        <v>352</v>
      </c>
      <c r="F96" s="621">
        <v>0</v>
      </c>
      <c r="G96" s="622">
        <v>0</v>
      </c>
      <c r="H96" s="624">
        <v>0</v>
      </c>
      <c r="I96" s="621">
        <v>0</v>
      </c>
      <c r="J96" s="622">
        <v>0</v>
      </c>
      <c r="K96" s="625" t="s">
        <v>314</v>
      </c>
    </row>
    <row r="97" spans="1:11" ht="14.4" customHeight="1" thickBot="1" x14ac:dyDescent="0.35">
      <c r="A97" s="638" t="s">
        <v>404</v>
      </c>
      <c r="B97" s="616">
        <v>0</v>
      </c>
      <c r="C97" s="616">
        <v>10.041040000000001</v>
      </c>
      <c r="D97" s="617">
        <v>10.041040000000001</v>
      </c>
      <c r="E97" s="626" t="s">
        <v>352</v>
      </c>
      <c r="F97" s="616">
        <v>0</v>
      </c>
      <c r="G97" s="617">
        <v>0</v>
      </c>
      <c r="H97" s="619">
        <v>0</v>
      </c>
      <c r="I97" s="616">
        <v>0</v>
      </c>
      <c r="J97" s="617">
        <v>0</v>
      </c>
      <c r="K97" s="627" t="s">
        <v>314</v>
      </c>
    </row>
    <row r="98" spans="1:11" ht="14.4" customHeight="1" thickBot="1" x14ac:dyDescent="0.35">
      <c r="A98" s="635" t="s">
        <v>48</v>
      </c>
      <c r="B98" s="616">
        <v>23407.9992627047</v>
      </c>
      <c r="C98" s="616">
        <v>24664.045429999998</v>
      </c>
      <c r="D98" s="617">
        <v>1256.0461672952699</v>
      </c>
      <c r="E98" s="618">
        <v>1.0536588434230001</v>
      </c>
      <c r="F98" s="616">
        <v>24034.002169777301</v>
      </c>
      <c r="G98" s="617">
        <v>16022.6681131849</v>
      </c>
      <c r="H98" s="619">
        <v>2040.99766</v>
      </c>
      <c r="I98" s="616">
        <v>16972.323049999999</v>
      </c>
      <c r="J98" s="617">
        <v>949.654936815106</v>
      </c>
      <c r="K98" s="620">
        <v>0.70617964207899997</v>
      </c>
    </row>
    <row r="99" spans="1:11" ht="14.4" customHeight="1" thickBot="1" x14ac:dyDescent="0.35">
      <c r="A99" s="641" t="s">
        <v>405</v>
      </c>
      <c r="B99" s="621">
        <v>17353.999453391101</v>
      </c>
      <c r="C99" s="621">
        <v>18303.196</v>
      </c>
      <c r="D99" s="622">
        <v>949.19654660894605</v>
      </c>
      <c r="E99" s="628">
        <v>1.0546961263400001</v>
      </c>
      <c r="F99" s="621">
        <v>17750.001602461001</v>
      </c>
      <c r="G99" s="622">
        <v>11833.334401640701</v>
      </c>
      <c r="H99" s="624">
        <v>1507.9490000000001</v>
      </c>
      <c r="I99" s="621">
        <v>12537.893</v>
      </c>
      <c r="J99" s="622">
        <v>704.558598359332</v>
      </c>
      <c r="K99" s="629">
        <v>0.70636010524399995</v>
      </c>
    </row>
    <row r="100" spans="1:11" ht="14.4" customHeight="1" thickBot="1" x14ac:dyDescent="0.35">
      <c r="A100" s="637" t="s">
        <v>406</v>
      </c>
      <c r="B100" s="621">
        <v>17299.9994550919</v>
      </c>
      <c r="C100" s="621">
        <v>18253.115000000002</v>
      </c>
      <c r="D100" s="622">
        <v>953.115544908076</v>
      </c>
      <c r="E100" s="628">
        <v>1.0550933858339999</v>
      </c>
      <c r="F100" s="621">
        <v>17700.001597947001</v>
      </c>
      <c r="G100" s="622">
        <v>11800.001065298</v>
      </c>
      <c r="H100" s="624">
        <v>1501.549</v>
      </c>
      <c r="I100" s="621">
        <v>12491.066999999999</v>
      </c>
      <c r="J100" s="622">
        <v>691.06593470198095</v>
      </c>
      <c r="K100" s="629">
        <v>0.70570993628800005</v>
      </c>
    </row>
    <row r="101" spans="1:11" ht="14.4" customHeight="1" thickBot="1" x14ac:dyDescent="0.35">
      <c r="A101" s="638" t="s">
        <v>407</v>
      </c>
      <c r="B101" s="616">
        <v>17299.9994550919</v>
      </c>
      <c r="C101" s="616">
        <v>18253.115000000002</v>
      </c>
      <c r="D101" s="617">
        <v>953.115544908076</v>
      </c>
      <c r="E101" s="618">
        <v>1.0550933858339999</v>
      </c>
      <c r="F101" s="616">
        <v>17700.001597947001</v>
      </c>
      <c r="G101" s="617">
        <v>11800.001065298</v>
      </c>
      <c r="H101" s="619">
        <v>1501.549</v>
      </c>
      <c r="I101" s="616">
        <v>12491.066999999999</v>
      </c>
      <c r="J101" s="617">
        <v>691.06593470198095</v>
      </c>
      <c r="K101" s="620">
        <v>0.70570993628800005</v>
      </c>
    </row>
    <row r="102" spans="1:11" ht="14.4" customHeight="1" thickBot="1" x14ac:dyDescent="0.35">
      <c r="A102" s="637" t="s">
        <v>408</v>
      </c>
      <c r="B102" s="621">
        <v>0</v>
      </c>
      <c r="C102" s="621">
        <v>24.35</v>
      </c>
      <c r="D102" s="622">
        <v>24.35</v>
      </c>
      <c r="E102" s="623" t="s">
        <v>352</v>
      </c>
      <c r="F102" s="621">
        <v>0</v>
      </c>
      <c r="G102" s="622">
        <v>0</v>
      </c>
      <c r="H102" s="624">
        <v>6.4</v>
      </c>
      <c r="I102" s="621">
        <v>40</v>
      </c>
      <c r="J102" s="622">
        <v>40</v>
      </c>
      <c r="K102" s="625" t="s">
        <v>314</v>
      </c>
    </row>
    <row r="103" spans="1:11" ht="14.4" customHeight="1" thickBot="1" x14ac:dyDescent="0.35">
      <c r="A103" s="638" t="s">
        <v>409</v>
      </c>
      <c r="B103" s="616">
        <v>0</v>
      </c>
      <c r="C103" s="616">
        <v>24.35</v>
      </c>
      <c r="D103" s="617">
        <v>24.35</v>
      </c>
      <c r="E103" s="626" t="s">
        <v>352</v>
      </c>
      <c r="F103" s="616">
        <v>0</v>
      </c>
      <c r="G103" s="617">
        <v>0</v>
      </c>
      <c r="H103" s="619">
        <v>6.4</v>
      </c>
      <c r="I103" s="616">
        <v>40</v>
      </c>
      <c r="J103" s="617">
        <v>40</v>
      </c>
      <c r="K103" s="627" t="s">
        <v>314</v>
      </c>
    </row>
    <row r="104" spans="1:11" ht="14.4" customHeight="1" thickBot="1" x14ac:dyDescent="0.35">
      <c r="A104" s="637" t="s">
        <v>410</v>
      </c>
      <c r="B104" s="621">
        <v>53.999998299129999</v>
      </c>
      <c r="C104" s="621">
        <v>25.731000000000002</v>
      </c>
      <c r="D104" s="622">
        <v>-28.268998299130001</v>
      </c>
      <c r="E104" s="628">
        <v>0.47650001500799999</v>
      </c>
      <c r="F104" s="621">
        <v>50.000004513973998</v>
      </c>
      <c r="G104" s="622">
        <v>33.333336342648998</v>
      </c>
      <c r="H104" s="624">
        <v>0</v>
      </c>
      <c r="I104" s="621">
        <v>6.8259999999999996</v>
      </c>
      <c r="J104" s="622">
        <v>-26.507336342649001</v>
      </c>
      <c r="K104" s="629">
        <v>0.13651998767500001</v>
      </c>
    </row>
    <row r="105" spans="1:11" ht="14.4" customHeight="1" thickBot="1" x14ac:dyDescent="0.35">
      <c r="A105" s="638" t="s">
        <v>411</v>
      </c>
      <c r="B105" s="616">
        <v>53.999998299129999</v>
      </c>
      <c r="C105" s="616">
        <v>25.731000000000002</v>
      </c>
      <c r="D105" s="617">
        <v>-28.268998299130001</v>
      </c>
      <c r="E105" s="618">
        <v>0.47650001500799999</v>
      </c>
      <c r="F105" s="616">
        <v>50.000004513973998</v>
      </c>
      <c r="G105" s="617">
        <v>33.333336342648998</v>
      </c>
      <c r="H105" s="619">
        <v>0</v>
      </c>
      <c r="I105" s="616">
        <v>6.8259999999999996</v>
      </c>
      <c r="J105" s="617">
        <v>-26.507336342649001</v>
      </c>
      <c r="K105" s="620">
        <v>0.13651998767500001</v>
      </c>
    </row>
    <row r="106" spans="1:11" ht="14.4" customHeight="1" thickBot="1" x14ac:dyDescent="0.35">
      <c r="A106" s="636" t="s">
        <v>412</v>
      </c>
      <c r="B106" s="616">
        <v>5880.9998147627502</v>
      </c>
      <c r="C106" s="616">
        <v>6178.0635700000003</v>
      </c>
      <c r="D106" s="617">
        <v>297.06375523724802</v>
      </c>
      <c r="E106" s="618">
        <v>1.0505124578459999</v>
      </c>
      <c r="F106" s="616">
        <v>6018.0005433019896</v>
      </c>
      <c r="G106" s="617">
        <v>4012.0003622013301</v>
      </c>
      <c r="H106" s="619">
        <v>510.52424999999999</v>
      </c>
      <c r="I106" s="616">
        <v>4246.95676</v>
      </c>
      <c r="J106" s="617">
        <v>234.95639779867301</v>
      </c>
      <c r="K106" s="620">
        <v>0.70570893595600004</v>
      </c>
    </row>
    <row r="107" spans="1:11" ht="14.4" customHeight="1" thickBot="1" x14ac:dyDescent="0.35">
      <c r="A107" s="637" t="s">
        <v>413</v>
      </c>
      <c r="B107" s="621">
        <v>1555.99995098977</v>
      </c>
      <c r="C107" s="621">
        <v>1642.78981</v>
      </c>
      <c r="D107" s="622">
        <v>86.789859010228994</v>
      </c>
      <c r="E107" s="628">
        <v>1.055777546107</v>
      </c>
      <c r="F107" s="621">
        <v>1593.0001438152301</v>
      </c>
      <c r="G107" s="622">
        <v>1062.0000958768201</v>
      </c>
      <c r="H107" s="624">
        <v>135.137</v>
      </c>
      <c r="I107" s="621">
        <v>1124.19001</v>
      </c>
      <c r="J107" s="622">
        <v>62.189914123177999</v>
      </c>
      <c r="K107" s="629">
        <v>0.70570615725499997</v>
      </c>
    </row>
    <row r="108" spans="1:11" ht="14.4" customHeight="1" thickBot="1" x14ac:dyDescent="0.35">
      <c r="A108" s="638" t="s">
        <v>414</v>
      </c>
      <c r="B108" s="616">
        <v>1555.99995098977</v>
      </c>
      <c r="C108" s="616">
        <v>1642.78981</v>
      </c>
      <c r="D108" s="617">
        <v>86.789859010228994</v>
      </c>
      <c r="E108" s="618">
        <v>1.055777546107</v>
      </c>
      <c r="F108" s="616">
        <v>1593.0001438152301</v>
      </c>
      <c r="G108" s="617">
        <v>1062.0000958768201</v>
      </c>
      <c r="H108" s="619">
        <v>135.137</v>
      </c>
      <c r="I108" s="616">
        <v>1124.19001</v>
      </c>
      <c r="J108" s="617">
        <v>62.189914123177999</v>
      </c>
      <c r="K108" s="620">
        <v>0.70570615725499997</v>
      </c>
    </row>
    <row r="109" spans="1:11" ht="14.4" customHeight="1" thickBot="1" x14ac:dyDescent="0.35">
      <c r="A109" s="637" t="s">
        <v>415</v>
      </c>
      <c r="B109" s="621">
        <v>4324.9998637729796</v>
      </c>
      <c r="C109" s="621">
        <v>4535.27376</v>
      </c>
      <c r="D109" s="622">
        <v>210.27389622701901</v>
      </c>
      <c r="E109" s="628">
        <v>1.048618243433</v>
      </c>
      <c r="F109" s="621">
        <v>4425.0003994867602</v>
      </c>
      <c r="G109" s="622">
        <v>2950.00026632451</v>
      </c>
      <c r="H109" s="624">
        <v>375.38724999999999</v>
      </c>
      <c r="I109" s="621">
        <v>3122.7667499999998</v>
      </c>
      <c r="J109" s="622">
        <v>172.76648367549399</v>
      </c>
      <c r="K109" s="629">
        <v>0.70570993628800005</v>
      </c>
    </row>
    <row r="110" spans="1:11" ht="14.4" customHeight="1" thickBot="1" x14ac:dyDescent="0.35">
      <c r="A110" s="638" t="s">
        <v>416</v>
      </c>
      <c r="B110" s="616">
        <v>4324.9998637729796</v>
      </c>
      <c r="C110" s="616">
        <v>4535.27376</v>
      </c>
      <c r="D110" s="617">
        <v>210.27389622701901</v>
      </c>
      <c r="E110" s="618">
        <v>1.048618243433</v>
      </c>
      <c r="F110" s="616">
        <v>4425.0003994867602</v>
      </c>
      <c r="G110" s="617">
        <v>2950.00026632451</v>
      </c>
      <c r="H110" s="619">
        <v>375.38724999999999</v>
      </c>
      <c r="I110" s="616">
        <v>3122.7667499999998</v>
      </c>
      <c r="J110" s="617">
        <v>172.76648367549399</v>
      </c>
      <c r="K110" s="620">
        <v>0.70570993628800005</v>
      </c>
    </row>
    <row r="111" spans="1:11" ht="14.4" customHeight="1" thickBot="1" x14ac:dyDescent="0.35">
      <c r="A111" s="636" t="s">
        <v>417</v>
      </c>
      <c r="B111" s="616">
        <v>172.99999455091901</v>
      </c>
      <c r="C111" s="616">
        <v>182.78586000000001</v>
      </c>
      <c r="D111" s="617">
        <v>9.7858654490799992</v>
      </c>
      <c r="E111" s="618">
        <v>1.0565656980189999</v>
      </c>
      <c r="F111" s="616">
        <v>266.000024014345</v>
      </c>
      <c r="G111" s="617">
        <v>177.33334934289701</v>
      </c>
      <c r="H111" s="619">
        <v>22.52441</v>
      </c>
      <c r="I111" s="616">
        <v>187.47328999999999</v>
      </c>
      <c r="J111" s="617">
        <v>10.139940657103001</v>
      </c>
      <c r="K111" s="620">
        <v>0.70478674088299997</v>
      </c>
    </row>
    <row r="112" spans="1:11" ht="14.4" customHeight="1" thickBot="1" x14ac:dyDescent="0.35">
      <c r="A112" s="637" t="s">
        <v>418</v>
      </c>
      <c r="B112" s="621">
        <v>172.99999455091901</v>
      </c>
      <c r="C112" s="621">
        <v>182.78586000000001</v>
      </c>
      <c r="D112" s="622">
        <v>9.7858654490799992</v>
      </c>
      <c r="E112" s="628">
        <v>1.0565656980189999</v>
      </c>
      <c r="F112" s="621">
        <v>266.000024014345</v>
      </c>
      <c r="G112" s="622">
        <v>177.33334934289701</v>
      </c>
      <c r="H112" s="624">
        <v>22.52441</v>
      </c>
      <c r="I112" s="621">
        <v>187.47328999999999</v>
      </c>
      <c r="J112" s="622">
        <v>10.139940657103001</v>
      </c>
      <c r="K112" s="629">
        <v>0.70478674088299997</v>
      </c>
    </row>
    <row r="113" spans="1:11" ht="14.4" customHeight="1" thickBot="1" x14ac:dyDescent="0.35">
      <c r="A113" s="638" t="s">
        <v>419</v>
      </c>
      <c r="B113" s="616">
        <v>172.99999455091901</v>
      </c>
      <c r="C113" s="616">
        <v>182.78586000000001</v>
      </c>
      <c r="D113" s="617">
        <v>9.7858654490799992</v>
      </c>
      <c r="E113" s="618">
        <v>1.0565656980189999</v>
      </c>
      <c r="F113" s="616">
        <v>266.000024014345</v>
      </c>
      <c r="G113" s="617">
        <v>177.33334934289701</v>
      </c>
      <c r="H113" s="619">
        <v>22.52441</v>
      </c>
      <c r="I113" s="616">
        <v>187.47328999999999</v>
      </c>
      <c r="J113" s="617">
        <v>10.139940657103001</v>
      </c>
      <c r="K113" s="620">
        <v>0.70478674088299997</v>
      </c>
    </row>
    <row r="114" spans="1:11" ht="14.4" customHeight="1" thickBot="1" x14ac:dyDescent="0.35">
      <c r="A114" s="635" t="s">
        <v>420</v>
      </c>
      <c r="B114" s="616">
        <v>0</v>
      </c>
      <c r="C114" s="616">
        <v>90.436999999999998</v>
      </c>
      <c r="D114" s="617">
        <v>90.436999999999998</v>
      </c>
      <c r="E114" s="626" t="s">
        <v>314</v>
      </c>
      <c r="F114" s="616">
        <v>0</v>
      </c>
      <c r="G114" s="617">
        <v>0</v>
      </c>
      <c r="H114" s="619">
        <v>0</v>
      </c>
      <c r="I114" s="616">
        <v>4.2609199999999996</v>
      </c>
      <c r="J114" s="617">
        <v>4.2609199999999996</v>
      </c>
      <c r="K114" s="627" t="s">
        <v>314</v>
      </c>
    </row>
    <row r="115" spans="1:11" ht="14.4" customHeight="1" thickBot="1" x14ac:dyDescent="0.35">
      <c r="A115" s="636" t="s">
        <v>421</v>
      </c>
      <c r="B115" s="616">
        <v>0</v>
      </c>
      <c r="C115" s="616">
        <v>90.436999999999998</v>
      </c>
      <c r="D115" s="617">
        <v>90.436999999999998</v>
      </c>
      <c r="E115" s="626" t="s">
        <v>314</v>
      </c>
      <c r="F115" s="616">
        <v>0</v>
      </c>
      <c r="G115" s="617">
        <v>0</v>
      </c>
      <c r="H115" s="619">
        <v>0</v>
      </c>
      <c r="I115" s="616">
        <v>4.2609199999999996</v>
      </c>
      <c r="J115" s="617">
        <v>4.2609199999999996</v>
      </c>
      <c r="K115" s="627" t="s">
        <v>314</v>
      </c>
    </row>
    <row r="116" spans="1:11" ht="14.4" customHeight="1" thickBot="1" x14ac:dyDescent="0.35">
      <c r="A116" s="637" t="s">
        <v>422</v>
      </c>
      <c r="B116" s="621">
        <v>0</v>
      </c>
      <c r="C116" s="621">
        <v>34.860999999999997</v>
      </c>
      <c r="D116" s="622">
        <v>34.860999999999997</v>
      </c>
      <c r="E116" s="623" t="s">
        <v>314</v>
      </c>
      <c r="F116" s="621">
        <v>0</v>
      </c>
      <c r="G116" s="622">
        <v>0</v>
      </c>
      <c r="H116" s="624">
        <v>0</v>
      </c>
      <c r="I116" s="621">
        <v>0.71092</v>
      </c>
      <c r="J116" s="622">
        <v>0.71092</v>
      </c>
      <c r="K116" s="625" t="s">
        <v>314</v>
      </c>
    </row>
    <row r="117" spans="1:11" ht="14.4" customHeight="1" thickBot="1" x14ac:dyDescent="0.35">
      <c r="A117" s="638" t="s">
        <v>423</v>
      </c>
      <c r="B117" s="616">
        <v>0</v>
      </c>
      <c r="C117" s="616">
        <v>19.483000000000001</v>
      </c>
      <c r="D117" s="617">
        <v>19.483000000000001</v>
      </c>
      <c r="E117" s="626" t="s">
        <v>314</v>
      </c>
      <c r="F117" s="616">
        <v>0</v>
      </c>
      <c r="G117" s="617">
        <v>0</v>
      </c>
      <c r="H117" s="619">
        <v>0</v>
      </c>
      <c r="I117" s="616">
        <v>0.60092000000000001</v>
      </c>
      <c r="J117" s="617">
        <v>0.60092000000000001</v>
      </c>
      <c r="K117" s="627" t="s">
        <v>314</v>
      </c>
    </row>
    <row r="118" spans="1:11" ht="14.4" customHeight="1" thickBot="1" x14ac:dyDescent="0.35">
      <c r="A118" s="638" t="s">
        <v>424</v>
      </c>
      <c r="B118" s="616">
        <v>0</v>
      </c>
      <c r="C118" s="616">
        <v>6.9779999999999998</v>
      </c>
      <c r="D118" s="617">
        <v>6.9779999999999998</v>
      </c>
      <c r="E118" s="626" t="s">
        <v>314</v>
      </c>
      <c r="F118" s="616">
        <v>0</v>
      </c>
      <c r="G118" s="617">
        <v>0</v>
      </c>
      <c r="H118" s="619">
        <v>0</v>
      </c>
      <c r="I118" s="616">
        <v>0</v>
      </c>
      <c r="J118" s="617">
        <v>0</v>
      </c>
      <c r="K118" s="627" t="s">
        <v>314</v>
      </c>
    </row>
    <row r="119" spans="1:11" ht="14.4" customHeight="1" thickBot="1" x14ac:dyDescent="0.35">
      <c r="A119" s="638" t="s">
        <v>425</v>
      </c>
      <c r="B119" s="616">
        <v>0</v>
      </c>
      <c r="C119" s="616">
        <v>7.9999999999989999</v>
      </c>
      <c r="D119" s="617">
        <v>7.9999999999989999</v>
      </c>
      <c r="E119" s="626" t="s">
        <v>314</v>
      </c>
      <c r="F119" s="616">
        <v>0</v>
      </c>
      <c r="G119" s="617">
        <v>0</v>
      </c>
      <c r="H119" s="619">
        <v>0</v>
      </c>
      <c r="I119" s="616">
        <v>0</v>
      </c>
      <c r="J119" s="617">
        <v>0</v>
      </c>
      <c r="K119" s="627" t="s">
        <v>314</v>
      </c>
    </row>
    <row r="120" spans="1:11" ht="14.4" customHeight="1" thickBot="1" x14ac:dyDescent="0.35">
      <c r="A120" s="638" t="s">
        <v>426</v>
      </c>
      <c r="B120" s="616">
        <v>0</v>
      </c>
      <c r="C120" s="616">
        <v>0.4</v>
      </c>
      <c r="D120" s="617">
        <v>0.4</v>
      </c>
      <c r="E120" s="626" t="s">
        <v>314</v>
      </c>
      <c r="F120" s="616">
        <v>0</v>
      </c>
      <c r="G120" s="617">
        <v>0</v>
      </c>
      <c r="H120" s="619">
        <v>0</v>
      </c>
      <c r="I120" s="616">
        <v>0.11</v>
      </c>
      <c r="J120" s="617">
        <v>0.11</v>
      </c>
      <c r="K120" s="627" t="s">
        <v>314</v>
      </c>
    </row>
    <row r="121" spans="1:11" ht="14.4" customHeight="1" thickBot="1" x14ac:dyDescent="0.35">
      <c r="A121" s="640" t="s">
        <v>427</v>
      </c>
      <c r="B121" s="616">
        <v>0</v>
      </c>
      <c r="C121" s="616">
        <v>27.38</v>
      </c>
      <c r="D121" s="617">
        <v>27.38</v>
      </c>
      <c r="E121" s="626" t="s">
        <v>352</v>
      </c>
      <c r="F121" s="616">
        <v>0</v>
      </c>
      <c r="G121" s="617">
        <v>0</v>
      </c>
      <c r="H121" s="619">
        <v>0</v>
      </c>
      <c r="I121" s="616">
        <v>0</v>
      </c>
      <c r="J121" s="617">
        <v>0</v>
      </c>
      <c r="K121" s="627" t="s">
        <v>314</v>
      </c>
    </row>
    <row r="122" spans="1:11" ht="14.4" customHeight="1" thickBot="1" x14ac:dyDescent="0.35">
      <c r="A122" s="638" t="s">
        <v>428</v>
      </c>
      <c r="B122" s="616">
        <v>0</v>
      </c>
      <c r="C122" s="616">
        <v>27.38</v>
      </c>
      <c r="D122" s="617">
        <v>27.38</v>
      </c>
      <c r="E122" s="626" t="s">
        <v>352</v>
      </c>
      <c r="F122" s="616">
        <v>0</v>
      </c>
      <c r="G122" s="617">
        <v>0</v>
      </c>
      <c r="H122" s="619">
        <v>0</v>
      </c>
      <c r="I122" s="616">
        <v>0</v>
      </c>
      <c r="J122" s="617">
        <v>0</v>
      </c>
      <c r="K122" s="627" t="s">
        <v>314</v>
      </c>
    </row>
    <row r="123" spans="1:11" ht="14.4" customHeight="1" thickBot="1" x14ac:dyDescent="0.35">
      <c r="A123" s="640" t="s">
        <v>429</v>
      </c>
      <c r="B123" s="616">
        <v>0</v>
      </c>
      <c r="C123" s="616">
        <v>0.75</v>
      </c>
      <c r="D123" s="617">
        <v>0.75</v>
      </c>
      <c r="E123" s="626" t="s">
        <v>314</v>
      </c>
      <c r="F123" s="616">
        <v>0</v>
      </c>
      <c r="G123" s="617">
        <v>0</v>
      </c>
      <c r="H123" s="619">
        <v>0</v>
      </c>
      <c r="I123" s="616">
        <v>0.45</v>
      </c>
      <c r="J123" s="617">
        <v>0.45</v>
      </c>
      <c r="K123" s="627" t="s">
        <v>314</v>
      </c>
    </row>
    <row r="124" spans="1:11" ht="14.4" customHeight="1" thickBot="1" x14ac:dyDescent="0.35">
      <c r="A124" s="638" t="s">
        <v>430</v>
      </c>
      <c r="B124" s="616">
        <v>0</v>
      </c>
      <c r="C124" s="616">
        <v>0.75</v>
      </c>
      <c r="D124" s="617">
        <v>0.75</v>
      </c>
      <c r="E124" s="626" t="s">
        <v>314</v>
      </c>
      <c r="F124" s="616">
        <v>0</v>
      </c>
      <c r="G124" s="617">
        <v>0</v>
      </c>
      <c r="H124" s="619">
        <v>0</v>
      </c>
      <c r="I124" s="616">
        <v>0.45</v>
      </c>
      <c r="J124" s="617">
        <v>0.45</v>
      </c>
      <c r="K124" s="627" t="s">
        <v>314</v>
      </c>
    </row>
    <row r="125" spans="1:11" ht="14.4" customHeight="1" thickBot="1" x14ac:dyDescent="0.35">
      <c r="A125" s="640" t="s">
        <v>431</v>
      </c>
      <c r="B125" s="616">
        <v>0</v>
      </c>
      <c r="C125" s="616">
        <v>1.2</v>
      </c>
      <c r="D125" s="617">
        <v>1.2</v>
      </c>
      <c r="E125" s="626" t="s">
        <v>314</v>
      </c>
      <c r="F125" s="616">
        <v>0</v>
      </c>
      <c r="G125" s="617">
        <v>0</v>
      </c>
      <c r="H125" s="619">
        <v>0</v>
      </c>
      <c r="I125" s="616">
        <v>3.1</v>
      </c>
      <c r="J125" s="617">
        <v>3.1</v>
      </c>
      <c r="K125" s="627" t="s">
        <v>314</v>
      </c>
    </row>
    <row r="126" spans="1:11" ht="14.4" customHeight="1" thickBot="1" x14ac:dyDescent="0.35">
      <c r="A126" s="638" t="s">
        <v>432</v>
      </c>
      <c r="B126" s="616">
        <v>0</v>
      </c>
      <c r="C126" s="616">
        <v>1.2</v>
      </c>
      <c r="D126" s="617">
        <v>1.2</v>
      </c>
      <c r="E126" s="626" t="s">
        <v>314</v>
      </c>
      <c r="F126" s="616">
        <v>0</v>
      </c>
      <c r="G126" s="617">
        <v>0</v>
      </c>
      <c r="H126" s="619">
        <v>0</v>
      </c>
      <c r="I126" s="616">
        <v>3.1</v>
      </c>
      <c r="J126" s="617">
        <v>3.1</v>
      </c>
      <c r="K126" s="627" t="s">
        <v>314</v>
      </c>
    </row>
    <row r="127" spans="1:11" ht="14.4" customHeight="1" thickBot="1" x14ac:dyDescent="0.35">
      <c r="A127" s="640" t="s">
        <v>433</v>
      </c>
      <c r="B127" s="616">
        <v>0</v>
      </c>
      <c r="C127" s="616">
        <v>26.245999999999999</v>
      </c>
      <c r="D127" s="617">
        <v>26.245999999999999</v>
      </c>
      <c r="E127" s="626" t="s">
        <v>352</v>
      </c>
      <c r="F127" s="616">
        <v>0</v>
      </c>
      <c r="G127" s="617">
        <v>0</v>
      </c>
      <c r="H127" s="619">
        <v>0</v>
      </c>
      <c r="I127" s="616">
        <v>0</v>
      </c>
      <c r="J127" s="617">
        <v>0</v>
      </c>
      <c r="K127" s="627" t="s">
        <v>314</v>
      </c>
    </row>
    <row r="128" spans="1:11" ht="14.4" customHeight="1" thickBot="1" x14ac:dyDescent="0.35">
      <c r="A128" s="638" t="s">
        <v>434</v>
      </c>
      <c r="B128" s="616">
        <v>0</v>
      </c>
      <c r="C128" s="616">
        <v>26.245999999999999</v>
      </c>
      <c r="D128" s="617">
        <v>26.245999999999999</v>
      </c>
      <c r="E128" s="626" t="s">
        <v>352</v>
      </c>
      <c r="F128" s="616">
        <v>0</v>
      </c>
      <c r="G128" s="617">
        <v>0</v>
      </c>
      <c r="H128" s="619">
        <v>0</v>
      </c>
      <c r="I128" s="616">
        <v>0</v>
      </c>
      <c r="J128" s="617">
        <v>0</v>
      </c>
      <c r="K128" s="627" t="s">
        <v>314</v>
      </c>
    </row>
    <row r="129" spans="1:11" ht="14.4" customHeight="1" thickBot="1" x14ac:dyDescent="0.35">
      <c r="A129" s="635" t="s">
        <v>435</v>
      </c>
      <c r="B129" s="616">
        <v>5514.9921276662899</v>
      </c>
      <c r="C129" s="616">
        <v>7093.3657999999996</v>
      </c>
      <c r="D129" s="617">
        <v>1578.3736723337099</v>
      </c>
      <c r="E129" s="618">
        <v>1.2861969039650001</v>
      </c>
      <c r="F129" s="616">
        <v>11570.182125772701</v>
      </c>
      <c r="G129" s="617">
        <v>7713.4547505151604</v>
      </c>
      <c r="H129" s="619">
        <v>953.59199999999998</v>
      </c>
      <c r="I129" s="616">
        <v>7836.1950100000004</v>
      </c>
      <c r="J129" s="617">
        <v>122.740259484845</v>
      </c>
      <c r="K129" s="620">
        <v>0.67727499228700005</v>
      </c>
    </row>
    <row r="130" spans="1:11" ht="14.4" customHeight="1" thickBot="1" x14ac:dyDescent="0.35">
      <c r="A130" s="636" t="s">
        <v>436</v>
      </c>
      <c r="B130" s="616">
        <v>5513.9921276662899</v>
      </c>
      <c r="C130" s="616">
        <v>6996.2730000000001</v>
      </c>
      <c r="D130" s="617">
        <v>1482.28087233371</v>
      </c>
      <c r="E130" s="618">
        <v>1.2688217244440001</v>
      </c>
      <c r="F130" s="616">
        <v>11543.026655784201</v>
      </c>
      <c r="G130" s="617">
        <v>7695.3511038561201</v>
      </c>
      <c r="H130" s="619">
        <v>953.59199999999998</v>
      </c>
      <c r="I130" s="616">
        <v>7733.8389999999999</v>
      </c>
      <c r="J130" s="617">
        <v>38.487896143878999</v>
      </c>
      <c r="K130" s="620">
        <v>0.670000965138</v>
      </c>
    </row>
    <row r="131" spans="1:11" ht="14.4" customHeight="1" thickBot="1" x14ac:dyDescent="0.35">
      <c r="A131" s="637" t="s">
        <v>437</v>
      </c>
      <c r="B131" s="621">
        <v>5513.9921276662899</v>
      </c>
      <c r="C131" s="621">
        <v>6668.6409999999996</v>
      </c>
      <c r="D131" s="622">
        <v>1154.64887233371</v>
      </c>
      <c r="E131" s="628">
        <v>1.209403431415</v>
      </c>
      <c r="F131" s="621">
        <v>11543.026655784201</v>
      </c>
      <c r="G131" s="622">
        <v>7695.3511038561201</v>
      </c>
      <c r="H131" s="624">
        <v>953.59199999999998</v>
      </c>
      <c r="I131" s="621">
        <v>7733.8389999999999</v>
      </c>
      <c r="J131" s="622">
        <v>38.487896143878999</v>
      </c>
      <c r="K131" s="629">
        <v>0.670000965138</v>
      </c>
    </row>
    <row r="132" spans="1:11" ht="14.4" customHeight="1" thickBot="1" x14ac:dyDescent="0.35">
      <c r="A132" s="638" t="s">
        <v>438</v>
      </c>
      <c r="B132" s="616">
        <v>252.99999203110801</v>
      </c>
      <c r="C132" s="616">
        <v>262.51100000000002</v>
      </c>
      <c r="D132" s="617">
        <v>9.5110079688910005</v>
      </c>
      <c r="E132" s="618">
        <v>1.037592918057</v>
      </c>
      <c r="F132" s="616">
        <v>372.00085904459098</v>
      </c>
      <c r="G132" s="617">
        <v>248.00057269639399</v>
      </c>
      <c r="H132" s="619">
        <v>30.960999999999999</v>
      </c>
      <c r="I132" s="616">
        <v>247.68799999999999</v>
      </c>
      <c r="J132" s="617">
        <v>-0.31257269639399998</v>
      </c>
      <c r="K132" s="620">
        <v>0.66582641942300003</v>
      </c>
    </row>
    <row r="133" spans="1:11" ht="14.4" customHeight="1" thickBot="1" x14ac:dyDescent="0.35">
      <c r="A133" s="638" t="s">
        <v>439</v>
      </c>
      <c r="B133" s="616">
        <v>2208.9999304218099</v>
      </c>
      <c r="C133" s="616">
        <v>2354.2710000000002</v>
      </c>
      <c r="D133" s="617">
        <v>145.27106957819299</v>
      </c>
      <c r="E133" s="618">
        <v>1.065763274854</v>
      </c>
      <c r="F133" s="616">
        <v>2417.0055814805801</v>
      </c>
      <c r="G133" s="617">
        <v>1611.3370543203901</v>
      </c>
      <c r="H133" s="619">
        <v>195.41300000000001</v>
      </c>
      <c r="I133" s="616">
        <v>1640.366</v>
      </c>
      <c r="J133" s="617">
        <v>29.028945679610999</v>
      </c>
      <c r="K133" s="620">
        <v>0.67867695985800003</v>
      </c>
    </row>
    <row r="134" spans="1:11" ht="14.4" customHeight="1" thickBot="1" x14ac:dyDescent="0.35">
      <c r="A134" s="638" t="s">
        <v>440</v>
      </c>
      <c r="B134" s="616">
        <v>22.999999275554998</v>
      </c>
      <c r="C134" s="616">
        <v>23.076000000000001</v>
      </c>
      <c r="D134" s="617">
        <v>7.6000724443999995E-2</v>
      </c>
      <c r="E134" s="618">
        <v>1.003304379427</v>
      </c>
      <c r="F134" s="616">
        <v>23.000053112972001</v>
      </c>
      <c r="G134" s="617">
        <v>15.333368741980999</v>
      </c>
      <c r="H134" s="619">
        <v>1.923</v>
      </c>
      <c r="I134" s="616">
        <v>15.384</v>
      </c>
      <c r="J134" s="617">
        <v>5.0631258018000003E-2</v>
      </c>
      <c r="K134" s="620">
        <v>0.66886802062700002</v>
      </c>
    </row>
    <row r="135" spans="1:11" ht="14.4" customHeight="1" thickBot="1" x14ac:dyDescent="0.35">
      <c r="A135" s="638" t="s">
        <v>441</v>
      </c>
      <c r="B135" s="616">
        <v>624.99228165804504</v>
      </c>
      <c r="C135" s="616">
        <v>626.88900000000001</v>
      </c>
      <c r="D135" s="617">
        <v>1.8967183419539999</v>
      </c>
      <c r="E135" s="618">
        <v>1.0030347868239999</v>
      </c>
      <c r="F135" s="616">
        <v>649.00149870951498</v>
      </c>
      <c r="G135" s="617">
        <v>432.667665806343</v>
      </c>
      <c r="H135" s="619">
        <v>54.173999999999999</v>
      </c>
      <c r="I135" s="616">
        <v>433.392</v>
      </c>
      <c r="J135" s="617">
        <v>0.72433419365600005</v>
      </c>
      <c r="K135" s="620">
        <v>0.66778274142899996</v>
      </c>
    </row>
    <row r="136" spans="1:11" ht="14.4" customHeight="1" thickBot="1" x14ac:dyDescent="0.35">
      <c r="A136" s="638" t="s">
        <v>442</v>
      </c>
      <c r="B136" s="616">
        <v>2403.9999242797699</v>
      </c>
      <c r="C136" s="616">
        <v>3401.8939999999998</v>
      </c>
      <c r="D136" s="617">
        <v>997.89407572022697</v>
      </c>
      <c r="E136" s="618">
        <v>1.4150973823420001</v>
      </c>
      <c r="F136" s="616">
        <v>8082.01866343652</v>
      </c>
      <c r="G136" s="617">
        <v>5388.0124422910103</v>
      </c>
      <c r="H136" s="619">
        <v>671.12099999999998</v>
      </c>
      <c r="I136" s="616">
        <v>5397.009</v>
      </c>
      <c r="J136" s="617">
        <v>8.9965577089859998</v>
      </c>
      <c r="K136" s="620">
        <v>0.66777982392099999</v>
      </c>
    </row>
    <row r="137" spans="1:11" ht="14.4" customHeight="1" thickBot="1" x14ac:dyDescent="0.35">
      <c r="A137" s="637" t="s">
        <v>443</v>
      </c>
      <c r="B137" s="621">
        <v>0</v>
      </c>
      <c r="C137" s="621">
        <v>327.63200000000001</v>
      </c>
      <c r="D137" s="622">
        <v>327.63200000000001</v>
      </c>
      <c r="E137" s="623" t="s">
        <v>314</v>
      </c>
      <c r="F137" s="621">
        <v>0</v>
      </c>
      <c r="G137" s="622">
        <v>0</v>
      </c>
      <c r="H137" s="624">
        <v>0</v>
      </c>
      <c r="I137" s="621">
        <v>0</v>
      </c>
      <c r="J137" s="622">
        <v>0</v>
      </c>
      <c r="K137" s="625" t="s">
        <v>314</v>
      </c>
    </row>
    <row r="138" spans="1:11" ht="14.4" customHeight="1" thickBot="1" x14ac:dyDescent="0.35">
      <c r="A138" s="638" t="s">
        <v>444</v>
      </c>
      <c r="B138" s="616">
        <v>0</v>
      </c>
      <c r="C138" s="616">
        <v>324.80500000000001</v>
      </c>
      <c r="D138" s="617">
        <v>324.80500000000001</v>
      </c>
      <c r="E138" s="626" t="s">
        <v>352</v>
      </c>
      <c r="F138" s="616">
        <v>0</v>
      </c>
      <c r="G138" s="617">
        <v>0</v>
      </c>
      <c r="H138" s="619">
        <v>0</v>
      </c>
      <c r="I138" s="616">
        <v>0</v>
      </c>
      <c r="J138" s="617">
        <v>0</v>
      </c>
      <c r="K138" s="627" t="s">
        <v>314</v>
      </c>
    </row>
    <row r="139" spans="1:11" ht="14.4" customHeight="1" thickBot="1" x14ac:dyDescent="0.35">
      <c r="A139" s="638" t="s">
        <v>445</v>
      </c>
      <c r="B139" s="616">
        <v>0</v>
      </c>
      <c r="C139" s="616">
        <v>2.827</v>
      </c>
      <c r="D139" s="617">
        <v>2.827</v>
      </c>
      <c r="E139" s="626" t="s">
        <v>352</v>
      </c>
      <c r="F139" s="616">
        <v>0</v>
      </c>
      <c r="G139" s="617">
        <v>0</v>
      </c>
      <c r="H139" s="619">
        <v>0</v>
      </c>
      <c r="I139" s="616">
        <v>0</v>
      </c>
      <c r="J139" s="617">
        <v>0</v>
      </c>
      <c r="K139" s="627" t="s">
        <v>314</v>
      </c>
    </row>
    <row r="140" spans="1:11" ht="14.4" customHeight="1" thickBot="1" x14ac:dyDescent="0.35">
      <c r="A140" s="636" t="s">
        <v>446</v>
      </c>
      <c r="B140" s="616">
        <v>1</v>
      </c>
      <c r="C140" s="616">
        <v>97.092799999999997</v>
      </c>
      <c r="D140" s="617">
        <v>96.092799999999997</v>
      </c>
      <c r="E140" s="618">
        <v>97.092799999999997</v>
      </c>
      <c r="F140" s="616">
        <v>27.155469988553001</v>
      </c>
      <c r="G140" s="617">
        <v>18.103646659035</v>
      </c>
      <c r="H140" s="619">
        <v>0</v>
      </c>
      <c r="I140" s="616">
        <v>102.35601</v>
      </c>
      <c r="J140" s="617">
        <v>84.252363340963996</v>
      </c>
      <c r="K140" s="620">
        <v>3.769259381006</v>
      </c>
    </row>
    <row r="141" spans="1:11" ht="14.4" customHeight="1" thickBot="1" x14ac:dyDescent="0.35">
      <c r="A141" s="637" t="s">
        <v>447</v>
      </c>
      <c r="B141" s="621">
        <v>1</v>
      </c>
      <c r="C141" s="621">
        <v>0</v>
      </c>
      <c r="D141" s="622">
        <v>-1</v>
      </c>
      <c r="E141" s="628">
        <v>0</v>
      </c>
      <c r="F141" s="621">
        <v>0</v>
      </c>
      <c r="G141" s="622">
        <v>0</v>
      </c>
      <c r="H141" s="624">
        <v>0</v>
      </c>
      <c r="I141" s="621">
        <v>85.528999999999996</v>
      </c>
      <c r="J141" s="622">
        <v>85.528999999999996</v>
      </c>
      <c r="K141" s="625" t="s">
        <v>352</v>
      </c>
    </row>
    <row r="142" spans="1:11" ht="14.4" customHeight="1" thickBot="1" x14ac:dyDescent="0.35">
      <c r="A142" s="638" t="s">
        <v>448</v>
      </c>
      <c r="B142" s="616">
        <v>1</v>
      </c>
      <c r="C142" s="616">
        <v>0</v>
      </c>
      <c r="D142" s="617">
        <v>-1</v>
      </c>
      <c r="E142" s="618">
        <v>0</v>
      </c>
      <c r="F142" s="616">
        <v>0</v>
      </c>
      <c r="G142" s="617">
        <v>0</v>
      </c>
      <c r="H142" s="619">
        <v>0</v>
      </c>
      <c r="I142" s="616">
        <v>85.528999999999996</v>
      </c>
      <c r="J142" s="617">
        <v>85.528999999999996</v>
      </c>
      <c r="K142" s="627" t="s">
        <v>352</v>
      </c>
    </row>
    <row r="143" spans="1:11" ht="14.4" customHeight="1" thickBot="1" x14ac:dyDescent="0.35">
      <c r="A143" s="637" t="s">
        <v>449</v>
      </c>
      <c r="B143" s="621">
        <v>0</v>
      </c>
      <c r="C143" s="621">
        <v>0</v>
      </c>
      <c r="D143" s="622">
        <v>0</v>
      </c>
      <c r="E143" s="628">
        <v>1</v>
      </c>
      <c r="F143" s="621">
        <v>0</v>
      </c>
      <c r="G143" s="622">
        <v>0</v>
      </c>
      <c r="H143" s="624">
        <v>0</v>
      </c>
      <c r="I143" s="621">
        <v>14.225009999999999</v>
      </c>
      <c r="J143" s="622">
        <v>14.225009999999999</v>
      </c>
      <c r="K143" s="625" t="s">
        <v>352</v>
      </c>
    </row>
    <row r="144" spans="1:11" ht="14.4" customHeight="1" thickBot="1" x14ac:dyDescent="0.35">
      <c r="A144" s="638" t="s">
        <v>450</v>
      </c>
      <c r="B144" s="616">
        <v>0</v>
      </c>
      <c r="C144" s="616">
        <v>0</v>
      </c>
      <c r="D144" s="617">
        <v>0</v>
      </c>
      <c r="E144" s="618">
        <v>1</v>
      </c>
      <c r="F144" s="616">
        <v>0</v>
      </c>
      <c r="G144" s="617">
        <v>0</v>
      </c>
      <c r="H144" s="619">
        <v>0</v>
      </c>
      <c r="I144" s="616">
        <v>14.225009999999999</v>
      </c>
      <c r="J144" s="617">
        <v>14.225009999999999</v>
      </c>
      <c r="K144" s="627" t="s">
        <v>352</v>
      </c>
    </row>
    <row r="145" spans="1:11" ht="14.4" customHeight="1" thickBot="1" x14ac:dyDescent="0.35">
      <c r="A145" s="637" t="s">
        <v>451</v>
      </c>
      <c r="B145" s="621">
        <v>0</v>
      </c>
      <c r="C145" s="621">
        <v>5.49</v>
      </c>
      <c r="D145" s="622">
        <v>5.49</v>
      </c>
      <c r="E145" s="623" t="s">
        <v>352</v>
      </c>
      <c r="F145" s="621">
        <v>27.155469988553001</v>
      </c>
      <c r="G145" s="622">
        <v>18.103646659035</v>
      </c>
      <c r="H145" s="624">
        <v>0</v>
      </c>
      <c r="I145" s="621">
        <v>0</v>
      </c>
      <c r="J145" s="622">
        <v>-18.103646659035</v>
      </c>
      <c r="K145" s="629">
        <v>0</v>
      </c>
    </row>
    <row r="146" spans="1:11" ht="14.4" customHeight="1" thickBot="1" x14ac:dyDescent="0.35">
      <c r="A146" s="638" t="s">
        <v>452</v>
      </c>
      <c r="B146" s="616">
        <v>0</v>
      </c>
      <c r="C146" s="616">
        <v>5.49</v>
      </c>
      <c r="D146" s="617">
        <v>5.49</v>
      </c>
      <c r="E146" s="626" t="s">
        <v>352</v>
      </c>
      <c r="F146" s="616">
        <v>27.155469988553001</v>
      </c>
      <c r="G146" s="617">
        <v>18.103646659035</v>
      </c>
      <c r="H146" s="619">
        <v>0</v>
      </c>
      <c r="I146" s="616">
        <v>0</v>
      </c>
      <c r="J146" s="617">
        <v>-18.103646659035</v>
      </c>
      <c r="K146" s="620">
        <v>0</v>
      </c>
    </row>
    <row r="147" spans="1:11" ht="14.4" customHeight="1" thickBot="1" x14ac:dyDescent="0.35">
      <c r="A147" s="637" t="s">
        <v>453</v>
      </c>
      <c r="B147" s="621">
        <v>0</v>
      </c>
      <c r="C147" s="621">
        <v>91.602800000000002</v>
      </c>
      <c r="D147" s="622">
        <v>91.602800000000002</v>
      </c>
      <c r="E147" s="623" t="s">
        <v>314</v>
      </c>
      <c r="F147" s="621">
        <v>0</v>
      </c>
      <c r="G147" s="622">
        <v>0</v>
      </c>
      <c r="H147" s="624">
        <v>0</v>
      </c>
      <c r="I147" s="621">
        <v>2.6019999999999999</v>
      </c>
      <c r="J147" s="622">
        <v>2.6019999999999999</v>
      </c>
      <c r="K147" s="625" t="s">
        <v>314</v>
      </c>
    </row>
    <row r="148" spans="1:11" ht="14.4" customHeight="1" thickBot="1" x14ac:dyDescent="0.35">
      <c r="A148" s="638" t="s">
        <v>454</v>
      </c>
      <c r="B148" s="616">
        <v>0</v>
      </c>
      <c r="C148" s="616">
        <v>91.602800000000002</v>
      </c>
      <c r="D148" s="617">
        <v>91.602800000000002</v>
      </c>
      <c r="E148" s="626" t="s">
        <v>314</v>
      </c>
      <c r="F148" s="616">
        <v>0</v>
      </c>
      <c r="G148" s="617">
        <v>0</v>
      </c>
      <c r="H148" s="619">
        <v>0</v>
      </c>
      <c r="I148" s="616">
        <v>2.6019999999999999</v>
      </c>
      <c r="J148" s="617">
        <v>2.6019999999999999</v>
      </c>
      <c r="K148" s="627" t="s">
        <v>314</v>
      </c>
    </row>
    <row r="149" spans="1:11" ht="14.4" customHeight="1" thickBot="1" x14ac:dyDescent="0.35">
      <c r="A149" s="635" t="s">
        <v>455</v>
      </c>
      <c r="B149" s="616">
        <v>0</v>
      </c>
      <c r="C149" s="616">
        <v>0.56499999999999995</v>
      </c>
      <c r="D149" s="617">
        <v>0.56499999999999995</v>
      </c>
      <c r="E149" s="626" t="s">
        <v>352</v>
      </c>
      <c r="F149" s="616">
        <v>0</v>
      </c>
      <c r="G149" s="617">
        <v>0</v>
      </c>
      <c r="H149" s="619">
        <v>0</v>
      </c>
      <c r="I149" s="616">
        <v>0.69599999999999995</v>
      </c>
      <c r="J149" s="617">
        <v>0.69599999999999995</v>
      </c>
      <c r="K149" s="627" t="s">
        <v>314</v>
      </c>
    </row>
    <row r="150" spans="1:11" ht="14.4" customHeight="1" thickBot="1" x14ac:dyDescent="0.35">
      <c r="A150" s="636" t="s">
        <v>456</v>
      </c>
      <c r="B150" s="616">
        <v>0</v>
      </c>
      <c r="C150" s="616">
        <v>0.56499999999999995</v>
      </c>
      <c r="D150" s="617">
        <v>0.56499999999999995</v>
      </c>
      <c r="E150" s="626" t="s">
        <v>352</v>
      </c>
      <c r="F150" s="616">
        <v>0</v>
      </c>
      <c r="G150" s="617">
        <v>0</v>
      </c>
      <c r="H150" s="619">
        <v>0</v>
      </c>
      <c r="I150" s="616">
        <v>0.69599999999999995</v>
      </c>
      <c r="J150" s="617">
        <v>0.69599999999999995</v>
      </c>
      <c r="K150" s="627" t="s">
        <v>314</v>
      </c>
    </row>
    <row r="151" spans="1:11" ht="14.4" customHeight="1" thickBot="1" x14ac:dyDescent="0.35">
      <c r="A151" s="637" t="s">
        <v>457</v>
      </c>
      <c r="B151" s="621">
        <v>0</v>
      </c>
      <c r="C151" s="621">
        <v>0.56499999999999995</v>
      </c>
      <c r="D151" s="622">
        <v>0.56499999999999995</v>
      </c>
      <c r="E151" s="623" t="s">
        <v>352</v>
      </c>
      <c r="F151" s="621">
        <v>0</v>
      </c>
      <c r="G151" s="622">
        <v>0</v>
      </c>
      <c r="H151" s="624">
        <v>0</v>
      </c>
      <c r="I151" s="621">
        <v>0.69599999999999995</v>
      </c>
      <c r="J151" s="622">
        <v>0.69599999999999995</v>
      </c>
      <c r="K151" s="625" t="s">
        <v>314</v>
      </c>
    </row>
    <row r="152" spans="1:11" ht="14.4" customHeight="1" thickBot="1" x14ac:dyDescent="0.35">
      <c r="A152" s="638" t="s">
        <v>458</v>
      </c>
      <c r="B152" s="616">
        <v>0</v>
      </c>
      <c r="C152" s="616">
        <v>0.56499999999999995</v>
      </c>
      <c r="D152" s="617">
        <v>0.56499999999999995</v>
      </c>
      <c r="E152" s="626" t="s">
        <v>352</v>
      </c>
      <c r="F152" s="616">
        <v>0</v>
      </c>
      <c r="G152" s="617">
        <v>0</v>
      </c>
      <c r="H152" s="619">
        <v>0</v>
      </c>
      <c r="I152" s="616">
        <v>0.69599999999999995</v>
      </c>
      <c r="J152" s="617">
        <v>0.69599999999999995</v>
      </c>
      <c r="K152" s="627" t="s">
        <v>314</v>
      </c>
    </row>
    <row r="153" spans="1:11" ht="14.4" customHeight="1" thickBot="1" x14ac:dyDescent="0.35">
      <c r="A153" s="634" t="s">
        <v>459</v>
      </c>
      <c r="B153" s="616">
        <v>150790.60089165601</v>
      </c>
      <c r="C153" s="616">
        <v>149128.21239</v>
      </c>
      <c r="D153" s="617">
        <v>-1662.38850165642</v>
      </c>
      <c r="E153" s="618">
        <v>0.98897551643199999</v>
      </c>
      <c r="F153" s="616">
        <v>153023.28827073</v>
      </c>
      <c r="G153" s="617">
        <v>102015.52551382</v>
      </c>
      <c r="H153" s="619">
        <v>11921.414720000001</v>
      </c>
      <c r="I153" s="616">
        <v>96236.393160000007</v>
      </c>
      <c r="J153" s="617">
        <v>-5779.1323538198003</v>
      </c>
      <c r="K153" s="620">
        <v>0.62890030823099996</v>
      </c>
    </row>
    <row r="154" spans="1:11" ht="14.4" customHeight="1" thickBot="1" x14ac:dyDescent="0.35">
      <c r="A154" s="635" t="s">
        <v>460</v>
      </c>
      <c r="B154" s="616">
        <v>150769.60089165601</v>
      </c>
      <c r="C154" s="616">
        <v>149015.24088999999</v>
      </c>
      <c r="D154" s="617">
        <v>-1754.3600016564001</v>
      </c>
      <c r="E154" s="618">
        <v>0.988363967329</v>
      </c>
      <c r="F154" s="616">
        <v>152952.916717257</v>
      </c>
      <c r="G154" s="617">
        <v>101968.611144838</v>
      </c>
      <c r="H154" s="619">
        <v>11921.414769999999</v>
      </c>
      <c r="I154" s="616">
        <v>96233.608070000002</v>
      </c>
      <c r="J154" s="617">
        <v>-5735.0030748381096</v>
      </c>
      <c r="K154" s="620">
        <v>0.62917144789000001</v>
      </c>
    </row>
    <row r="155" spans="1:11" ht="14.4" customHeight="1" thickBot="1" x14ac:dyDescent="0.35">
      <c r="A155" s="636" t="s">
        <v>461</v>
      </c>
      <c r="B155" s="616">
        <v>150769.60089165601</v>
      </c>
      <c r="C155" s="616">
        <v>149015.24088999999</v>
      </c>
      <c r="D155" s="617">
        <v>-1754.3600016564001</v>
      </c>
      <c r="E155" s="618">
        <v>0.988363967329</v>
      </c>
      <c r="F155" s="616">
        <v>152952.916717257</v>
      </c>
      <c r="G155" s="617">
        <v>101968.611144838</v>
      </c>
      <c r="H155" s="619">
        <v>11921.414769999999</v>
      </c>
      <c r="I155" s="616">
        <v>96233.608070000002</v>
      </c>
      <c r="J155" s="617">
        <v>-5735.0030748381096</v>
      </c>
      <c r="K155" s="620">
        <v>0.62917144789000001</v>
      </c>
    </row>
    <row r="156" spans="1:11" ht="14.4" customHeight="1" thickBot="1" x14ac:dyDescent="0.35">
      <c r="A156" s="637" t="s">
        <v>462</v>
      </c>
      <c r="B156" s="621">
        <v>46.230230517834002</v>
      </c>
      <c r="C156" s="621">
        <v>43.710270000000001</v>
      </c>
      <c r="D156" s="622">
        <v>-2.5199605178339999</v>
      </c>
      <c r="E156" s="628">
        <v>0.94549106743300004</v>
      </c>
      <c r="F156" s="621">
        <v>41.459090211037001</v>
      </c>
      <c r="G156" s="622">
        <v>27.639393474024001</v>
      </c>
      <c r="H156" s="624">
        <v>10.24855</v>
      </c>
      <c r="I156" s="621">
        <v>10.29814</v>
      </c>
      <c r="J156" s="622">
        <v>-17.341253474024001</v>
      </c>
      <c r="K156" s="629">
        <v>0.24839281198800001</v>
      </c>
    </row>
    <row r="157" spans="1:11" ht="14.4" customHeight="1" thickBot="1" x14ac:dyDescent="0.35">
      <c r="A157" s="638" t="s">
        <v>463</v>
      </c>
      <c r="B157" s="616">
        <v>5.2889385423999999E-2</v>
      </c>
      <c r="C157" s="616">
        <v>0</v>
      </c>
      <c r="D157" s="617">
        <v>-5.2889385423999999E-2</v>
      </c>
      <c r="E157" s="618">
        <v>0</v>
      </c>
      <c r="F157" s="616">
        <v>0</v>
      </c>
      <c r="G157" s="617">
        <v>0</v>
      </c>
      <c r="H157" s="619">
        <v>0</v>
      </c>
      <c r="I157" s="616">
        <v>0</v>
      </c>
      <c r="J157" s="617">
        <v>0</v>
      </c>
      <c r="K157" s="620">
        <v>8</v>
      </c>
    </row>
    <row r="158" spans="1:11" ht="14.4" customHeight="1" thickBot="1" x14ac:dyDescent="0.35">
      <c r="A158" s="638" t="s">
        <v>464</v>
      </c>
      <c r="B158" s="616">
        <v>44.099502044059001</v>
      </c>
      <c r="C158" s="616">
        <v>7.82</v>
      </c>
      <c r="D158" s="617">
        <v>-36.279502044059001</v>
      </c>
      <c r="E158" s="618">
        <v>0.17732626532099999</v>
      </c>
      <c r="F158" s="616">
        <v>6.4351256075769996</v>
      </c>
      <c r="G158" s="617">
        <v>4.2900837383840003</v>
      </c>
      <c r="H158" s="619">
        <v>10.056050000000001</v>
      </c>
      <c r="I158" s="616">
        <v>10.056050000000001</v>
      </c>
      <c r="J158" s="617">
        <v>5.7659662616149996</v>
      </c>
      <c r="K158" s="620">
        <v>1.562681230053</v>
      </c>
    </row>
    <row r="159" spans="1:11" ht="14.4" customHeight="1" thickBot="1" x14ac:dyDescent="0.35">
      <c r="A159" s="638" t="s">
        <v>465</v>
      </c>
      <c r="B159" s="616">
        <v>2.0778390883490001</v>
      </c>
      <c r="C159" s="616">
        <v>35.890270000000001</v>
      </c>
      <c r="D159" s="617">
        <v>33.812430911649997</v>
      </c>
      <c r="E159" s="618">
        <v>17.272882294510001</v>
      </c>
      <c r="F159" s="616">
        <v>35.023964603460001</v>
      </c>
      <c r="G159" s="617">
        <v>23.349309735639999</v>
      </c>
      <c r="H159" s="619">
        <v>0.1925</v>
      </c>
      <c r="I159" s="616">
        <v>0.24209</v>
      </c>
      <c r="J159" s="617">
        <v>-23.107219735640001</v>
      </c>
      <c r="K159" s="620">
        <v>6.9121243899999997E-3</v>
      </c>
    </row>
    <row r="160" spans="1:11" ht="14.4" customHeight="1" thickBot="1" x14ac:dyDescent="0.35">
      <c r="A160" s="637" t="s">
        <v>466</v>
      </c>
      <c r="B160" s="621">
        <v>85.000000000021998</v>
      </c>
      <c r="C160" s="621">
        <v>101.28352</v>
      </c>
      <c r="D160" s="622">
        <v>16.283519999976999</v>
      </c>
      <c r="E160" s="628">
        <v>1.1915708235289999</v>
      </c>
      <c r="F160" s="621">
        <v>102.000010227403</v>
      </c>
      <c r="G160" s="622">
        <v>68.000006818268005</v>
      </c>
      <c r="H160" s="624">
        <v>0.24399999999999999</v>
      </c>
      <c r="I160" s="621">
        <v>46.861370000000001</v>
      </c>
      <c r="J160" s="622">
        <v>-21.138636818268001</v>
      </c>
      <c r="K160" s="629">
        <v>0.45942515001200002</v>
      </c>
    </row>
    <row r="161" spans="1:11" ht="14.4" customHeight="1" thickBot="1" x14ac:dyDescent="0.35">
      <c r="A161" s="638" t="s">
        <v>467</v>
      </c>
      <c r="B161" s="616">
        <v>85.000000000021998</v>
      </c>
      <c r="C161" s="616">
        <v>101.28352</v>
      </c>
      <c r="D161" s="617">
        <v>16.283519999976999</v>
      </c>
      <c r="E161" s="618">
        <v>1.1915708235289999</v>
      </c>
      <c r="F161" s="616">
        <v>102.000010227403</v>
      </c>
      <c r="G161" s="617">
        <v>68.000006818268005</v>
      </c>
      <c r="H161" s="619">
        <v>0.24399999999999999</v>
      </c>
      <c r="I161" s="616">
        <v>43.348970000000001</v>
      </c>
      <c r="J161" s="617">
        <v>-24.651036818268</v>
      </c>
      <c r="K161" s="620">
        <v>0.42498985934700001</v>
      </c>
    </row>
    <row r="162" spans="1:11" ht="14.4" customHeight="1" thickBot="1" x14ac:dyDescent="0.35">
      <c r="A162" s="638" t="s">
        <v>468</v>
      </c>
      <c r="B162" s="616">
        <v>0</v>
      </c>
      <c r="C162" s="616">
        <v>0</v>
      </c>
      <c r="D162" s="617">
        <v>0</v>
      </c>
      <c r="E162" s="618">
        <v>1</v>
      </c>
      <c r="F162" s="616">
        <v>0</v>
      </c>
      <c r="G162" s="617">
        <v>0</v>
      </c>
      <c r="H162" s="619">
        <v>0</v>
      </c>
      <c r="I162" s="616">
        <v>3.5124</v>
      </c>
      <c r="J162" s="617">
        <v>3.5124</v>
      </c>
      <c r="K162" s="627" t="s">
        <v>314</v>
      </c>
    </row>
    <row r="163" spans="1:11" ht="14.4" customHeight="1" thickBot="1" x14ac:dyDescent="0.35">
      <c r="A163" s="637" t="s">
        <v>469</v>
      </c>
      <c r="B163" s="621">
        <v>3961.3706611002399</v>
      </c>
      <c r="C163" s="621">
        <v>4390.7661600000001</v>
      </c>
      <c r="D163" s="622">
        <v>429.395498899762</v>
      </c>
      <c r="E163" s="628">
        <v>1.1083956881679999</v>
      </c>
      <c r="F163" s="621">
        <v>3968.4426927315399</v>
      </c>
      <c r="G163" s="622">
        <v>2645.6284618210202</v>
      </c>
      <c r="H163" s="624">
        <v>460.60894000000002</v>
      </c>
      <c r="I163" s="621">
        <v>2815.7541200000001</v>
      </c>
      <c r="J163" s="622">
        <v>170.12565817897601</v>
      </c>
      <c r="K163" s="629">
        <v>0.70953629370899995</v>
      </c>
    </row>
    <row r="164" spans="1:11" ht="14.4" customHeight="1" thickBot="1" x14ac:dyDescent="0.35">
      <c r="A164" s="638" t="s">
        <v>470</v>
      </c>
      <c r="B164" s="616">
        <v>28.37066109921</v>
      </c>
      <c r="C164" s="616">
        <v>0.47405999999999998</v>
      </c>
      <c r="D164" s="617">
        <v>-27.896601099209999</v>
      </c>
      <c r="E164" s="618">
        <v>1.6709515450999999E-2</v>
      </c>
      <c r="F164" s="616">
        <v>0.442294865506</v>
      </c>
      <c r="G164" s="617">
        <v>0.29486324367</v>
      </c>
      <c r="H164" s="619">
        <v>0</v>
      </c>
      <c r="I164" s="616">
        <v>0.25041999999999998</v>
      </c>
      <c r="J164" s="617">
        <v>-4.444324367E-2</v>
      </c>
      <c r="K164" s="620">
        <v>0.56618337568400001</v>
      </c>
    </row>
    <row r="165" spans="1:11" ht="14.4" customHeight="1" thickBot="1" x14ac:dyDescent="0.35">
      <c r="A165" s="638" t="s">
        <v>471</v>
      </c>
      <c r="B165" s="616">
        <v>3762.00000000098</v>
      </c>
      <c r="C165" s="616">
        <v>4359.3492200000001</v>
      </c>
      <c r="D165" s="617">
        <v>597.34921999901701</v>
      </c>
      <c r="E165" s="618">
        <v>1.1587850132899999</v>
      </c>
      <c r="F165" s="616">
        <v>3900.0003910477599</v>
      </c>
      <c r="G165" s="617">
        <v>2600.0002606985099</v>
      </c>
      <c r="H165" s="619">
        <v>414.06130000000002</v>
      </c>
      <c r="I165" s="616">
        <v>2670.6101699999999</v>
      </c>
      <c r="J165" s="617">
        <v>70.609909301491001</v>
      </c>
      <c r="K165" s="620">
        <v>0.68477176979999999</v>
      </c>
    </row>
    <row r="166" spans="1:11" ht="14.4" customHeight="1" thickBot="1" x14ac:dyDescent="0.35">
      <c r="A166" s="638" t="s">
        <v>472</v>
      </c>
      <c r="B166" s="616">
        <v>171.00000000004499</v>
      </c>
      <c r="C166" s="616">
        <v>30.942879999999999</v>
      </c>
      <c r="D166" s="617">
        <v>-140.05712000004499</v>
      </c>
      <c r="E166" s="618">
        <v>0.180952514619</v>
      </c>
      <c r="F166" s="616">
        <v>68.000006818268005</v>
      </c>
      <c r="G166" s="617">
        <v>45.333337878845001</v>
      </c>
      <c r="H166" s="619">
        <v>46.547640000000001</v>
      </c>
      <c r="I166" s="616">
        <v>144.89353</v>
      </c>
      <c r="J166" s="617">
        <v>99.560192121154003</v>
      </c>
      <c r="K166" s="620">
        <v>2.1307869922310001</v>
      </c>
    </row>
    <row r="167" spans="1:11" ht="14.4" customHeight="1" thickBot="1" x14ac:dyDescent="0.35">
      <c r="A167" s="637" t="s">
        <v>473</v>
      </c>
      <c r="B167" s="621">
        <v>0</v>
      </c>
      <c r="C167" s="621">
        <v>-3.3130299999999999</v>
      </c>
      <c r="D167" s="622">
        <v>-3.3130299999999999</v>
      </c>
      <c r="E167" s="623" t="s">
        <v>352</v>
      </c>
      <c r="F167" s="621">
        <v>0</v>
      </c>
      <c r="G167" s="622">
        <v>0</v>
      </c>
      <c r="H167" s="624">
        <v>0</v>
      </c>
      <c r="I167" s="621">
        <v>0</v>
      </c>
      <c r="J167" s="622">
        <v>0</v>
      </c>
      <c r="K167" s="625" t="s">
        <v>314</v>
      </c>
    </row>
    <row r="168" spans="1:11" ht="14.4" customHeight="1" thickBot="1" x14ac:dyDescent="0.35">
      <c r="A168" s="638" t="s">
        <v>474</v>
      </c>
      <c r="B168" s="616">
        <v>0</v>
      </c>
      <c r="C168" s="616">
        <v>-3.3130299999999999</v>
      </c>
      <c r="D168" s="617">
        <v>-3.3130299999999999</v>
      </c>
      <c r="E168" s="626" t="s">
        <v>352</v>
      </c>
      <c r="F168" s="616">
        <v>0</v>
      </c>
      <c r="G168" s="617">
        <v>0</v>
      </c>
      <c r="H168" s="619">
        <v>0</v>
      </c>
      <c r="I168" s="616">
        <v>0</v>
      </c>
      <c r="J168" s="617">
        <v>0</v>
      </c>
      <c r="K168" s="627" t="s">
        <v>314</v>
      </c>
    </row>
    <row r="169" spans="1:11" ht="14.4" customHeight="1" thickBot="1" x14ac:dyDescent="0.35">
      <c r="A169" s="637" t="s">
        <v>475</v>
      </c>
      <c r="B169" s="621">
        <v>146677.00000003801</v>
      </c>
      <c r="C169" s="621">
        <v>141188.49763</v>
      </c>
      <c r="D169" s="622">
        <v>-5488.5023700383299</v>
      </c>
      <c r="E169" s="628">
        <v>0.96258102926800004</v>
      </c>
      <c r="F169" s="621">
        <v>148841.01492408701</v>
      </c>
      <c r="G169" s="622">
        <v>99227.343282724803</v>
      </c>
      <c r="H169" s="624">
        <v>11019.88247</v>
      </c>
      <c r="I169" s="621">
        <v>89980.845589999997</v>
      </c>
      <c r="J169" s="622">
        <v>-9246.4976927247899</v>
      </c>
      <c r="K169" s="629">
        <v>0.60454334872600002</v>
      </c>
    </row>
    <row r="170" spans="1:11" ht="14.4" customHeight="1" thickBot="1" x14ac:dyDescent="0.35">
      <c r="A170" s="638" t="s">
        <v>476</v>
      </c>
      <c r="B170" s="616">
        <v>74823.0000000195</v>
      </c>
      <c r="C170" s="616">
        <v>67043.174360000005</v>
      </c>
      <c r="D170" s="617">
        <v>-7779.8256400195396</v>
      </c>
      <c r="E170" s="618">
        <v>0.89602360717899998</v>
      </c>
      <c r="F170" s="616">
        <v>73893.007409151905</v>
      </c>
      <c r="G170" s="617">
        <v>49262.004939434599</v>
      </c>
      <c r="H170" s="619">
        <v>4831.5496300000004</v>
      </c>
      <c r="I170" s="616">
        <v>42847.46976</v>
      </c>
      <c r="J170" s="617">
        <v>-6414.5351794345797</v>
      </c>
      <c r="K170" s="620">
        <v>0.57985824724500001</v>
      </c>
    </row>
    <row r="171" spans="1:11" ht="14.4" customHeight="1" thickBot="1" x14ac:dyDescent="0.35">
      <c r="A171" s="638" t="s">
        <v>477</v>
      </c>
      <c r="B171" s="616">
        <v>71067.000000018597</v>
      </c>
      <c r="C171" s="616">
        <v>73564.621230000004</v>
      </c>
      <c r="D171" s="617">
        <v>2497.6212299814401</v>
      </c>
      <c r="E171" s="618">
        <v>1.0351445991799999</v>
      </c>
      <c r="F171" s="616">
        <v>74343.007454272796</v>
      </c>
      <c r="G171" s="617">
        <v>49562.004969515197</v>
      </c>
      <c r="H171" s="619">
        <v>5896.27916</v>
      </c>
      <c r="I171" s="616">
        <v>46635.266629999998</v>
      </c>
      <c r="J171" s="617">
        <v>-2926.7383395151801</v>
      </c>
      <c r="K171" s="620">
        <v>0.62729862870599995</v>
      </c>
    </row>
    <row r="172" spans="1:11" ht="14.4" customHeight="1" thickBot="1" x14ac:dyDescent="0.35">
      <c r="A172" s="638" t="s">
        <v>478</v>
      </c>
      <c r="B172" s="616">
        <v>171.00000000004499</v>
      </c>
      <c r="C172" s="616">
        <v>280.98491999999999</v>
      </c>
      <c r="D172" s="617">
        <v>109.984919999955</v>
      </c>
      <c r="E172" s="618">
        <v>1.643186666666</v>
      </c>
      <c r="F172" s="616">
        <v>282.000028275761</v>
      </c>
      <c r="G172" s="617">
        <v>188.00001885050801</v>
      </c>
      <c r="H172" s="619">
        <v>146.02683999999999</v>
      </c>
      <c r="I172" s="616">
        <v>277.15307999999999</v>
      </c>
      <c r="J172" s="617">
        <v>89.153061149492004</v>
      </c>
      <c r="K172" s="620">
        <v>0.98281224188000005</v>
      </c>
    </row>
    <row r="173" spans="1:11" ht="14.4" customHeight="1" thickBot="1" x14ac:dyDescent="0.35">
      <c r="A173" s="638" t="s">
        <v>479</v>
      </c>
      <c r="B173" s="616">
        <v>616.00000000016098</v>
      </c>
      <c r="C173" s="616">
        <v>299.71712000000002</v>
      </c>
      <c r="D173" s="617">
        <v>-316.28288000016101</v>
      </c>
      <c r="E173" s="618">
        <v>0.48655376623300001</v>
      </c>
      <c r="F173" s="616">
        <v>323.00003238677601</v>
      </c>
      <c r="G173" s="617">
        <v>215.33335492451801</v>
      </c>
      <c r="H173" s="619">
        <v>146.02683999999999</v>
      </c>
      <c r="I173" s="616">
        <v>220.95612</v>
      </c>
      <c r="J173" s="617">
        <v>5.6227650754820004</v>
      </c>
      <c r="K173" s="620">
        <v>0.68407460633100003</v>
      </c>
    </row>
    <row r="174" spans="1:11" ht="14.4" customHeight="1" thickBot="1" x14ac:dyDescent="0.35">
      <c r="A174" s="637" t="s">
        <v>480</v>
      </c>
      <c r="B174" s="621">
        <v>0</v>
      </c>
      <c r="C174" s="621">
        <v>3294.2963399999999</v>
      </c>
      <c r="D174" s="622">
        <v>3294.2963399999999</v>
      </c>
      <c r="E174" s="623" t="s">
        <v>314</v>
      </c>
      <c r="F174" s="621">
        <v>0</v>
      </c>
      <c r="G174" s="622">
        <v>0</v>
      </c>
      <c r="H174" s="624">
        <v>430.43081000000001</v>
      </c>
      <c r="I174" s="621">
        <v>3379.8488499999999</v>
      </c>
      <c r="J174" s="622">
        <v>3379.8488499999999</v>
      </c>
      <c r="K174" s="625" t="s">
        <v>314</v>
      </c>
    </row>
    <row r="175" spans="1:11" ht="14.4" customHeight="1" thickBot="1" x14ac:dyDescent="0.35">
      <c r="A175" s="638" t="s">
        <v>481</v>
      </c>
      <c r="B175" s="616">
        <v>0</v>
      </c>
      <c r="C175" s="616">
        <v>913.36937999999998</v>
      </c>
      <c r="D175" s="617">
        <v>913.36937999999998</v>
      </c>
      <c r="E175" s="626" t="s">
        <v>314</v>
      </c>
      <c r="F175" s="616">
        <v>0</v>
      </c>
      <c r="G175" s="617">
        <v>0</v>
      </c>
      <c r="H175" s="619">
        <v>0</v>
      </c>
      <c r="I175" s="616">
        <v>652.95761000000005</v>
      </c>
      <c r="J175" s="617">
        <v>652.95761000000005</v>
      </c>
      <c r="K175" s="627" t="s">
        <v>314</v>
      </c>
    </row>
    <row r="176" spans="1:11" ht="14.4" customHeight="1" thickBot="1" x14ac:dyDescent="0.35">
      <c r="A176" s="638" t="s">
        <v>482</v>
      </c>
      <c r="B176" s="616">
        <v>0</v>
      </c>
      <c r="C176" s="616">
        <v>2380.9269599999998</v>
      </c>
      <c r="D176" s="617">
        <v>2380.9269599999998</v>
      </c>
      <c r="E176" s="626" t="s">
        <v>314</v>
      </c>
      <c r="F176" s="616">
        <v>0</v>
      </c>
      <c r="G176" s="617">
        <v>0</v>
      </c>
      <c r="H176" s="619">
        <v>430.43081000000001</v>
      </c>
      <c r="I176" s="616">
        <v>2726.8912399999999</v>
      </c>
      <c r="J176" s="617">
        <v>2726.8912399999999</v>
      </c>
      <c r="K176" s="627" t="s">
        <v>314</v>
      </c>
    </row>
    <row r="177" spans="1:11" ht="14.4" customHeight="1" thickBot="1" x14ac:dyDescent="0.35">
      <c r="A177" s="635" t="s">
        <v>483</v>
      </c>
      <c r="B177" s="616">
        <v>21</v>
      </c>
      <c r="C177" s="616">
        <v>112.97150000000001</v>
      </c>
      <c r="D177" s="617">
        <v>91.971500000000006</v>
      </c>
      <c r="E177" s="618">
        <v>5.3795952380949998</v>
      </c>
      <c r="F177" s="616">
        <v>70.37155347254</v>
      </c>
      <c r="G177" s="617">
        <v>46.914368981693002</v>
      </c>
      <c r="H177" s="619">
        <v>-5.0000000000000002E-5</v>
      </c>
      <c r="I177" s="616">
        <v>2.7850899999999998</v>
      </c>
      <c r="J177" s="617">
        <v>-44.129278981692998</v>
      </c>
      <c r="K177" s="620">
        <v>3.9576929348999999E-2</v>
      </c>
    </row>
    <row r="178" spans="1:11" ht="14.4" customHeight="1" thickBot="1" x14ac:dyDescent="0.35">
      <c r="A178" s="636" t="s">
        <v>484</v>
      </c>
      <c r="B178" s="616">
        <v>0</v>
      </c>
      <c r="C178" s="616">
        <v>10.041040000000001</v>
      </c>
      <c r="D178" s="617">
        <v>10.041040000000001</v>
      </c>
      <c r="E178" s="626" t="s">
        <v>352</v>
      </c>
      <c r="F178" s="616">
        <v>0</v>
      </c>
      <c r="G178" s="617">
        <v>0</v>
      </c>
      <c r="H178" s="619">
        <v>0</v>
      </c>
      <c r="I178" s="616">
        <v>0</v>
      </c>
      <c r="J178" s="617">
        <v>0</v>
      </c>
      <c r="K178" s="627" t="s">
        <v>314</v>
      </c>
    </row>
    <row r="179" spans="1:11" ht="14.4" customHeight="1" thickBot="1" x14ac:dyDescent="0.35">
      <c r="A179" s="637" t="s">
        <v>485</v>
      </c>
      <c r="B179" s="621">
        <v>0</v>
      </c>
      <c r="C179" s="621">
        <v>10.041040000000001</v>
      </c>
      <c r="D179" s="622">
        <v>10.041040000000001</v>
      </c>
      <c r="E179" s="623" t="s">
        <v>352</v>
      </c>
      <c r="F179" s="621">
        <v>0</v>
      </c>
      <c r="G179" s="622">
        <v>0</v>
      </c>
      <c r="H179" s="624">
        <v>0</v>
      </c>
      <c r="I179" s="621">
        <v>0</v>
      </c>
      <c r="J179" s="622">
        <v>0</v>
      </c>
      <c r="K179" s="625" t="s">
        <v>314</v>
      </c>
    </row>
    <row r="180" spans="1:11" ht="14.4" customHeight="1" thickBot="1" x14ac:dyDescent="0.35">
      <c r="A180" s="638" t="s">
        <v>486</v>
      </c>
      <c r="B180" s="616">
        <v>0</v>
      </c>
      <c r="C180" s="616">
        <v>10.041040000000001</v>
      </c>
      <c r="D180" s="617">
        <v>10.041040000000001</v>
      </c>
      <c r="E180" s="626" t="s">
        <v>352</v>
      </c>
      <c r="F180" s="616">
        <v>0</v>
      </c>
      <c r="G180" s="617">
        <v>0</v>
      </c>
      <c r="H180" s="619">
        <v>0</v>
      </c>
      <c r="I180" s="616">
        <v>0</v>
      </c>
      <c r="J180" s="617">
        <v>0</v>
      </c>
      <c r="K180" s="627" t="s">
        <v>314</v>
      </c>
    </row>
    <row r="181" spans="1:11" ht="14.4" customHeight="1" thickBot="1" x14ac:dyDescent="0.35">
      <c r="A181" s="641" t="s">
        <v>487</v>
      </c>
      <c r="B181" s="621">
        <v>21</v>
      </c>
      <c r="C181" s="621">
        <v>102.93046</v>
      </c>
      <c r="D181" s="622">
        <v>81.930459999999997</v>
      </c>
      <c r="E181" s="628">
        <v>4.90145047619</v>
      </c>
      <c r="F181" s="621">
        <v>70.37155347254</v>
      </c>
      <c r="G181" s="622">
        <v>46.914368981693002</v>
      </c>
      <c r="H181" s="624">
        <v>-5.0000000000000002E-5</v>
      </c>
      <c r="I181" s="621">
        <v>2.7850899999999998</v>
      </c>
      <c r="J181" s="622">
        <v>-44.129278981692998</v>
      </c>
      <c r="K181" s="629">
        <v>3.9576929348999999E-2</v>
      </c>
    </row>
    <row r="182" spans="1:11" ht="14.4" customHeight="1" thickBot="1" x14ac:dyDescent="0.35">
      <c r="A182" s="637" t="s">
        <v>488</v>
      </c>
      <c r="B182" s="621">
        <v>0</v>
      </c>
      <c r="C182" s="621">
        <v>27.379960000000001</v>
      </c>
      <c r="D182" s="622">
        <v>27.379960000000001</v>
      </c>
      <c r="E182" s="623" t="s">
        <v>314</v>
      </c>
      <c r="F182" s="621">
        <v>0</v>
      </c>
      <c r="G182" s="622">
        <v>0</v>
      </c>
      <c r="H182" s="624">
        <v>-5.0000000000000002E-5</v>
      </c>
      <c r="I182" s="621">
        <v>-5.0000000000000002E-5</v>
      </c>
      <c r="J182" s="622">
        <v>-5.0000000000000002E-5</v>
      </c>
      <c r="K182" s="625" t="s">
        <v>314</v>
      </c>
    </row>
    <row r="183" spans="1:11" ht="14.4" customHeight="1" thickBot="1" x14ac:dyDescent="0.35">
      <c r="A183" s="638" t="s">
        <v>489</v>
      </c>
      <c r="B183" s="616">
        <v>0</v>
      </c>
      <c r="C183" s="616">
        <v>-4.0000000000000098E-5</v>
      </c>
      <c r="D183" s="617">
        <v>-4.0000000000000098E-5</v>
      </c>
      <c r="E183" s="626" t="s">
        <v>314</v>
      </c>
      <c r="F183" s="616">
        <v>0</v>
      </c>
      <c r="G183" s="617">
        <v>0</v>
      </c>
      <c r="H183" s="619">
        <v>-5.0000000000000002E-5</v>
      </c>
      <c r="I183" s="616">
        <v>-5.0000000000000002E-5</v>
      </c>
      <c r="J183" s="617">
        <v>-5.0000000000000002E-5</v>
      </c>
      <c r="K183" s="627" t="s">
        <v>314</v>
      </c>
    </row>
    <row r="184" spans="1:11" ht="14.4" customHeight="1" thickBot="1" x14ac:dyDescent="0.35">
      <c r="A184" s="638" t="s">
        <v>490</v>
      </c>
      <c r="B184" s="616">
        <v>0</v>
      </c>
      <c r="C184" s="616">
        <v>27.38</v>
      </c>
      <c r="D184" s="617">
        <v>27.38</v>
      </c>
      <c r="E184" s="626" t="s">
        <v>352</v>
      </c>
      <c r="F184" s="616">
        <v>0</v>
      </c>
      <c r="G184" s="617">
        <v>0</v>
      </c>
      <c r="H184" s="619">
        <v>0</v>
      </c>
      <c r="I184" s="616">
        <v>0</v>
      </c>
      <c r="J184" s="617">
        <v>0</v>
      </c>
      <c r="K184" s="627" t="s">
        <v>314</v>
      </c>
    </row>
    <row r="185" spans="1:11" ht="14.4" customHeight="1" thickBot="1" x14ac:dyDescent="0.35">
      <c r="A185" s="637" t="s">
        <v>491</v>
      </c>
      <c r="B185" s="621">
        <v>21</v>
      </c>
      <c r="C185" s="621">
        <v>75.5505</v>
      </c>
      <c r="D185" s="622">
        <v>54.5505</v>
      </c>
      <c r="E185" s="628">
        <v>3.5976428571420001</v>
      </c>
      <c r="F185" s="621">
        <v>70.37155347254</v>
      </c>
      <c r="G185" s="622">
        <v>46.914368981693002</v>
      </c>
      <c r="H185" s="624">
        <v>0</v>
      </c>
      <c r="I185" s="621">
        <v>2.7851400000000002</v>
      </c>
      <c r="J185" s="622">
        <v>-44.129228981692997</v>
      </c>
      <c r="K185" s="629">
        <v>3.9577639863000003E-2</v>
      </c>
    </row>
    <row r="186" spans="1:11" ht="14.4" customHeight="1" thickBot="1" x14ac:dyDescent="0.35">
      <c r="A186" s="638" t="s">
        <v>492</v>
      </c>
      <c r="B186" s="616">
        <v>0</v>
      </c>
      <c r="C186" s="616">
        <v>0.13700000000000001</v>
      </c>
      <c r="D186" s="617">
        <v>0.13700000000000001</v>
      </c>
      <c r="E186" s="626" t="s">
        <v>314</v>
      </c>
      <c r="F186" s="616">
        <v>0.13609725854499999</v>
      </c>
      <c r="G186" s="617">
        <v>9.0731505697000003E-2</v>
      </c>
      <c r="H186" s="619">
        <v>0</v>
      </c>
      <c r="I186" s="616">
        <v>0</v>
      </c>
      <c r="J186" s="617">
        <v>-9.0731505697000003E-2</v>
      </c>
      <c r="K186" s="620">
        <v>0</v>
      </c>
    </row>
    <row r="187" spans="1:11" ht="14.4" customHeight="1" thickBot="1" x14ac:dyDescent="0.35">
      <c r="A187" s="638" t="s">
        <v>493</v>
      </c>
      <c r="B187" s="616">
        <v>21</v>
      </c>
      <c r="C187" s="616">
        <v>75.413499999999999</v>
      </c>
      <c r="D187" s="617">
        <v>54.413499999999999</v>
      </c>
      <c r="E187" s="618">
        <v>3.5911190476189998</v>
      </c>
      <c r="F187" s="616">
        <v>70.235456213993999</v>
      </c>
      <c r="G187" s="617">
        <v>46.823637475996001</v>
      </c>
      <c r="H187" s="619">
        <v>0</v>
      </c>
      <c r="I187" s="616">
        <v>2.7851400000000002</v>
      </c>
      <c r="J187" s="617">
        <v>-44.038497475996003</v>
      </c>
      <c r="K187" s="620">
        <v>3.9654330591999999E-2</v>
      </c>
    </row>
    <row r="188" spans="1:11" ht="14.4" customHeight="1" thickBot="1" x14ac:dyDescent="0.35">
      <c r="A188" s="634" t="s">
        <v>494</v>
      </c>
      <c r="B188" s="616">
        <v>4014.1834800725801</v>
      </c>
      <c r="C188" s="616">
        <v>3894.9731200000001</v>
      </c>
      <c r="D188" s="617">
        <v>-119.21036007257101</v>
      </c>
      <c r="E188" s="618">
        <v>0.97030271270199997</v>
      </c>
      <c r="F188" s="616">
        <v>4293.5543341341399</v>
      </c>
      <c r="G188" s="617">
        <v>2862.3695560894298</v>
      </c>
      <c r="H188" s="619">
        <v>343.90982000000002</v>
      </c>
      <c r="I188" s="616">
        <v>2733.2794800000001</v>
      </c>
      <c r="J188" s="617">
        <v>-129.090076089429</v>
      </c>
      <c r="K188" s="620">
        <v>0.63660065001800004</v>
      </c>
    </row>
    <row r="189" spans="1:11" ht="14.4" customHeight="1" thickBot="1" x14ac:dyDescent="0.35">
      <c r="A189" s="639" t="s">
        <v>495</v>
      </c>
      <c r="B189" s="621">
        <v>4014.1834800725801</v>
      </c>
      <c r="C189" s="621">
        <v>3894.9731200000001</v>
      </c>
      <c r="D189" s="622">
        <v>-119.21036007257101</v>
      </c>
      <c r="E189" s="628">
        <v>0.97030271270199997</v>
      </c>
      <c r="F189" s="621">
        <v>4293.5543341341399</v>
      </c>
      <c r="G189" s="622">
        <v>2862.3695560894298</v>
      </c>
      <c r="H189" s="624">
        <v>343.90982000000002</v>
      </c>
      <c r="I189" s="621">
        <v>2733.2794800000001</v>
      </c>
      <c r="J189" s="622">
        <v>-129.090076089429</v>
      </c>
      <c r="K189" s="629">
        <v>0.63660065001800004</v>
      </c>
    </row>
    <row r="190" spans="1:11" ht="14.4" customHeight="1" thickBot="1" x14ac:dyDescent="0.35">
      <c r="A190" s="641" t="s">
        <v>54</v>
      </c>
      <c r="B190" s="621">
        <v>4014.1834800725801</v>
      </c>
      <c r="C190" s="621">
        <v>3894.9731200000001</v>
      </c>
      <c r="D190" s="622">
        <v>-119.21036007257101</v>
      </c>
      <c r="E190" s="628">
        <v>0.97030271270199997</v>
      </c>
      <c r="F190" s="621">
        <v>4293.5543341341399</v>
      </c>
      <c r="G190" s="622">
        <v>2862.3695560894298</v>
      </c>
      <c r="H190" s="624">
        <v>343.90982000000002</v>
      </c>
      <c r="I190" s="621">
        <v>2733.2794800000001</v>
      </c>
      <c r="J190" s="622">
        <v>-129.090076089429</v>
      </c>
      <c r="K190" s="629">
        <v>0.63660065001800004</v>
      </c>
    </row>
    <row r="191" spans="1:11" ht="14.4" customHeight="1" thickBot="1" x14ac:dyDescent="0.35">
      <c r="A191" s="637" t="s">
        <v>496</v>
      </c>
      <c r="B191" s="621">
        <v>137.12286353892699</v>
      </c>
      <c r="C191" s="621">
        <v>134.81375</v>
      </c>
      <c r="D191" s="622">
        <v>-2.3091135389259998</v>
      </c>
      <c r="E191" s="628">
        <v>0.98316025876799995</v>
      </c>
      <c r="F191" s="621">
        <v>145.73469848940499</v>
      </c>
      <c r="G191" s="622">
        <v>97.156465659603001</v>
      </c>
      <c r="H191" s="624">
        <v>11.231999999999999</v>
      </c>
      <c r="I191" s="621">
        <v>89.855999999999995</v>
      </c>
      <c r="J191" s="622">
        <v>-7.3004656596029998</v>
      </c>
      <c r="K191" s="629">
        <v>0.61657244932999999</v>
      </c>
    </row>
    <row r="192" spans="1:11" ht="14.4" customHeight="1" thickBot="1" x14ac:dyDescent="0.35">
      <c r="A192" s="638" t="s">
        <v>497</v>
      </c>
      <c r="B192" s="616">
        <v>137.12286353892699</v>
      </c>
      <c r="C192" s="616">
        <v>134.81375</v>
      </c>
      <c r="D192" s="617">
        <v>-2.3091135389259998</v>
      </c>
      <c r="E192" s="618">
        <v>0.98316025876799995</v>
      </c>
      <c r="F192" s="616">
        <v>145.73469848940499</v>
      </c>
      <c r="G192" s="617">
        <v>97.156465659603001</v>
      </c>
      <c r="H192" s="619">
        <v>11.231999999999999</v>
      </c>
      <c r="I192" s="616">
        <v>89.855999999999995</v>
      </c>
      <c r="J192" s="617">
        <v>-7.3004656596029998</v>
      </c>
      <c r="K192" s="620">
        <v>0.61657244932999999</v>
      </c>
    </row>
    <row r="193" spans="1:11" ht="14.4" customHeight="1" thickBot="1" x14ac:dyDescent="0.35">
      <c r="A193" s="637" t="s">
        <v>498</v>
      </c>
      <c r="B193" s="621">
        <v>67.089396980800998</v>
      </c>
      <c r="C193" s="621">
        <v>31.557220000000001</v>
      </c>
      <c r="D193" s="622">
        <v>-35.532176980800003</v>
      </c>
      <c r="E193" s="628">
        <v>0.47037566918399998</v>
      </c>
      <c r="F193" s="621">
        <v>33.457926425041997</v>
      </c>
      <c r="G193" s="622">
        <v>22.305284283361001</v>
      </c>
      <c r="H193" s="624">
        <v>1.9895</v>
      </c>
      <c r="I193" s="621">
        <v>23.437999999999999</v>
      </c>
      <c r="J193" s="622">
        <v>1.132715716638</v>
      </c>
      <c r="K193" s="629">
        <v>0.70052159545799997</v>
      </c>
    </row>
    <row r="194" spans="1:11" ht="14.4" customHeight="1" thickBot="1" x14ac:dyDescent="0.35">
      <c r="A194" s="638" t="s">
        <v>499</v>
      </c>
      <c r="B194" s="616">
        <v>22.001948558066999</v>
      </c>
      <c r="C194" s="616">
        <v>16.28</v>
      </c>
      <c r="D194" s="617">
        <v>-5.721948558067</v>
      </c>
      <c r="E194" s="618">
        <v>0.739934463396</v>
      </c>
      <c r="F194" s="616">
        <v>19.034722658555001</v>
      </c>
      <c r="G194" s="617">
        <v>12.689815105703</v>
      </c>
      <c r="H194" s="619">
        <v>0.74</v>
      </c>
      <c r="I194" s="616">
        <v>13.32</v>
      </c>
      <c r="J194" s="617">
        <v>0.630184894296</v>
      </c>
      <c r="K194" s="620">
        <v>0.69977378913900001</v>
      </c>
    </row>
    <row r="195" spans="1:11" ht="14.4" customHeight="1" thickBot="1" x14ac:dyDescent="0.35">
      <c r="A195" s="638" t="s">
        <v>500</v>
      </c>
      <c r="B195" s="616">
        <v>45.087448422732997</v>
      </c>
      <c r="C195" s="616">
        <v>15.27722</v>
      </c>
      <c r="D195" s="617">
        <v>-29.810228422733001</v>
      </c>
      <c r="E195" s="618">
        <v>0.33883531968199998</v>
      </c>
      <c r="F195" s="616">
        <v>14.423203766486999</v>
      </c>
      <c r="G195" s="617">
        <v>9.6154691776579995</v>
      </c>
      <c r="H195" s="619">
        <v>1.2495000000000001</v>
      </c>
      <c r="I195" s="616">
        <v>10.118</v>
      </c>
      <c r="J195" s="617">
        <v>0.50253082234099999</v>
      </c>
      <c r="K195" s="620">
        <v>0.70150849726599995</v>
      </c>
    </row>
    <row r="196" spans="1:11" ht="14.4" customHeight="1" thickBot="1" x14ac:dyDescent="0.35">
      <c r="A196" s="637" t="s">
        <v>501</v>
      </c>
      <c r="B196" s="621">
        <v>179.13715372575001</v>
      </c>
      <c r="C196" s="621">
        <v>175.41038</v>
      </c>
      <c r="D196" s="622">
        <v>-3.7267737257500002</v>
      </c>
      <c r="E196" s="628">
        <v>0.97919597555100002</v>
      </c>
      <c r="F196" s="621">
        <v>180.88139105739899</v>
      </c>
      <c r="G196" s="622">
        <v>120.587594038266</v>
      </c>
      <c r="H196" s="624">
        <v>12.433260000000001</v>
      </c>
      <c r="I196" s="621">
        <v>114.64111</v>
      </c>
      <c r="J196" s="622">
        <v>-5.9464840382649999</v>
      </c>
      <c r="K196" s="629">
        <v>0.63379162073999995</v>
      </c>
    </row>
    <row r="197" spans="1:11" ht="14.4" customHeight="1" thickBot="1" x14ac:dyDescent="0.35">
      <c r="A197" s="638" t="s">
        <v>502</v>
      </c>
      <c r="B197" s="616">
        <v>179.13715372575001</v>
      </c>
      <c r="C197" s="616">
        <v>175.41038</v>
      </c>
      <c r="D197" s="617">
        <v>-3.7267737257500002</v>
      </c>
      <c r="E197" s="618">
        <v>0.97919597555100002</v>
      </c>
      <c r="F197" s="616">
        <v>180.88139105739899</v>
      </c>
      <c r="G197" s="617">
        <v>120.587594038266</v>
      </c>
      <c r="H197" s="619">
        <v>12.433260000000001</v>
      </c>
      <c r="I197" s="616">
        <v>114.64111</v>
      </c>
      <c r="J197" s="617">
        <v>-5.9464840382649999</v>
      </c>
      <c r="K197" s="620">
        <v>0.63379162073999995</v>
      </c>
    </row>
    <row r="198" spans="1:11" ht="14.4" customHeight="1" thickBot="1" x14ac:dyDescent="0.35">
      <c r="A198" s="637" t="s">
        <v>503</v>
      </c>
      <c r="B198" s="621">
        <v>0</v>
      </c>
      <c r="C198" s="621">
        <v>5.0019999999999998</v>
      </c>
      <c r="D198" s="622">
        <v>5.0019999999999998</v>
      </c>
      <c r="E198" s="623" t="s">
        <v>314</v>
      </c>
      <c r="F198" s="621">
        <v>0</v>
      </c>
      <c r="G198" s="622">
        <v>0</v>
      </c>
      <c r="H198" s="624">
        <v>1.4E-2</v>
      </c>
      <c r="I198" s="621">
        <v>4.056</v>
      </c>
      <c r="J198" s="622">
        <v>4.056</v>
      </c>
      <c r="K198" s="625" t="s">
        <v>352</v>
      </c>
    </row>
    <row r="199" spans="1:11" ht="14.4" customHeight="1" thickBot="1" x14ac:dyDescent="0.35">
      <c r="A199" s="638" t="s">
        <v>504</v>
      </c>
      <c r="B199" s="616">
        <v>0</v>
      </c>
      <c r="C199" s="616">
        <v>5.0019999999999998</v>
      </c>
      <c r="D199" s="617">
        <v>5.0019999999999998</v>
      </c>
      <c r="E199" s="626" t="s">
        <v>314</v>
      </c>
      <c r="F199" s="616">
        <v>0</v>
      </c>
      <c r="G199" s="617">
        <v>0</v>
      </c>
      <c r="H199" s="619">
        <v>1.4E-2</v>
      </c>
      <c r="I199" s="616">
        <v>4.056</v>
      </c>
      <c r="J199" s="617">
        <v>4.056</v>
      </c>
      <c r="K199" s="627" t="s">
        <v>352</v>
      </c>
    </row>
    <row r="200" spans="1:11" ht="14.4" customHeight="1" thickBot="1" x14ac:dyDescent="0.35">
      <c r="A200" s="637" t="s">
        <v>505</v>
      </c>
      <c r="B200" s="621">
        <v>1001</v>
      </c>
      <c r="C200" s="621">
        <v>914.38345000000095</v>
      </c>
      <c r="D200" s="622">
        <v>-86.616549999998995</v>
      </c>
      <c r="E200" s="628">
        <v>0.91346998001900004</v>
      </c>
      <c r="F200" s="621">
        <v>1232.2583289403301</v>
      </c>
      <c r="G200" s="622">
        <v>821.50555262688397</v>
      </c>
      <c r="H200" s="624">
        <v>85.009100000000004</v>
      </c>
      <c r="I200" s="621">
        <v>726.04214999999999</v>
      </c>
      <c r="J200" s="622">
        <v>-95.463402626884005</v>
      </c>
      <c r="K200" s="629">
        <v>0.58919638272899999</v>
      </c>
    </row>
    <row r="201" spans="1:11" ht="14.4" customHeight="1" thickBot="1" x14ac:dyDescent="0.35">
      <c r="A201" s="638" t="s">
        <v>506</v>
      </c>
      <c r="B201" s="616">
        <v>1001</v>
      </c>
      <c r="C201" s="616">
        <v>914.38345000000095</v>
      </c>
      <c r="D201" s="617">
        <v>-86.616549999998995</v>
      </c>
      <c r="E201" s="618">
        <v>0.91346998001900004</v>
      </c>
      <c r="F201" s="616">
        <v>1232.2583289403301</v>
      </c>
      <c r="G201" s="617">
        <v>821.50555262688397</v>
      </c>
      <c r="H201" s="619">
        <v>85.009100000000004</v>
      </c>
      <c r="I201" s="616">
        <v>726.04214999999999</v>
      </c>
      <c r="J201" s="617">
        <v>-95.463402626884005</v>
      </c>
      <c r="K201" s="620">
        <v>0.58919638272899999</v>
      </c>
    </row>
    <row r="202" spans="1:11" ht="14.4" customHeight="1" thickBot="1" x14ac:dyDescent="0.35">
      <c r="A202" s="637" t="s">
        <v>507</v>
      </c>
      <c r="B202" s="621">
        <v>0</v>
      </c>
      <c r="C202" s="621">
        <v>45.765650000000001</v>
      </c>
      <c r="D202" s="622">
        <v>45.765650000000001</v>
      </c>
      <c r="E202" s="623" t="s">
        <v>314</v>
      </c>
      <c r="F202" s="621">
        <v>0</v>
      </c>
      <c r="G202" s="622">
        <v>0</v>
      </c>
      <c r="H202" s="624">
        <v>2.7510599999999998</v>
      </c>
      <c r="I202" s="621">
        <v>23.790569999999999</v>
      </c>
      <c r="J202" s="622">
        <v>23.790569999999999</v>
      </c>
      <c r="K202" s="625" t="s">
        <v>352</v>
      </c>
    </row>
    <row r="203" spans="1:11" ht="14.4" customHeight="1" thickBot="1" x14ac:dyDescent="0.35">
      <c r="A203" s="638" t="s">
        <v>508</v>
      </c>
      <c r="B203" s="616">
        <v>0</v>
      </c>
      <c r="C203" s="616">
        <v>45.765650000000001</v>
      </c>
      <c r="D203" s="617">
        <v>45.765650000000001</v>
      </c>
      <c r="E203" s="626" t="s">
        <v>314</v>
      </c>
      <c r="F203" s="616">
        <v>0</v>
      </c>
      <c r="G203" s="617">
        <v>0</v>
      </c>
      <c r="H203" s="619">
        <v>2.7510599999999998</v>
      </c>
      <c r="I203" s="616">
        <v>23.790569999999999</v>
      </c>
      <c r="J203" s="617">
        <v>23.790569999999999</v>
      </c>
      <c r="K203" s="627" t="s">
        <v>352</v>
      </c>
    </row>
    <row r="204" spans="1:11" ht="14.4" customHeight="1" thickBot="1" x14ac:dyDescent="0.35">
      <c r="A204" s="637" t="s">
        <v>509</v>
      </c>
      <c r="B204" s="621">
        <v>2629.8340658270999</v>
      </c>
      <c r="C204" s="621">
        <v>2588.0406699999999</v>
      </c>
      <c r="D204" s="622">
        <v>-41.793395827094002</v>
      </c>
      <c r="E204" s="628">
        <v>0.98410797229699998</v>
      </c>
      <c r="F204" s="621">
        <v>2701.22198922197</v>
      </c>
      <c r="G204" s="622">
        <v>1800.8146594813099</v>
      </c>
      <c r="H204" s="624">
        <v>230.48089999999999</v>
      </c>
      <c r="I204" s="621">
        <v>1751.4556500000001</v>
      </c>
      <c r="J204" s="622">
        <v>-49.359009481313997</v>
      </c>
      <c r="K204" s="629">
        <v>0.64839382212499996</v>
      </c>
    </row>
    <row r="205" spans="1:11" ht="14.4" customHeight="1" thickBot="1" x14ac:dyDescent="0.35">
      <c r="A205" s="638" t="s">
        <v>510</v>
      </c>
      <c r="B205" s="616">
        <v>2629.8340658270999</v>
      </c>
      <c r="C205" s="616">
        <v>2588.0406699999999</v>
      </c>
      <c r="D205" s="617">
        <v>-41.793395827094002</v>
      </c>
      <c r="E205" s="618">
        <v>0.98410797229699998</v>
      </c>
      <c r="F205" s="616">
        <v>2701.22198922197</v>
      </c>
      <c r="G205" s="617">
        <v>1800.8146594813099</v>
      </c>
      <c r="H205" s="619">
        <v>230.48089999999999</v>
      </c>
      <c r="I205" s="616">
        <v>1751.4556500000001</v>
      </c>
      <c r="J205" s="617">
        <v>-49.359009481313997</v>
      </c>
      <c r="K205" s="620">
        <v>0.64839382212499996</v>
      </c>
    </row>
    <row r="206" spans="1:11" ht="14.4" customHeight="1" thickBot="1" x14ac:dyDescent="0.35">
      <c r="A206" s="642" t="s">
        <v>511</v>
      </c>
      <c r="B206" s="621">
        <v>0</v>
      </c>
      <c r="C206" s="621">
        <v>298.43520000000001</v>
      </c>
      <c r="D206" s="622">
        <v>298.43520000000001</v>
      </c>
      <c r="E206" s="623" t="s">
        <v>314</v>
      </c>
      <c r="F206" s="621">
        <v>0</v>
      </c>
      <c r="G206" s="622">
        <v>0</v>
      </c>
      <c r="H206" s="624">
        <v>0</v>
      </c>
      <c r="I206" s="621">
        <v>156.37051</v>
      </c>
      <c r="J206" s="622">
        <v>156.37051</v>
      </c>
      <c r="K206" s="625" t="s">
        <v>352</v>
      </c>
    </row>
    <row r="207" spans="1:11" ht="14.4" customHeight="1" thickBot="1" x14ac:dyDescent="0.35">
      <c r="A207" s="639" t="s">
        <v>512</v>
      </c>
      <c r="B207" s="621">
        <v>0</v>
      </c>
      <c r="C207" s="621">
        <v>298.43520000000001</v>
      </c>
      <c r="D207" s="622">
        <v>298.43520000000001</v>
      </c>
      <c r="E207" s="623" t="s">
        <v>314</v>
      </c>
      <c r="F207" s="621">
        <v>0</v>
      </c>
      <c r="G207" s="622">
        <v>0</v>
      </c>
      <c r="H207" s="624">
        <v>0</v>
      </c>
      <c r="I207" s="621">
        <v>156.37051</v>
      </c>
      <c r="J207" s="622">
        <v>156.37051</v>
      </c>
      <c r="K207" s="625" t="s">
        <v>352</v>
      </c>
    </row>
    <row r="208" spans="1:11" ht="14.4" customHeight="1" thickBot="1" x14ac:dyDescent="0.35">
      <c r="A208" s="641" t="s">
        <v>513</v>
      </c>
      <c r="B208" s="621">
        <v>0</v>
      </c>
      <c r="C208" s="621">
        <v>298.43520000000001</v>
      </c>
      <c r="D208" s="622">
        <v>298.43520000000001</v>
      </c>
      <c r="E208" s="623" t="s">
        <v>314</v>
      </c>
      <c r="F208" s="621">
        <v>0</v>
      </c>
      <c r="G208" s="622">
        <v>0</v>
      </c>
      <c r="H208" s="624">
        <v>0</v>
      </c>
      <c r="I208" s="621">
        <v>156.37051</v>
      </c>
      <c r="J208" s="622">
        <v>156.37051</v>
      </c>
      <c r="K208" s="625" t="s">
        <v>352</v>
      </c>
    </row>
    <row r="209" spans="1:11" ht="14.4" customHeight="1" thickBot="1" x14ac:dyDescent="0.35">
      <c r="A209" s="637" t="s">
        <v>514</v>
      </c>
      <c r="B209" s="621">
        <v>0</v>
      </c>
      <c r="C209" s="621">
        <v>298.43520000000001</v>
      </c>
      <c r="D209" s="622">
        <v>298.43520000000001</v>
      </c>
      <c r="E209" s="623" t="s">
        <v>314</v>
      </c>
      <c r="F209" s="621">
        <v>0</v>
      </c>
      <c r="G209" s="622">
        <v>0</v>
      </c>
      <c r="H209" s="624">
        <v>0</v>
      </c>
      <c r="I209" s="621">
        <v>156.37051</v>
      </c>
      <c r="J209" s="622">
        <v>156.37051</v>
      </c>
      <c r="K209" s="625" t="s">
        <v>352</v>
      </c>
    </row>
    <row r="210" spans="1:11" ht="14.4" customHeight="1" thickBot="1" x14ac:dyDescent="0.35">
      <c r="A210" s="638" t="s">
        <v>515</v>
      </c>
      <c r="B210" s="616">
        <v>0</v>
      </c>
      <c r="C210" s="616">
        <v>8.2799999999999999E-2</v>
      </c>
      <c r="D210" s="617">
        <v>8.2799999999999999E-2</v>
      </c>
      <c r="E210" s="626" t="s">
        <v>314</v>
      </c>
      <c r="F210" s="616">
        <v>0</v>
      </c>
      <c r="G210" s="617">
        <v>0</v>
      </c>
      <c r="H210" s="619">
        <v>0</v>
      </c>
      <c r="I210" s="616">
        <v>7.6910000000000006E-2</v>
      </c>
      <c r="J210" s="617">
        <v>7.6910000000000006E-2</v>
      </c>
      <c r="K210" s="627" t="s">
        <v>352</v>
      </c>
    </row>
    <row r="211" spans="1:11" ht="14.4" customHeight="1" thickBot="1" x14ac:dyDescent="0.35">
      <c r="A211" s="638" t="s">
        <v>516</v>
      </c>
      <c r="B211" s="616">
        <v>0</v>
      </c>
      <c r="C211" s="616">
        <v>298.35239999999999</v>
      </c>
      <c r="D211" s="617">
        <v>298.35239999999999</v>
      </c>
      <c r="E211" s="626" t="s">
        <v>314</v>
      </c>
      <c r="F211" s="616">
        <v>0</v>
      </c>
      <c r="G211" s="617">
        <v>0</v>
      </c>
      <c r="H211" s="619">
        <v>0</v>
      </c>
      <c r="I211" s="616">
        <v>156.2936</v>
      </c>
      <c r="J211" s="617">
        <v>156.2936</v>
      </c>
      <c r="K211" s="627" t="s">
        <v>352</v>
      </c>
    </row>
    <row r="212" spans="1:11" ht="14.4" customHeight="1" thickBot="1" x14ac:dyDescent="0.35">
      <c r="A212" s="643"/>
      <c r="B212" s="616">
        <v>70141.775246166697</v>
      </c>
      <c r="C212" s="616">
        <v>72036.348589999994</v>
      </c>
      <c r="D212" s="617">
        <v>1894.57334383328</v>
      </c>
      <c r="E212" s="618">
        <v>1.027010627221</v>
      </c>
      <c r="F212" s="616">
        <v>70491.179954851003</v>
      </c>
      <c r="G212" s="617">
        <v>46994.119969900697</v>
      </c>
      <c r="H212" s="619">
        <v>5651.7695899999999</v>
      </c>
      <c r="I212" s="616">
        <v>43450.821689999997</v>
      </c>
      <c r="J212" s="617">
        <v>-3543.29827990067</v>
      </c>
      <c r="K212" s="620">
        <v>0.61640082798700002</v>
      </c>
    </row>
    <row r="213" spans="1:11" ht="14.4" customHeight="1" thickBot="1" x14ac:dyDescent="0.35">
      <c r="A213" s="644" t="s">
        <v>66</v>
      </c>
      <c r="B213" s="630">
        <v>70141.775246166697</v>
      </c>
      <c r="C213" s="630">
        <v>72036.348589999994</v>
      </c>
      <c r="D213" s="631">
        <v>1894.57334383328</v>
      </c>
      <c r="E213" s="632" t="s">
        <v>314</v>
      </c>
      <c r="F213" s="630">
        <v>70491.179954851003</v>
      </c>
      <c r="G213" s="631">
        <v>46994.119969900697</v>
      </c>
      <c r="H213" s="630">
        <v>5651.7695899999999</v>
      </c>
      <c r="I213" s="630">
        <v>43450.821689999997</v>
      </c>
      <c r="J213" s="631">
        <v>-3543.29827990067</v>
      </c>
      <c r="K213" s="633">
        <v>0.61640082798700002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260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517</v>
      </c>
      <c r="B5" s="646" t="s">
        <v>518</v>
      </c>
      <c r="C5" s="647" t="s">
        <v>519</v>
      </c>
      <c r="D5" s="647" t="s">
        <v>519</v>
      </c>
      <c r="E5" s="647"/>
      <c r="F5" s="647" t="s">
        <v>519</v>
      </c>
      <c r="G5" s="647" t="s">
        <v>519</v>
      </c>
      <c r="H5" s="647" t="s">
        <v>519</v>
      </c>
      <c r="I5" s="648" t="s">
        <v>519</v>
      </c>
      <c r="J5" s="649" t="s">
        <v>74</v>
      </c>
    </row>
    <row r="6" spans="1:10" ht="14.4" customHeight="1" x14ac:dyDescent="0.3">
      <c r="A6" s="645" t="s">
        <v>517</v>
      </c>
      <c r="B6" s="646" t="s">
        <v>322</v>
      </c>
      <c r="C6" s="647">
        <v>92.009330000000006</v>
      </c>
      <c r="D6" s="647">
        <v>68.380930000000006</v>
      </c>
      <c r="E6" s="647"/>
      <c r="F6" s="647">
        <v>139.58808999999999</v>
      </c>
      <c r="G6" s="647">
        <v>124.66667792150733</v>
      </c>
      <c r="H6" s="647">
        <v>14.921412078492665</v>
      </c>
      <c r="I6" s="648">
        <v>1.1196904604122642</v>
      </c>
      <c r="J6" s="649" t="s">
        <v>1</v>
      </c>
    </row>
    <row r="7" spans="1:10" ht="14.4" customHeight="1" x14ac:dyDescent="0.3">
      <c r="A7" s="645" t="s">
        <v>517</v>
      </c>
      <c r="B7" s="646" t="s">
        <v>323</v>
      </c>
      <c r="C7" s="647">
        <v>20208.326950000013</v>
      </c>
      <c r="D7" s="647">
        <v>19557.738399999998</v>
      </c>
      <c r="E7" s="647"/>
      <c r="F7" s="647">
        <v>16710.1181</v>
      </c>
      <c r="G7" s="647">
        <v>16514.375129721579</v>
      </c>
      <c r="H7" s="647">
        <v>195.74297027842113</v>
      </c>
      <c r="I7" s="648">
        <v>1.011852883850636</v>
      </c>
      <c r="J7" s="649" t="s">
        <v>1</v>
      </c>
    </row>
    <row r="8" spans="1:10" ht="14.4" customHeight="1" x14ac:dyDescent="0.3">
      <c r="A8" s="645" t="s">
        <v>517</v>
      </c>
      <c r="B8" s="646" t="s">
        <v>520</v>
      </c>
      <c r="C8" s="647">
        <v>0</v>
      </c>
      <c r="D8" s="647" t="s">
        <v>519</v>
      </c>
      <c r="E8" s="647"/>
      <c r="F8" s="647" t="s">
        <v>519</v>
      </c>
      <c r="G8" s="647" t="s">
        <v>519</v>
      </c>
      <c r="H8" s="647" t="s">
        <v>519</v>
      </c>
      <c r="I8" s="648" t="s">
        <v>519</v>
      </c>
      <c r="J8" s="649" t="s">
        <v>1</v>
      </c>
    </row>
    <row r="9" spans="1:10" ht="14.4" customHeight="1" x14ac:dyDescent="0.3">
      <c r="A9" s="645" t="s">
        <v>517</v>
      </c>
      <c r="B9" s="646" t="s">
        <v>324</v>
      </c>
      <c r="C9" s="647">
        <v>2267.4950700000009</v>
      </c>
      <c r="D9" s="647">
        <v>2922.5629000000008</v>
      </c>
      <c r="E9" s="647"/>
      <c r="F9" s="647">
        <v>2679.1749900000009</v>
      </c>
      <c r="G9" s="647">
        <v>3000.0491470307074</v>
      </c>
      <c r="H9" s="647">
        <v>-320.87415703070656</v>
      </c>
      <c r="I9" s="648">
        <v>0.89304369985128706</v>
      </c>
      <c r="J9" s="649" t="s">
        <v>1</v>
      </c>
    </row>
    <row r="10" spans="1:10" ht="14.4" customHeight="1" x14ac:dyDescent="0.3">
      <c r="A10" s="645" t="s">
        <v>517</v>
      </c>
      <c r="B10" s="646" t="s">
        <v>325</v>
      </c>
      <c r="C10" s="647">
        <v>0.48530000000000001</v>
      </c>
      <c r="D10" s="647">
        <v>0</v>
      </c>
      <c r="E10" s="647"/>
      <c r="F10" s="647">
        <v>0.23188</v>
      </c>
      <c r="G10" s="647">
        <v>0.6666667268526667</v>
      </c>
      <c r="H10" s="647">
        <v>-0.43478672685266673</v>
      </c>
      <c r="I10" s="648">
        <v>0.34781996859916103</v>
      </c>
      <c r="J10" s="649" t="s">
        <v>1</v>
      </c>
    </row>
    <row r="11" spans="1:10" ht="14.4" customHeight="1" x14ac:dyDescent="0.3">
      <c r="A11" s="645" t="s">
        <v>517</v>
      </c>
      <c r="B11" s="646" t="s">
        <v>521</v>
      </c>
      <c r="C11" s="647">
        <v>0</v>
      </c>
      <c r="D11" s="647" t="s">
        <v>519</v>
      </c>
      <c r="E11" s="647"/>
      <c r="F11" s="647" t="s">
        <v>519</v>
      </c>
      <c r="G11" s="647" t="s">
        <v>519</v>
      </c>
      <c r="H11" s="647" t="s">
        <v>519</v>
      </c>
      <c r="I11" s="648" t="s">
        <v>519</v>
      </c>
      <c r="J11" s="649" t="s">
        <v>1</v>
      </c>
    </row>
    <row r="12" spans="1:10" ht="14.4" customHeight="1" x14ac:dyDescent="0.3">
      <c r="A12" s="645" t="s">
        <v>517</v>
      </c>
      <c r="B12" s="646" t="s">
        <v>326</v>
      </c>
      <c r="C12" s="647">
        <v>1184.6541900000022</v>
      </c>
      <c r="D12" s="647">
        <v>917.65351999999984</v>
      </c>
      <c r="E12" s="647"/>
      <c r="F12" s="647">
        <v>323.38923</v>
      </c>
      <c r="G12" s="647">
        <v>1800.0925266286868</v>
      </c>
      <c r="H12" s="647">
        <v>-1476.7032966286868</v>
      </c>
      <c r="I12" s="648">
        <v>0.17965144858729085</v>
      </c>
      <c r="J12" s="649" t="s">
        <v>1</v>
      </c>
    </row>
    <row r="13" spans="1:10" ht="14.4" customHeight="1" x14ac:dyDescent="0.3">
      <c r="A13" s="645" t="s">
        <v>517</v>
      </c>
      <c r="B13" s="646" t="s">
        <v>327</v>
      </c>
      <c r="C13" s="647" t="s">
        <v>519</v>
      </c>
      <c r="D13" s="647">
        <v>0.41399999999999998</v>
      </c>
      <c r="E13" s="647"/>
      <c r="F13" s="647">
        <v>0</v>
      </c>
      <c r="G13" s="647">
        <v>0.94266675176933346</v>
      </c>
      <c r="H13" s="647">
        <v>-0.94266675176933346</v>
      </c>
      <c r="I13" s="648">
        <v>0</v>
      </c>
      <c r="J13" s="649" t="s">
        <v>1</v>
      </c>
    </row>
    <row r="14" spans="1:10" ht="14.4" customHeight="1" x14ac:dyDescent="0.3">
      <c r="A14" s="645" t="s">
        <v>517</v>
      </c>
      <c r="B14" s="646" t="s">
        <v>522</v>
      </c>
      <c r="C14" s="647">
        <v>23752.970840000016</v>
      </c>
      <c r="D14" s="647">
        <v>23466.749749999999</v>
      </c>
      <c r="E14" s="647"/>
      <c r="F14" s="647">
        <v>19852.50229</v>
      </c>
      <c r="G14" s="647">
        <v>21440.7928147811</v>
      </c>
      <c r="H14" s="647">
        <v>-1588.2905247810995</v>
      </c>
      <c r="I14" s="648">
        <v>0.92592202450246408</v>
      </c>
      <c r="J14" s="649" t="s">
        <v>523</v>
      </c>
    </row>
    <row r="16" spans="1:10" ht="14.4" customHeight="1" x14ac:dyDescent="0.3">
      <c r="A16" s="645" t="s">
        <v>517</v>
      </c>
      <c r="B16" s="646" t="s">
        <v>518</v>
      </c>
      <c r="C16" s="647" t="s">
        <v>519</v>
      </c>
      <c r="D16" s="647" t="s">
        <v>519</v>
      </c>
      <c r="E16" s="647"/>
      <c r="F16" s="647" t="s">
        <v>519</v>
      </c>
      <c r="G16" s="647" t="s">
        <v>519</v>
      </c>
      <c r="H16" s="647" t="s">
        <v>519</v>
      </c>
      <c r="I16" s="648" t="s">
        <v>519</v>
      </c>
      <c r="J16" s="649" t="s">
        <v>74</v>
      </c>
    </row>
    <row r="17" spans="1:10" ht="14.4" customHeight="1" x14ac:dyDescent="0.3">
      <c r="A17" s="645" t="s">
        <v>524</v>
      </c>
      <c r="B17" s="646" t="s">
        <v>525</v>
      </c>
      <c r="C17" s="647" t="s">
        <v>519</v>
      </c>
      <c r="D17" s="647" t="s">
        <v>519</v>
      </c>
      <c r="E17" s="647"/>
      <c r="F17" s="647" t="s">
        <v>519</v>
      </c>
      <c r="G17" s="647" t="s">
        <v>519</v>
      </c>
      <c r="H17" s="647" t="s">
        <v>519</v>
      </c>
      <c r="I17" s="648" t="s">
        <v>519</v>
      </c>
      <c r="J17" s="649" t="s">
        <v>0</v>
      </c>
    </row>
    <row r="18" spans="1:10" ht="14.4" customHeight="1" x14ac:dyDescent="0.3">
      <c r="A18" s="645" t="s">
        <v>524</v>
      </c>
      <c r="B18" s="646" t="s">
        <v>322</v>
      </c>
      <c r="C18" s="647">
        <v>7.5967600000000006</v>
      </c>
      <c r="D18" s="647">
        <v>9.3614800000000002</v>
      </c>
      <c r="E18" s="647"/>
      <c r="F18" s="647">
        <v>10.376580000000001</v>
      </c>
      <c r="G18" s="647">
        <v>12.981914321023334</v>
      </c>
      <c r="H18" s="647">
        <v>-2.6053343210233333</v>
      </c>
      <c r="I18" s="648">
        <v>0.79931046711622722</v>
      </c>
      <c r="J18" s="649" t="s">
        <v>1</v>
      </c>
    </row>
    <row r="19" spans="1:10" ht="14.4" customHeight="1" x14ac:dyDescent="0.3">
      <c r="A19" s="645" t="s">
        <v>524</v>
      </c>
      <c r="B19" s="646" t="s">
        <v>323</v>
      </c>
      <c r="C19" s="647">
        <v>639.78674999999998</v>
      </c>
      <c r="D19" s="647">
        <v>528.06600000000003</v>
      </c>
      <c r="E19" s="647"/>
      <c r="F19" s="647">
        <v>576.92250000000001</v>
      </c>
      <c r="G19" s="647">
        <v>548.51542497267201</v>
      </c>
      <c r="H19" s="647">
        <v>28.407075027328005</v>
      </c>
      <c r="I19" s="648">
        <v>1.0517890176538669</v>
      </c>
      <c r="J19" s="649" t="s">
        <v>1</v>
      </c>
    </row>
    <row r="20" spans="1:10" ht="14.4" customHeight="1" x14ac:dyDescent="0.3">
      <c r="A20" s="645" t="s">
        <v>524</v>
      </c>
      <c r="B20" s="646" t="s">
        <v>325</v>
      </c>
      <c r="C20" s="647">
        <v>0.48530000000000001</v>
      </c>
      <c r="D20" s="647">
        <v>0</v>
      </c>
      <c r="E20" s="647"/>
      <c r="F20" s="647">
        <v>0.23188</v>
      </c>
      <c r="G20" s="647">
        <v>0.6666667268526667</v>
      </c>
      <c r="H20" s="647">
        <v>-0.43478672685266673</v>
      </c>
      <c r="I20" s="648">
        <v>0.34781996859916103</v>
      </c>
      <c r="J20" s="649" t="s">
        <v>1</v>
      </c>
    </row>
    <row r="21" spans="1:10" ht="14.4" customHeight="1" x14ac:dyDescent="0.3">
      <c r="A21" s="645" t="s">
        <v>524</v>
      </c>
      <c r="B21" s="646" t="s">
        <v>521</v>
      </c>
      <c r="C21" s="647">
        <v>0</v>
      </c>
      <c r="D21" s="647" t="s">
        <v>519</v>
      </c>
      <c r="E21" s="647"/>
      <c r="F21" s="647" t="s">
        <v>519</v>
      </c>
      <c r="G21" s="647" t="s">
        <v>519</v>
      </c>
      <c r="H21" s="647" t="s">
        <v>519</v>
      </c>
      <c r="I21" s="648" t="s">
        <v>519</v>
      </c>
      <c r="J21" s="649" t="s">
        <v>1</v>
      </c>
    </row>
    <row r="22" spans="1:10" ht="14.4" customHeight="1" x14ac:dyDescent="0.3">
      <c r="A22" s="645" t="s">
        <v>524</v>
      </c>
      <c r="B22" s="646" t="s">
        <v>327</v>
      </c>
      <c r="C22" s="647" t="s">
        <v>519</v>
      </c>
      <c r="D22" s="647">
        <v>0.41399999999999998</v>
      </c>
      <c r="E22" s="647"/>
      <c r="F22" s="647">
        <v>0</v>
      </c>
      <c r="G22" s="647">
        <v>0.2760000249166667</v>
      </c>
      <c r="H22" s="647">
        <v>-0.2760000249166667</v>
      </c>
      <c r="I22" s="648">
        <v>0</v>
      </c>
      <c r="J22" s="649" t="s">
        <v>1</v>
      </c>
    </row>
    <row r="23" spans="1:10" ht="14.4" customHeight="1" x14ac:dyDescent="0.3">
      <c r="A23" s="645" t="s">
        <v>524</v>
      </c>
      <c r="B23" s="646" t="s">
        <v>526</v>
      </c>
      <c r="C23" s="647">
        <v>647.86881000000005</v>
      </c>
      <c r="D23" s="647">
        <v>537.84148000000005</v>
      </c>
      <c r="E23" s="647"/>
      <c r="F23" s="647">
        <v>587.53096000000005</v>
      </c>
      <c r="G23" s="647">
        <v>562.44000604546466</v>
      </c>
      <c r="H23" s="647">
        <v>25.090953954535394</v>
      </c>
      <c r="I23" s="648">
        <v>1.0446108983799904</v>
      </c>
      <c r="J23" s="649" t="s">
        <v>527</v>
      </c>
    </row>
    <row r="24" spans="1:10" ht="14.4" customHeight="1" x14ac:dyDescent="0.3">
      <c r="A24" s="645" t="s">
        <v>519</v>
      </c>
      <c r="B24" s="646" t="s">
        <v>519</v>
      </c>
      <c r="C24" s="647" t="s">
        <v>519</v>
      </c>
      <c r="D24" s="647" t="s">
        <v>519</v>
      </c>
      <c r="E24" s="647"/>
      <c r="F24" s="647" t="s">
        <v>519</v>
      </c>
      <c r="G24" s="647" t="s">
        <v>519</v>
      </c>
      <c r="H24" s="647" t="s">
        <v>519</v>
      </c>
      <c r="I24" s="648" t="s">
        <v>519</v>
      </c>
      <c r="J24" s="649" t="s">
        <v>528</v>
      </c>
    </row>
    <row r="25" spans="1:10" ht="14.4" customHeight="1" x14ac:dyDescent="0.3">
      <c r="A25" s="645" t="s">
        <v>529</v>
      </c>
      <c r="B25" s="646" t="s">
        <v>530</v>
      </c>
      <c r="C25" s="647" t="s">
        <v>519</v>
      </c>
      <c r="D25" s="647" t="s">
        <v>519</v>
      </c>
      <c r="E25" s="647"/>
      <c r="F25" s="647" t="s">
        <v>519</v>
      </c>
      <c r="G25" s="647" t="s">
        <v>519</v>
      </c>
      <c r="H25" s="647" t="s">
        <v>519</v>
      </c>
      <c r="I25" s="648" t="s">
        <v>519</v>
      </c>
      <c r="J25" s="649" t="s">
        <v>0</v>
      </c>
    </row>
    <row r="26" spans="1:10" ht="14.4" customHeight="1" x14ac:dyDescent="0.3">
      <c r="A26" s="645" t="s">
        <v>529</v>
      </c>
      <c r="B26" s="646" t="s">
        <v>322</v>
      </c>
      <c r="C26" s="647">
        <v>12.018720000000002</v>
      </c>
      <c r="D26" s="647">
        <v>17.36964</v>
      </c>
      <c r="E26" s="647"/>
      <c r="F26" s="647">
        <v>21.833320000000001</v>
      </c>
      <c r="G26" s="647">
        <v>50.237577161726001</v>
      </c>
      <c r="H26" s="647">
        <v>-28.404257161726001</v>
      </c>
      <c r="I26" s="648">
        <v>0.43460137278741884</v>
      </c>
      <c r="J26" s="649" t="s">
        <v>1</v>
      </c>
    </row>
    <row r="27" spans="1:10" ht="14.4" customHeight="1" x14ac:dyDescent="0.3">
      <c r="A27" s="645" t="s">
        <v>529</v>
      </c>
      <c r="B27" s="646" t="s">
        <v>323</v>
      </c>
      <c r="C27" s="647">
        <v>3627.3732000000009</v>
      </c>
      <c r="D27" s="647">
        <v>4033.3474000000006</v>
      </c>
      <c r="E27" s="647"/>
      <c r="F27" s="647">
        <v>4246.030600000001</v>
      </c>
      <c r="G27" s="647">
        <v>3221.6728514579736</v>
      </c>
      <c r="H27" s="647">
        <v>1024.3577485420274</v>
      </c>
      <c r="I27" s="648">
        <v>1.3179583389661842</v>
      </c>
      <c r="J27" s="649" t="s">
        <v>1</v>
      </c>
    </row>
    <row r="28" spans="1:10" ht="14.4" customHeight="1" x14ac:dyDescent="0.3">
      <c r="A28" s="645" t="s">
        <v>529</v>
      </c>
      <c r="B28" s="646" t="s">
        <v>324</v>
      </c>
      <c r="C28" s="647" t="s">
        <v>519</v>
      </c>
      <c r="D28" s="647">
        <v>135.89400000000001</v>
      </c>
      <c r="E28" s="647"/>
      <c r="F28" s="647">
        <v>174.17400000000001</v>
      </c>
      <c r="G28" s="647">
        <v>188.54894558450735</v>
      </c>
      <c r="H28" s="647">
        <v>-14.374945584507344</v>
      </c>
      <c r="I28" s="648">
        <v>0.92376013803766133</v>
      </c>
      <c r="J28" s="649" t="s">
        <v>1</v>
      </c>
    </row>
    <row r="29" spans="1:10" ht="14.4" customHeight="1" x14ac:dyDescent="0.3">
      <c r="A29" s="645" t="s">
        <v>529</v>
      </c>
      <c r="B29" s="646" t="s">
        <v>531</v>
      </c>
      <c r="C29" s="647">
        <v>3639.3919200000009</v>
      </c>
      <c r="D29" s="647">
        <v>4186.6110400000007</v>
      </c>
      <c r="E29" s="647"/>
      <c r="F29" s="647">
        <v>4442.0379200000007</v>
      </c>
      <c r="G29" s="647">
        <v>3460.4593742042071</v>
      </c>
      <c r="H29" s="647">
        <v>981.57854579579362</v>
      </c>
      <c r="I29" s="648">
        <v>1.2836555611988725</v>
      </c>
      <c r="J29" s="649" t="s">
        <v>527</v>
      </c>
    </row>
    <row r="30" spans="1:10" ht="14.4" customHeight="1" x14ac:dyDescent="0.3">
      <c r="A30" s="645" t="s">
        <v>519</v>
      </c>
      <c r="B30" s="646" t="s">
        <v>519</v>
      </c>
      <c r="C30" s="647" t="s">
        <v>519</v>
      </c>
      <c r="D30" s="647" t="s">
        <v>519</v>
      </c>
      <c r="E30" s="647"/>
      <c r="F30" s="647" t="s">
        <v>519</v>
      </c>
      <c r="G30" s="647" t="s">
        <v>519</v>
      </c>
      <c r="H30" s="647" t="s">
        <v>519</v>
      </c>
      <c r="I30" s="648" t="s">
        <v>519</v>
      </c>
      <c r="J30" s="649" t="s">
        <v>528</v>
      </c>
    </row>
    <row r="31" spans="1:10" ht="14.4" customHeight="1" x14ac:dyDescent="0.3">
      <c r="A31" s="645" t="s">
        <v>532</v>
      </c>
      <c r="B31" s="646" t="s">
        <v>533</v>
      </c>
      <c r="C31" s="647" t="s">
        <v>519</v>
      </c>
      <c r="D31" s="647" t="s">
        <v>519</v>
      </c>
      <c r="E31" s="647"/>
      <c r="F31" s="647" t="s">
        <v>519</v>
      </c>
      <c r="G31" s="647" t="s">
        <v>519</v>
      </c>
      <c r="H31" s="647" t="s">
        <v>519</v>
      </c>
      <c r="I31" s="648" t="s">
        <v>519</v>
      </c>
      <c r="J31" s="649" t="s">
        <v>0</v>
      </c>
    </row>
    <row r="32" spans="1:10" ht="14.4" customHeight="1" x14ac:dyDescent="0.3">
      <c r="A32" s="645" t="s">
        <v>532</v>
      </c>
      <c r="B32" s="646" t="s">
        <v>322</v>
      </c>
      <c r="C32" s="647">
        <v>0.53061000000000003</v>
      </c>
      <c r="D32" s="647">
        <v>0.11323</v>
      </c>
      <c r="E32" s="647"/>
      <c r="F32" s="647">
        <v>6.9379999999999997E-2</v>
      </c>
      <c r="G32" s="647">
        <v>0.18680043578466665</v>
      </c>
      <c r="H32" s="647">
        <v>-0.11742043578466665</v>
      </c>
      <c r="I32" s="648">
        <v>0.37141240976534701</v>
      </c>
      <c r="J32" s="649" t="s">
        <v>1</v>
      </c>
    </row>
    <row r="33" spans="1:10" ht="14.4" customHeight="1" x14ac:dyDescent="0.3">
      <c r="A33" s="645" t="s">
        <v>532</v>
      </c>
      <c r="B33" s="646" t="s">
        <v>534</v>
      </c>
      <c r="C33" s="647">
        <v>0.53061000000000003</v>
      </c>
      <c r="D33" s="647">
        <v>0.11323</v>
      </c>
      <c r="E33" s="647"/>
      <c r="F33" s="647">
        <v>6.9379999999999997E-2</v>
      </c>
      <c r="G33" s="647">
        <v>0.18680043578466665</v>
      </c>
      <c r="H33" s="647">
        <v>-0.11742043578466665</v>
      </c>
      <c r="I33" s="648">
        <v>0.37141240976534701</v>
      </c>
      <c r="J33" s="649" t="s">
        <v>527</v>
      </c>
    </row>
    <row r="34" spans="1:10" ht="14.4" customHeight="1" x14ac:dyDescent="0.3">
      <c r="A34" s="645" t="s">
        <v>519</v>
      </c>
      <c r="B34" s="646" t="s">
        <v>519</v>
      </c>
      <c r="C34" s="647" t="s">
        <v>519</v>
      </c>
      <c r="D34" s="647" t="s">
        <v>519</v>
      </c>
      <c r="E34" s="647"/>
      <c r="F34" s="647" t="s">
        <v>519</v>
      </c>
      <c r="G34" s="647" t="s">
        <v>519</v>
      </c>
      <c r="H34" s="647" t="s">
        <v>519</v>
      </c>
      <c r="I34" s="648" t="s">
        <v>519</v>
      </c>
      <c r="J34" s="649" t="s">
        <v>528</v>
      </c>
    </row>
    <row r="35" spans="1:10" ht="14.4" customHeight="1" x14ac:dyDescent="0.3">
      <c r="A35" s="645" t="s">
        <v>535</v>
      </c>
      <c r="B35" s="646" t="s">
        <v>536</v>
      </c>
      <c r="C35" s="647" t="s">
        <v>519</v>
      </c>
      <c r="D35" s="647" t="s">
        <v>519</v>
      </c>
      <c r="E35" s="647"/>
      <c r="F35" s="647" t="s">
        <v>519</v>
      </c>
      <c r="G35" s="647" t="s">
        <v>519</v>
      </c>
      <c r="H35" s="647" t="s">
        <v>519</v>
      </c>
      <c r="I35" s="648" t="s">
        <v>519</v>
      </c>
      <c r="J35" s="649" t="s">
        <v>0</v>
      </c>
    </row>
    <row r="36" spans="1:10" ht="14.4" customHeight="1" x14ac:dyDescent="0.3">
      <c r="A36" s="645" t="s">
        <v>535</v>
      </c>
      <c r="B36" s="646" t="s">
        <v>322</v>
      </c>
      <c r="C36" s="647">
        <v>71.863240000000005</v>
      </c>
      <c r="D36" s="647">
        <v>41.536580000000001</v>
      </c>
      <c r="E36" s="647"/>
      <c r="F36" s="647">
        <v>107.30880999999999</v>
      </c>
      <c r="G36" s="647">
        <v>61.260386002973327</v>
      </c>
      <c r="H36" s="647">
        <v>46.048423997026667</v>
      </c>
      <c r="I36" s="648">
        <v>1.7516835430124724</v>
      </c>
      <c r="J36" s="649" t="s">
        <v>1</v>
      </c>
    </row>
    <row r="37" spans="1:10" ht="14.4" customHeight="1" x14ac:dyDescent="0.3">
      <c r="A37" s="645" t="s">
        <v>535</v>
      </c>
      <c r="B37" s="646" t="s">
        <v>323</v>
      </c>
      <c r="C37" s="647">
        <v>15941.167000000012</v>
      </c>
      <c r="D37" s="647">
        <v>14996.324999999999</v>
      </c>
      <c r="E37" s="647"/>
      <c r="F37" s="647">
        <v>11887.165000000001</v>
      </c>
      <c r="G37" s="647">
        <v>12744.186853290934</v>
      </c>
      <c r="H37" s="647">
        <v>-857.021853290933</v>
      </c>
      <c r="I37" s="648">
        <v>0.93275193912669097</v>
      </c>
      <c r="J37" s="649" t="s">
        <v>1</v>
      </c>
    </row>
    <row r="38" spans="1:10" ht="14.4" customHeight="1" x14ac:dyDescent="0.3">
      <c r="A38" s="645" t="s">
        <v>535</v>
      </c>
      <c r="B38" s="646" t="s">
        <v>520</v>
      </c>
      <c r="C38" s="647">
        <v>0</v>
      </c>
      <c r="D38" s="647" t="s">
        <v>519</v>
      </c>
      <c r="E38" s="647"/>
      <c r="F38" s="647" t="s">
        <v>519</v>
      </c>
      <c r="G38" s="647" t="s">
        <v>519</v>
      </c>
      <c r="H38" s="647" t="s">
        <v>519</v>
      </c>
      <c r="I38" s="648" t="s">
        <v>519</v>
      </c>
      <c r="J38" s="649" t="s">
        <v>1</v>
      </c>
    </row>
    <row r="39" spans="1:10" ht="14.4" customHeight="1" x14ac:dyDescent="0.3">
      <c r="A39" s="645" t="s">
        <v>535</v>
      </c>
      <c r="B39" s="646" t="s">
        <v>324</v>
      </c>
      <c r="C39" s="647">
        <v>2267.4950700000009</v>
      </c>
      <c r="D39" s="647">
        <v>2786.668900000001</v>
      </c>
      <c r="E39" s="647"/>
      <c r="F39" s="647">
        <v>2505.0009900000009</v>
      </c>
      <c r="G39" s="647">
        <v>2811.5002014462002</v>
      </c>
      <c r="H39" s="647">
        <v>-306.4992114461993</v>
      </c>
      <c r="I39" s="648">
        <v>0.89098374907156686</v>
      </c>
      <c r="J39" s="649" t="s">
        <v>1</v>
      </c>
    </row>
    <row r="40" spans="1:10" ht="14.4" customHeight="1" x14ac:dyDescent="0.3">
      <c r="A40" s="645" t="s">
        <v>535</v>
      </c>
      <c r="B40" s="646" t="s">
        <v>327</v>
      </c>
      <c r="C40" s="647" t="s">
        <v>519</v>
      </c>
      <c r="D40" s="647" t="s">
        <v>519</v>
      </c>
      <c r="E40" s="647"/>
      <c r="F40" s="647">
        <v>0</v>
      </c>
      <c r="G40" s="647">
        <v>0.6666667268526667</v>
      </c>
      <c r="H40" s="647">
        <v>-0.6666667268526667</v>
      </c>
      <c r="I40" s="648">
        <v>0</v>
      </c>
      <c r="J40" s="649" t="s">
        <v>1</v>
      </c>
    </row>
    <row r="41" spans="1:10" ht="14.4" customHeight="1" x14ac:dyDescent="0.3">
      <c r="A41" s="645" t="s">
        <v>535</v>
      </c>
      <c r="B41" s="646" t="s">
        <v>537</v>
      </c>
      <c r="C41" s="647">
        <v>18280.525310000012</v>
      </c>
      <c r="D41" s="647">
        <v>17824.530480000001</v>
      </c>
      <c r="E41" s="647"/>
      <c r="F41" s="647">
        <v>14499.474800000002</v>
      </c>
      <c r="G41" s="647">
        <v>15617.614107466961</v>
      </c>
      <c r="H41" s="647">
        <v>-1118.1393074669595</v>
      </c>
      <c r="I41" s="648">
        <v>0.92840524168590099</v>
      </c>
      <c r="J41" s="649" t="s">
        <v>527</v>
      </c>
    </row>
    <row r="42" spans="1:10" ht="14.4" customHeight="1" x14ac:dyDescent="0.3">
      <c r="A42" s="645" t="s">
        <v>519</v>
      </c>
      <c r="B42" s="646" t="s">
        <v>519</v>
      </c>
      <c r="C42" s="647" t="s">
        <v>519</v>
      </c>
      <c r="D42" s="647" t="s">
        <v>519</v>
      </c>
      <c r="E42" s="647"/>
      <c r="F42" s="647" t="s">
        <v>519</v>
      </c>
      <c r="G42" s="647" t="s">
        <v>519</v>
      </c>
      <c r="H42" s="647" t="s">
        <v>519</v>
      </c>
      <c r="I42" s="648" t="s">
        <v>519</v>
      </c>
      <c r="J42" s="649" t="s">
        <v>528</v>
      </c>
    </row>
    <row r="43" spans="1:10" ht="14.4" customHeight="1" x14ac:dyDescent="0.3">
      <c r="A43" s="645" t="s">
        <v>538</v>
      </c>
      <c r="B43" s="646" t="s">
        <v>539</v>
      </c>
      <c r="C43" s="647" t="s">
        <v>519</v>
      </c>
      <c r="D43" s="647" t="s">
        <v>519</v>
      </c>
      <c r="E43" s="647"/>
      <c r="F43" s="647" t="s">
        <v>519</v>
      </c>
      <c r="G43" s="647" t="s">
        <v>519</v>
      </c>
      <c r="H43" s="647" t="s">
        <v>519</v>
      </c>
      <c r="I43" s="648" t="s">
        <v>519</v>
      </c>
      <c r="J43" s="649" t="s">
        <v>0</v>
      </c>
    </row>
    <row r="44" spans="1:10" ht="14.4" customHeight="1" x14ac:dyDescent="0.3">
      <c r="A44" s="645" t="s">
        <v>538</v>
      </c>
      <c r="B44" s="646" t="s">
        <v>326</v>
      </c>
      <c r="C44" s="647">
        <v>1184.6541900000022</v>
      </c>
      <c r="D44" s="647">
        <v>917.65351999999984</v>
      </c>
      <c r="E44" s="647"/>
      <c r="F44" s="647">
        <v>323.38923</v>
      </c>
      <c r="G44" s="647">
        <v>1800.0925266286868</v>
      </c>
      <c r="H44" s="647">
        <v>-1476.7032966286868</v>
      </c>
      <c r="I44" s="648">
        <v>0.17965144858729085</v>
      </c>
      <c r="J44" s="649" t="s">
        <v>1</v>
      </c>
    </row>
    <row r="45" spans="1:10" ht="14.4" customHeight="1" x14ac:dyDescent="0.3">
      <c r="A45" s="645" t="s">
        <v>538</v>
      </c>
      <c r="B45" s="646" t="s">
        <v>540</v>
      </c>
      <c r="C45" s="647">
        <v>1184.6541900000022</v>
      </c>
      <c r="D45" s="647">
        <v>917.65351999999984</v>
      </c>
      <c r="E45" s="647"/>
      <c r="F45" s="647">
        <v>323.38923</v>
      </c>
      <c r="G45" s="647">
        <v>1800.0925266286868</v>
      </c>
      <c r="H45" s="647">
        <v>-1476.7032966286868</v>
      </c>
      <c r="I45" s="648">
        <v>0.17965144858729085</v>
      </c>
      <c r="J45" s="649" t="s">
        <v>527</v>
      </c>
    </row>
    <row r="46" spans="1:10" ht="14.4" customHeight="1" x14ac:dyDescent="0.3">
      <c r="A46" s="645" t="s">
        <v>519</v>
      </c>
      <c r="B46" s="646" t="s">
        <v>519</v>
      </c>
      <c r="C46" s="647" t="s">
        <v>519</v>
      </c>
      <c r="D46" s="647" t="s">
        <v>519</v>
      </c>
      <c r="E46" s="647"/>
      <c r="F46" s="647" t="s">
        <v>519</v>
      </c>
      <c r="G46" s="647" t="s">
        <v>519</v>
      </c>
      <c r="H46" s="647" t="s">
        <v>519</v>
      </c>
      <c r="I46" s="648" t="s">
        <v>519</v>
      </c>
      <c r="J46" s="649" t="s">
        <v>528</v>
      </c>
    </row>
    <row r="47" spans="1:10" ht="14.4" customHeight="1" x14ac:dyDescent="0.3">
      <c r="A47" s="645" t="s">
        <v>517</v>
      </c>
      <c r="B47" s="646" t="s">
        <v>522</v>
      </c>
      <c r="C47" s="647">
        <v>23752.970840000013</v>
      </c>
      <c r="D47" s="647">
        <v>23466.749749999999</v>
      </c>
      <c r="E47" s="647"/>
      <c r="F47" s="647">
        <v>19852.502290000004</v>
      </c>
      <c r="G47" s="647">
        <v>21440.792814781104</v>
      </c>
      <c r="H47" s="647">
        <v>-1588.2905247810995</v>
      </c>
      <c r="I47" s="648">
        <v>0.92592202450246408</v>
      </c>
      <c r="J47" s="649" t="s">
        <v>523</v>
      </c>
    </row>
  </sheetData>
  <mergeCells count="3">
    <mergeCell ref="F3:I3"/>
    <mergeCell ref="C4:D4"/>
    <mergeCell ref="A1:I1"/>
  </mergeCells>
  <conditionalFormatting sqref="F15 F48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7">
    <cfRule type="expression" dxfId="67" priority="5">
      <formula>$H16&gt;0</formula>
    </cfRule>
  </conditionalFormatting>
  <conditionalFormatting sqref="A16:A47">
    <cfRule type="expression" dxfId="66" priority="2">
      <formula>AND($J16&lt;&gt;"mezeraKL",$J16&lt;&gt;"")</formula>
    </cfRule>
  </conditionalFormatting>
  <conditionalFormatting sqref="I16:I47">
    <cfRule type="expression" dxfId="65" priority="6">
      <formula>$I16&gt;1</formula>
    </cfRule>
  </conditionalFormatting>
  <conditionalFormatting sqref="B16:B47">
    <cfRule type="expression" dxfId="64" priority="1">
      <formula>OR($J16="NS",$J16="SumaNS",$J16="Účet")</formula>
    </cfRule>
  </conditionalFormatting>
  <conditionalFormatting sqref="A16:D47 F16:I47">
    <cfRule type="expression" dxfId="63" priority="8">
      <formula>AND($J16&lt;&gt;"",$J16&lt;&gt;"mezeraKL")</formula>
    </cfRule>
  </conditionalFormatting>
  <conditionalFormatting sqref="B16:D47 F16:I47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7 F16:I47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2671.331692150346</v>
      </c>
      <c r="M3" s="207">
        <f>SUBTOTAL(9,M5:M1048576)</f>
        <v>1291.4000000000001</v>
      </c>
      <c r="N3" s="208">
        <f>SUBTOTAL(9,N5:N1048576)</f>
        <v>3449757.7472429574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517</v>
      </c>
      <c r="B5" s="656" t="s">
        <v>518</v>
      </c>
      <c r="C5" s="657" t="s">
        <v>524</v>
      </c>
      <c r="D5" s="658" t="s">
        <v>903</v>
      </c>
      <c r="E5" s="657" t="s">
        <v>541</v>
      </c>
      <c r="F5" s="658" t="s">
        <v>908</v>
      </c>
      <c r="G5" s="657"/>
      <c r="H5" s="657" t="s">
        <v>542</v>
      </c>
      <c r="I5" s="657" t="s">
        <v>543</v>
      </c>
      <c r="J5" s="657" t="s">
        <v>544</v>
      </c>
      <c r="K5" s="657" t="s">
        <v>545</v>
      </c>
      <c r="L5" s="659">
        <v>68.78000000000003</v>
      </c>
      <c r="M5" s="659">
        <v>1</v>
      </c>
      <c r="N5" s="660">
        <v>68.78000000000003</v>
      </c>
    </row>
    <row r="6" spans="1:14" ht="14.4" customHeight="1" x14ac:dyDescent="0.3">
      <c r="A6" s="661" t="s">
        <v>517</v>
      </c>
      <c r="B6" s="662" t="s">
        <v>518</v>
      </c>
      <c r="C6" s="663" t="s">
        <v>524</v>
      </c>
      <c r="D6" s="664" t="s">
        <v>903</v>
      </c>
      <c r="E6" s="663" t="s">
        <v>541</v>
      </c>
      <c r="F6" s="664" t="s">
        <v>908</v>
      </c>
      <c r="G6" s="663"/>
      <c r="H6" s="663" t="s">
        <v>546</v>
      </c>
      <c r="I6" s="663" t="s">
        <v>547</v>
      </c>
      <c r="J6" s="663" t="s">
        <v>548</v>
      </c>
      <c r="K6" s="663"/>
      <c r="L6" s="665">
        <v>81.710000000000008</v>
      </c>
      <c r="M6" s="665">
        <v>2</v>
      </c>
      <c r="N6" s="666">
        <v>163.42000000000002</v>
      </c>
    </row>
    <row r="7" spans="1:14" ht="14.4" customHeight="1" x14ac:dyDescent="0.3">
      <c r="A7" s="661" t="s">
        <v>517</v>
      </c>
      <c r="B7" s="662" t="s">
        <v>518</v>
      </c>
      <c r="C7" s="663" t="s">
        <v>524</v>
      </c>
      <c r="D7" s="664" t="s">
        <v>903</v>
      </c>
      <c r="E7" s="663" t="s">
        <v>541</v>
      </c>
      <c r="F7" s="664" t="s">
        <v>908</v>
      </c>
      <c r="G7" s="663"/>
      <c r="H7" s="663" t="s">
        <v>549</v>
      </c>
      <c r="I7" s="663" t="s">
        <v>549</v>
      </c>
      <c r="J7" s="663" t="s">
        <v>550</v>
      </c>
      <c r="K7" s="663" t="s">
        <v>551</v>
      </c>
      <c r="L7" s="665">
        <v>134.69967380485926</v>
      </c>
      <c r="M7" s="665">
        <v>1</v>
      </c>
      <c r="N7" s="666">
        <v>134.69967380485926</v>
      </c>
    </row>
    <row r="8" spans="1:14" ht="14.4" customHeight="1" x14ac:dyDescent="0.3">
      <c r="A8" s="661" t="s">
        <v>517</v>
      </c>
      <c r="B8" s="662" t="s">
        <v>518</v>
      </c>
      <c r="C8" s="663" t="s">
        <v>524</v>
      </c>
      <c r="D8" s="664" t="s">
        <v>903</v>
      </c>
      <c r="E8" s="663" t="s">
        <v>541</v>
      </c>
      <c r="F8" s="664" t="s">
        <v>908</v>
      </c>
      <c r="G8" s="663" t="s">
        <v>552</v>
      </c>
      <c r="H8" s="663" t="s">
        <v>553</v>
      </c>
      <c r="I8" s="663" t="s">
        <v>554</v>
      </c>
      <c r="J8" s="663" t="s">
        <v>555</v>
      </c>
      <c r="K8" s="663" t="s">
        <v>556</v>
      </c>
      <c r="L8" s="665">
        <v>87.03</v>
      </c>
      <c r="M8" s="665">
        <v>1</v>
      </c>
      <c r="N8" s="666">
        <v>87.03</v>
      </c>
    </row>
    <row r="9" spans="1:14" ht="14.4" customHeight="1" x14ac:dyDescent="0.3">
      <c r="A9" s="661" t="s">
        <v>517</v>
      </c>
      <c r="B9" s="662" t="s">
        <v>518</v>
      </c>
      <c r="C9" s="663" t="s">
        <v>524</v>
      </c>
      <c r="D9" s="664" t="s">
        <v>903</v>
      </c>
      <c r="E9" s="663" t="s">
        <v>541</v>
      </c>
      <c r="F9" s="664" t="s">
        <v>908</v>
      </c>
      <c r="G9" s="663" t="s">
        <v>552</v>
      </c>
      <c r="H9" s="663" t="s">
        <v>557</v>
      </c>
      <c r="I9" s="663" t="s">
        <v>558</v>
      </c>
      <c r="J9" s="663" t="s">
        <v>559</v>
      </c>
      <c r="K9" s="663" t="s">
        <v>560</v>
      </c>
      <c r="L9" s="665">
        <v>96.820000000000022</v>
      </c>
      <c r="M9" s="665">
        <v>4</v>
      </c>
      <c r="N9" s="666">
        <v>387.28000000000009</v>
      </c>
    </row>
    <row r="10" spans="1:14" ht="14.4" customHeight="1" x14ac:dyDescent="0.3">
      <c r="A10" s="661" t="s">
        <v>517</v>
      </c>
      <c r="B10" s="662" t="s">
        <v>518</v>
      </c>
      <c r="C10" s="663" t="s">
        <v>524</v>
      </c>
      <c r="D10" s="664" t="s">
        <v>903</v>
      </c>
      <c r="E10" s="663" t="s">
        <v>541</v>
      </c>
      <c r="F10" s="664" t="s">
        <v>908</v>
      </c>
      <c r="G10" s="663" t="s">
        <v>552</v>
      </c>
      <c r="H10" s="663" t="s">
        <v>561</v>
      </c>
      <c r="I10" s="663" t="s">
        <v>562</v>
      </c>
      <c r="J10" s="663" t="s">
        <v>563</v>
      </c>
      <c r="K10" s="663" t="s">
        <v>564</v>
      </c>
      <c r="L10" s="665">
        <v>58.319999999999993</v>
      </c>
      <c r="M10" s="665">
        <v>2</v>
      </c>
      <c r="N10" s="666">
        <v>116.63999999999999</v>
      </c>
    </row>
    <row r="11" spans="1:14" ht="14.4" customHeight="1" x14ac:dyDescent="0.3">
      <c r="A11" s="661" t="s">
        <v>517</v>
      </c>
      <c r="B11" s="662" t="s">
        <v>518</v>
      </c>
      <c r="C11" s="663" t="s">
        <v>524</v>
      </c>
      <c r="D11" s="664" t="s">
        <v>903</v>
      </c>
      <c r="E11" s="663" t="s">
        <v>541</v>
      </c>
      <c r="F11" s="664" t="s">
        <v>908</v>
      </c>
      <c r="G11" s="663" t="s">
        <v>552</v>
      </c>
      <c r="H11" s="663" t="s">
        <v>565</v>
      </c>
      <c r="I11" s="663" t="s">
        <v>566</v>
      </c>
      <c r="J11" s="663" t="s">
        <v>567</v>
      </c>
      <c r="K11" s="663" t="s">
        <v>568</v>
      </c>
      <c r="L11" s="665">
        <v>64.27</v>
      </c>
      <c r="M11" s="665">
        <v>1</v>
      </c>
      <c r="N11" s="666">
        <v>64.27</v>
      </c>
    </row>
    <row r="12" spans="1:14" ht="14.4" customHeight="1" x14ac:dyDescent="0.3">
      <c r="A12" s="661" t="s">
        <v>517</v>
      </c>
      <c r="B12" s="662" t="s">
        <v>518</v>
      </c>
      <c r="C12" s="663" t="s">
        <v>524</v>
      </c>
      <c r="D12" s="664" t="s">
        <v>903</v>
      </c>
      <c r="E12" s="663" t="s">
        <v>541</v>
      </c>
      <c r="F12" s="664" t="s">
        <v>908</v>
      </c>
      <c r="G12" s="663" t="s">
        <v>552</v>
      </c>
      <c r="H12" s="663" t="s">
        <v>569</v>
      </c>
      <c r="I12" s="663" t="s">
        <v>570</v>
      </c>
      <c r="J12" s="663" t="s">
        <v>571</v>
      </c>
      <c r="K12" s="663" t="s">
        <v>572</v>
      </c>
      <c r="L12" s="665">
        <v>41.23</v>
      </c>
      <c r="M12" s="665">
        <v>1</v>
      </c>
      <c r="N12" s="666">
        <v>41.23</v>
      </c>
    </row>
    <row r="13" spans="1:14" ht="14.4" customHeight="1" x14ac:dyDescent="0.3">
      <c r="A13" s="661" t="s">
        <v>517</v>
      </c>
      <c r="B13" s="662" t="s">
        <v>518</v>
      </c>
      <c r="C13" s="663" t="s">
        <v>524</v>
      </c>
      <c r="D13" s="664" t="s">
        <v>903</v>
      </c>
      <c r="E13" s="663" t="s">
        <v>541</v>
      </c>
      <c r="F13" s="664" t="s">
        <v>908</v>
      </c>
      <c r="G13" s="663" t="s">
        <v>552</v>
      </c>
      <c r="H13" s="663" t="s">
        <v>573</v>
      </c>
      <c r="I13" s="663" t="s">
        <v>574</v>
      </c>
      <c r="J13" s="663" t="s">
        <v>575</v>
      </c>
      <c r="K13" s="663" t="s">
        <v>576</v>
      </c>
      <c r="L13" s="665">
        <v>56.490000000000009</v>
      </c>
      <c r="M13" s="665">
        <v>2</v>
      </c>
      <c r="N13" s="666">
        <v>112.98000000000002</v>
      </c>
    </row>
    <row r="14" spans="1:14" ht="14.4" customHeight="1" x14ac:dyDescent="0.3">
      <c r="A14" s="661" t="s">
        <v>517</v>
      </c>
      <c r="B14" s="662" t="s">
        <v>518</v>
      </c>
      <c r="C14" s="663" t="s">
        <v>524</v>
      </c>
      <c r="D14" s="664" t="s">
        <v>903</v>
      </c>
      <c r="E14" s="663" t="s">
        <v>541</v>
      </c>
      <c r="F14" s="664" t="s">
        <v>908</v>
      </c>
      <c r="G14" s="663" t="s">
        <v>552</v>
      </c>
      <c r="H14" s="663" t="s">
        <v>577</v>
      </c>
      <c r="I14" s="663" t="s">
        <v>578</v>
      </c>
      <c r="J14" s="663" t="s">
        <v>579</v>
      </c>
      <c r="K14" s="663" t="s">
        <v>580</v>
      </c>
      <c r="L14" s="665">
        <v>61.859999999999985</v>
      </c>
      <c r="M14" s="665">
        <v>2</v>
      </c>
      <c r="N14" s="666">
        <v>123.71999999999997</v>
      </c>
    </row>
    <row r="15" spans="1:14" ht="14.4" customHeight="1" x14ac:dyDescent="0.3">
      <c r="A15" s="661" t="s">
        <v>517</v>
      </c>
      <c r="B15" s="662" t="s">
        <v>518</v>
      </c>
      <c r="C15" s="663" t="s">
        <v>524</v>
      </c>
      <c r="D15" s="664" t="s">
        <v>903</v>
      </c>
      <c r="E15" s="663" t="s">
        <v>541</v>
      </c>
      <c r="F15" s="664" t="s">
        <v>908</v>
      </c>
      <c r="G15" s="663" t="s">
        <v>552</v>
      </c>
      <c r="H15" s="663" t="s">
        <v>581</v>
      </c>
      <c r="I15" s="663" t="s">
        <v>582</v>
      </c>
      <c r="J15" s="663" t="s">
        <v>583</v>
      </c>
      <c r="K15" s="663" t="s">
        <v>584</v>
      </c>
      <c r="L15" s="665">
        <v>74.220004456083998</v>
      </c>
      <c r="M15" s="665">
        <v>1</v>
      </c>
      <c r="N15" s="666">
        <v>74.220004456083998</v>
      </c>
    </row>
    <row r="16" spans="1:14" ht="14.4" customHeight="1" x14ac:dyDescent="0.3">
      <c r="A16" s="661" t="s">
        <v>517</v>
      </c>
      <c r="B16" s="662" t="s">
        <v>518</v>
      </c>
      <c r="C16" s="663" t="s">
        <v>524</v>
      </c>
      <c r="D16" s="664" t="s">
        <v>903</v>
      </c>
      <c r="E16" s="663" t="s">
        <v>541</v>
      </c>
      <c r="F16" s="664" t="s">
        <v>908</v>
      </c>
      <c r="G16" s="663" t="s">
        <v>552</v>
      </c>
      <c r="H16" s="663" t="s">
        <v>585</v>
      </c>
      <c r="I16" s="663" t="s">
        <v>586</v>
      </c>
      <c r="J16" s="663" t="s">
        <v>587</v>
      </c>
      <c r="K16" s="663" t="s">
        <v>588</v>
      </c>
      <c r="L16" s="665">
        <v>70.389999999999972</v>
      </c>
      <c r="M16" s="665">
        <v>1</v>
      </c>
      <c r="N16" s="666">
        <v>70.389999999999972</v>
      </c>
    </row>
    <row r="17" spans="1:14" ht="14.4" customHeight="1" x14ac:dyDescent="0.3">
      <c r="A17" s="661" t="s">
        <v>517</v>
      </c>
      <c r="B17" s="662" t="s">
        <v>518</v>
      </c>
      <c r="C17" s="663" t="s">
        <v>524</v>
      </c>
      <c r="D17" s="664" t="s">
        <v>903</v>
      </c>
      <c r="E17" s="663" t="s">
        <v>541</v>
      </c>
      <c r="F17" s="664" t="s">
        <v>908</v>
      </c>
      <c r="G17" s="663" t="s">
        <v>552</v>
      </c>
      <c r="H17" s="663" t="s">
        <v>589</v>
      </c>
      <c r="I17" s="663" t="s">
        <v>590</v>
      </c>
      <c r="J17" s="663" t="s">
        <v>591</v>
      </c>
      <c r="K17" s="663" t="s">
        <v>592</v>
      </c>
      <c r="L17" s="665">
        <v>123.62</v>
      </c>
      <c r="M17" s="665">
        <v>3</v>
      </c>
      <c r="N17" s="666">
        <v>370.86</v>
      </c>
    </row>
    <row r="18" spans="1:14" ht="14.4" customHeight="1" x14ac:dyDescent="0.3">
      <c r="A18" s="661" t="s">
        <v>517</v>
      </c>
      <c r="B18" s="662" t="s">
        <v>518</v>
      </c>
      <c r="C18" s="663" t="s">
        <v>524</v>
      </c>
      <c r="D18" s="664" t="s">
        <v>903</v>
      </c>
      <c r="E18" s="663" t="s">
        <v>541</v>
      </c>
      <c r="F18" s="664" t="s">
        <v>908</v>
      </c>
      <c r="G18" s="663" t="s">
        <v>552</v>
      </c>
      <c r="H18" s="663" t="s">
        <v>593</v>
      </c>
      <c r="I18" s="663" t="s">
        <v>594</v>
      </c>
      <c r="J18" s="663" t="s">
        <v>595</v>
      </c>
      <c r="K18" s="663" t="s">
        <v>596</v>
      </c>
      <c r="L18" s="665">
        <v>142.42980254184911</v>
      </c>
      <c r="M18" s="665">
        <v>3</v>
      </c>
      <c r="N18" s="666">
        <v>427.28940762554737</v>
      </c>
    </row>
    <row r="19" spans="1:14" ht="14.4" customHeight="1" x14ac:dyDescent="0.3">
      <c r="A19" s="661" t="s">
        <v>517</v>
      </c>
      <c r="B19" s="662" t="s">
        <v>518</v>
      </c>
      <c r="C19" s="663" t="s">
        <v>524</v>
      </c>
      <c r="D19" s="664" t="s">
        <v>903</v>
      </c>
      <c r="E19" s="663" t="s">
        <v>541</v>
      </c>
      <c r="F19" s="664" t="s">
        <v>908</v>
      </c>
      <c r="G19" s="663" t="s">
        <v>552</v>
      </c>
      <c r="H19" s="663" t="s">
        <v>597</v>
      </c>
      <c r="I19" s="663" t="s">
        <v>598</v>
      </c>
      <c r="J19" s="663" t="s">
        <v>599</v>
      </c>
      <c r="K19" s="663" t="s">
        <v>600</v>
      </c>
      <c r="L19" s="665">
        <v>38.4</v>
      </c>
      <c r="M19" s="665">
        <v>1</v>
      </c>
      <c r="N19" s="666">
        <v>38.4</v>
      </c>
    </row>
    <row r="20" spans="1:14" ht="14.4" customHeight="1" x14ac:dyDescent="0.3">
      <c r="A20" s="661" t="s">
        <v>517</v>
      </c>
      <c r="B20" s="662" t="s">
        <v>518</v>
      </c>
      <c r="C20" s="663" t="s">
        <v>524</v>
      </c>
      <c r="D20" s="664" t="s">
        <v>903</v>
      </c>
      <c r="E20" s="663" t="s">
        <v>541</v>
      </c>
      <c r="F20" s="664" t="s">
        <v>908</v>
      </c>
      <c r="G20" s="663" t="s">
        <v>552</v>
      </c>
      <c r="H20" s="663" t="s">
        <v>601</v>
      </c>
      <c r="I20" s="663" t="s">
        <v>602</v>
      </c>
      <c r="J20" s="663" t="s">
        <v>603</v>
      </c>
      <c r="K20" s="663" t="s">
        <v>604</v>
      </c>
      <c r="L20" s="665">
        <v>59.58</v>
      </c>
      <c r="M20" s="665">
        <v>1</v>
      </c>
      <c r="N20" s="666">
        <v>59.58</v>
      </c>
    </row>
    <row r="21" spans="1:14" ht="14.4" customHeight="1" x14ac:dyDescent="0.3">
      <c r="A21" s="661" t="s">
        <v>517</v>
      </c>
      <c r="B21" s="662" t="s">
        <v>518</v>
      </c>
      <c r="C21" s="663" t="s">
        <v>524</v>
      </c>
      <c r="D21" s="664" t="s">
        <v>903</v>
      </c>
      <c r="E21" s="663" t="s">
        <v>541</v>
      </c>
      <c r="F21" s="664" t="s">
        <v>908</v>
      </c>
      <c r="G21" s="663" t="s">
        <v>552</v>
      </c>
      <c r="H21" s="663" t="s">
        <v>605</v>
      </c>
      <c r="I21" s="663" t="s">
        <v>606</v>
      </c>
      <c r="J21" s="663" t="s">
        <v>607</v>
      </c>
      <c r="K21" s="663" t="s">
        <v>608</v>
      </c>
      <c r="L21" s="665">
        <v>40.22999999999999</v>
      </c>
      <c r="M21" s="665">
        <v>2</v>
      </c>
      <c r="N21" s="666">
        <v>80.45999999999998</v>
      </c>
    </row>
    <row r="22" spans="1:14" ht="14.4" customHeight="1" x14ac:dyDescent="0.3">
      <c r="A22" s="661" t="s">
        <v>517</v>
      </c>
      <c r="B22" s="662" t="s">
        <v>518</v>
      </c>
      <c r="C22" s="663" t="s">
        <v>524</v>
      </c>
      <c r="D22" s="664" t="s">
        <v>903</v>
      </c>
      <c r="E22" s="663" t="s">
        <v>541</v>
      </c>
      <c r="F22" s="664" t="s">
        <v>908</v>
      </c>
      <c r="G22" s="663" t="s">
        <v>552</v>
      </c>
      <c r="H22" s="663" t="s">
        <v>609</v>
      </c>
      <c r="I22" s="663" t="s">
        <v>610</v>
      </c>
      <c r="J22" s="663" t="s">
        <v>611</v>
      </c>
      <c r="K22" s="663" t="s">
        <v>612</v>
      </c>
      <c r="L22" s="665">
        <v>67.389999999999972</v>
      </c>
      <c r="M22" s="665">
        <v>1</v>
      </c>
      <c r="N22" s="666">
        <v>67.389999999999972</v>
      </c>
    </row>
    <row r="23" spans="1:14" ht="14.4" customHeight="1" x14ac:dyDescent="0.3">
      <c r="A23" s="661" t="s">
        <v>517</v>
      </c>
      <c r="B23" s="662" t="s">
        <v>518</v>
      </c>
      <c r="C23" s="663" t="s">
        <v>524</v>
      </c>
      <c r="D23" s="664" t="s">
        <v>903</v>
      </c>
      <c r="E23" s="663" t="s">
        <v>541</v>
      </c>
      <c r="F23" s="664" t="s">
        <v>908</v>
      </c>
      <c r="G23" s="663" t="s">
        <v>552</v>
      </c>
      <c r="H23" s="663" t="s">
        <v>613</v>
      </c>
      <c r="I23" s="663" t="s">
        <v>614</v>
      </c>
      <c r="J23" s="663" t="s">
        <v>615</v>
      </c>
      <c r="K23" s="663" t="s">
        <v>616</v>
      </c>
      <c r="L23" s="665">
        <v>84.818947835570626</v>
      </c>
      <c r="M23" s="665">
        <v>2</v>
      </c>
      <c r="N23" s="666">
        <v>169.63789567114125</v>
      </c>
    </row>
    <row r="24" spans="1:14" ht="14.4" customHeight="1" x14ac:dyDescent="0.3">
      <c r="A24" s="661" t="s">
        <v>517</v>
      </c>
      <c r="B24" s="662" t="s">
        <v>518</v>
      </c>
      <c r="C24" s="663" t="s">
        <v>524</v>
      </c>
      <c r="D24" s="664" t="s">
        <v>903</v>
      </c>
      <c r="E24" s="663" t="s">
        <v>541</v>
      </c>
      <c r="F24" s="664" t="s">
        <v>908</v>
      </c>
      <c r="G24" s="663" t="s">
        <v>552</v>
      </c>
      <c r="H24" s="663" t="s">
        <v>617</v>
      </c>
      <c r="I24" s="663" t="s">
        <v>618</v>
      </c>
      <c r="J24" s="663" t="s">
        <v>619</v>
      </c>
      <c r="K24" s="663" t="s">
        <v>620</v>
      </c>
      <c r="L24" s="665">
        <v>25.609999999999996</v>
      </c>
      <c r="M24" s="665">
        <v>1</v>
      </c>
      <c r="N24" s="666">
        <v>25.609999999999996</v>
      </c>
    </row>
    <row r="25" spans="1:14" ht="14.4" customHeight="1" x14ac:dyDescent="0.3">
      <c r="A25" s="661" t="s">
        <v>517</v>
      </c>
      <c r="B25" s="662" t="s">
        <v>518</v>
      </c>
      <c r="C25" s="663" t="s">
        <v>524</v>
      </c>
      <c r="D25" s="664" t="s">
        <v>903</v>
      </c>
      <c r="E25" s="663" t="s">
        <v>541</v>
      </c>
      <c r="F25" s="664" t="s">
        <v>908</v>
      </c>
      <c r="G25" s="663" t="s">
        <v>552</v>
      </c>
      <c r="H25" s="663" t="s">
        <v>621</v>
      </c>
      <c r="I25" s="663" t="s">
        <v>622</v>
      </c>
      <c r="J25" s="663" t="s">
        <v>623</v>
      </c>
      <c r="K25" s="663" t="s">
        <v>624</v>
      </c>
      <c r="L25" s="665">
        <v>18.670000000000002</v>
      </c>
      <c r="M25" s="665">
        <v>1</v>
      </c>
      <c r="N25" s="666">
        <v>18.670000000000002</v>
      </c>
    </row>
    <row r="26" spans="1:14" ht="14.4" customHeight="1" x14ac:dyDescent="0.3">
      <c r="A26" s="661" t="s">
        <v>517</v>
      </c>
      <c r="B26" s="662" t="s">
        <v>518</v>
      </c>
      <c r="C26" s="663" t="s">
        <v>524</v>
      </c>
      <c r="D26" s="664" t="s">
        <v>903</v>
      </c>
      <c r="E26" s="663" t="s">
        <v>541</v>
      </c>
      <c r="F26" s="664" t="s">
        <v>908</v>
      </c>
      <c r="G26" s="663" t="s">
        <v>552</v>
      </c>
      <c r="H26" s="663" t="s">
        <v>625</v>
      </c>
      <c r="I26" s="663" t="s">
        <v>626</v>
      </c>
      <c r="J26" s="663" t="s">
        <v>623</v>
      </c>
      <c r="K26" s="663" t="s">
        <v>627</v>
      </c>
      <c r="L26" s="665">
        <v>27.669999999999998</v>
      </c>
      <c r="M26" s="665">
        <v>2</v>
      </c>
      <c r="N26" s="666">
        <v>55.339999999999996</v>
      </c>
    </row>
    <row r="27" spans="1:14" ht="14.4" customHeight="1" x14ac:dyDescent="0.3">
      <c r="A27" s="661" t="s">
        <v>517</v>
      </c>
      <c r="B27" s="662" t="s">
        <v>518</v>
      </c>
      <c r="C27" s="663" t="s">
        <v>524</v>
      </c>
      <c r="D27" s="664" t="s">
        <v>903</v>
      </c>
      <c r="E27" s="663" t="s">
        <v>541</v>
      </c>
      <c r="F27" s="664" t="s">
        <v>908</v>
      </c>
      <c r="G27" s="663" t="s">
        <v>552</v>
      </c>
      <c r="H27" s="663" t="s">
        <v>628</v>
      </c>
      <c r="I27" s="663" t="s">
        <v>629</v>
      </c>
      <c r="J27" s="663" t="s">
        <v>630</v>
      </c>
      <c r="K27" s="663" t="s">
        <v>631</v>
      </c>
      <c r="L27" s="665">
        <v>74.449914914723308</v>
      </c>
      <c r="M27" s="665">
        <v>2</v>
      </c>
      <c r="N27" s="666">
        <v>148.89982982944662</v>
      </c>
    </row>
    <row r="28" spans="1:14" ht="14.4" customHeight="1" x14ac:dyDescent="0.3">
      <c r="A28" s="661" t="s">
        <v>517</v>
      </c>
      <c r="B28" s="662" t="s">
        <v>518</v>
      </c>
      <c r="C28" s="663" t="s">
        <v>524</v>
      </c>
      <c r="D28" s="664" t="s">
        <v>903</v>
      </c>
      <c r="E28" s="663" t="s">
        <v>541</v>
      </c>
      <c r="F28" s="664" t="s">
        <v>908</v>
      </c>
      <c r="G28" s="663" t="s">
        <v>552</v>
      </c>
      <c r="H28" s="663" t="s">
        <v>632</v>
      </c>
      <c r="I28" s="663" t="s">
        <v>633</v>
      </c>
      <c r="J28" s="663" t="s">
        <v>634</v>
      </c>
      <c r="K28" s="663" t="s">
        <v>635</v>
      </c>
      <c r="L28" s="665">
        <v>33.119999999999997</v>
      </c>
      <c r="M28" s="665">
        <v>1</v>
      </c>
      <c r="N28" s="666">
        <v>33.119999999999997</v>
      </c>
    </row>
    <row r="29" spans="1:14" ht="14.4" customHeight="1" x14ac:dyDescent="0.3">
      <c r="A29" s="661" t="s">
        <v>517</v>
      </c>
      <c r="B29" s="662" t="s">
        <v>518</v>
      </c>
      <c r="C29" s="663" t="s">
        <v>524</v>
      </c>
      <c r="D29" s="664" t="s">
        <v>903</v>
      </c>
      <c r="E29" s="663" t="s">
        <v>541</v>
      </c>
      <c r="F29" s="664" t="s">
        <v>908</v>
      </c>
      <c r="G29" s="663" t="s">
        <v>552</v>
      </c>
      <c r="H29" s="663" t="s">
        <v>636</v>
      </c>
      <c r="I29" s="663" t="s">
        <v>637</v>
      </c>
      <c r="J29" s="663" t="s">
        <v>638</v>
      </c>
      <c r="K29" s="663" t="s">
        <v>639</v>
      </c>
      <c r="L29" s="665">
        <v>51.929792458901041</v>
      </c>
      <c r="M29" s="665">
        <v>1</v>
      </c>
      <c r="N29" s="666">
        <v>51.929792458901041</v>
      </c>
    </row>
    <row r="30" spans="1:14" ht="14.4" customHeight="1" x14ac:dyDescent="0.3">
      <c r="A30" s="661" t="s">
        <v>517</v>
      </c>
      <c r="B30" s="662" t="s">
        <v>518</v>
      </c>
      <c r="C30" s="663" t="s">
        <v>524</v>
      </c>
      <c r="D30" s="664" t="s">
        <v>903</v>
      </c>
      <c r="E30" s="663" t="s">
        <v>541</v>
      </c>
      <c r="F30" s="664" t="s">
        <v>908</v>
      </c>
      <c r="G30" s="663" t="s">
        <v>552</v>
      </c>
      <c r="H30" s="663" t="s">
        <v>640</v>
      </c>
      <c r="I30" s="663" t="s">
        <v>641</v>
      </c>
      <c r="J30" s="663" t="s">
        <v>642</v>
      </c>
      <c r="K30" s="663" t="s">
        <v>643</v>
      </c>
      <c r="L30" s="665">
        <v>61.009999999999984</v>
      </c>
      <c r="M30" s="665">
        <v>2</v>
      </c>
      <c r="N30" s="666">
        <v>122.01999999999997</v>
      </c>
    </row>
    <row r="31" spans="1:14" ht="14.4" customHeight="1" x14ac:dyDescent="0.3">
      <c r="A31" s="661" t="s">
        <v>517</v>
      </c>
      <c r="B31" s="662" t="s">
        <v>518</v>
      </c>
      <c r="C31" s="663" t="s">
        <v>524</v>
      </c>
      <c r="D31" s="664" t="s">
        <v>903</v>
      </c>
      <c r="E31" s="663" t="s">
        <v>541</v>
      </c>
      <c r="F31" s="664" t="s">
        <v>908</v>
      </c>
      <c r="G31" s="663" t="s">
        <v>552</v>
      </c>
      <c r="H31" s="663" t="s">
        <v>644</v>
      </c>
      <c r="I31" s="663" t="s">
        <v>645</v>
      </c>
      <c r="J31" s="663" t="s">
        <v>646</v>
      </c>
      <c r="K31" s="663" t="s">
        <v>647</v>
      </c>
      <c r="L31" s="665">
        <v>29.91984312180109</v>
      </c>
      <c r="M31" s="665">
        <v>2</v>
      </c>
      <c r="N31" s="666">
        <v>59.839686243602181</v>
      </c>
    </row>
    <row r="32" spans="1:14" ht="14.4" customHeight="1" x14ac:dyDescent="0.3">
      <c r="A32" s="661" t="s">
        <v>517</v>
      </c>
      <c r="B32" s="662" t="s">
        <v>518</v>
      </c>
      <c r="C32" s="663" t="s">
        <v>524</v>
      </c>
      <c r="D32" s="664" t="s">
        <v>903</v>
      </c>
      <c r="E32" s="663" t="s">
        <v>541</v>
      </c>
      <c r="F32" s="664" t="s">
        <v>908</v>
      </c>
      <c r="G32" s="663" t="s">
        <v>552</v>
      </c>
      <c r="H32" s="663" t="s">
        <v>648</v>
      </c>
      <c r="I32" s="663" t="s">
        <v>649</v>
      </c>
      <c r="J32" s="663" t="s">
        <v>650</v>
      </c>
      <c r="K32" s="663" t="s">
        <v>651</v>
      </c>
      <c r="L32" s="665">
        <v>98.450151064386318</v>
      </c>
      <c r="M32" s="665">
        <v>7</v>
      </c>
      <c r="N32" s="666">
        <v>689.15105745070423</v>
      </c>
    </row>
    <row r="33" spans="1:14" ht="14.4" customHeight="1" x14ac:dyDescent="0.3">
      <c r="A33" s="661" t="s">
        <v>517</v>
      </c>
      <c r="B33" s="662" t="s">
        <v>518</v>
      </c>
      <c r="C33" s="663" t="s">
        <v>524</v>
      </c>
      <c r="D33" s="664" t="s">
        <v>903</v>
      </c>
      <c r="E33" s="663" t="s">
        <v>541</v>
      </c>
      <c r="F33" s="664" t="s">
        <v>908</v>
      </c>
      <c r="G33" s="663" t="s">
        <v>552</v>
      </c>
      <c r="H33" s="663" t="s">
        <v>652</v>
      </c>
      <c r="I33" s="663" t="s">
        <v>653</v>
      </c>
      <c r="J33" s="663" t="s">
        <v>654</v>
      </c>
      <c r="K33" s="663" t="s">
        <v>655</v>
      </c>
      <c r="L33" s="665">
        <v>107.33000000000003</v>
      </c>
      <c r="M33" s="665">
        <v>2</v>
      </c>
      <c r="N33" s="666">
        <v>214.66000000000005</v>
      </c>
    </row>
    <row r="34" spans="1:14" ht="14.4" customHeight="1" x14ac:dyDescent="0.3">
      <c r="A34" s="661" t="s">
        <v>517</v>
      </c>
      <c r="B34" s="662" t="s">
        <v>518</v>
      </c>
      <c r="C34" s="663" t="s">
        <v>524</v>
      </c>
      <c r="D34" s="664" t="s">
        <v>903</v>
      </c>
      <c r="E34" s="663" t="s">
        <v>541</v>
      </c>
      <c r="F34" s="664" t="s">
        <v>908</v>
      </c>
      <c r="G34" s="663" t="s">
        <v>552</v>
      </c>
      <c r="H34" s="663" t="s">
        <v>656</v>
      </c>
      <c r="I34" s="663" t="s">
        <v>657</v>
      </c>
      <c r="J34" s="663" t="s">
        <v>658</v>
      </c>
      <c r="K34" s="663" t="s">
        <v>659</v>
      </c>
      <c r="L34" s="665">
        <v>48.4</v>
      </c>
      <c r="M34" s="665">
        <v>2</v>
      </c>
      <c r="N34" s="666">
        <v>96.8</v>
      </c>
    </row>
    <row r="35" spans="1:14" ht="14.4" customHeight="1" x14ac:dyDescent="0.3">
      <c r="A35" s="661" t="s">
        <v>517</v>
      </c>
      <c r="B35" s="662" t="s">
        <v>518</v>
      </c>
      <c r="C35" s="663" t="s">
        <v>524</v>
      </c>
      <c r="D35" s="664" t="s">
        <v>903</v>
      </c>
      <c r="E35" s="663" t="s">
        <v>541</v>
      </c>
      <c r="F35" s="664" t="s">
        <v>908</v>
      </c>
      <c r="G35" s="663" t="s">
        <v>552</v>
      </c>
      <c r="H35" s="663" t="s">
        <v>660</v>
      </c>
      <c r="I35" s="663" t="s">
        <v>661</v>
      </c>
      <c r="J35" s="663" t="s">
        <v>662</v>
      </c>
      <c r="K35" s="663" t="s">
        <v>663</v>
      </c>
      <c r="L35" s="665">
        <v>112.96999999999997</v>
      </c>
      <c r="M35" s="665">
        <v>1</v>
      </c>
      <c r="N35" s="666">
        <v>112.96999999999997</v>
      </c>
    </row>
    <row r="36" spans="1:14" ht="14.4" customHeight="1" x14ac:dyDescent="0.3">
      <c r="A36" s="661" t="s">
        <v>517</v>
      </c>
      <c r="B36" s="662" t="s">
        <v>518</v>
      </c>
      <c r="C36" s="663" t="s">
        <v>524</v>
      </c>
      <c r="D36" s="664" t="s">
        <v>903</v>
      </c>
      <c r="E36" s="663" t="s">
        <v>541</v>
      </c>
      <c r="F36" s="664" t="s">
        <v>908</v>
      </c>
      <c r="G36" s="663" t="s">
        <v>552</v>
      </c>
      <c r="H36" s="663" t="s">
        <v>664</v>
      </c>
      <c r="I36" s="663" t="s">
        <v>606</v>
      </c>
      <c r="J36" s="663" t="s">
        <v>665</v>
      </c>
      <c r="K36" s="663"/>
      <c r="L36" s="665">
        <v>160.37411006050394</v>
      </c>
      <c r="M36" s="665">
        <v>3</v>
      </c>
      <c r="N36" s="666">
        <v>481.12233018151181</v>
      </c>
    </row>
    <row r="37" spans="1:14" ht="14.4" customHeight="1" x14ac:dyDescent="0.3">
      <c r="A37" s="661" t="s">
        <v>517</v>
      </c>
      <c r="B37" s="662" t="s">
        <v>518</v>
      </c>
      <c r="C37" s="663" t="s">
        <v>524</v>
      </c>
      <c r="D37" s="664" t="s">
        <v>903</v>
      </c>
      <c r="E37" s="663" t="s">
        <v>541</v>
      </c>
      <c r="F37" s="664" t="s">
        <v>908</v>
      </c>
      <c r="G37" s="663" t="s">
        <v>552</v>
      </c>
      <c r="H37" s="663" t="s">
        <v>666</v>
      </c>
      <c r="I37" s="663" t="s">
        <v>606</v>
      </c>
      <c r="J37" s="663" t="s">
        <v>667</v>
      </c>
      <c r="K37" s="663" t="s">
        <v>668</v>
      </c>
      <c r="L37" s="665">
        <v>22.070000000000004</v>
      </c>
      <c r="M37" s="665">
        <v>6</v>
      </c>
      <c r="N37" s="666">
        <v>132.42000000000002</v>
      </c>
    </row>
    <row r="38" spans="1:14" ht="14.4" customHeight="1" x14ac:dyDescent="0.3">
      <c r="A38" s="661" t="s">
        <v>517</v>
      </c>
      <c r="B38" s="662" t="s">
        <v>518</v>
      </c>
      <c r="C38" s="663" t="s">
        <v>524</v>
      </c>
      <c r="D38" s="664" t="s">
        <v>903</v>
      </c>
      <c r="E38" s="663" t="s">
        <v>541</v>
      </c>
      <c r="F38" s="664" t="s">
        <v>908</v>
      </c>
      <c r="G38" s="663" t="s">
        <v>552</v>
      </c>
      <c r="H38" s="663" t="s">
        <v>669</v>
      </c>
      <c r="I38" s="663" t="s">
        <v>606</v>
      </c>
      <c r="J38" s="663" t="s">
        <v>670</v>
      </c>
      <c r="K38" s="663"/>
      <c r="L38" s="665">
        <v>22.07</v>
      </c>
      <c r="M38" s="665">
        <v>1</v>
      </c>
      <c r="N38" s="666">
        <v>22.07</v>
      </c>
    </row>
    <row r="39" spans="1:14" ht="14.4" customHeight="1" x14ac:dyDescent="0.3">
      <c r="A39" s="661" t="s">
        <v>517</v>
      </c>
      <c r="B39" s="662" t="s">
        <v>518</v>
      </c>
      <c r="C39" s="663" t="s">
        <v>524</v>
      </c>
      <c r="D39" s="664" t="s">
        <v>903</v>
      </c>
      <c r="E39" s="663" t="s">
        <v>541</v>
      </c>
      <c r="F39" s="664" t="s">
        <v>908</v>
      </c>
      <c r="G39" s="663" t="s">
        <v>552</v>
      </c>
      <c r="H39" s="663" t="s">
        <v>671</v>
      </c>
      <c r="I39" s="663" t="s">
        <v>672</v>
      </c>
      <c r="J39" s="663" t="s">
        <v>673</v>
      </c>
      <c r="K39" s="663" t="s">
        <v>674</v>
      </c>
      <c r="L39" s="665">
        <v>83.59</v>
      </c>
      <c r="M39" s="665">
        <v>1</v>
      </c>
      <c r="N39" s="666">
        <v>83.59</v>
      </c>
    </row>
    <row r="40" spans="1:14" ht="14.4" customHeight="1" x14ac:dyDescent="0.3">
      <c r="A40" s="661" t="s">
        <v>517</v>
      </c>
      <c r="B40" s="662" t="s">
        <v>518</v>
      </c>
      <c r="C40" s="663" t="s">
        <v>524</v>
      </c>
      <c r="D40" s="664" t="s">
        <v>903</v>
      </c>
      <c r="E40" s="663" t="s">
        <v>541</v>
      </c>
      <c r="F40" s="664" t="s">
        <v>908</v>
      </c>
      <c r="G40" s="663" t="s">
        <v>552</v>
      </c>
      <c r="H40" s="663" t="s">
        <v>675</v>
      </c>
      <c r="I40" s="663" t="s">
        <v>676</v>
      </c>
      <c r="J40" s="663" t="s">
        <v>677</v>
      </c>
      <c r="K40" s="663" t="s">
        <v>678</v>
      </c>
      <c r="L40" s="665">
        <v>136.14000000000001</v>
      </c>
      <c r="M40" s="665">
        <v>1</v>
      </c>
      <c r="N40" s="666">
        <v>136.14000000000001</v>
      </c>
    </row>
    <row r="41" spans="1:14" ht="14.4" customHeight="1" x14ac:dyDescent="0.3">
      <c r="A41" s="661" t="s">
        <v>517</v>
      </c>
      <c r="B41" s="662" t="s">
        <v>518</v>
      </c>
      <c r="C41" s="663" t="s">
        <v>524</v>
      </c>
      <c r="D41" s="664" t="s">
        <v>903</v>
      </c>
      <c r="E41" s="663" t="s">
        <v>541</v>
      </c>
      <c r="F41" s="664" t="s">
        <v>908</v>
      </c>
      <c r="G41" s="663" t="s">
        <v>552</v>
      </c>
      <c r="H41" s="663" t="s">
        <v>679</v>
      </c>
      <c r="I41" s="663" t="s">
        <v>606</v>
      </c>
      <c r="J41" s="663" t="s">
        <v>680</v>
      </c>
      <c r="K41" s="663" t="s">
        <v>681</v>
      </c>
      <c r="L41" s="665">
        <v>26.21</v>
      </c>
      <c r="M41" s="665">
        <v>2</v>
      </c>
      <c r="N41" s="666">
        <v>52.42</v>
      </c>
    </row>
    <row r="42" spans="1:14" ht="14.4" customHeight="1" x14ac:dyDescent="0.3">
      <c r="A42" s="661" t="s">
        <v>517</v>
      </c>
      <c r="B42" s="662" t="s">
        <v>518</v>
      </c>
      <c r="C42" s="663" t="s">
        <v>524</v>
      </c>
      <c r="D42" s="664" t="s">
        <v>903</v>
      </c>
      <c r="E42" s="663" t="s">
        <v>541</v>
      </c>
      <c r="F42" s="664" t="s">
        <v>908</v>
      </c>
      <c r="G42" s="663" t="s">
        <v>552</v>
      </c>
      <c r="H42" s="663" t="s">
        <v>682</v>
      </c>
      <c r="I42" s="663" t="s">
        <v>682</v>
      </c>
      <c r="J42" s="663" t="s">
        <v>683</v>
      </c>
      <c r="K42" s="663" t="s">
        <v>684</v>
      </c>
      <c r="L42" s="665">
        <v>95.89</v>
      </c>
      <c r="M42" s="665">
        <v>1</v>
      </c>
      <c r="N42" s="666">
        <v>95.89</v>
      </c>
    </row>
    <row r="43" spans="1:14" ht="14.4" customHeight="1" x14ac:dyDescent="0.3">
      <c r="A43" s="661" t="s">
        <v>517</v>
      </c>
      <c r="B43" s="662" t="s">
        <v>518</v>
      </c>
      <c r="C43" s="663" t="s">
        <v>524</v>
      </c>
      <c r="D43" s="664" t="s">
        <v>903</v>
      </c>
      <c r="E43" s="663" t="s">
        <v>541</v>
      </c>
      <c r="F43" s="664" t="s">
        <v>908</v>
      </c>
      <c r="G43" s="663" t="s">
        <v>552</v>
      </c>
      <c r="H43" s="663" t="s">
        <v>685</v>
      </c>
      <c r="I43" s="663" t="s">
        <v>685</v>
      </c>
      <c r="J43" s="663" t="s">
        <v>686</v>
      </c>
      <c r="K43" s="663" t="s">
        <v>687</v>
      </c>
      <c r="L43" s="665">
        <v>44</v>
      </c>
      <c r="M43" s="665">
        <v>7</v>
      </c>
      <c r="N43" s="666">
        <v>308</v>
      </c>
    </row>
    <row r="44" spans="1:14" ht="14.4" customHeight="1" x14ac:dyDescent="0.3">
      <c r="A44" s="661" t="s">
        <v>517</v>
      </c>
      <c r="B44" s="662" t="s">
        <v>518</v>
      </c>
      <c r="C44" s="663" t="s">
        <v>524</v>
      </c>
      <c r="D44" s="664" t="s">
        <v>903</v>
      </c>
      <c r="E44" s="663" t="s">
        <v>541</v>
      </c>
      <c r="F44" s="664" t="s">
        <v>908</v>
      </c>
      <c r="G44" s="663" t="s">
        <v>552</v>
      </c>
      <c r="H44" s="663" t="s">
        <v>688</v>
      </c>
      <c r="I44" s="663" t="s">
        <v>688</v>
      </c>
      <c r="J44" s="663" t="s">
        <v>686</v>
      </c>
      <c r="K44" s="663" t="s">
        <v>689</v>
      </c>
      <c r="L44" s="665">
        <v>109.99999999999999</v>
      </c>
      <c r="M44" s="665">
        <v>1</v>
      </c>
      <c r="N44" s="666">
        <v>109.99999999999999</v>
      </c>
    </row>
    <row r="45" spans="1:14" ht="14.4" customHeight="1" x14ac:dyDescent="0.3">
      <c r="A45" s="661" t="s">
        <v>517</v>
      </c>
      <c r="B45" s="662" t="s">
        <v>518</v>
      </c>
      <c r="C45" s="663" t="s">
        <v>524</v>
      </c>
      <c r="D45" s="664" t="s">
        <v>903</v>
      </c>
      <c r="E45" s="663" t="s">
        <v>541</v>
      </c>
      <c r="F45" s="664" t="s">
        <v>908</v>
      </c>
      <c r="G45" s="663" t="s">
        <v>552</v>
      </c>
      <c r="H45" s="663" t="s">
        <v>690</v>
      </c>
      <c r="I45" s="663" t="s">
        <v>691</v>
      </c>
      <c r="J45" s="663" t="s">
        <v>692</v>
      </c>
      <c r="K45" s="663"/>
      <c r="L45" s="665">
        <v>441.18500000000006</v>
      </c>
      <c r="M45" s="665">
        <v>5</v>
      </c>
      <c r="N45" s="666">
        <v>2205.9250000000002</v>
      </c>
    </row>
    <row r="46" spans="1:14" ht="14.4" customHeight="1" x14ac:dyDescent="0.3">
      <c r="A46" s="661" t="s">
        <v>517</v>
      </c>
      <c r="B46" s="662" t="s">
        <v>518</v>
      </c>
      <c r="C46" s="663" t="s">
        <v>524</v>
      </c>
      <c r="D46" s="664" t="s">
        <v>903</v>
      </c>
      <c r="E46" s="663" t="s">
        <v>541</v>
      </c>
      <c r="F46" s="664" t="s">
        <v>908</v>
      </c>
      <c r="G46" s="663" t="s">
        <v>552</v>
      </c>
      <c r="H46" s="663" t="s">
        <v>693</v>
      </c>
      <c r="I46" s="663" t="s">
        <v>693</v>
      </c>
      <c r="J46" s="663" t="s">
        <v>694</v>
      </c>
      <c r="K46" s="663" t="s">
        <v>695</v>
      </c>
      <c r="L46" s="665">
        <v>56.639855933216495</v>
      </c>
      <c r="M46" s="665">
        <v>1</v>
      </c>
      <c r="N46" s="666">
        <v>56.639855933216495</v>
      </c>
    </row>
    <row r="47" spans="1:14" ht="14.4" customHeight="1" x14ac:dyDescent="0.3">
      <c r="A47" s="661" t="s">
        <v>517</v>
      </c>
      <c r="B47" s="662" t="s">
        <v>518</v>
      </c>
      <c r="C47" s="663" t="s">
        <v>524</v>
      </c>
      <c r="D47" s="664" t="s">
        <v>903</v>
      </c>
      <c r="E47" s="663" t="s">
        <v>541</v>
      </c>
      <c r="F47" s="664" t="s">
        <v>908</v>
      </c>
      <c r="G47" s="663" t="s">
        <v>552</v>
      </c>
      <c r="H47" s="663" t="s">
        <v>696</v>
      </c>
      <c r="I47" s="663" t="s">
        <v>696</v>
      </c>
      <c r="J47" s="663" t="s">
        <v>697</v>
      </c>
      <c r="K47" s="663" t="s">
        <v>698</v>
      </c>
      <c r="L47" s="665">
        <v>72.879814625932511</v>
      </c>
      <c r="M47" s="665">
        <v>1</v>
      </c>
      <c r="N47" s="666">
        <v>72.879814625932511</v>
      </c>
    </row>
    <row r="48" spans="1:14" ht="14.4" customHeight="1" x14ac:dyDescent="0.3">
      <c r="A48" s="661" t="s">
        <v>517</v>
      </c>
      <c r="B48" s="662" t="s">
        <v>518</v>
      </c>
      <c r="C48" s="663" t="s">
        <v>524</v>
      </c>
      <c r="D48" s="664" t="s">
        <v>903</v>
      </c>
      <c r="E48" s="663" t="s">
        <v>541</v>
      </c>
      <c r="F48" s="664" t="s">
        <v>908</v>
      </c>
      <c r="G48" s="663" t="s">
        <v>552</v>
      </c>
      <c r="H48" s="663" t="s">
        <v>699</v>
      </c>
      <c r="I48" s="663" t="s">
        <v>700</v>
      </c>
      <c r="J48" s="663" t="s">
        <v>677</v>
      </c>
      <c r="K48" s="663" t="s">
        <v>701</v>
      </c>
      <c r="L48" s="665">
        <v>80.209999999999994</v>
      </c>
      <c r="M48" s="665">
        <v>1</v>
      </c>
      <c r="N48" s="666">
        <v>80.209999999999994</v>
      </c>
    </row>
    <row r="49" spans="1:14" ht="14.4" customHeight="1" x14ac:dyDescent="0.3">
      <c r="A49" s="661" t="s">
        <v>517</v>
      </c>
      <c r="B49" s="662" t="s">
        <v>518</v>
      </c>
      <c r="C49" s="663" t="s">
        <v>524</v>
      </c>
      <c r="D49" s="664" t="s">
        <v>903</v>
      </c>
      <c r="E49" s="663" t="s">
        <v>541</v>
      </c>
      <c r="F49" s="664" t="s">
        <v>908</v>
      </c>
      <c r="G49" s="663" t="s">
        <v>552</v>
      </c>
      <c r="H49" s="663" t="s">
        <v>702</v>
      </c>
      <c r="I49" s="663" t="s">
        <v>702</v>
      </c>
      <c r="J49" s="663" t="s">
        <v>703</v>
      </c>
      <c r="K49" s="663" t="s">
        <v>704</v>
      </c>
      <c r="L49" s="665">
        <v>53.03</v>
      </c>
      <c r="M49" s="665">
        <v>2</v>
      </c>
      <c r="N49" s="666">
        <v>106.06</v>
      </c>
    </row>
    <row r="50" spans="1:14" ht="14.4" customHeight="1" x14ac:dyDescent="0.3">
      <c r="A50" s="661" t="s">
        <v>517</v>
      </c>
      <c r="B50" s="662" t="s">
        <v>518</v>
      </c>
      <c r="C50" s="663" t="s">
        <v>524</v>
      </c>
      <c r="D50" s="664" t="s">
        <v>903</v>
      </c>
      <c r="E50" s="663" t="s">
        <v>541</v>
      </c>
      <c r="F50" s="664" t="s">
        <v>908</v>
      </c>
      <c r="G50" s="663" t="s">
        <v>552</v>
      </c>
      <c r="H50" s="663" t="s">
        <v>705</v>
      </c>
      <c r="I50" s="663" t="s">
        <v>705</v>
      </c>
      <c r="J50" s="663" t="s">
        <v>697</v>
      </c>
      <c r="K50" s="663" t="s">
        <v>698</v>
      </c>
      <c r="L50" s="665">
        <v>72.879999999999967</v>
      </c>
      <c r="M50" s="665">
        <v>1</v>
      </c>
      <c r="N50" s="666">
        <v>72.879999999999967</v>
      </c>
    </row>
    <row r="51" spans="1:14" ht="14.4" customHeight="1" x14ac:dyDescent="0.3">
      <c r="A51" s="661" t="s">
        <v>517</v>
      </c>
      <c r="B51" s="662" t="s">
        <v>518</v>
      </c>
      <c r="C51" s="663" t="s">
        <v>524</v>
      </c>
      <c r="D51" s="664" t="s">
        <v>903</v>
      </c>
      <c r="E51" s="663" t="s">
        <v>541</v>
      </c>
      <c r="F51" s="664" t="s">
        <v>908</v>
      </c>
      <c r="G51" s="663" t="s">
        <v>552</v>
      </c>
      <c r="H51" s="663" t="s">
        <v>706</v>
      </c>
      <c r="I51" s="663" t="s">
        <v>606</v>
      </c>
      <c r="J51" s="663" t="s">
        <v>707</v>
      </c>
      <c r="K51" s="663" t="s">
        <v>708</v>
      </c>
      <c r="L51" s="665">
        <v>22.07002584329452</v>
      </c>
      <c r="M51" s="665">
        <v>3</v>
      </c>
      <c r="N51" s="666">
        <v>66.210077529883563</v>
      </c>
    </row>
    <row r="52" spans="1:14" ht="14.4" customHeight="1" x14ac:dyDescent="0.3">
      <c r="A52" s="661" t="s">
        <v>517</v>
      </c>
      <c r="B52" s="662" t="s">
        <v>518</v>
      </c>
      <c r="C52" s="663" t="s">
        <v>524</v>
      </c>
      <c r="D52" s="664" t="s">
        <v>903</v>
      </c>
      <c r="E52" s="663" t="s">
        <v>541</v>
      </c>
      <c r="F52" s="664" t="s">
        <v>908</v>
      </c>
      <c r="G52" s="663" t="s">
        <v>552</v>
      </c>
      <c r="H52" s="663" t="s">
        <v>709</v>
      </c>
      <c r="I52" s="663" t="s">
        <v>606</v>
      </c>
      <c r="J52" s="663" t="s">
        <v>710</v>
      </c>
      <c r="K52" s="663" t="s">
        <v>708</v>
      </c>
      <c r="L52" s="665">
        <v>26.47</v>
      </c>
      <c r="M52" s="665">
        <v>2</v>
      </c>
      <c r="N52" s="666">
        <v>52.94</v>
      </c>
    </row>
    <row r="53" spans="1:14" ht="14.4" customHeight="1" x14ac:dyDescent="0.3">
      <c r="A53" s="661" t="s">
        <v>517</v>
      </c>
      <c r="B53" s="662" t="s">
        <v>518</v>
      </c>
      <c r="C53" s="663" t="s">
        <v>524</v>
      </c>
      <c r="D53" s="664" t="s">
        <v>903</v>
      </c>
      <c r="E53" s="663" t="s">
        <v>541</v>
      </c>
      <c r="F53" s="664" t="s">
        <v>908</v>
      </c>
      <c r="G53" s="663" t="s">
        <v>711</v>
      </c>
      <c r="H53" s="663" t="s">
        <v>712</v>
      </c>
      <c r="I53" s="663" t="s">
        <v>713</v>
      </c>
      <c r="J53" s="663" t="s">
        <v>714</v>
      </c>
      <c r="K53" s="663" t="s">
        <v>715</v>
      </c>
      <c r="L53" s="665">
        <v>112.73000000000002</v>
      </c>
      <c r="M53" s="665">
        <v>1</v>
      </c>
      <c r="N53" s="666">
        <v>112.73000000000002</v>
      </c>
    </row>
    <row r="54" spans="1:14" ht="14.4" customHeight="1" x14ac:dyDescent="0.3">
      <c r="A54" s="661" t="s">
        <v>517</v>
      </c>
      <c r="B54" s="662" t="s">
        <v>518</v>
      </c>
      <c r="C54" s="663" t="s">
        <v>524</v>
      </c>
      <c r="D54" s="664" t="s">
        <v>903</v>
      </c>
      <c r="E54" s="663" t="s">
        <v>541</v>
      </c>
      <c r="F54" s="664" t="s">
        <v>908</v>
      </c>
      <c r="G54" s="663" t="s">
        <v>711</v>
      </c>
      <c r="H54" s="663" t="s">
        <v>716</v>
      </c>
      <c r="I54" s="663" t="s">
        <v>717</v>
      </c>
      <c r="J54" s="663" t="s">
        <v>718</v>
      </c>
      <c r="K54" s="663" t="s">
        <v>719</v>
      </c>
      <c r="L54" s="665">
        <v>30.220000000000006</v>
      </c>
      <c r="M54" s="665">
        <v>1</v>
      </c>
      <c r="N54" s="666">
        <v>30.220000000000006</v>
      </c>
    </row>
    <row r="55" spans="1:14" ht="14.4" customHeight="1" x14ac:dyDescent="0.3">
      <c r="A55" s="661" t="s">
        <v>517</v>
      </c>
      <c r="B55" s="662" t="s">
        <v>518</v>
      </c>
      <c r="C55" s="663" t="s">
        <v>524</v>
      </c>
      <c r="D55" s="664" t="s">
        <v>903</v>
      </c>
      <c r="E55" s="663" t="s">
        <v>541</v>
      </c>
      <c r="F55" s="664" t="s">
        <v>908</v>
      </c>
      <c r="G55" s="663" t="s">
        <v>711</v>
      </c>
      <c r="H55" s="663" t="s">
        <v>720</v>
      </c>
      <c r="I55" s="663" t="s">
        <v>721</v>
      </c>
      <c r="J55" s="663" t="s">
        <v>722</v>
      </c>
      <c r="K55" s="663" t="s">
        <v>723</v>
      </c>
      <c r="L55" s="665">
        <v>58.739999999999995</v>
      </c>
      <c r="M55" s="665">
        <v>2</v>
      </c>
      <c r="N55" s="666">
        <v>117.47999999999999</v>
      </c>
    </row>
    <row r="56" spans="1:14" ht="14.4" customHeight="1" x14ac:dyDescent="0.3">
      <c r="A56" s="661" t="s">
        <v>517</v>
      </c>
      <c r="B56" s="662" t="s">
        <v>518</v>
      </c>
      <c r="C56" s="663" t="s">
        <v>524</v>
      </c>
      <c r="D56" s="664" t="s">
        <v>903</v>
      </c>
      <c r="E56" s="663" t="s">
        <v>541</v>
      </c>
      <c r="F56" s="664" t="s">
        <v>908</v>
      </c>
      <c r="G56" s="663" t="s">
        <v>711</v>
      </c>
      <c r="H56" s="663" t="s">
        <v>724</v>
      </c>
      <c r="I56" s="663" t="s">
        <v>725</v>
      </c>
      <c r="J56" s="663" t="s">
        <v>714</v>
      </c>
      <c r="K56" s="663" t="s">
        <v>726</v>
      </c>
      <c r="L56" s="665">
        <v>73.939999999999969</v>
      </c>
      <c r="M56" s="665">
        <v>2</v>
      </c>
      <c r="N56" s="666">
        <v>147.87999999999994</v>
      </c>
    </row>
    <row r="57" spans="1:14" ht="14.4" customHeight="1" x14ac:dyDescent="0.3">
      <c r="A57" s="661" t="s">
        <v>517</v>
      </c>
      <c r="B57" s="662" t="s">
        <v>518</v>
      </c>
      <c r="C57" s="663" t="s">
        <v>524</v>
      </c>
      <c r="D57" s="664" t="s">
        <v>903</v>
      </c>
      <c r="E57" s="663" t="s">
        <v>541</v>
      </c>
      <c r="F57" s="664" t="s">
        <v>908</v>
      </c>
      <c r="G57" s="663" t="s">
        <v>711</v>
      </c>
      <c r="H57" s="663" t="s">
        <v>727</v>
      </c>
      <c r="I57" s="663" t="s">
        <v>728</v>
      </c>
      <c r="J57" s="663" t="s">
        <v>729</v>
      </c>
      <c r="K57" s="663" t="s">
        <v>730</v>
      </c>
      <c r="L57" s="665">
        <v>61.529024800193255</v>
      </c>
      <c r="M57" s="665">
        <v>4</v>
      </c>
      <c r="N57" s="666">
        <v>246.11609920077302</v>
      </c>
    </row>
    <row r="58" spans="1:14" ht="14.4" customHeight="1" x14ac:dyDescent="0.3">
      <c r="A58" s="661" t="s">
        <v>517</v>
      </c>
      <c r="B58" s="662" t="s">
        <v>518</v>
      </c>
      <c r="C58" s="663" t="s">
        <v>524</v>
      </c>
      <c r="D58" s="664" t="s">
        <v>903</v>
      </c>
      <c r="E58" s="663" t="s">
        <v>541</v>
      </c>
      <c r="F58" s="664" t="s">
        <v>908</v>
      </c>
      <c r="G58" s="663" t="s">
        <v>711</v>
      </c>
      <c r="H58" s="663" t="s">
        <v>731</v>
      </c>
      <c r="I58" s="663" t="s">
        <v>731</v>
      </c>
      <c r="J58" s="663" t="s">
        <v>732</v>
      </c>
      <c r="K58" s="663" t="s">
        <v>733</v>
      </c>
      <c r="L58" s="665">
        <v>100.07000000000005</v>
      </c>
      <c r="M58" s="665">
        <v>1</v>
      </c>
      <c r="N58" s="666">
        <v>100.07000000000005</v>
      </c>
    </row>
    <row r="59" spans="1:14" ht="14.4" customHeight="1" x14ac:dyDescent="0.3">
      <c r="A59" s="661" t="s">
        <v>517</v>
      </c>
      <c r="B59" s="662" t="s">
        <v>518</v>
      </c>
      <c r="C59" s="663" t="s">
        <v>524</v>
      </c>
      <c r="D59" s="664" t="s">
        <v>903</v>
      </c>
      <c r="E59" s="663" t="s">
        <v>541</v>
      </c>
      <c r="F59" s="664" t="s">
        <v>908</v>
      </c>
      <c r="G59" s="663" t="s">
        <v>711</v>
      </c>
      <c r="H59" s="663" t="s">
        <v>734</v>
      </c>
      <c r="I59" s="663" t="s">
        <v>735</v>
      </c>
      <c r="J59" s="663" t="s">
        <v>736</v>
      </c>
      <c r="K59" s="663" t="s">
        <v>737</v>
      </c>
      <c r="L59" s="665">
        <v>102.89000000000003</v>
      </c>
      <c r="M59" s="665">
        <v>1</v>
      </c>
      <c r="N59" s="666">
        <v>102.89000000000003</v>
      </c>
    </row>
    <row r="60" spans="1:14" ht="14.4" customHeight="1" x14ac:dyDescent="0.3">
      <c r="A60" s="661" t="s">
        <v>517</v>
      </c>
      <c r="B60" s="662" t="s">
        <v>518</v>
      </c>
      <c r="C60" s="663" t="s">
        <v>524</v>
      </c>
      <c r="D60" s="664" t="s">
        <v>903</v>
      </c>
      <c r="E60" s="663" t="s">
        <v>541</v>
      </c>
      <c r="F60" s="664" t="s">
        <v>908</v>
      </c>
      <c r="G60" s="663" t="s">
        <v>711</v>
      </c>
      <c r="H60" s="663" t="s">
        <v>738</v>
      </c>
      <c r="I60" s="663" t="s">
        <v>738</v>
      </c>
      <c r="J60" s="663" t="s">
        <v>739</v>
      </c>
      <c r="K60" s="663" t="s">
        <v>740</v>
      </c>
      <c r="L60" s="665">
        <v>49.719999999999992</v>
      </c>
      <c r="M60" s="665">
        <v>2</v>
      </c>
      <c r="N60" s="666">
        <v>99.439999999999984</v>
      </c>
    </row>
    <row r="61" spans="1:14" ht="14.4" customHeight="1" x14ac:dyDescent="0.3">
      <c r="A61" s="661" t="s">
        <v>517</v>
      </c>
      <c r="B61" s="662" t="s">
        <v>518</v>
      </c>
      <c r="C61" s="663" t="s">
        <v>524</v>
      </c>
      <c r="D61" s="664" t="s">
        <v>903</v>
      </c>
      <c r="E61" s="663" t="s">
        <v>541</v>
      </c>
      <c r="F61" s="664" t="s">
        <v>908</v>
      </c>
      <c r="G61" s="663" t="s">
        <v>711</v>
      </c>
      <c r="H61" s="663" t="s">
        <v>741</v>
      </c>
      <c r="I61" s="663" t="s">
        <v>741</v>
      </c>
      <c r="J61" s="663" t="s">
        <v>742</v>
      </c>
      <c r="K61" s="663" t="s">
        <v>743</v>
      </c>
      <c r="L61" s="665">
        <v>113.04999999999994</v>
      </c>
      <c r="M61" s="665">
        <v>1</v>
      </c>
      <c r="N61" s="666">
        <v>113.04999999999994</v>
      </c>
    </row>
    <row r="62" spans="1:14" ht="14.4" customHeight="1" x14ac:dyDescent="0.3">
      <c r="A62" s="661" t="s">
        <v>517</v>
      </c>
      <c r="B62" s="662" t="s">
        <v>518</v>
      </c>
      <c r="C62" s="663" t="s">
        <v>524</v>
      </c>
      <c r="D62" s="664" t="s">
        <v>903</v>
      </c>
      <c r="E62" s="663" t="s">
        <v>541</v>
      </c>
      <c r="F62" s="664" t="s">
        <v>908</v>
      </c>
      <c r="G62" s="663" t="s">
        <v>711</v>
      </c>
      <c r="H62" s="663" t="s">
        <v>744</v>
      </c>
      <c r="I62" s="663" t="s">
        <v>744</v>
      </c>
      <c r="J62" s="663" t="s">
        <v>745</v>
      </c>
      <c r="K62" s="663" t="s">
        <v>746</v>
      </c>
      <c r="L62" s="665">
        <v>63.109999999999992</v>
      </c>
      <c r="M62" s="665">
        <v>5</v>
      </c>
      <c r="N62" s="666">
        <v>315.54999999999995</v>
      </c>
    </row>
    <row r="63" spans="1:14" ht="14.4" customHeight="1" x14ac:dyDescent="0.3">
      <c r="A63" s="661" t="s">
        <v>517</v>
      </c>
      <c r="B63" s="662" t="s">
        <v>518</v>
      </c>
      <c r="C63" s="663" t="s">
        <v>524</v>
      </c>
      <c r="D63" s="664" t="s">
        <v>903</v>
      </c>
      <c r="E63" s="663" t="s">
        <v>747</v>
      </c>
      <c r="F63" s="664" t="s">
        <v>909</v>
      </c>
      <c r="G63" s="663" t="s">
        <v>711</v>
      </c>
      <c r="H63" s="663" t="s">
        <v>748</v>
      </c>
      <c r="I63" s="663" t="s">
        <v>749</v>
      </c>
      <c r="J63" s="663" t="s">
        <v>750</v>
      </c>
      <c r="K63" s="663" t="s">
        <v>751</v>
      </c>
      <c r="L63" s="665">
        <v>115.94</v>
      </c>
      <c r="M63" s="665">
        <v>2</v>
      </c>
      <c r="N63" s="666">
        <v>231.88</v>
      </c>
    </row>
    <row r="64" spans="1:14" ht="14.4" customHeight="1" x14ac:dyDescent="0.3">
      <c r="A64" s="661" t="s">
        <v>517</v>
      </c>
      <c r="B64" s="662" t="s">
        <v>518</v>
      </c>
      <c r="C64" s="663" t="s">
        <v>529</v>
      </c>
      <c r="D64" s="664" t="s">
        <v>904</v>
      </c>
      <c r="E64" s="663" t="s">
        <v>541</v>
      </c>
      <c r="F64" s="664" t="s">
        <v>908</v>
      </c>
      <c r="G64" s="663"/>
      <c r="H64" s="663" t="s">
        <v>752</v>
      </c>
      <c r="I64" s="663" t="s">
        <v>753</v>
      </c>
      <c r="J64" s="663" t="s">
        <v>754</v>
      </c>
      <c r="K64" s="663" t="s">
        <v>755</v>
      </c>
      <c r="L64" s="665">
        <v>150.03</v>
      </c>
      <c r="M64" s="665">
        <v>1</v>
      </c>
      <c r="N64" s="666">
        <v>150.03</v>
      </c>
    </row>
    <row r="65" spans="1:14" ht="14.4" customHeight="1" x14ac:dyDescent="0.3">
      <c r="A65" s="661" t="s">
        <v>517</v>
      </c>
      <c r="B65" s="662" t="s">
        <v>518</v>
      </c>
      <c r="C65" s="663" t="s">
        <v>529</v>
      </c>
      <c r="D65" s="664" t="s">
        <v>904</v>
      </c>
      <c r="E65" s="663" t="s">
        <v>541</v>
      </c>
      <c r="F65" s="664" t="s">
        <v>908</v>
      </c>
      <c r="G65" s="663"/>
      <c r="H65" s="663" t="s">
        <v>756</v>
      </c>
      <c r="I65" s="663" t="s">
        <v>757</v>
      </c>
      <c r="J65" s="663" t="s">
        <v>758</v>
      </c>
      <c r="K65" s="663" t="s">
        <v>759</v>
      </c>
      <c r="L65" s="665">
        <v>133.59510204081633</v>
      </c>
      <c r="M65" s="665">
        <v>1</v>
      </c>
      <c r="N65" s="666">
        <v>133.59510204081633</v>
      </c>
    </row>
    <row r="66" spans="1:14" ht="14.4" customHeight="1" x14ac:dyDescent="0.3">
      <c r="A66" s="661" t="s">
        <v>517</v>
      </c>
      <c r="B66" s="662" t="s">
        <v>518</v>
      </c>
      <c r="C66" s="663" t="s">
        <v>529</v>
      </c>
      <c r="D66" s="664" t="s">
        <v>904</v>
      </c>
      <c r="E66" s="663" t="s">
        <v>541</v>
      </c>
      <c r="F66" s="664" t="s">
        <v>908</v>
      </c>
      <c r="G66" s="663"/>
      <c r="H66" s="663" t="s">
        <v>760</v>
      </c>
      <c r="I66" s="663" t="s">
        <v>761</v>
      </c>
      <c r="J66" s="663" t="s">
        <v>758</v>
      </c>
      <c r="K66" s="663" t="s">
        <v>762</v>
      </c>
      <c r="L66" s="665">
        <v>134.57</v>
      </c>
      <c r="M66" s="665">
        <v>1</v>
      </c>
      <c r="N66" s="666">
        <v>134.57</v>
      </c>
    </row>
    <row r="67" spans="1:14" ht="14.4" customHeight="1" x14ac:dyDescent="0.3">
      <c r="A67" s="661" t="s">
        <v>517</v>
      </c>
      <c r="B67" s="662" t="s">
        <v>518</v>
      </c>
      <c r="C67" s="663" t="s">
        <v>529</v>
      </c>
      <c r="D67" s="664" t="s">
        <v>904</v>
      </c>
      <c r="E67" s="663" t="s">
        <v>541</v>
      </c>
      <c r="F67" s="664" t="s">
        <v>908</v>
      </c>
      <c r="G67" s="663" t="s">
        <v>552</v>
      </c>
      <c r="H67" s="663" t="s">
        <v>763</v>
      </c>
      <c r="I67" s="663" t="s">
        <v>763</v>
      </c>
      <c r="J67" s="663" t="s">
        <v>764</v>
      </c>
      <c r="K67" s="663" t="s">
        <v>765</v>
      </c>
      <c r="L67" s="665">
        <v>171.60000000000002</v>
      </c>
      <c r="M67" s="665">
        <v>13</v>
      </c>
      <c r="N67" s="666">
        <v>2230.8000000000002</v>
      </c>
    </row>
    <row r="68" spans="1:14" ht="14.4" customHeight="1" x14ac:dyDescent="0.3">
      <c r="A68" s="661" t="s">
        <v>517</v>
      </c>
      <c r="B68" s="662" t="s">
        <v>518</v>
      </c>
      <c r="C68" s="663" t="s">
        <v>529</v>
      </c>
      <c r="D68" s="664" t="s">
        <v>904</v>
      </c>
      <c r="E68" s="663" t="s">
        <v>541</v>
      </c>
      <c r="F68" s="664" t="s">
        <v>908</v>
      </c>
      <c r="G68" s="663" t="s">
        <v>552</v>
      </c>
      <c r="H68" s="663" t="s">
        <v>766</v>
      </c>
      <c r="I68" s="663" t="s">
        <v>766</v>
      </c>
      <c r="J68" s="663" t="s">
        <v>767</v>
      </c>
      <c r="K68" s="663" t="s">
        <v>768</v>
      </c>
      <c r="L68" s="665">
        <v>126.5</v>
      </c>
      <c r="M68" s="665">
        <v>1</v>
      </c>
      <c r="N68" s="666">
        <v>126.5</v>
      </c>
    </row>
    <row r="69" spans="1:14" ht="14.4" customHeight="1" x14ac:dyDescent="0.3">
      <c r="A69" s="661" t="s">
        <v>517</v>
      </c>
      <c r="B69" s="662" t="s">
        <v>518</v>
      </c>
      <c r="C69" s="663" t="s">
        <v>529</v>
      </c>
      <c r="D69" s="664" t="s">
        <v>904</v>
      </c>
      <c r="E69" s="663" t="s">
        <v>541</v>
      </c>
      <c r="F69" s="664" t="s">
        <v>908</v>
      </c>
      <c r="G69" s="663" t="s">
        <v>552</v>
      </c>
      <c r="H69" s="663" t="s">
        <v>769</v>
      </c>
      <c r="I69" s="663" t="s">
        <v>769</v>
      </c>
      <c r="J69" s="663" t="s">
        <v>764</v>
      </c>
      <c r="K69" s="663" t="s">
        <v>770</v>
      </c>
      <c r="L69" s="665">
        <v>92.950000000000017</v>
      </c>
      <c r="M69" s="665">
        <v>10</v>
      </c>
      <c r="N69" s="666">
        <v>929.50000000000011</v>
      </c>
    </row>
    <row r="70" spans="1:14" ht="14.4" customHeight="1" x14ac:dyDescent="0.3">
      <c r="A70" s="661" t="s">
        <v>517</v>
      </c>
      <c r="B70" s="662" t="s">
        <v>518</v>
      </c>
      <c r="C70" s="663" t="s">
        <v>529</v>
      </c>
      <c r="D70" s="664" t="s">
        <v>904</v>
      </c>
      <c r="E70" s="663" t="s">
        <v>541</v>
      </c>
      <c r="F70" s="664" t="s">
        <v>908</v>
      </c>
      <c r="G70" s="663" t="s">
        <v>552</v>
      </c>
      <c r="H70" s="663" t="s">
        <v>553</v>
      </c>
      <c r="I70" s="663" t="s">
        <v>554</v>
      </c>
      <c r="J70" s="663" t="s">
        <v>555</v>
      </c>
      <c r="K70" s="663" t="s">
        <v>556</v>
      </c>
      <c r="L70" s="665">
        <v>87.078571428571436</v>
      </c>
      <c r="M70" s="665">
        <v>7</v>
      </c>
      <c r="N70" s="666">
        <v>609.55000000000007</v>
      </c>
    </row>
    <row r="71" spans="1:14" ht="14.4" customHeight="1" x14ac:dyDescent="0.3">
      <c r="A71" s="661" t="s">
        <v>517</v>
      </c>
      <c r="B71" s="662" t="s">
        <v>518</v>
      </c>
      <c r="C71" s="663" t="s">
        <v>529</v>
      </c>
      <c r="D71" s="664" t="s">
        <v>904</v>
      </c>
      <c r="E71" s="663" t="s">
        <v>541</v>
      </c>
      <c r="F71" s="664" t="s">
        <v>908</v>
      </c>
      <c r="G71" s="663" t="s">
        <v>552</v>
      </c>
      <c r="H71" s="663" t="s">
        <v>771</v>
      </c>
      <c r="I71" s="663" t="s">
        <v>772</v>
      </c>
      <c r="J71" s="663" t="s">
        <v>773</v>
      </c>
      <c r="K71" s="663" t="s">
        <v>774</v>
      </c>
      <c r="L71" s="665">
        <v>99.006351584056432</v>
      </c>
      <c r="M71" s="665">
        <v>50</v>
      </c>
      <c r="N71" s="666">
        <v>4950.3175792028214</v>
      </c>
    </row>
    <row r="72" spans="1:14" ht="14.4" customHeight="1" x14ac:dyDescent="0.3">
      <c r="A72" s="661" t="s">
        <v>517</v>
      </c>
      <c r="B72" s="662" t="s">
        <v>518</v>
      </c>
      <c r="C72" s="663" t="s">
        <v>529</v>
      </c>
      <c r="D72" s="664" t="s">
        <v>904</v>
      </c>
      <c r="E72" s="663" t="s">
        <v>541</v>
      </c>
      <c r="F72" s="664" t="s">
        <v>908</v>
      </c>
      <c r="G72" s="663" t="s">
        <v>552</v>
      </c>
      <c r="H72" s="663" t="s">
        <v>775</v>
      </c>
      <c r="I72" s="663" t="s">
        <v>776</v>
      </c>
      <c r="J72" s="663" t="s">
        <v>777</v>
      </c>
      <c r="K72" s="663" t="s">
        <v>778</v>
      </c>
      <c r="L72" s="665">
        <v>27.749999999999993</v>
      </c>
      <c r="M72" s="665">
        <v>40</v>
      </c>
      <c r="N72" s="666">
        <v>1109.9999999999998</v>
      </c>
    </row>
    <row r="73" spans="1:14" ht="14.4" customHeight="1" x14ac:dyDescent="0.3">
      <c r="A73" s="661" t="s">
        <v>517</v>
      </c>
      <c r="B73" s="662" t="s">
        <v>518</v>
      </c>
      <c r="C73" s="663" t="s">
        <v>529</v>
      </c>
      <c r="D73" s="664" t="s">
        <v>904</v>
      </c>
      <c r="E73" s="663" t="s">
        <v>541</v>
      </c>
      <c r="F73" s="664" t="s">
        <v>908</v>
      </c>
      <c r="G73" s="663" t="s">
        <v>552</v>
      </c>
      <c r="H73" s="663" t="s">
        <v>779</v>
      </c>
      <c r="I73" s="663" t="s">
        <v>780</v>
      </c>
      <c r="J73" s="663" t="s">
        <v>781</v>
      </c>
      <c r="K73" s="663" t="s">
        <v>782</v>
      </c>
      <c r="L73" s="665">
        <v>59.389999999999979</v>
      </c>
      <c r="M73" s="665">
        <v>1</v>
      </c>
      <c r="N73" s="666">
        <v>59.389999999999979</v>
      </c>
    </row>
    <row r="74" spans="1:14" ht="14.4" customHeight="1" x14ac:dyDescent="0.3">
      <c r="A74" s="661" t="s">
        <v>517</v>
      </c>
      <c r="B74" s="662" t="s">
        <v>518</v>
      </c>
      <c r="C74" s="663" t="s">
        <v>529</v>
      </c>
      <c r="D74" s="664" t="s">
        <v>904</v>
      </c>
      <c r="E74" s="663" t="s">
        <v>541</v>
      </c>
      <c r="F74" s="664" t="s">
        <v>908</v>
      </c>
      <c r="G74" s="663" t="s">
        <v>552</v>
      </c>
      <c r="H74" s="663" t="s">
        <v>783</v>
      </c>
      <c r="I74" s="663" t="s">
        <v>783</v>
      </c>
      <c r="J74" s="663" t="s">
        <v>784</v>
      </c>
      <c r="K74" s="663" t="s">
        <v>785</v>
      </c>
      <c r="L74" s="665">
        <v>36.530000000000008</v>
      </c>
      <c r="M74" s="665">
        <v>1</v>
      </c>
      <c r="N74" s="666">
        <v>36.530000000000008</v>
      </c>
    </row>
    <row r="75" spans="1:14" ht="14.4" customHeight="1" x14ac:dyDescent="0.3">
      <c r="A75" s="661" t="s">
        <v>517</v>
      </c>
      <c r="B75" s="662" t="s">
        <v>518</v>
      </c>
      <c r="C75" s="663" t="s">
        <v>529</v>
      </c>
      <c r="D75" s="664" t="s">
        <v>904</v>
      </c>
      <c r="E75" s="663" t="s">
        <v>541</v>
      </c>
      <c r="F75" s="664" t="s">
        <v>908</v>
      </c>
      <c r="G75" s="663" t="s">
        <v>552</v>
      </c>
      <c r="H75" s="663" t="s">
        <v>786</v>
      </c>
      <c r="I75" s="663" t="s">
        <v>787</v>
      </c>
      <c r="J75" s="663" t="s">
        <v>788</v>
      </c>
      <c r="K75" s="663" t="s">
        <v>789</v>
      </c>
      <c r="L75" s="665">
        <v>210.02000000000004</v>
      </c>
      <c r="M75" s="665">
        <v>1</v>
      </c>
      <c r="N75" s="666">
        <v>210.02000000000004</v>
      </c>
    </row>
    <row r="76" spans="1:14" ht="14.4" customHeight="1" x14ac:dyDescent="0.3">
      <c r="A76" s="661" t="s">
        <v>517</v>
      </c>
      <c r="B76" s="662" t="s">
        <v>518</v>
      </c>
      <c r="C76" s="663" t="s">
        <v>529</v>
      </c>
      <c r="D76" s="664" t="s">
        <v>904</v>
      </c>
      <c r="E76" s="663" t="s">
        <v>541</v>
      </c>
      <c r="F76" s="664" t="s">
        <v>908</v>
      </c>
      <c r="G76" s="663" t="s">
        <v>552</v>
      </c>
      <c r="H76" s="663" t="s">
        <v>790</v>
      </c>
      <c r="I76" s="663" t="s">
        <v>791</v>
      </c>
      <c r="J76" s="663" t="s">
        <v>792</v>
      </c>
      <c r="K76" s="663" t="s">
        <v>793</v>
      </c>
      <c r="L76" s="665">
        <v>375.8</v>
      </c>
      <c r="M76" s="665">
        <v>3</v>
      </c>
      <c r="N76" s="666">
        <v>1127.4000000000001</v>
      </c>
    </row>
    <row r="77" spans="1:14" ht="14.4" customHeight="1" x14ac:dyDescent="0.3">
      <c r="A77" s="661" t="s">
        <v>517</v>
      </c>
      <c r="B77" s="662" t="s">
        <v>518</v>
      </c>
      <c r="C77" s="663" t="s">
        <v>529</v>
      </c>
      <c r="D77" s="664" t="s">
        <v>904</v>
      </c>
      <c r="E77" s="663" t="s">
        <v>541</v>
      </c>
      <c r="F77" s="664" t="s">
        <v>908</v>
      </c>
      <c r="G77" s="663" t="s">
        <v>552</v>
      </c>
      <c r="H77" s="663" t="s">
        <v>613</v>
      </c>
      <c r="I77" s="663" t="s">
        <v>614</v>
      </c>
      <c r="J77" s="663" t="s">
        <v>615</v>
      </c>
      <c r="K77" s="663" t="s">
        <v>616</v>
      </c>
      <c r="L77" s="665">
        <v>94.088863562343818</v>
      </c>
      <c r="M77" s="665">
        <v>2</v>
      </c>
      <c r="N77" s="666">
        <v>188.17772712468764</v>
      </c>
    </row>
    <row r="78" spans="1:14" ht="14.4" customHeight="1" x14ac:dyDescent="0.3">
      <c r="A78" s="661" t="s">
        <v>517</v>
      </c>
      <c r="B78" s="662" t="s">
        <v>518</v>
      </c>
      <c r="C78" s="663" t="s">
        <v>529</v>
      </c>
      <c r="D78" s="664" t="s">
        <v>904</v>
      </c>
      <c r="E78" s="663" t="s">
        <v>541</v>
      </c>
      <c r="F78" s="664" t="s">
        <v>908</v>
      </c>
      <c r="G78" s="663" t="s">
        <v>552</v>
      </c>
      <c r="H78" s="663" t="s">
        <v>794</v>
      </c>
      <c r="I78" s="663" t="s">
        <v>795</v>
      </c>
      <c r="J78" s="663" t="s">
        <v>615</v>
      </c>
      <c r="K78" s="663" t="s">
        <v>796</v>
      </c>
      <c r="L78" s="665">
        <v>45.19</v>
      </c>
      <c r="M78" s="665">
        <v>2</v>
      </c>
      <c r="N78" s="666">
        <v>90.38</v>
      </c>
    </row>
    <row r="79" spans="1:14" ht="14.4" customHeight="1" x14ac:dyDescent="0.3">
      <c r="A79" s="661" t="s">
        <v>517</v>
      </c>
      <c r="B79" s="662" t="s">
        <v>518</v>
      </c>
      <c r="C79" s="663" t="s">
        <v>529</v>
      </c>
      <c r="D79" s="664" t="s">
        <v>904</v>
      </c>
      <c r="E79" s="663" t="s">
        <v>541</v>
      </c>
      <c r="F79" s="664" t="s">
        <v>908</v>
      </c>
      <c r="G79" s="663" t="s">
        <v>552</v>
      </c>
      <c r="H79" s="663" t="s">
        <v>797</v>
      </c>
      <c r="I79" s="663" t="s">
        <v>798</v>
      </c>
      <c r="J79" s="663" t="s">
        <v>799</v>
      </c>
      <c r="K79" s="663" t="s">
        <v>800</v>
      </c>
      <c r="L79" s="665">
        <v>66.14</v>
      </c>
      <c r="M79" s="665">
        <v>1</v>
      </c>
      <c r="N79" s="666">
        <v>66.14</v>
      </c>
    </row>
    <row r="80" spans="1:14" ht="14.4" customHeight="1" x14ac:dyDescent="0.3">
      <c r="A80" s="661" t="s">
        <v>517</v>
      </c>
      <c r="B80" s="662" t="s">
        <v>518</v>
      </c>
      <c r="C80" s="663" t="s">
        <v>529</v>
      </c>
      <c r="D80" s="664" t="s">
        <v>904</v>
      </c>
      <c r="E80" s="663" t="s">
        <v>541</v>
      </c>
      <c r="F80" s="664" t="s">
        <v>908</v>
      </c>
      <c r="G80" s="663" t="s">
        <v>552</v>
      </c>
      <c r="H80" s="663" t="s">
        <v>801</v>
      </c>
      <c r="I80" s="663" t="s">
        <v>802</v>
      </c>
      <c r="J80" s="663" t="s">
        <v>803</v>
      </c>
      <c r="K80" s="663" t="s">
        <v>556</v>
      </c>
      <c r="L80" s="665">
        <v>124.55999999999996</v>
      </c>
      <c r="M80" s="665">
        <v>2</v>
      </c>
      <c r="N80" s="666">
        <v>249.11999999999992</v>
      </c>
    </row>
    <row r="81" spans="1:14" ht="14.4" customHeight="1" x14ac:dyDescent="0.3">
      <c r="A81" s="661" t="s">
        <v>517</v>
      </c>
      <c r="B81" s="662" t="s">
        <v>518</v>
      </c>
      <c r="C81" s="663" t="s">
        <v>529</v>
      </c>
      <c r="D81" s="664" t="s">
        <v>904</v>
      </c>
      <c r="E81" s="663" t="s">
        <v>541</v>
      </c>
      <c r="F81" s="664" t="s">
        <v>908</v>
      </c>
      <c r="G81" s="663" t="s">
        <v>552</v>
      </c>
      <c r="H81" s="663" t="s">
        <v>804</v>
      </c>
      <c r="I81" s="663" t="s">
        <v>805</v>
      </c>
      <c r="J81" s="663" t="s">
        <v>806</v>
      </c>
      <c r="K81" s="663" t="s">
        <v>807</v>
      </c>
      <c r="L81" s="665">
        <v>358.67999999999995</v>
      </c>
      <c r="M81" s="665">
        <v>1</v>
      </c>
      <c r="N81" s="666">
        <v>358.67999999999995</v>
      </c>
    </row>
    <row r="82" spans="1:14" ht="14.4" customHeight="1" x14ac:dyDescent="0.3">
      <c r="A82" s="661" t="s">
        <v>517</v>
      </c>
      <c r="B82" s="662" t="s">
        <v>518</v>
      </c>
      <c r="C82" s="663" t="s">
        <v>529</v>
      </c>
      <c r="D82" s="664" t="s">
        <v>904</v>
      </c>
      <c r="E82" s="663" t="s">
        <v>541</v>
      </c>
      <c r="F82" s="664" t="s">
        <v>908</v>
      </c>
      <c r="G82" s="663" t="s">
        <v>552</v>
      </c>
      <c r="H82" s="663" t="s">
        <v>808</v>
      </c>
      <c r="I82" s="663" t="s">
        <v>809</v>
      </c>
      <c r="J82" s="663" t="s">
        <v>810</v>
      </c>
      <c r="K82" s="663" t="s">
        <v>811</v>
      </c>
      <c r="L82" s="665">
        <v>46.709999999999987</v>
      </c>
      <c r="M82" s="665">
        <v>1</v>
      </c>
      <c r="N82" s="666">
        <v>46.709999999999987</v>
      </c>
    </row>
    <row r="83" spans="1:14" ht="14.4" customHeight="1" x14ac:dyDescent="0.3">
      <c r="A83" s="661" t="s">
        <v>517</v>
      </c>
      <c r="B83" s="662" t="s">
        <v>518</v>
      </c>
      <c r="C83" s="663" t="s">
        <v>529</v>
      </c>
      <c r="D83" s="664" t="s">
        <v>904</v>
      </c>
      <c r="E83" s="663" t="s">
        <v>541</v>
      </c>
      <c r="F83" s="664" t="s">
        <v>908</v>
      </c>
      <c r="G83" s="663" t="s">
        <v>552</v>
      </c>
      <c r="H83" s="663" t="s">
        <v>632</v>
      </c>
      <c r="I83" s="663" t="s">
        <v>633</v>
      </c>
      <c r="J83" s="663" t="s">
        <v>634</v>
      </c>
      <c r="K83" s="663" t="s">
        <v>635</v>
      </c>
      <c r="L83" s="665">
        <v>33.11999999999999</v>
      </c>
      <c r="M83" s="665">
        <v>3</v>
      </c>
      <c r="N83" s="666">
        <v>99.359999999999971</v>
      </c>
    </row>
    <row r="84" spans="1:14" ht="14.4" customHeight="1" x14ac:dyDescent="0.3">
      <c r="A84" s="661" t="s">
        <v>517</v>
      </c>
      <c r="B84" s="662" t="s">
        <v>518</v>
      </c>
      <c r="C84" s="663" t="s">
        <v>529</v>
      </c>
      <c r="D84" s="664" t="s">
        <v>904</v>
      </c>
      <c r="E84" s="663" t="s">
        <v>541</v>
      </c>
      <c r="F84" s="664" t="s">
        <v>908</v>
      </c>
      <c r="G84" s="663" t="s">
        <v>552</v>
      </c>
      <c r="H84" s="663" t="s">
        <v>812</v>
      </c>
      <c r="I84" s="663" t="s">
        <v>813</v>
      </c>
      <c r="J84" s="663" t="s">
        <v>781</v>
      </c>
      <c r="K84" s="663" t="s">
        <v>814</v>
      </c>
      <c r="L84" s="665">
        <v>154.02999999999997</v>
      </c>
      <c r="M84" s="665">
        <v>2</v>
      </c>
      <c r="N84" s="666">
        <v>308.05999999999995</v>
      </c>
    </row>
    <row r="85" spans="1:14" ht="14.4" customHeight="1" x14ac:dyDescent="0.3">
      <c r="A85" s="661" t="s">
        <v>517</v>
      </c>
      <c r="B85" s="662" t="s">
        <v>518</v>
      </c>
      <c r="C85" s="663" t="s">
        <v>529</v>
      </c>
      <c r="D85" s="664" t="s">
        <v>904</v>
      </c>
      <c r="E85" s="663" t="s">
        <v>541</v>
      </c>
      <c r="F85" s="664" t="s">
        <v>908</v>
      </c>
      <c r="G85" s="663" t="s">
        <v>552</v>
      </c>
      <c r="H85" s="663" t="s">
        <v>815</v>
      </c>
      <c r="I85" s="663" t="s">
        <v>815</v>
      </c>
      <c r="J85" s="663" t="s">
        <v>816</v>
      </c>
      <c r="K85" s="663" t="s">
        <v>817</v>
      </c>
      <c r="L85" s="665">
        <v>288.52999999999997</v>
      </c>
      <c r="M85" s="665">
        <v>1</v>
      </c>
      <c r="N85" s="666">
        <v>288.52999999999997</v>
      </c>
    </row>
    <row r="86" spans="1:14" ht="14.4" customHeight="1" x14ac:dyDescent="0.3">
      <c r="A86" s="661" t="s">
        <v>517</v>
      </c>
      <c r="B86" s="662" t="s">
        <v>518</v>
      </c>
      <c r="C86" s="663" t="s">
        <v>529</v>
      </c>
      <c r="D86" s="664" t="s">
        <v>904</v>
      </c>
      <c r="E86" s="663" t="s">
        <v>541</v>
      </c>
      <c r="F86" s="664" t="s">
        <v>908</v>
      </c>
      <c r="G86" s="663" t="s">
        <v>552</v>
      </c>
      <c r="H86" s="663" t="s">
        <v>818</v>
      </c>
      <c r="I86" s="663" t="s">
        <v>819</v>
      </c>
      <c r="J86" s="663" t="s">
        <v>820</v>
      </c>
      <c r="K86" s="663"/>
      <c r="L86" s="665">
        <v>1143.1834121018978</v>
      </c>
      <c r="M86" s="665">
        <v>1</v>
      </c>
      <c r="N86" s="666">
        <v>1143.1834121018978</v>
      </c>
    </row>
    <row r="87" spans="1:14" ht="14.4" customHeight="1" x14ac:dyDescent="0.3">
      <c r="A87" s="661" t="s">
        <v>517</v>
      </c>
      <c r="B87" s="662" t="s">
        <v>518</v>
      </c>
      <c r="C87" s="663" t="s">
        <v>529</v>
      </c>
      <c r="D87" s="664" t="s">
        <v>904</v>
      </c>
      <c r="E87" s="663" t="s">
        <v>541</v>
      </c>
      <c r="F87" s="664" t="s">
        <v>908</v>
      </c>
      <c r="G87" s="663" t="s">
        <v>552</v>
      </c>
      <c r="H87" s="663" t="s">
        <v>821</v>
      </c>
      <c r="I87" s="663" t="s">
        <v>606</v>
      </c>
      <c r="J87" s="663" t="s">
        <v>822</v>
      </c>
      <c r="K87" s="663"/>
      <c r="L87" s="665">
        <v>74.895655358086842</v>
      </c>
      <c r="M87" s="665">
        <v>6</v>
      </c>
      <c r="N87" s="666">
        <v>449.37393214852108</v>
      </c>
    </row>
    <row r="88" spans="1:14" ht="14.4" customHeight="1" x14ac:dyDescent="0.3">
      <c r="A88" s="661" t="s">
        <v>517</v>
      </c>
      <c r="B88" s="662" t="s">
        <v>518</v>
      </c>
      <c r="C88" s="663" t="s">
        <v>529</v>
      </c>
      <c r="D88" s="664" t="s">
        <v>904</v>
      </c>
      <c r="E88" s="663" t="s">
        <v>541</v>
      </c>
      <c r="F88" s="664" t="s">
        <v>908</v>
      </c>
      <c r="G88" s="663" t="s">
        <v>552</v>
      </c>
      <c r="H88" s="663" t="s">
        <v>823</v>
      </c>
      <c r="I88" s="663" t="s">
        <v>824</v>
      </c>
      <c r="J88" s="663" t="s">
        <v>825</v>
      </c>
      <c r="K88" s="663" t="s">
        <v>826</v>
      </c>
      <c r="L88" s="665">
        <v>42.623306314645497</v>
      </c>
      <c r="M88" s="665">
        <v>6</v>
      </c>
      <c r="N88" s="666">
        <v>255.73983788787297</v>
      </c>
    </row>
    <row r="89" spans="1:14" ht="14.4" customHeight="1" x14ac:dyDescent="0.3">
      <c r="A89" s="661" t="s">
        <v>517</v>
      </c>
      <c r="B89" s="662" t="s">
        <v>518</v>
      </c>
      <c r="C89" s="663" t="s">
        <v>529</v>
      </c>
      <c r="D89" s="664" t="s">
        <v>904</v>
      </c>
      <c r="E89" s="663" t="s">
        <v>541</v>
      </c>
      <c r="F89" s="664" t="s">
        <v>908</v>
      </c>
      <c r="G89" s="663" t="s">
        <v>552</v>
      </c>
      <c r="H89" s="663" t="s">
        <v>827</v>
      </c>
      <c r="I89" s="663" t="s">
        <v>819</v>
      </c>
      <c r="J89" s="663" t="s">
        <v>828</v>
      </c>
      <c r="K89" s="663" t="s">
        <v>829</v>
      </c>
      <c r="L89" s="665">
        <v>182.96789189277692</v>
      </c>
      <c r="M89" s="665">
        <v>3</v>
      </c>
      <c r="N89" s="666">
        <v>548.90367567833073</v>
      </c>
    </row>
    <row r="90" spans="1:14" ht="14.4" customHeight="1" x14ac:dyDescent="0.3">
      <c r="A90" s="661" t="s">
        <v>517</v>
      </c>
      <c r="B90" s="662" t="s">
        <v>518</v>
      </c>
      <c r="C90" s="663" t="s">
        <v>529</v>
      </c>
      <c r="D90" s="664" t="s">
        <v>904</v>
      </c>
      <c r="E90" s="663" t="s">
        <v>541</v>
      </c>
      <c r="F90" s="664" t="s">
        <v>908</v>
      </c>
      <c r="G90" s="663" t="s">
        <v>552</v>
      </c>
      <c r="H90" s="663" t="s">
        <v>830</v>
      </c>
      <c r="I90" s="663" t="s">
        <v>606</v>
      </c>
      <c r="J90" s="663" t="s">
        <v>831</v>
      </c>
      <c r="K90" s="663"/>
      <c r="L90" s="665">
        <v>5769.26</v>
      </c>
      <c r="M90" s="665">
        <v>1</v>
      </c>
      <c r="N90" s="666">
        <v>5769.26</v>
      </c>
    </row>
    <row r="91" spans="1:14" ht="14.4" customHeight="1" x14ac:dyDescent="0.3">
      <c r="A91" s="661" t="s">
        <v>517</v>
      </c>
      <c r="B91" s="662" t="s">
        <v>518</v>
      </c>
      <c r="C91" s="663" t="s">
        <v>529</v>
      </c>
      <c r="D91" s="664" t="s">
        <v>904</v>
      </c>
      <c r="E91" s="663" t="s">
        <v>832</v>
      </c>
      <c r="F91" s="664" t="s">
        <v>910</v>
      </c>
      <c r="G91" s="663" t="s">
        <v>552</v>
      </c>
      <c r="H91" s="663" t="s">
        <v>833</v>
      </c>
      <c r="I91" s="663" t="s">
        <v>833</v>
      </c>
      <c r="J91" s="663" t="s">
        <v>834</v>
      </c>
      <c r="K91" s="663" t="s">
        <v>835</v>
      </c>
      <c r="L91" s="665">
        <v>1914</v>
      </c>
      <c r="M91" s="665">
        <v>111</v>
      </c>
      <c r="N91" s="666">
        <v>212454</v>
      </c>
    </row>
    <row r="92" spans="1:14" ht="14.4" customHeight="1" x14ac:dyDescent="0.3">
      <c r="A92" s="661" t="s">
        <v>517</v>
      </c>
      <c r="B92" s="662" t="s">
        <v>518</v>
      </c>
      <c r="C92" s="663" t="s">
        <v>532</v>
      </c>
      <c r="D92" s="664" t="s">
        <v>905</v>
      </c>
      <c r="E92" s="663" t="s">
        <v>541</v>
      </c>
      <c r="F92" s="664" t="s">
        <v>908</v>
      </c>
      <c r="G92" s="663" t="s">
        <v>552</v>
      </c>
      <c r="H92" s="663" t="s">
        <v>656</v>
      </c>
      <c r="I92" s="663" t="s">
        <v>657</v>
      </c>
      <c r="J92" s="663" t="s">
        <v>658</v>
      </c>
      <c r="K92" s="663" t="s">
        <v>659</v>
      </c>
      <c r="L92" s="665">
        <v>48.4</v>
      </c>
      <c r="M92" s="665">
        <v>1</v>
      </c>
      <c r="N92" s="666">
        <v>48.4</v>
      </c>
    </row>
    <row r="93" spans="1:14" ht="14.4" customHeight="1" x14ac:dyDescent="0.3">
      <c r="A93" s="661" t="s">
        <v>517</v>
      </c>
      <c r="B93" s="662" t="s">
        <v>518</v>
      </c>
      <c r="C93" s="663" t="s">
        <v>532</v>
      </c>
      <c r="D93" s="664" t="s">
        <v>905</v>
      </c>
      <c r="E93" s="663" t="s">
        <v>541</v>
      </c>
      <c r="F93" s="664" t="s">
        <v>908</v>
      </c>
      <c r="G93" s="663" t="s">
        <v>552</v>
      </c>
      <c r="H93" s="663" t="s">
        <v>836</v>
      </c>
      <c r="I93" s="663" t="s">
        <v>837</v>
      </c>
      <c r="J93" s="663" t="s">
        <v>838</v>
      </c>
      <c r="K93" s="663" t="s">
        <v>839</v>
      </c>
      <c r="L93" s="665">
        <v>20.98</v>
      </c>
      <c r="M93" s="665">
        <v>1</v>
      </c>
      <c r="N93" s="666">
        <v>20.98</v>
      </c>
    </row>
    <row r="94" spans="1:14" ht="14.4" customHeight="1" x14ac:dyDescent="0.3">
      <c r="A94" s="661" t="s">
        <v>517</v>
      </c>
      <c r="B94" s="662" t="s">
        <v>518</v>
      </c>
      <c r="C94" s="663" t="s">
        <v>535</v>
      </c>
      <c r="D94" s="664" t="s">
        <v>906</v>
      </c>
      <c r="E94" s="663" t="s">
        <v>541</v>
      </c>
      <c r="F94" s="664" t="s">
        <v>908</v>
      </c>
      <c r="G94" s="663" t="s">
        <v>552</v>
      </c>
      <c r="H94" s="663" t="s">
        <v>769</v>
      </c>
      <c r="I94" s="663" t="s">
        <v>769</v>
      </c>
      <c r="J94" s="663" t="s">
        <v>764</v>
      </c>
      <c r="K94" s="663" t="s">
        <v>770</v>
      </c>
      <c r="L94" s="665">
        <v>92.95</v>
      </c>
      <c r="M94" s="665">
        <v>11</v>
      </c>
      <c r="N94" s="666">
        <v>1022.45</v>
      </c>
    </row>
    <row r="95" spans="1:14" ht="14.4" customHeight="1" x14ac:dyDescent="0.3">
      <c r="A95" s="661" t="s">
        <v>517</v>
      </c>
      <c r="B95" s="662" t="s">
        <v>518</v>
      </c>
      <c r="C95" s="663" t="s">
        <v>535</v>
      </c>
      <c r="D95" s="664" t="s">
        <v>906</v>
      </c>
      <c r="E95" s="663" t="s">
        <v>541</v>
      </c>
      <c r="F95" s="664" t="s">
        <v>908</v>
      </c>
      <c r="G95" s="663" t="s">
        <v>552</v>
      </c>
      <c r="H95" s="663" t="s">
        <v>840</v>
      </c>
      <c r="I95" s="663" t="s">
        <v>840</v>
      </c>
      <c r="J95" s="663" t="s">
        <v>764</v>
      </c>
      <c r="K95" s="663" t="s">
        <v>841</v>
      </c>
      <c r="L95" s="665">
        <v>93.5</v>
      </c>
      <c r="M95" s="665">
        <v>29</v>
      </c>
      <c r="N95" s="666">
        <v>2711.5</v>
      </c>
    </row>
    <row r="96" spans="1:14" ht="14.4" customHeight="1" x14ac:dyDescent="0.3">
      <c r="A96" s="661" t="s">
        <v>517</v>
      </c>
      <c r="B96" s="662" t="s">
        <v>518</v>
      </c>
      <c r="C96" s="663" t="s">
        <v>535</v>
      </c>
      <c r="D96" s="664" t="s">
        <v>906</v>
      </c>
      <c r="E96" s="663" t="s">
        <v>541</v>
      </c>
      <c r="F96" s="664" t="s">
        <v>908</v>
      </c>
      <c r="G96" s="663" t="s">
        <v>552</v>
      </c>
      <c r="H96" s="663" t="s">
        <v>553</v>
      </c>
      <c r="I96" s="663" t="s">
        <v>554</v>
      </c>
      <c r="J96" s="663" t="s">
        <v>555</v>
      </c>
      <c r="K96" s="663" t="s">
        <v>556</v>
      </c>
      <c r="L96" s="665">
        <v>87.029999999999987</v>
      </c>
      <c r="M96" s="665">
        <v>4</v>
      </c>
      <c r="N96" s="666">
        <v>348.11999999999995</v>
      </c>
    </row>
    <row r="97" spans="1:14" ht="14.4" customHeight="1" x14ac:dyDescent="0.3">
      <c r="A97" s="661" t="s">
        <v>517</v>
      </c>
      <c r="B97" s="662" t="s">
        <v>518</v>
      </c>
      <c r="C97" s="663" t="s">
        <v>535</v>
      </c>
      <c r="D97" s="664" t="s">
        <v>906</v>
      </c>
      <c r="E97" s="663" t="s">
        <v>541</v>
      </c>
      <c r="F97" s="664" t="s">
        <v>908</v>
      </c>
      <c r="G97" s="663" t="s">
        <v>552</v>
      </c>
      <c r="H97" s="663" t="s">
        <v>557</v>
      </c>
      <c r="I97" s="663" t="s">
        <v>558</v>
      </c>
      <c r="J97" s="663" t="s">
        <v>559</v>
      </c>
      <c r="K97" s="663" t="s">
        <v>560</v>
      </c>
      <c r="L97" s="665">
        <v>96.820000000000022</v>
      </c>
      <c r="M97" s="665">
        <v>2</v>
      </c>
      <c r="N97" s="666">
        <v>193.64000000000004</v>
      </c>
    </row>
    <row r="98" spans="1:14" ht="14.4" customHeight="1" x14ac:dyDescent="0.3">
      <c r="A98" s="661" t="s">
        <v>517</v>
      </c>
      <c r="B98" s="662" t="s">
        <v>518</v>
      </c>
      <c r="C98" s="663" t="s">
        <v>535</v>
      </c>
      <c r="D98" s="664" t="s">
        <v>906</v>
      </c>
      <c r="E98" s="663" t="s">
        <v>541</v>
      </c>
      <c r="F98" s="664" t="s">
        <v>908</v>
      </c>
      <c r="G98" s="663" t="s">
        <v>552</v>
      </c>
      <c r="H98" s="663" t="s">
        <v>842</v>
      </c>
      <c r="I98" s="663" t="s">
        <v>843</v>
      </c>
      <c r="J98" s="663" t="s">
        <v>844</v>
      </c>
      <c r="K98" s="663" t="s">
        <v>845</v>
      </c>
      <c r="L98" s="665">
        <v>167.6100000000001</v>
      </c>
      <c r="M98" s="665">
        <v>1</v>
      </c>
      <c r="N98" s="666">
        <v>167.6100000000001</v>
      </c>
    </row>
    <row r="99" spans="1:14" ht="14.4" customHeight="1" x14ac:dyDescent="0.3">
      <c r="A99" s="661" t="s">
        <v>517</v>
      </c>
      <c r="B99" s="662" t="s">
        <v>518</v>
      </c>
      <c r="C99" s="663" t="s">
        <v>535</v>
      </c>
      <c r="D99" s="664" t="s">
        <v>906</v>
      </c>
      <c r="E99" s="663" t="s">
        <v>541</v>
      </c>
      <c r="F99" s="664" t="s">
        <v>908</v>
      </c>
      <c r="G99" s="663" t="s">
        <v>552</v>
      </c>
      <c r="H99" s="663" t="s">
        <v>846</v>
      </c>
      <c r="I99" s="663" t="s">
        <v>847</v>
      </c>
      <c r="J99" s="663" t="s">
        <v>848</v>
      </c>
      <c r="K99" s="663" t="s">
        <v>849</v>
      </c>
      <c r="L99" s="665">
        <v>40.16999999999998</v>
      </c>
      <c r="M99" s="665">
        <v>1</v>
      </c>
      <c r="N99" s="666">
        <v>40.16999999999998</v>
      </c>
    </row>
    <row r="100" spans="1:14" ht="14.4" customHeight="1" x14ac:dyDescent="0.3">
      <c r="A100" s="661" t="s">
        <v>517</v>
      </c>
      <c r="B100" s="662" t="s">
        <v>518</v>
      </c>
      <c r="C100" s="663" t="s">
        <v>535</v>
      </c>
      <c r="D100" s="664" t="s">
        <v>906</v>
      </c>
      <c r="E100" s="663" t="s">
        <v>541</v>
      </c>
      <c r="F100" s="664" t="s">
        <v>908</v>
      </c>
      <c r="G100" s="663" t="s">
        <v>552</v>
      </c>
      <c r="H100" s="663" t="s">
        <v>779</v>
      </c>
      <c r="I100" s="663" t="s">
        <v>780</v>
      </c>
      <c r="J100" s="663" t="s">
        <v>781</v>
      </c>
      <c r="K100" s="663" t="s">
        <v>782</v>
      </c>
      <c r="L100" s="665">
        <v>59.389999999999979</v>
      </c>
      <c r="M100" s="665">
        <v>1</v>
      </c>
      <c r="N100" s="666">
        <v>59.389999999999979</v>
      </c>
    </row>
    <row r="101" spans="1:14" ht="14.4" customHeight="1" x14ac:dyDescent="0.3">
      <c r="A101" s="661" t="s">
        <v>517</v>
      </c>
      <c r="B101" s="662" t="s">
        <v>518</v>
      </c>
      <c r="C101" s="663" t="s">
        <v>535</v>
      </c>
      <c r="D101" s="664" t="s">
        <v>906</v>
      </c>
      <c r="E101" s="663" t="s">
        <v>541</v>
      </c>
      <c r="F101" s="664" t="s">
        <v>908</v>
      </c>
      <c r="G101" s="663" t="s">
        <v>552</v>
      </c>
      <c r="H101" s="663" t="s">
        <v>850</v>
      </c>
      <c r="I101" s="663" t="s">
        <v>851</v>
      </c>
      <c r="J101" s="663" t="s">
        <v>852</v>
      </c>
      <c r="K101" s="663" t="s">
        <v>853</v>
      </c>
      <c r="L101" s="665">
        <v>61.64</v>
      </c>
      <c r="M101" s="665">
        <v>15</v>
      </c>
      <c r="N101" s="666">
        <v>924.6</v>
      </c>
    </row>
    <row r="102" spans="1:14" ht="14.4" customHeight="1" x14ac:dyDescent="0.3">
      <c r="A102" s="661" t="s">
        <v>517</v>
      </c>
      <c r="B102" s="662" t="s">
        <v>518</v>
      </c>
      <c r="C102" s="663" t="s">
        <v>535</v>
      </c>
      <c r="D102" s="664" t="s">
        <v>906</v>
      </c>
      <c r="E102" s="663" t="s">
        <v>541</v>
      </c>
      <c r="F102" s="664" t="s">
        <v>908</v>
      </c>
      <c r="G102" s="663" t="s">
        <v>552</v>
      </c>
      <c r="H102" s="663" t="s">
        <v>790</v>
      </c>
      <c r="I102" s="663" t="s">
        <v>791</v>
      </c>
      <c r="J102" s="663" t="s">
        <v>792</v>
      </c>
      <c r="K102" s="663" t="s">
        <v>793</v>
      </c>
      <c r="L102" s="665">
        <v>375.8</v>
      </c>
      <c r="M102" s="665">
        <v>1</v>
      </c>
      <c r="N102" s="666">
        <v>375.8</v>
      </c>
    </row>
    <row r="103" spans="1:14" ht="14.4" customHeight="1" x14ac:dyDescent="0.3">
      <c r="A103" s="661" t="s">
        <v>517</v>
      </c>
      <c r="B103" s="662" t="s">
        <v>518</v>
      </c>
      <c r="C103" s="663" t="s">
        <v>535</v>
      </c>
      <c r="D103" s="664" t="s">
        <v>906</v>
      </c>
      <c r="E103" s="663" t="s">
        <v>541</v>
      </c>
      <c r="F103" s="664" t="s">
        <v>908</v>
      </c>
      <c r="G103" s="663" t="s">
        <v>552</v>
      </c>
      <c r="H103" s="663" t="s">
        <v>854</v>
      </c>
      <c r="I103" s="663" t="s">
        <v>854</v>
      </c>
      <c r="J103" s="663" t="s">
        <v>764</v>
      </c>
      <c r="K103" s="663" t="s">
        <v>855</v>
      </c>
      <c r="L103" s="665">
        <v>192.50025335197498</v>
      </c>
      <c r="M103" s="665">
        <v>52.399999999999991</v>
      </c>
      <c r="N103" s="666">
        <v>10087.013275643487</v>
      </c>
    </row>
    <row r="104" spans="1:14" ht="14.4" customHeight="1" x14ac:dyDescent="0.3">
      <c r="A104" s="661" t="s">
        <v>517</v>
      </c>
      <c r="B104" s="662" t="s">
        <v>518</v>
      </c>
      <c r="C104" s="663" t="s">
        <v>535</v>
      </c>
      <c r="D104" s="664" t="s">
        <v>906</v>
      </c>
      <c r="E104" s="663" t="s">
        <v>541</v>
      </c>
      <c r="F104" s="664" t="s">
        <v>908</v>
      </c>
      <c r="G104" s="663" t="s">
        <v>552</v>
      </c>
      <c r="H104" s="663" t="s">
        <v>856</v>
      </c>
      <c r="I104" s="663" t="s">
        <v>857</v>
      </c>
      <c r="J104" s="663" t="s">
        <v>858</v>
      </c>
      <c r="K104" s="663" t="s">
        <v>859</v>
      </c>
      <c r="L104" s="665">
        <v>68.790138010468439</v>
      </c>
      <c r="M104" s="665">
        <v>1</v>
      </c>
      <c r="N104" s="666">
        <v>68.790138010468439</v>
      </c>
    </row>
    <row r="105" spans="1:14" ht="14.4" customHeight="1" x14ac:dyDescent="0.3">
      <c r="A105" s="661" t="s">
        <v>517</v>
      </c>
      <c r="B105" s="662" t="s">
        <v>518</v>
      </c>
      <c r="C105" s="663" t="s">
        <v>535</v>
      </c>
      <c r="D105" s="664" t="s">
        <v>906</v>
      </c>
      <c r="E105" s="663" t="s">
        <v>541</v>
      </c>
      <c r="F105" s="664" t="s">
        <v>908</v>
      </c>
      <c r="G105" s="663" t="s">
        <v>552</v>
      </c>
      <c r="H105" s="663" t="s">
        <v>808</v>
      </c>
      <c r="I105" s="663" t="s">
        <v>809</v>
      </c>
      <c r="J105" s="663" t="s">
        <v>810</v>
      </c>
      <c r="K105" s="663" t="s">
        <v>811</v>
      </c>
      <c r="L105" s="665">
        <v>46.710034108997199</v>
      </c>
      <c r="M105" s="665">
        <v>1</v>
      </c>
      <c r="N105" s="666">
        <v>46.710034108997199</v>
      </c>
    </row>
    <row r="106" spans="1:14" ht="14.4" customHeight="1" x14ac:dyDescent="0.3">
      <c r="A106" s="661" t="s">
        <v>517</v>
      </c>
      <c r="B106" s="662" t="s">
        <v>518</v>
      </c>
      <c r="C106" s="663" t="s">
        <v>535</v>
      </c>
      <c r="D106" s="664" t="s">
        <v>906</v>
      </c>
      <c r="E106" s="663" t="s">
        <v>541</v>
      </c>
      <c r="F106" s="664" t="s">
        <v>908</v>
      </c>
      <c r="G106" s="663" t="s">
        <v>552</v>
      </c>
      <c r="H106" s="663" t="s">
        <v>860</v>
      </c>
      <c r="I106" s="663" t="s">
        <v>861</v>
      </c>
      <c r="J106" s="663" t="s">
        <v>862</v>
      </c>
      <c r="K106" s="663" t="s">
        <v>560</v>
      </c>
      <c r="L106" s="665">
        <v>71.010000000000019</v>
      </c>
      <c r="M106" s="665">
        <v>1</v>
      </c>
      <c r="N106" s="666">
        <v>71.010000000000019</v>
      </c>
    </row>
    <row r="107" spans="1:14" ht="14.4" customHeight="1" x14ac:dyDescent="0.3">
      <c r="A107" s="661" t="s">
        <v>517</v>
      </c>
      <c r="B107" s="662" t="s">
        <v>518</v>
      </c>
      <c r="C107" s="663" t="s">
        <v>535</v>
      </c>
      <c r="D107" s="664" t="s">
        <v>906</v>
      </c>
      <c r="E107" s="663" t="s">
        <v>541</v>
      </c>
      <c r="F107" s="664" t="s">
        <v>908</v>
      </c>
      <c r="G107" s="663" t="s">
        <v>552</v>
      </c>
      <c r="H107" s="663" t="s">
        <v>648</v>
      </c>
      <c r="I107" s="663" t="s">
        <v>649</v>
      </c>
      <c r="J107" s="663" t="s">
        <v>650</v>
      </c>
      <c r="K107" s="663" t="s">
        <v>651</v>
      </c>
      <c r="L107" s="665">
        <v>98.45</v>
      </c>
      <c r="M107" s="665">
        <v>1</v>
      </c>
      <c r="N107" s="666">
        <v>98.45</v>
      </c>
    </row>
    <row r="108" spans="1:14" ht="14.4" customHeight="1" x14ac:dyDescent="0.3">
      <c r="A108" s="661" t="s">
        <v>517</v>
      </c>
      <c r="B108" s="662" t="s">
        <v>518</v>
      </c>
      <c r="C108" s="663" t="s">
        <v>535</v>
      </c>
      <c r="D108" s="664" t="s">
        <v>906</v>
      </c>
      <c r="E108" s="663" t="s">
        <v>541</v>
      </c>
      <c r="F108" s="664" t="s">
        <v>908</v>
      </c>
      <c r="G108" s="663" t="s">
        <v>552</v>
      </c>
      <c r="H108" s="663" t="s">
        <v>836</v>
      </c>
      <c r="I108" s="663" t="s">
        <v>837</v>
      </c>
      <c r="J108" s="663" t="s">
        <v>838</v>
      </c>
      <c r="K108" s="663" t="s">
        <v>839</v>
      </c>
      <c r="L108" s="665">
        <v>20.979999999999997</v>
      </c>
      <c r="M108" s="665">
        <v>1</v>
      </c>
      <c r="N108" s="666">
        <v>20.979999999999997</v>
      </c>
    </row>
    <row r="109" spans="1:14" ht="14.4" customHeight="1" x14ac:dyDescent="0.3">
      <c r="A109" s="661" t="s">
        <v>517</v>
      </c>
      <c r="B109" s="662" t="s">
        <v>518</v>
      </c>
      <c r="C109" s="663" t="s">
        <v>535</v>
      </c>
      <c r="D109" s="664" t="s">
        <v>906</v>
      </c>
      <c r="E109" s="663" t="s">
        <v>541</v>
      </c>
      <c r="F109" s="664" t="s">
        <v>908</v>
      </c>
      <c r="G109" s="663" t="s">
        <v>552</v>
      </c>
      <c r="H109" s="663" t="s">
        <v>863</v>
      </c>
      <c r="I109" s="663" t="s">
        <v>864</v>
      </c>
      <c r="J109" s="663" t="s">
        <v>865</v>
      </c>
      <c r="K109" s="663" t="s">
        <v>866</v>
      </c>
      <c r="L109" s="665">
        <v>89.028822624020023</v>
      </c>
      <c r="M109" s="665">
        <v>170</v>
      </c>
      <c r="N109" s="666">
        <v>15134.899846083403</v>
      </c>
    </row>
    <row r="110" spans="1:14" ht="14.4" customHeight="1" x14ac:dyDescent="0.3">
      <c r="A110" s="661" t="s">
        <v>517</v>
      </c>
      <c r="B110" s="662" t="s">
        <v>518</v>
      </c>
      <c r="C110" s="663" t="s">
        <v>535</v>
      </c>
      <c r="D110" s="664" t="s">
        <v>906</v>
      </c>
      <c r="E110" s="663" t="s">
        <v>541</v>
      </c>
      <c r="F110" s="664" t="s">
        <v>908</v>
      </c>
      <c r="G110" s="663" t="s">
        <v>552</v>
      </c>
      <c r="H110" s="663" t="s">
        <v>867</v>
      </c>
      <c r="I110" s="663" t="s">
        <v>868</v>
      </c>
      <c r="J110" s="663" t="s">
        <v>869</v>
      </c>
      <c r="K110" s="663" t="s">
        <v>870</v>
      </c>
      <c r="L110" s="665">
        <v>36.005119907244392</v>
      </c>
      <c r="M110" s="665">
        <v>210</v>
      </c>
      <c r="N110" s="666">
        <v>7561.0751805213222</v>
      </c>
    </row>
    <row r="111" spans="1:14" ht="14.4" customHeight="1" x14ac:dyDescent="0.3">
      <c r="A111" s="661" t="s">
        <v>517</v>
      </c>
      <c r="B111" s="662" t="s">
        <v>518</v>
      </c>
      <c r="C111" s="663" t="s">
        <v>535</v>
      </c>
      <c r="D111" s="664" t="s">
        <v>906</v>
      </c>
      <c r="E111" s="663" t="s">
        <v>541</v>
      </c>
      <c r="F111" s="664" t="s">
        <v>908</v>
      </c>
      <c r="G111" s="663" t="s">
        <v>552</v>
      </c>
      <c r="H111" s="663" t="s">
        <v>871</v>
      </c>
      <c r="I111" s="663" t="s">
        <v>872</v>
      </c>
      <c r="J111" s="663" t="s">
        <v>873</v>
      </c>
      <c r="K111" s="663" t="s">
        <v>874</v>
      </c>
      <c r="L111" s="665">
        <v>83.13</v>
      </c>
      <c r="M111" s="665">
        <v>1</v>
      </c>
      <c r="N111" s="666">
        <v>83.13</v>
      </c>
    </row>
    <row r="112" spans="1:14" ht="14.4" customHeight="1" x14ac:dyDescent="0.3">
      <c r="A112" s="661" t="s">
        <v>517</v>
      </c>
      <c r="B112" s="662" t="s">
        <v>518</v>
      </c>
      <c r="C112" s="663" t="s">
        <v>535</v>
      </c>
      <c r="D112" s="664" t="s">
        <v>906</v>
      </c>
      <c r="E112" s="663" t="s">
        <v>541</v>
      </c>
      <c r="F112" s="664" t="s">
        <v>908</v>
      </c>
      <c r="G112" s="663" t="s">
        <v>552</v>
      </c>
      <c r="H112" s="663" t="s">
        <v>875</v>
      </c>
      <c r="I112" s="663" t="s">
        <v>875</v>
      </c>
      <c r="J112" s="663" t="s">
        <v>764</v>
      </c>
      <c r="K112" s="663" t="s">
        <v>876</v>
      </c>
      <c r="L112" s="665">
        <v>100</v>
      </c>
      <c r="M112" s="665">
        <v>1</v>
      </c>
      <c r="N112" s="666">
        <v>100</v>
      </c>
    </row>
    <row r="113" spans="1:14" ht="14.4" customHeight="1" x14ac:dyDescent="0.3">
      <c r="A113" s="661" t="s">
        <v>517</v>
      </c>
      <c r="B113" s="662" t="s">
        <v>518</v>
      </c>
      <c r="C113" s="663" t="s">
        <v>535</v>
      </c>
      <c r="D113" s="664" t="s">
        <v>906</v>
      </c>
      <c r="E113" s="663" t="s">
        <v>541</v>
      </c>
      <c r="F113" s="664" t="s">
        <v>908</v>
      </c>
      <c r="G113" s="663" t="s">
        <v>552</v>
      </c>
      <c r="H113" s="663" t="s">
        <v>877</v>
      </c>
      <c r="I113" s="663" t="s">
        <v>877</v>
      </c>
      <c r="J113" s="663" t="s">
        <v>764</v>
      </c>
      <c r="K113" s="663" t="s">
        <v>878</v>
      </c>
      <c r="L113" s="665">
        <v>100</v>
      </c>
      <c r="M113" s="665">
        <v>1</v>
      </c>
      <c r="N113" s="666">
        <v>100</v>
      </c>
    </row>
    <row r="114" spans="1:14" ht="14.4" customHeight="1" x14ac:dyDescent="0.3">
      <c r="A114" s="661" t="s">
        <v>517</v>
      </c>
      <c r="B114" s="662" t="s">
        <v>518</v>
      </c>
      <c r="C114" s="663" t="s">
        <v>535</v>
      </c>
      <c r="D114" s="664" t="s">
        <v>906</v>
      </c>
      <c r="E114" s="663" t="s">
        <v>832</v>
      </c>
      <c r="F114" s="664" t="s">
        <v>910</v>
      </c>
      <c r="G114" s="663" t="s">
        <v>552</v>
      </c>
      <c r="H114" s="663" t="s">
        <v>879</v>
      </c>
      <c r="I114" s="663" t="s">
        <v>880</v>
      </c>
      <c r="J114" s="663" t="s">
        <v>881</v>
      </c>
      <c r="K114" s="663" t="s">
        <v>882</v>
      </c>
      <c r="L114" s="665">
        <v>1888.865</v>
      </c>
      <c r="M114" s="665">
        <v>30</v>
      </c>
      <c r="N114" s="666">
        <v>56665.95</v>
      </c>
    </row>
    <row r="115" spans="1:14" ht="14.4" customHeight="1" x14ac:dyDescent="0.3">
      <c r="A115" s="661" t="s">
        <v>517</v>
      </c>
      <c r="B115" s="662" t="s">
        <v>518</v>
      </c>
      <c r="C115" s="663" t="s">
        <v>535</v>
      </c>
      <c r="D115" s="664" t="s">
        <v>906</v>
      </c>
      <c r="E115" s="663" t="s">
        <v>832</v>
      </c>
      <c r="F115" s="664" t="s">
        <v>910</v>
      </c>
      <c r="G115" s="663" t="s">
        <v>552</v>
      </c>
      <c r="H115" s="663" t="s">
        <v>833</v>
      </c>
      <c r="I115" s="663" t="s">
        <v>833</v>
      </c>
      <c r="J115" s="663" t="s">
        <v>834</v>
      </c>
      <c r="K115" s="663" t="s">
        <v>835</v>
      </c>
      <c r="L115" s="665">
        <v>1914</v>
      </c>
      <c r="M115" s="665">
        <v>35</v>
      </c>
      <c r="N115" s="666">
        <v>66990</v>
      </c>
    </row>
    <row r="116" spans="1:14" ht="14.4" customHeight="1" x14ac:dyDescent="0.3">
      <c r="A116" s="661" t="s">
        <v>517</v>
      </c>
      <c r="B116" s="662" t="s">
        <v>518</v>
      </c>
      <c r="C116" s="663" t="s">
        <v>535</v>
      </c>
      <c r="D116" s="664" t="s">
        <v>906</v>
      </c>
      <c r="E116" s="663" t="s">
        <v>832</v>
      </c>
      <c r="F116" s="664" t="s">
        <v>910</v>
      </c>
      <c r="G116" s="663" t="s">
        <v>552</v>
      </c>
      <c r="H116" s="663" t="s">
        <v>883</v>
      </c>
      <c r="I116" s="663" t="s">
        <v>884</v>
      </c>
      <c r="J116" s="663" t="s">
        <v>885</v>
      </c>
      <c r="K116" s="663" t="s">
        <v>886</v>
      </c>
      <c r="L116" s="665">
        <v>725.17894338587928</v>
      </c>
      <c r="M116" s="665">
        <v>91</v>
      </c>
      <c r="N116" s="666">
        <v>65991.28384811501</v>
      </c>
    </row>
    <row r="117" spans="1:14" ht="14.4" customHeight="1" x14ac:dyDescent="0.3">
      <c r="A117" s="661" t="s">
        <v>517</v>
      </c>
      <c r="B117" s="662" t="s">
        <v>518</v>
      </c>
      <c r="C117" s="663" t="s">
        <v>535</v>
      </c>
      <c r="D117" s="664" t="s">
        <v>906</v>
      </c>
      <c r="E117" s="663" t="s">
        <v>832</v>
      </c>
      <c r="F117" s="664" t="s">
        <v>910</v>
      </c>
      <c r="G117" s="663" t="s">
        <v>711</v>
      </c>
      <c r="H117" s="663" t="s">
        <v>887</v>
      </c>
      <c r="I117" s="663" t="s">
        <v>888</v>
      </c>
      <c r="J117" s="663" t="s">
        <v>889</v>
      </c>
      <c r="K117" s="663" t="s">
        <v>890</v>
      </c>
      <c r="L117" s="665">
        <v>4832.320381989749</v>
      </c>
      <c r="M117" s="665">
        <v>6</v>
      </c>
      <c r="N117" s="666">
        <v>28993.922291938492</v>
      </c>
    </row>
    <row r="118" spans="1:14" ht="14.4" customHeight="1" x14ac:dyDescent="0.3">
      <c r="A118" s="661" t="s">
        <v>517</v>
      </c>
      <c r="B118" s="662" t="s">
        <v>518</v>
      </c>
      <c r="C118" s="663" t="s">
        <v>535</v>
      </c>
      <c r="D118" s="664" t="s">
        <v>906</v>
      </c>
      <c r="E118" s="663" t="s">
        <v>832</v>
      </c>
      <c r="F118" s="664" t="s">
        <v>910</v>
      </c>
      <c r="G118" s="663" t="s">
        <v>711</v>
      </c>
      <c r="H118" s="663" t="s">
        <v>891</v>
      </c>
      <c r="I118" s="663" t="s">
        <v>892</v>
      </c>
      <c r="J118" s="663" t="s">
        <v>889</v>
      </c>
      <c r="K118" s="663" t="s">
        <v>893</v>
      </c>
      <c r="L118" s="665">
        <v>8882.5530845026969</v>
      </c>
      <c r="M118" s="665">
        <v>3</v>
      </c>
      <c r="N118" s="666">
        <v>26647.659253508089</v>
      </c>
    </row>
    <row r="119" spans="1:14" ht="14.4" customHeight="1" x14ac:dyDescent="0.3">
      <c r="A119" s="661" t="s">
        <v>517</v>
      </c>
      <c r="B119" s="662" t="s">
        <v>518</v>
      </c>
      <c r="C119" s="663" t="s">
        <v>535</v>
      </c>
      <c r="D119" s="664" t="s">
        <v>906</v>
      </c>
      <c r="E119" s="663" t="s">
        <v>832</v>
      </c>
      <c r="F119" s="664" t="s">
        <v>910</v>
      </c>
      <c r="G119" s="663" t="s">
        <v>711</v>
      </c>
      <c r="H119" s="663" t="s">
        <v>894</v>
      </c>
      <c r="I119" s="663" t="s">
        <v>895</v>
      </c>
      <c r="J119" s="663" t="s">
        <v>896</v>
      </c>
      <c r="K119" s="663" t="s">
        <v>882</v>
      </c>
      <c r="L119" s="665">
        <v>1930.6071635671383</v>
      </c>
      <c r="M119" s="665">
        <v>150</v>
      </c>
      <c r="N119" s="666">
        <v>289591.07453507074</v>
      </c>
    </row>
    <row r="120" spans="1:14" ht="14.4" customHeight="1" x14ac:dyDescent="0.3">
      <c r="A120" s="661" t="s">
        <v>517</v>
      </c>
      <c r="B120" s="662" t="s">
        <v>518</v>
      </c>
      <c r="C120" s="663" t="s">
        <v>535</v>
      </c>
      <c r="D120" s="664" t="s">
        <v>906</v>
      </c>
      <c r="E120" s="663" t="s">
        <v>832</v>
      </c>
      <c r="F120" s="664" t="s">
        <v>910</v>
      </c>
      <c r="G120" s="663" t="s">
        <v>711</v>
      </c>
      <c r="H120" s="663" t="s">
        <v>897</v>
      </c>
      <c r="I120" s="663" t="s">
        <v>897</v>
      </c>
      <c r="J120" s="663" t="s">
        <v>896</v>
      </c>
      <c r="K120" s="663" t="s">
        <v>898</v>
      </c>
      <c r="L120" s="665">
        <v>38823.256439451943</v>
      </c>
      <c r="M120" s="665">
        <v>57</v>
      </c>
      <c r="N120" s="666">
        <v>2212925.6170487609</v>
      </c>
    </row>
    <row r="121" spans="1:14" ht="14.4" customHeight="1" thickBot="1" x14ac:dyDescent="0.35">
      <c r="A121" s="667" t="s">
        <v>517</v>
      </c>
      <c r="B121" s="668" t="s">
        <v>518</v>
      </c>
      <c r="C121" s="669" t="s">
        <v>538</v>
      </c>
      <c r="D121" s="670" t="s">
        <v>907</v>
      </c>
      <c r="E121" s="669" t="s">
        <v>899</v>
      </c>
      <c r="F121" s="670" t="s">
        <v>911</v>
      </c>
      <c r="G121" s="669" t="s">
        <v>552</v>
      </c>
      <c r="H121" s="669" t="s">
        <v>900</v>
      </c>
      <c r="I121" s="669" t="s">
        <v>900</v>
      </c>
      <c r="J121" s="669" t="s">
        <v>901</v>
      </c>
      <c r="K121" s="669" t="s">
        <v>902</v>
      </c>
      <c r="L121" s="671">
        <v>19022.895909090908</v>
      </c>
      <c r="M121" s="671">
        <v>22</v>
      </c>
      <c r="N121" s="672">
        <v>418503.71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206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912</v>
      </c>
      <c r="B5" s="659">
        <v>150.03</v>
      </c>
      <c r="C5" s="677">
        <v>0.52897292559954467</v>
      </c>
      <c r="D5" s="659">
        <v>133.59510204081633</v>
      </c>
      <c r="E5" s="677">
        <v>0.47102707440045533</v>
      </c>
      <c r="F5" s="660">
        <v>283.62510204081633</v>
      </c>
    </row>
    <row r="6" spans="1:6" ht="14.4" customHeight="1" x14ac:dyDescent="0.3">
      <c r="A6" s="688" t="s">
        <v>913</v>
      </c>
      <c r="B6" s="665"/>
      <c r="C6" s="678">
        <v>0</v>
      </c>
      <c r="D6" s="665">
        <v>2315353.7531292778</v>
      </c>
      <c r="E6" s="678">
        <v>1</v>
      </c>
      <c r="F6" s="666">
        <v>2315353.7531292778</v>
      </c>
    </row>
    <row r="7" spans="1:6" ht="14.4" customHeight="1" thickBot="1" x14ac:dyDescent="0.35">
      <c r="A7" s="689" t="s">
        <v>914</v>
      </c>
      <c r="B7" s="680"/>
      <c r="C7" s="681">
        <v>0</v>
      </c>
      <c r="D7" s="680">
        <v>1617.3060992007731</v>
      </c>
      <c r="E7" s="681">
        <v>1</v>
      </c>
      <c r="F7" s="682">
        <v>1617.3060992007731</v>
      </c>
    </row>
    <row r="8" spans="1:6" ht="14.4" customHeight="1" thickBot="1" x14ac:dyDescent="0.35">
      <c r="A8" s="683" t="s">
        <v>3</v>
      </c>
      <c r="B8" s="684">
        <v>150.03</v>
      </c>
      <c r="C8" s="685">
        <v>6.4744717537746764E-5</v>
      </c>
      <c r="D8" s="684">
        <v>2317104.6543305195</v>
      </c>
      <c r="E8" s="685">
        <v>0.9999352552824623</v>
      </c>
      <c r="F8" s="686">
        <v>2317254.6843305193</v>
      </c>
    </row>
    <row r="9" spans="1:6" ht="14.4" customHeight="1" thickBot="1" x14ac:dyDescent="0.35"/>
    <row r="10" spans="1:6" ht="14.4" customHeight="1" x14ac:dyDescent="0.3">
      <c r="A10" s="687" t="s">
        <v>915</v>
      </c>
      <c r="B10" s="659">
        <v>150.03</v>
      </c>
      <c r="C10" s="677">
        <v>0.52897292559954467</v>
      </c>
      <c r="D10" s="659">
        <v>133.59510204081633</v>
      </c>
      <c r="E10" s="677">
        <v>0.47102707440045533</v>
      </c>
      <c r="F10" s="660">
        <v>283.62510204081633</v>
      </c>
    </row>
    <row r="11" spans="1:6" ht="14.4" customHeight="1" x14ac:dyDescent="0.3">
      <c r="A11" s="688" t="s">
        <v>916</v>
      </c>
      <c r="B11" s="665"/>
      <c r="C11" s="678">
        <v>0</v>
      </c>
      <c r="D11" s="665">
        <v>30.220000000000006</v>
      </c>
      <c r="E11" s="678">
        <v>1</v>
      </c>
      <c r="F11" s="666">
        <v>30.220000000000006</v>
      </c>
    </row>
    <row r="12" spans="1:6" ht="14.4" customHeight="1" x14ac:dyDescent="0.3">
      <c r="A12" s="688" t="s">
        <v>917</v>
      </c>
      <c r="B12" s="665"/>
      <c r="C12" s="678">
        <v>0</v>
      </c>
      <c r="D12" s="665">
        <v>260.60999999999996</v>
      </c>
      <c r="E12" s="678">
        <v>1</v>
      </c>
      <c r="F12" s="666">
        <v>260.60999999999996</v>
      </c>
    </row>
    <row r="13" spans="1:6" ht="14.4" customHeight="1" x14ac:dyDescent="0.3">
      <c r="A13" s="688" t="s">
        <v>918</v>
      </c>
      <c r="B13" s="665"/>
      <c r="C13" s="678">
        <v>0</v>
      </c>
      <c r="D13" s="665">
        <v>977.11609920077296</v>
      </c>
      <c r="E13" s="678">
        <v>1</v>
      </c>
      <c r="F13" s="666">
        <v>977.11609920077296</v>
      </c>
    </row>
    <row r="14" spans="1:6" ht="14.4" customHeight="1" x14ac:dyDescent="0.3">
      <c r="A14" s="688" t="s">
        <v>919</v>
      </c>
      <c r="B14" s="665"/>
      <c r="C14" s="678">
        <v>0</v>
      </c>
      <c r="D14" s="665">
        <v>2315353.7531292778</v>
      </c>
      <c r="E14" s="678">
        <v>1</v>
      </c>
      <c r="F14" s="666">
        <v>2315353.7531292778</v>
      </c>
    </row>
    <row r="15" spans="1:6" ht="14.4" customHeight="1" x14ac:dyDescent="0.3">
      <c r="A15" s="688" t="s">
        <v>920</v>
      </c>
      <c r="B15" s="665"/>
      <c r="C15" s="678">
        <v>0</v>
      </c>
      <c r="D15" s="665">
        <v>231.88</v>
      </c>
      <c r="E15" s="678">
        <v>1</v>
      </c>
      <c r="F15" s="666">
        <v>231.88</v>
      </c>
    </row>
    <row r="16" spans="1:6" ht="14.4" customHeight="1" thickBot="1" x14ac:dyDescent="0.35">
      <c r="A16" s="689" t="s">
        <v>921</v>
      </c>
      <c r="B16" s="680"/>
      <c r="C16" s="681">
        <v>0</v>
      </c>
      <c r="D16" s="680">
        <v>117.47999999999999</v>
      </c>
      <c r="E16" s="681">
        <v>1</v>
      </c>
      <c r="F16" s="682">
        <v>117.47999999999999</v>
      </c>
    </row>
    <row r="17" spans="1:6" ht="14.4" customHeight="1" thickBot="1" x14ac:dyDescent="0.35">
      <c r="A17" s="683" t="s">
        <v>3</v>
      </c>
      <c r="B17" s="684">
        <v>150.03</v>
      </c>
      <c r="C17" s="685">
        <v>6.4744717537746764E-5</v>
      </c>
      <c r="D17" s="684">
        <v>2317104.6543305195</v>
      </c>
      <c r="E17" s="685">
        <v>0.9999352552824623</v>
      </c>
      <c r="F17" s="686">
        <v>2317254.6843305193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2016-09-20T14:08:20Z</dcterms:modified>
</cp:coreProperties>
</file>