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L20" i="419" l="1"/>
  <c r="K20" i="419"/>
  <c r="J20" i="419"/>
  <c r="I20" i="419"/>
  <c r="H20" i="419"/>
  <c r="G20" i="419"/>
  <c r="F20" i="419"/>
  <c r="E20" i="419"/>
  <c r="D20" i="419"/>
  <c r="C20" i="419"/>
  <c r="L19" i="419"/>
  <c r="K19" i="419"/>
  <c r="J19" i="419"/>
  <c r="I19" i="419"/>
  <c r="H19" i="419"/>
  <c r="G19" i="419"/>
  <c r="F19" i="419"/>
  <c r="E19" i="419"/>
  <c r="D19" i="419"/>
  <c r="C19" i="419"/>
  <c r="L17" i="419"/>
  <c r="K17" i="419"/>
  <c r="J17" i="419"/>
  <c r="I17" i="419"/>
  <c r="H17" i="419"/>
  <c r="G17" i="419"/>
  <c r="F17" i="419"/>
  <c r="E17" i="419"/>
  <c r="D17" i="419"/>
  <c r="C17" i="419"/>
  <c r="L16" i="419"/>
  <c r="K16" i="419"/>
  <c r="J16" i="419"/>
  <c r="I16" i="419"/>
  <c r="H16" i="419"/>
  <c r="G16" i="419"/>
  <c r="F16" i="419"/>
  <c r="E16" i="419"/>
  <c r="D16" i="419"/>
  <c r="C16" i="419"/>
  <c r="L14" i="419"/>
  <c r="K14" i="419"/>
  <c r="J14" i="419"/>
  <c r="I14" i="419"/>
  <c r="H14" i="419"/>
  <c r="G14" i="419"/>
  <c r="F14" i="419"/>
  <c r="E14" i="419"/>
  <c r="D14" i="419"/>
  <c r="C14" i="419"/>
  <c r="L13" i="419"/>
  <c r="K13" i="419"/>
  <c r="J13" i="419"/>
  <c r="I13" i="419"/>
  <c r="H13" i="419"/>
  <c r="G13" i="419"/>
  <c r="F13" i="419"/>
  <c r="E13" i="419"/>
  <c r="D13" i="419"/>
  <c r="C13" i="419"/>
  <c r="L12" i="419"/>
  <c r="K12" i="419"/>
  <c r="J12" i="419"/>
  <c r="I12" i="419"/>
  <c r="H12" i="419"/>
  <c r="G12" i="419"/>
  <c r="F12" i="419"/>
  <c r="E12" i="419"/>
  <c r="D12" i="419"/>
  <c r="C12" i="419"/>
  <c r="L11" i="419"/>
  <c r="K11" i="419"/>
  <c r="J11" i="419"/>
  <c r="I11" i="419"/>
  <c r="H11" i="419"/>
  <c r="G11" i="419"/>
  <c r="F11" i="419"/>
  <c r="E11" i="419"/>
  <c r="D11" i="419"/>
  <c r="C11" i="419"/>
  <c r="D18" i="419" l="1"/>
  <c r="F18" i="419"/>
  <c r="J18" i="419"/>
  <c r="K18" i="419"/>
  <c r="E18" i="419"/>
  <c r="C18" i="419"/>
  <c r="G18" i="419"/>
  <c r="H18" i="419"/>
  <c r="I18" i="419"/>
  <c r="L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K21" i="419" l="1"/>
  <c r="K22" i="419" s="1"/>
  <c r="J21" i="419"/>
  <c r="J22" i="419" s="1"/>
  <c r="I21" i="419"/>
  <c r="H21" i="419"/>
  <c r="G21" i="419"/>
  <c r="F21" i="419"/>
  <c r="F22" i="419" s="1"/>
  <c r="G23" i="419" l="1"/>
  <c r="K23" i="419"/>
  <c r="H23" i="419"/>
  <c r="I23" i="419"/>
  <c r="F23" i="419"/>
  <c r="J23" i="419"/>
  <c r="G22" i="419"/>
  <c r="H22" i="419"/>
  <c r="I22" i="419"/>
  <c r="N3" i="418"/>
  <c r="E21" i="419" l="1"/>
  <c r="E22" i="419" s="1"/>
  <c r="D21" i="419"/>
  <c r="D22" i="419" s="1"/>
  <c r="E23" i="419" l="1"/>
  <c r="D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K6" i="419" l="1"/>
  <c r="J6" i="419"/>
  <c r="F6" i="419"/>
  <c r="D6" i="419"/>
  <c r="L6" i="419"/>
  <c r="I6" i="419"/>
  <c r="H6" i="419"/>
  <c r="G6" i="419"/>
  <c r="C6" i="419"/>
  <c r="E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342" l="1"/>
  <c r="D31" i="414"/>
  <c r="D23" i="414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19" i="414"/>
  <c r="C16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<sst xmlns="http://schemas.openxmlformats.org/spreadsheetml/2006/main" count="12189" uniqueCount="1578">
  <si>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</si>
  <si>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</si>
  <si>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</si>
  <si>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</si>
  <si>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</si>
  <si>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</si>
  <si>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</si>
  <si>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</si>
  <si>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</si>
  <si>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</si>
  <si>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</si>
  <si>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</si>
  <si>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</si>
  <si>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</si>
  <si>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</si>
  <si>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</si>
  <si>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</si>
  <si>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</si>
  <si>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</si>
  <si>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</si>
  <si>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</si>
  <si>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</si>
  <si>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</si>
  <si>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</si>
  <si>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</si>
  <si>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</si>
  <si>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</si>
  <si>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</si>
  <si>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</si>
  <si>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</si>
  <si>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</si>
  <si>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</si>
  <si>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</si>
  <si>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</si>
  <si>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</si>
  <si>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</si>
  <si>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</si>
  <si>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</si>
  <si>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</si>
  <si>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</si>
  <si>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</si>
  <si>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</si>
  <si>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</si>
  <si>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</si>
  <si>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</si>
  <si>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</si>
  <si>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</si>
  <si>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</si>
  <si>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</si>
  <si>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</si>
  <si>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</si>
  <si>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</si>
  <si>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</si>
  <si>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</si>
  <si>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</si>
  <si>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</si>
  <si>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</si>
  <si>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</si>
  <si>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</si>
  <si>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</si>
  <si>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</si>
  <si>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</si>
  <si>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</si>
  <si>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</si>
  <si>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</si>
  <si>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</si>
  <si>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</si>
  <si>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</si>
  <si>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</si>
  <si>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</si>
  <si>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</si>
  <si>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</si>
  <si>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</si>
  <si>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</si>
  <si>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</si>
  <si>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</si>
  <si>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</si>
  <si>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</si>
  <si>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</si>
  <si>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</si>
  <si>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</si>
  <si>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</si>
  <si>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</si>
  <si>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</si>
  <si>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</si>
  <si>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</si>
  <si>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</si>
  <si>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</si>
  <si>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</si>
  <si>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</si>
  <si>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</si>
  <si>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</si>
  <si>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</si>
  <si>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</si>
  <si>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</si>
  <si>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</si>
  <si>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</si>
  <si>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</si>
  <si>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</si>
  <si>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</si>
  <si>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</si>
  <si>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</si>
  <si>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</si>
  <si>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</si>
  <si>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</si>
  <si>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</si>
  <si>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</si>
  <si>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</si>
  <si>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</si>
  <si>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</si>
  <si>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</si>
  <si>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</si>
  <si>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</si>
  <si>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</si>
  <si>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</si>
  <si>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</si>
  <si>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</si>
  <si>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</si>
  <si>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</si>
  <si>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</si>
  <si>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</si>
  <si>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</si>
  <si>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</si>
  <si>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</si>
  <si>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</si>
  <si>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</si>
  <si>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</si>
  <si>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</si>
  <si>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</si>
  <si>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</si>
  <si>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</si>
  <si>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</si>
  <si>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</si>
  <si>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</si>
  <si>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</si>
  <si>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</si>
  <si>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</si>
  <si>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</si>
  <si>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</si>
  <si>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</si>
  <si>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</si>
  <si>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</si>
  <si>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</si>
  <si>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</si>
  <si>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</si>
  <si>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</si>
  <si>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</si>
  <si>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</si>
  <si>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</si>
  <si>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</si>
  <si>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</si>
  <si>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</si>
  <si>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</si>
  <si>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</si>
  <si>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</si>
  <si>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</si>
  <si>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</si>
  <si>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</si>
  <si>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</si>
  <si>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</si>
  <si>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</si>
  <si>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</si>
  <si>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</si>
  <si>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</si>
  <si>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</si>
  <si>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</si>
  <si>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</si>
  <si>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</si>
  <si>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</si>
  <si>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</si>
  <si>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</si>
  <si>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</si>
  <si>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</si>
  <si>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</si>
  <si>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</si>
  <si>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</si>
  <si>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</si>
  <si>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</si>
  <si>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</si>
  <si>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</si>
  <si>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</si>
  <si>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</si>
  <si>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</si>
  <si>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</si>
  <si>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</si>
  <si>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</si>
  <si>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</si>
  <si>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</si>
  <si>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</si>
  <si>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</si>
  <si>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</si>
  <si>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</si>
  <si>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</si>
  <si>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</si>
  <si>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</si>
  <si>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</si>
  <si>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</si>
  <si>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</si>
  <si>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</si>
  <si>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</si>
  <si>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</si>
  <si>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</si>
  <si>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</si>
  <si>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</si>
  <si>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</si>
  <si>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</si>
  <si>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</si>
  <si>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</si>
  <si>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</si>
  <si>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</si>
  <si>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</si>
  <si>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</si>
  <si>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</si>
  <si>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</si>
  <si>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</si>
  <si>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</si>
  <si>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</si>
  <si>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</si>
  <si>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</si>
  <si>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</si>
  <si>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</si>
  <si>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</si>
  <si>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</si>
  <si>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</si>
  <si>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</si>
  <si>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</si>
  <si>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</si>
  <si>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</si>
  <si>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</si>
  <si>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</si>
  <si>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</si>
  <si>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</si>
  <si>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</si>
  <si>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</si>
  <si>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</si>
  <si>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</si>
  <si>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</si>
  <si>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</si>
  <si>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</si>
  <si>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</si>
  <si>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</si>
  <si>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</si>
  <si>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</si>
  <si>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</si>
  <si>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</si>
  <si>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</si>
  <si>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</si>
  <si>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</si>
  <si>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</si>
  <si>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radiologičtí asistenti</t>
  </si>
  <si>
    <t>zdravotní laboranti</t>
  </si>
  <si>
    <t>farmaceutičtí asistenti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</si>
  <si>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</si>
  <si>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</si>
  <si>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</si>
  <si>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</si>
  <si>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</si>
  <si>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</si>
  <si>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</si>
  <si>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</si>
  <si>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</si>
  <si>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</si>
  <si>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</si>
  <si>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</si>
  <si>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</si>
  <si>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</si>
  <si>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</si>
  <si>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</si>
  <si>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</si>
  <si>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</si>
  <si>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</si>
  <si>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</si>
  <si>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</si>
  <si>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</si>
  <si>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</si>
  <si>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</si>
  <si>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</si>
  <si>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</si>
  <si>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</si>
  <si>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</si>
  <si>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</si>
  <si>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</si>
  <si>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</si>
  <si>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</si>
  <si>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</si>
  <si>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</si>
  <si>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</si>
  <si>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</si>
  <si>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</si>
  <si>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</si>
  <si>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</si>
  <si>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</si>
  <si>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</si>
  <si>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</si>
  <si>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</si>
  <si>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</si>
  <si>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</si>
  <si>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</si>
  <si>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</si>
  <si>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</si>
  <si>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</si>
  <si>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</si>
  <si>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</si>
  <si>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</si>
  <si>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</si>
  <si>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</si>
  <si>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</si>
  <si>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</si>
  <si>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</si>
  <si>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</si>
  <si>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</si>
  <si>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</si>
  <si>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</si>
  <si>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</si>
  <si>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</si>
  <si>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</si>
  <si>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</si>
  <si>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</si>
  <si>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</si>
  <si>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</si>
  <si>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</si>
  <si>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</si>
  <si>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</si>
  <si>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</si>
  <si>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</si>
  <si>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</si>
  <si>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</si>
  <si>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</si>
  <si>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</si>
  <si>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</si>
  <si>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</si>
  <si>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</si>
  <si>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</si>
  <si>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</si>
  <si>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</si>
  <si>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</si>
  <si>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</si>
  <si>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</si>
  <si>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</si>
  <si>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</si>
  <si>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</si>
  <si>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</si>
  <si>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</si>
  <si>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</si>
  <si>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</si>
  <si>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50115079     ZPr - internzivní péče (Z542)</t>
  </si>
  <si>
    <t>--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</si>
  <si>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</si>
  <si>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</si>
  <si>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</si>
  <si>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</si>
  <si>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</si>
  <si>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</si>
  <si>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</si>
  <si>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</si>
  <si>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</si>
  <si>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</si>
  <si>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</si>
  <si>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</si>
  <si>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</si>
  <si>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</si>
  <si>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</si>
  <si>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</si>
  <si>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</si>
  <si>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</si>
  <si>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</si>
  <si>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</si>
  <si>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</si>
  <si>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</si>
  <si>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</si>
  <si>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</si>
  <si>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</si>
  <si>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</si>
  <si>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</si>
  <si>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</si>
  <si>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</si>
  <si>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</si>
  <si>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</si>
  <si>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</si>
  <si>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</si>
  <si>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</si>
  <si>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</si>
  <si>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</si>
  <si>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</si>
  <si>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</si>
  <si>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</si>
  <si>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</si>
  <si>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</si>
  <si>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</si>
  <si>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</si>
  <si>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</si>
  <si>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</si>
  <si>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</si>
  <si>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</si>
  <si>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</si>
  <si>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</si>
  <si>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</si>
  <si>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</si>
  <si>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</si>
  <si>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</si>
  <si>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</si>
  <si>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</si>
  <si>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</si>
  <si>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</si>
  <si>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</si>
  <si>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</si>
  <si>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</si>
  <si>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</si>
  <si>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</si>
  <si>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</si>
  <si>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</si>
  <si>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</si>
  <si>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</si>
  <si>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</si>
  <si>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</si>
  <si>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</si>
  <si>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</si>
  <si>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</si>
  <si>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</si>
  <si>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</si>
  <si>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</si>
  <si>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</si>
  <si>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</si>
  <si>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</si>
  <si>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</si>
  <si>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</si>
  <si>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</si>
  <si>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</si>
  <si>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</si>
  <si>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</si>
  <si>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</si>
  <si>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</si>
  <si>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</si>
  <si>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</si>
  <si>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</si>
  <si>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</si>
  <si>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</si>
  <si>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</si>
  <si>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</si>
  <si>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</si>
  <si>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</si>
  <si>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</si>
  <si>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</si>
  <si>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</si>
  <si>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</si>
  <si>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</si>
  <si>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</si>
  <si>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</si>
  <si>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</si>
  <si>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</si>
  <si>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</si>
  <si>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</si>
  <si>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</si>
  <si>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</si>
  <si>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</si>
  <si>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</si>
  <si>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</si>
  <si>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</si>
  <si>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</si>
  <si>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</si>
  <si>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</si>
  <si>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</si>
  <si>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</si>
  <si>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</si>
  <si>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</si>
  <si>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</si>
  <si>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</si>
  <si>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</si>
  <si>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</si>
  <si>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</si>
  <si>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</si>
  <si>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</si>
  <si>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</si>
  <si>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</si>
  <si>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</si>
  <si>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</si>
  <si>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</si>
  <si>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</si>
  <si>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</si>
  <si>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</si>
  <si>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</si>
  <si>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</si>
  <si>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</si>
  <si>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</si>
  <si>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</si>
  <si>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</si>
  <si>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</si>
  <si>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</si>
  <si>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</si>
  <si>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</si>
  <si>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</si>
  <si>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</si>
  <si>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</si>
  <si>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</si>
  <si>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</si>
  <si>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</si>
  <si>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</si>
  <si>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</si>
  <si>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</si>
  <si>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</si>
  <si>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</si>
  <si>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</si>
  <si>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</si>
  <si>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</si>
  <si>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</si>
  <si>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</si>
  <si>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</si>
  <si>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</si>
  <si>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</si>
  <si>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</si>
  <si>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</si>
  <si>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</si>
  <si>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</si>
  <si>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</si>
  <si>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</si>
  <si>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</si>
  <si>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</si>
  <si>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</si>
  <si>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</si>
  <si>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</si>
  <si>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</si>
  <si>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</si>
  <si>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</si>
  <si>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</si>
  <si>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</si>
  <si>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</si>
  <si>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</si>
  <si>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</si>
  <si>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</si>
  <si>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</si>
  <si>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</si>
  <si>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</si>
  <si>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</si>
  <si>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</si>
  <si>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</si>
  <si>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</si>
  <si>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</si>
  <si>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</si>
  <si>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</si>
  <si>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</si>
  <si>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</si>
  <si>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</si>
  <si>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</si>
  <si>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</si>
  <si>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</si>
  <si>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</si>
  <si>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</si>
  <si>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</si>
  <si>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</si>
  <si>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</si>
  <si>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</si>
  <si>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</si>
  <si>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</si>
  <si>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</si>
  <si>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ALGIFEN NEO</t>
  </si>
  <si>
    <t>POR GTT SOL 1X50ML</t>
  </si>
  <si>
    <t>APO-IBUPROFEN 400 MG</t>
  </si>
  <si>
    <t>POR TBL FLM 100X400MG</t>
  </si>
  <si>
    <t>AQUA PRO INJECTIONE BRAUN</t>
  </si>
  <si>
    <t>INJ SOL 20X10ML-PLA</t>
  </si>
  <si>
    <t>ARDEANUTRISOL G 40</t>
  </si>
  <si>
    <t>INF 1X80ML</t>
  </si>
  <si>
    <t>ASCORUTIN (BLISTR)</t>
  </si>
  <si>
    <t>TBL OBD 50</t>
  </si>
  <si>
    <t>ATARALGIN</t>
  </si>
  <si>
    <t>POR TBL NOB 20</t>
  </si>
  <si>
    <t>P</t>
  </si>
  <si>
    <t>AULIN</t>
  </si>
  <si>
    <t>TBL 15X100MG</t>
  </si>
  <si>
    <t>BETALOC ZOK 25 MG</t>
  </si>
  <si>
    <t>TBL RET 28X25MG</t>
  </si>
  <si>
    <t>Carbosorb tbl.20-blistr</t>
  </si>
  <si>
    <t>CODEIN SLOVAKOFARMA 30MG</t>
  </si>
  <si>
    <t>TBL 10X30MG-BLISTR</t>
  </si>
  <si>
    <t>ECOLAV Výplach očí 100ml</t>
  </si>
  <si>
    <t>100 ml</t>
  </si>
  <si>
    <t>EUTHYROX 112 MIKROGRAMŮ</t>
  </si>
  <si>
    <t>POR TBL NOB 100X112RG II</t>
  </si>
  <si>
    <t>EUTHYROX 50</t>
  </si>
  <si>
    <t>TBL 100X50RG</t>
  </si>
  <si>
    <t>FLECTOR EP GEL</t>
  </si>
  <si>
    <t>DRM GEL 1X60GM</t>
  </si>
  <si>
    <t>HELICID 20 ZENTIVA</t>
  </si>
  <si>
    <t>POR CPS ETD 28X20MG</t>
  </si>
  <si>
    <t>HEPAROID LECIVA</t>
  </si>
  <si>
    <t>UNG 1X30GM</t>
  </si>
  <si>
    <t>IBALGIN 200</t>
  </si>
  <si>
    <t>POR TBL FLM 24X200MG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</si>
  <si>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</si>
  <si>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</si>
  <si>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</si>
  <si>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</si>
  <si>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</si>
  <si>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</si>
  <si>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3</t>
  </si>
  <si>
    <t>POR TBL NOB 30X3MG</t>
  </si>
  <si>
    <t>MUCOSOLVAN</t>
  </si>
  <si>
    <t>POR GTT SOL+INH SOL 60ML</t>
  </si>
  <si>
    <t>NASIVIN 0,05%</t>
  </si>
  <si>
    <t>NAS GTT SOL 10ML</t>
  </si>
  <si>
    <t>NAS SPR SOL 10ML-SK</t>
  </si>
  <si>
    <t>NASIVIN Sensitive 0,025%</t>
  </si>
  <si>
    <t>nas.spr.sol.1x10ml</t>
  </si>
  <si>
    <t>NOVALGIN</t>
  </si>
  <si>
    <t>TBL OBD 20X500MG</t>
  </si>
  <si>
    <t>PANCREOLAN FORTE</t>
  </si>
  <si>
    <t>TBL ENT 30X220MG</t>
  </si>
  <si>
    <t>PARALEN 500</t>
  </si>
  <si>
    <t>POR TBL NOB 12X500MG</t>
  </si>
  <si>
    <t>PREDNISON 20 LECIVA</t>
  </si>
  <si>
    <t>TBL 20X20MG(BLISTR)</t>
  </si>
  <si>
    <t>SANVAL 10 MG</t>
  </si>
  <si>
    <t>POR TBL FLM 20X10MG</t>
  </si>
  <si>
    <t>Vitar Soda tbl.150</t>
  </si>
  <si>
    <t>neleč.</t>
  </si>
  <si>
    <t>ADRENALIN LECIVA</t>
  </si>
  <si>
    <t>INJ 5X1ML/1MG</t>
  </si>
  <si>
    <t>DEXAMED</t>
  </si>
  <si>
    <t>INJ 10X2ML/8MG</t>
  </si>
  <si>
    <t>DITHIADEN</t>
  </si>
  <si>
    <t>INJ 10X2ML</t>
  </si>
  <si>
    <t>FUROSEMID BIOTIKA</t>
  </si>
  <si>
    <t>INJ 5X2ML/20MG</t>
  </si>
  <si>
    <t>CHLORID SODNÝ 0,9% BRAUN</t>
  </si>
  <si>
    <t>INF SOL 20X100MLPELAH</t>
  </si>
  <si>
    <t>INF SOL 10X250MLPELAH</t>
  </si>
  <si>
    <t>KL BARVA NA  DETI 20 g</t>
  </si>
  <si>
    <t>MAGNESIUM SULFURICUM BIOTIKA</t>
  </si>
  <si>
    <t>INJ 5X10ML 10%</t>
  </si>
  <si>
    <t>NATRIUM CHLORATUM BIOTIKA ISOT.</t>
  </si>
  <si>
    <t>INJ 10X10ML</t>
  </si>
  <si>
    <t>NITROGLYCERIN SLOVAKOFARMA</t>
  </si>
  <si>
    <t>TBL 20X0.5MG</t>
  </si>
  <si>
    <t>NITROMINT</t>
  </si>
  <si>
    <t>ORM SPR SLG 1X10GM</t>
  </si>
  <si>
    <t>SUPPOSITORIA GLYCERINI LECIVA</t>
  </si>
  <si>
    <t>SUP 10X2.35GM</t>
  </si>
  <si>
    <t>TENSIOMIN</t>
  </si>
  <si>
    <t>TBL 30X25MG</t>
  </si>
  <si>
    <t>VENTOLIN INHALER N</t>
  </si>
  <si>
    <t>INHSUSPSS200X100RG</t>
  </si>
  <si>
    <t>léky - RTG diagnostika ZUL (LEK)</t>
  </si>
  <si>
    <t>RAPISCAN 400 MCG</t>
  </si>
  <si>
    <t>INJ SOL 1X5ML</t>
  </si>
  <si>
    <t>0,9 % SODIUM CHLORIDE KABI</t>
  </si>
  <si>
    <t>1x1000 ml FFlx</t>
  </si>
  <si>
    <t>0.9% W/V SODIUM CHLORIDE I.V.</t>
  </si>
  <si>
    <t>INJ 20X10ML</t>
  </si>
  <si>
    <t>INJ 20X20ML</t>
  </si>
  <si>
    <t>ARDEAOSMOSOL MA 20 (Mannitol)</t>
  </si>
  <si>
    <t>INF 1X200ML</t>
  </si>
  <si>
    <t>BUSCOPAN</t>
  </si>
  <si>
    <t>INJ 5X1ML/20MG</t>
  </si>
  <si>
    <t>CALCIUM CHLORATUM BIOTIKA</t>
  </si>
  <si>
    <t>Dobutamin Admeda 250 inf.sol50ml</t>
  </si>
  <si>
    <t>HEPARIN LECIVA</t>
  </si>
  <si>
    <t>INJ 1X10ML/50KU</t>
  </si>
  <si>
    <t>INF SOL 10X500MLPELAH</t>
  </si>
  <si>
    <t>LEXAURIN</t>
  </si>
  <si>
    <t>TBL 30X1.5MG</t>
  </si>
  <si>
    <t>NOVORAPID 100 U/ML</t>
  </si>
  <si>
    <t>INJ SOL 1X10ML</t>
  </si>
  <si>
    <t>IOMERON 400</t>
  </si>
  <si>
    <t>INJ SOL 1X200ML</t>
  </si>
  <si>
    <t>MICROPAQUE CT</t>
  </si>
  <si>
    <t>SUS 1X2000ML/100GM</t>
  </si>
  <si>
    <t>ULTRAVIST 370</t>
  </si>
  <si>
    <t>INJ SOL 8X500ML</t>
  </si>
  <si>
    <t>léky - centra (LEK)</t>
  </si>
  <si>
    <t>THYROGEN 0.9 MG</t>
  </si>
  <si>
    <t>INJ PLV SOL 2X0.9MG</t>
  </si>
  <si>
    <t>2251 - KNM: přístr.pracoviště - PET</t>
  </si>
  <si>
    <t>2211 - KNM: lůžkové oddělení 40</t>
  </si>
  <si>
    <t>2221 - KNM: ambulance</t>
  </si>
  <si>
    <t>V08AB10 - JOMEPROL</t>
  </si>
  <si>
    <t>R03AC02 - SALBUTAMOL</t>
  </si>
  <si>
    <t>A10AB05 - INZULIN ASPART</t>
  </si>
  <si>
    <t>H03AA01 - LEVOTHYROXIN, SODNÁ SŮL</t>
  </si>
  <si>
    <t>V08AB05 - JOPROMID</t>
  </si>
  <si>
    <t>M01AX17 - NIMESULID</t>
  </si>
  <si>
    <t>N02BB02 - SODNÁ SŮL METAMIZOLU</t>
  </si>
  <si>
    <t>H03AA01</t>
  </si>
  <si>
    <t>147458</t>
  </si>
  <si>
    <t>EUTHYROX</t>
  </si>
  <si>
    <t>112MCG TBL NOB 100 II</t>
  </si>
  <si>
    <t>169714</t>
  </si>
  <si>
    <t>125MCG TBL NOB 100 II</t>
  </si>
  <si>
    <t>187425</t>
  </si>
  <si>
    <t>50MCG TBL NOB 100 II</t>
  </si>
  <si>
    <t>187427</t>
  </si>
  <si>
    <t>100MCG TBL NOB 100 II</t>
  </si>
  <si>
    <t>69189</t>
  </si>
  <si>
    <t>50MCG TBL NOB 100</t>
  </si>
  <si>
    <t>M01AX17</t>
  </si>
  <si>
    <t>12891</t>
  </si>
  <si>
    <t>100MG TBL NOB 15</t>
  </si>
  <si>
    <t>N02BB02</t>
  </si>
  <si>
    <t>55823</t>
  </si>
  <si>
    <t>NOVALGIN TABLETY</t>
  </si>
  <si>
    <t>500MG TBL FLM 20</t>
  </si>
  <si>
    <t>R03AC02</t>
  </si>
  <si>
    <t>31934</t>
  </si>
  <si>
    <t>100MCG/DÁV INH SUS PSS 200DÁV</t>
  </si>
  <si>
    <t>A10AB05</t>
  </si>
  <si>
    <t>26786</t>
  </si>
  <si>
    <t>NOVORAPID</t>
  </si>
  <si>
    <t>100U/ML INJ SOL 1X10ML</t>
  </si>
  <si>
    <t>V08AB05</t>
  </si>
  <si>
    <t>151208</t>
  </si>
  <si>
    <t>370MG/ML INJ SOL 8X500ML</t>
  </si>
  <si>
    <t>93626</t>
  </si>
  <si>
    <t>370MG/ML INJ SOL 1X200ML</t>
  </si>
  <si>
    <t>V08AB10</t>
  </si>
  <si>
    <t>22077</t>
  </si>
  <si>
    <t>400MG/ML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</si>
  <si>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</si>
  <si>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</si>
  <si>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</si>
  <si>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</si>
  <si>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</si>
  <si>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</si>
  <si>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</si>
  <si>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</si>
  <si>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</si>
  <si>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</si>
  <si>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</si>
  <si>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</si>
  <si>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</si>
  <si>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 xml:space="preserve"> </t>
  </si>
  <si>
    <t>* Legenda</t>
  </si>
  <si>
    <t>DIAPZT = Pomůcky pro diabetiky, jejichž název začíná slovem "Pumpa"</t>
  </si>
  <si>
    <t>Budíková Miroslava</t>
  </si>
  <si>
    <t>Formánek Radim</t>
  </si>
  <si>
    <t>Henzlová Lenka</t>
  </si>
  <si>
    <t>Kamínek Milan</t>
  </si>
  <si>
    <t>Koranda Pavel</t>
  </si>
  <si>
    <t>Metelková Iva</t>
  </si>
  <si>
    <t>Polzerová Hana</t>
  </si>
  <si>
    <t>Quinn Libuše</t>
  </si>
  <si>
    <t>LEVOTHYROXIN, SODNÁ SŮL</t>
  </si>
  <si>
    <t>147464</t>
  </si>
  <si>
    <t>137MCG TBL NOB 100 I</t>
  </si>
  <si>
    <t>172044</t>
  </si>
  <si>
    <t>LETROX 150</t>
  </si>
  <si>
    <t>150MCG TBL NOB 100 II</t>
  </si>
  <si>
    <t>46692</t>
  </si>
  <si>
    <t>75MCG TBL NOB 100</t>
  </si>
  <si>
    <t>46694</t>
  </si>
  <si>
    <t>125MCG TBL NOB 100</t>
  </si>
  <si>
    <t>97186</t>
  </si>
  <si>
    <t>100MCG TBL NOB 100 I</t>
  </si>
  <si>
    <t>OMEPRAZOL</t>
  </si>
  <si>
    <t>25365</t>
  </si>
  <si>
    <t>20MG CPS ETD 28</t>
  </si>
  <si>
    <t>Prednison</t>
  </si>
  <si>
    <t>2963</t>
  </si>
  <si>
    <t>PREDNISON 20 LÉČIVA</t>
  </si>
  <si>
    <t>20MG TBL NOB 20</t>
  </si>
  <si>
    <t>BISOPROLOL</t>
  </si>
  <si>
    <t>47740</t>
  </si>
  <si>
    <t>RIVOCOR 5</t>
  </si>
  <si>
    <t>5MG TBL FLM 30</t>
  </si>
  <si>
    <t>Bromazepam</t>
  </si>
  <si>
    <t>216680</t>
  </si>
  <si>
    <t>3MG TBL NOB 28</t>
  </si>
  <si>
    <t>FAMOTIDIN</t>
  </si>
  <si>
    <t>59595</t>
  </si>
  <si>
    <t>FAMOSAN</t>
  </si>
  <si>
    <t>20MG TBL FLM 50</t>
  </si>
  <si>
    <t>CHOLEKALCIFEROL</t>
  </si>
  <si>
    <t>12023</t>
  </si>
  <si>
    <t>VIGANTOL</t>
  </si>
  <si>
    <t>0,5MG/ML POR GTT SOL 1X10ML</t>
  </si>
  <si>
    <t>147462</t>
  </si>
  <si>
    <t>200MCG TBL NOB 100 II</t>
  </si>
  <si>
    <t>184245</t>
  </si>
  <si>
    <t>LETROX 75</t>
  </si>
  <si>
    <t>75MCG TBL NOB 100 II</t>
  </si>
  <si>
    <t>69191</t>
  </si>
  <si>
    <t>150MCG TBL NOB 100</t>
  </si>
  <si>
    <t>115317</t>
  </si>
  <si>
    <t>132526</t>
  </si>
  <si>
    <t>HELICID 10</t>
  </si>
  <si>
    <t>10MG CPS ETD 28</t>
  </si>
  <si>
    <t>25366</t>
  </si>
  <si>
    <t>20MG CPS ETD 90</t>
  </si>
  <si>
    <t>PERINDOPRIL A DIURETIKA</t>
  </si>
  <si>
    <t>122685</t>
  </si>
  <si>
    <t>PRESTARIUM NEO COMBI</t>
  </si>
  <si>
    <t>5MG/1,25MG TBL FLM 30</t>
  </si>
  <si>
    <t>METOPROLOL</t>
  </si>
  <si>
    <t>32225</t>
  </si>
  <si>
    <t>BETALOC ZOK</t>
  </si>
  <si>
    <t>25MG TBL PRO 28</t>
  </si>
  <si>
    <t>Perindopril</t>
  </si>
  <si>
    <t>101203</t>
  </si>
  <si>
    <t>PRESTARIUM NEO</t>
  </si>
  <si>
    <t>5MG TBL FLM 20</t>
  </si>
  <si>
    <t>269</t>
  </si>
  <si>
    <t>PREDNISON 5 LÉČIVA</t>
  </si>
  <si>
    <t>5MG TBL NOB 20</t>
  </si>
  <si>
    <t>AMOXICILIN A ENZYMOVÝ INHIBITOR</t>
  </si>
  <si>
    <t>132950</t>
  </si>
  <si>
    <t>AMOKSIKLAV 1 G</t>
  </si>
  <si>
    <t>875MG/125MG TBL FLM 14</t>
  </si>
  <si>
    <t>BETAMETHASON A ANTIBIOTIKA</t>
  </si>
  <si>
    <t>17170</t>
  </si>
  <si>
    <t>BELOGENT</t>
  </si>
  <si>
    <t>0,5MG/G+1MG/G CRM 30G</t>
  </si>
  <si>
    <t>DESLORATADIN</t>
  </si>
  <si>
    <t>26330</t>
  </si>
  <si>
    <t>AERIUS</t>
  </si>
  <si>
    <t>5MG TBL FLM 50</t>
  </si>
  <si>
    <t>27899</t>
  </si>
  <si>
    <t>5MG TBL FLM 90</t>
  </si>
  <si>
    <t>DIOSMIN, KOMBINACE</t>
  </si>
  <si>
    <t>132908</t>
  </si>
  <si>
    <t>DETRALEX</t>
  </si>
  <si>
    <t>500MG TBL FLM 120</t>
  </si>
  <si>
    <t>Jiná</t>
  </si>
  <si>
    <t>98629</t>
  </si>
  <si>
    <t>Jiný</t>
  </si>
  <si>
    <t>Jiná antibiotika pro lokální aplikaci</t>
  </si>
  <si>
    <t>1066</t>
  </si>
  <si>
    <t>FRAMYKOIN</t>
  </si>
  <si>
    <t>250IU/G+5,2MG/G UNG 10G</t>
  </si>
  <si>
    <t>KODEIN</t>
  </si>
  <si>
    <t>90</t>
  </si>
  <si>
    <t>CODEIN SLOVAKOFARMA</t>
  </si>
  <si>
    <t>30MG TBL NOB 10</t>
  </si>
  <si>
    <t>KYSELINA ACETYLSALICYLOVÁ</t>
  </si>
  <si>
    <t>155782</t>
  </si>
  <si>
    <t>GODASAL 100</t>
  </si>
  <si>
    <t>100MG/50MG TBL NOB 100</t>
  </si>
  <si>
    <t>147452</t>
  </si>
  <si>
    <t>88MCG TBL NOB 100 I</t>
  </si>
  <si>
    <t>147466</t>
  </si>
  <si>
    <t>137MCG TBL NOB 100 II</t>
  </si>
  <si>
    <t>30021</t>
  </si>
  <si>
    <t>47133</t>
  </si>
  <si>
    <t>POR TBL NOB 100X150RG</t>
  </si>
  <si>
    <t>199576</t>
  </si>
  <si>
    <t>ELTROXIN</t>
  </si>
  <si>
    <t>100MCG TBL NOB 100</t>
  </si>
  <si>
    <t>115318</t>
  </si>
  <si>
    <t>215606</t>
  </si>
  <si>
    <t>SODNÁ SŮL METAMIZOLU</t>
  </si>
  <si>
    <t>SPAZMOLYTIKA, PSYCHOLEPTIKA A ANALGETIKA V KOMBINACI</t>
  </si>
  <si>
    <t>91261</t>
  </si>
  <si>
    <t>SPASMOPAN</t>
  </si>
  <si>
    <t>500MG/19,2MG/10MG/0,1MG SUP 5</t>
  </si>
  <si>
    <t>Triamcinolon a antiseptika</t>
  </si>
  <si>
    <t>4178</t>
  </si>
  <si>
    <t>TRIAMCINOLON E LÉČIVA</t>
  </si>
  <si>
    <t>1MG/G+10MG/G UNG 1X20G</t>
  </si>
  <si>
    <t>ZOLPIDEM</t>
  </si>
  <si>
    <t>146893</t>
  </si>
  <si>
    <t>ZOLPIDEM MYLAN</t>
  </si>
  <si>
    <t>10MG TBL FLM 20</t>
  </si>
  <si>
    <t>146894</t>
  </si>
  <si>
    <t>16286</t>
  </si>
  <si>
    <t>STILNOX</t>
  </si>
  <si>
    <t>Itopridum</t>
  </si>
  <si>
    <t>166760</t>
  </si>
  <si>
    <t>KINITO</t>
  </si>
  <si>
    <t>50MG TBL FLM 100</t>
  </si>
  <si>
    <t>Liothyronin, sodná sůl</t>
  </si>
  <si>
    <t>185376</t>
  </si>
  <si>
    <t>CYNOMEL</t>
  </si>
  <si>
    <t>0,025MG TBL NOB 30</t>
  </si>
  <si>
    <t>TRETINOIN, KOMBINACE</t>
  </si>
  <si>
    <t>181542</t>
  </si>
  <si>
    <t>ACNATAC</t>
  </si>
  <si>
    <t>10MG/G+0,25MG/G GEL 30G</t>
  </si>
  <si>
    <t>Acetylcystein</t>
  </si>
  <si>
    <t>181090</t>
  </si>
  <si>
    <t>ACC SIRUP PRO DĚTI</t>
  </si>
  <si>
    <t>20MG/ML SIR 100ML</t>
  </si>
  <si>
    <t>ANTIBIOTIKA V KOMBINACI S OSTATNÍMI LÉČIVY</t>
  </si>
  <si>
    <t>1077</t>
  </si>
  <si>
    <t>OPHTHALMO-FRAMYKOIN COMP.</t>
  </si>
  <si>
    <t>OPH UNG 5G</t>
  </si>
  <si>
    <t>28839</t>
  </si>
  <si>
    <t>0,5MG/ML POR SOL 120ML+LŽIČKA</t>
  </si>
  <si>
    <t>Fentermin</t>
  </si>
  <si>
    <t>97375</t>
  </si>
  <si>
    <t>ADIPEX RETARD</t>
  </si>
  <si>
    <t>15MG CPS RML 30</t>
  </si>
  <si>
    <t>84003</t>
  </si>
  <si>
    <t>RECTODELT</t>
  </si>
  <si>
    <t>100MG SUP 6</t>
  </si>
  <si>
    <t>ACEBUTOLOL</t>
  </si>
  <si>
    <t>80058</t>
  </si>
  <si>
    <t>SECTRAL</t>
  </si>
  <si>
    <t>400MG TBL FLM 30</t>
  </si>
  <si>
    <t>ALFAKALCIDOL</t>
  </si>
  <si>
    <t>14329</t>
  </si>
  <si>
    <t>ALPHA D3</t>
  </si>
  <si>
    <t>0,25MCG CPS MOL 30</t>
  </si>
  <si>
    <t>85524</t>
  </si>
  <si>
    <t>AMOKSIKLAV 375 MG</t>
  </si>
  <si>
    <t>250MG/125MG TBL FLM 21</t>
  </si>
  <si>
    <t>BILASTIN</t>
  </si>
  <si>
    <t>148675</t>
  </si>
  <si>
    <t>XADOS</t>
  </si>
  <si>
    <t>20MG TBL NOB 50</t>
  </si>
  <si>
    <t>176913</t>
  </si>
  <si>
    <t>CETIRIZIN</t>
  </si>
  <si>
    <t>99600</t>
  </si>
  <si>
    <t>ZODAC</t>
  </si>
  <si>
    <t>10MG TBL FLM 90</t>
  </si>
  <si>
    <t>Digoxin</t>
  </si>
  <si>
    <t>83318</t>
  </si>
  <si>
    <t>DIGOXIN 0,125 LÉČIVA</t>
  </si>
  <si>
    <t>0,125MG TBL NOB 30</t>
  </si>
  <si>
    <t>DROTAVERIN</t>
  </si>
  <si>
    <t>107807</t>
  </si>
  <si>
    <t>NO-SPA</t>
  </si>
  <si>
    <t>40MG TBL NOB 20</t>
  </si>
  <si>
    <t>HYDROKORTISON A ANTIBIOTIKA</t>
  </si>
  <si>
    <t>41515</t>
  </si>
  <si>
    <t>PIMAFUCORT</t>
  </si>
  <si>
    <t>10MG/G+10MG/G+3,5MG/G CRM 15G</t>
  </si>
  <si>
    <t>999999</t>
  </si>
  <si>
    <t>201970</t>
  </si>
  <si>
    <t>PAMYCON NA PŘÍPRAVU KAPEK</t>
  </si>
  <si>
    <t>33000IU/2500IU DRM PLV SOL 1</t>
  </si>
  <si>
    <t>KLARITHROMYCIN</t>
  </si>
  <si>
    <t>75490</t>
  </si>
  <si>
    <t>KLACID 250</t>
  </si>
  <si>
    <t>250MG TBL FLM 14</t>
  </si>
  <si>
    <t>LEVOCETIRIZIN</t>
  </si>
  <si>
    <t>62806</t>
  </si>
  <si>
    <t>XYZAL</t>
  </si>
  <si>
    <t>0,5MG/ML POR SOL 1X200ML</t>
  </si>
  <si>
    <t>147454</t>
  </si>
  <si>
    <t>88MCG TBL NOB 100 II</t>
  </si>
  <si>
    <t>199575</t>
  </si>
  <si>
    <t>MEDROXYPROGESTERON A ESTROGEN</t>
  </si>
  <si>
    <t>14628</t>
  </si>
  <si>
    <t>DIVINA</t>
  </si>
  <si>
    <t>2MG+2MG/10MG TBL NOB 3X21</t>
  </si>
  <si>
    <t>NIMESULID</t>
  </si>
  <si>
    <t>17187</t>
  </si>
  <si>
    <t>NIMESIL</t>
  </si>
  <si>
    <t>100MG POR GRA SUS 30</t>
  </si>
  <si>
    <t>NORETHISTERON A ESTROGEN</t>
  </si>
  <si>
    <t>56202</t>
  </si>
  <si>
    <t>TRISEQUENS</t>
  </si>
  <si>
    <t>2MG+MG/1MG+1MG TBL FLM 84(3X28</t>
  </si>
  <si>
    <t>101211</t>
  </si>
  <si>
    <t>122690</t>
  </si>
  <si>
    <t>5MG/1,25MG TBL FLM 90</t>
  </si>
  <si>
    <t>SERTRALIN</t>
  </si>
  <si>
    <t>17965</t>
  </si>
  <si>
    <t>ASENTRA 50</t>
  </si>
  <si>
    <t>50MG TBL FLM 84</t>
  </si>
  <si>
    <t>DIENOGEST A ETHINYLESTRADIOL</t>
  </si>
  <si>
    <t>132824</t>
  </si>
  <si>
    <t>BONADEA</t>
  </si>
  <si>
    <t>2MG/0,03MG TBL FLM 3X21</t>
  </si>
  <si>
    <t>53853</t>
  </si>
  <si>
    <t>KLACID 500</t>
  </si>
  <si>
    <t>500MG TBL FLM 14</t>
  </si>
  <si>
    <t>132644</t>
  </si>
  <si>
    <t>500MG TBL NOB 14</t>
  </si>
  <si>
    <t>AMOXICILIN</t>
  </si>
  <si>
    <t>62052</t>
  </si>
  <si>
    <t>DUOMOX 1000</t>
  </si>
  <si>
    <t>1000MG TBL SUS 20</t>
  </si>
  <si>
    <t>132811</t>
  </si>
  <si>
    <t>AUGMENTIN 1 G</t>
  </si>
  <si>
    <t>176348</t>
  </si>
  <si>
    <t>BISOPROLOL VITABALANS</t>
  </si>
  <si>
    <t>5MG TBL NOB 30 I</t>
  </si>
  <si>
    <t>DIKLOFENAK</t>
  </si>
  <si>
    <t>201454</t>
  </si>
  <si>
    <t>OLFEN</t>
  </si>
  <si>
    <t>140MG EMP MED 5</t>
  </si>
  <si>
    <t>Ezetimib</t>
  </si>
  <si>
    <t>47997</t>
  </si>
  <si>
    <t>EZETROL</t>
  </si>
  <si>
    <t>10MG TBL NOB 98 B</t>
  </si>
  <si>
    <t>Gestoden a ethinylestradiol</t>
  </si>
  <si>
    <t>6247</t>
  </si>
  <si>
    <t>LUNAFEM</t>
  </si>
  <si>
    <t>0,075MG/0,02MG TBL OBD 63</t>
  </si>
  <si>
    <t>HOŘČÍK (RŮZNÉ SOLE V KOMBINACI)</t>
  </si>
  <si>
    <t>66555</t>
  </si>
  <si>
    <t>MAGNOSOLV</t>
  </si>
  <si>
    <t>365MG POR GRA SOL SCC 30</t>
  </si>
  <si>
    <t>KLOPIDOGREL</t>
  </si>
  <si>
    <t>149487</t>
  </si>
  <si>
    <t>ZYLLT</t>
  </si>
  <si>
    <t>75MG TBL FLM 100</t>
  </si>
  <si>
    <t>Lansoprazol</t>
  </si>
  <si>
    <t>56102</t>
  </si>
  <si>
    <t>LANZUL</t>
  </si>
  <si>
    <t>30MG CPS DUR 14</t>
  </si>
  <si>
    <t>147460</t>
  </si>
  <si>
    <t>200MCG TBL NOB 100 I</t>
  </si>
  <si>
    <t>PERINDOPRIL, AMLODIPIN A INDAPAMID</t>
  </si>
  <si>
    <t>190965</t>
  </si>
  <si>
    <t>TRIPLIXAM</t>
  </si>
  <si>
    <t>5MG/1,25MG/10MG TBL FLM 90(3X3</t>
  </si>
  <si>
    <t>CILAZAPRIL</t>
  </si>
  <si>
    <t>125440</t>
  </si>
  <si>
    <t>INHIBACE</t>
  </si>
  <si>
    <t>2,5MG TBL FLM 100</t>
  </si>
  <si>
    <t>DESOGESTREL</t>
  </si>
  <si>
    <t>182311</t>
  </si>
  <si>
    <t>EVELLIEN</t>
  </si>
  <si>
    <t>0,075MG TBL FLM 3X28 I</t>
  </si>
  <si>
    <t>DIAZEPAM</t>
  </si>
  <si>
    <t>208694</t>
  </si>
  <si>
    <t>DIAZEPAM SLOVAKOFARMA</t>
  </si>
  <si>
    <t>5MG TBL NOB 20(1X20)</t>
  </si>
  <si>
    <t>201992</t>
  </si>
  <si>
    <t>KALCITRIOL</t>
  </si>
  <si>
    <t>14937</t>
  </si>
  <si>
    <t>ROCALTROL</t>
  </si>
  <si>
    <t>147456</t>
  </si>
  <si>
    <t>112MCG TBL NOB 100 I</t>
  </si>
  <si>
    <t>30018</t>
  </si>
  <si>
    <t>POR TBL NOB 100X75MCG I</t>
  </si>
  <si>
    <t>47141</t>
  </si>
  <si>
    <t>POR TBL NOB 100X50RG I</t>
  </si>
  <si>
    <t>47144</t>
  </si>
  <si>
    <t>POR TBL NOB 100X100RG I</t>
  </si>
  <si>
    <t>25362</t>
  </si>
  <si>
    <t>HELICID 10 ZENTIVA</t>
  </si>
  <si>
    <t>PERINDOPRIL A AMLODIPIN</t>
  </si>
  <si>
    <t>124115</t>
  </si>
  <si>
    <t>PRESTANCE</t>
  </si>
  <si>
    <t>10MG/5MG TBL NOB 30</t>
  </si>
  <si>
    <t>146899</t>
  </si>
  <si>
    <t>10MG TBL FLM 50</t>
  </si>
  <si>
    <t>ATORVASTATIN</t>
  </si>
  <si>
    <t>191782</t>
  </si>
  <si>
    <t>SORTIS</t>
  </si>
  <si>
    <t>10MG TBL FLM 98</t>
  </si>
  <si>
    <t>103788</t>
  </si>
  <si>
    <t>187424</t>
  </si>
  <si>
    <t>50MCG TBL NOB 50 II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</si>
  <si>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</si>
  <si>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</si>
  <si>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</si>
  <si>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</si>
  <si>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</si>
  <si>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R06AX27 - DESLORATADIN</t>
  </si>
  <si>
    <t>J01CR02 - AMOXICILIN A ENZYMOVÝ INHIBITOR</t>
  </si>
  <si>
    <t>N06AB06 - SERTRALIN</t>
  </si>
  <si>
    <t>R05CB01 - ACETYLCYSTEIN</t>
  </si>
  <si>
    <t>N05CF02 - ZOLPIDEM</t>
  </si>
  <si>
    <t>C09AA04 - PERINDOPRIL</t>
  </si>
  <si>
    <t>C07AB07 - BISOPROLOL</t>
  </si>
  <si>
    <t>C09BB04 - PERINDOPRIL A AMLODIPIN</t>
  </si>
  <si>
    <t>A02BC03 - LANSOPRAZOL</t>
  </si>
  <si>
    <t>R06AE07 - CETIRIZIN</t>
  </si>
  <si>
    <t>A03FA07 - ITOPRIDUM</t>
  </si>
  <si>
    <t>C10AA05 - ATORVASTATIN</t>
  </si>
  <si>
    <t>C09BA04 - PERINDOPRIL A DIURETIKA</t>
  </si>
  <si>
    <t>ELTROXIN 100 MCG</t>
  </si>
  <si>
    <t>POR TBL NOB 100X0.1MG</t>
  </si>
  <si>
    <t>J01CR02</t>
  </si>
  <si>
    <t>N05CF02</t>
  </si>
  <si>
    <t>R06AX27</t>
  </si>
  <si>
    <t>A03FA07</t>
  </si>
  <si>
    <t>R05CB01</t>
  </si>
  <si>
    <t>C07AB07</t>
  </si>
  <si>
    <t>C09AA04</t>
  </si>
  <si>
    <t>C09BA04</t>
  </si>
  <si>
    <t>N06AB06</t>
  </si>
  <si>
    <t>R06AE07</t>
  </si>
  <si>
    <t>A02BC03</t>
  </si>
  <si>
    <t>B01AC04</t>
  </si>
  <si>
    <t>C09BB04</t>
  </si>
  <si>
    <t>C10AA05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</si>
  <si>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</si>
  <si>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</si>
  <si>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</si>
  <si>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</si>
  <si>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</si>
  <si>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</si>
  <si>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</si>
  <si>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</si>
  <si>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</si>
  <si>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</si>
  <si>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</si>
  <si>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</si>
  <si>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</si>
  <si>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</si>
  <si>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</si>
  <si>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</si>
  <si>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</si>
  <si>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</si>
  <si>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</si>
  <si>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</si>
  <si>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</si>
  <si>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</si>
  <si>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</si>
  <si>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</si>
  <si>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</si>
  <si>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</si>
  <si>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</si>
  <si>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</si>
  <si>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ZB084</t>
  </si>
  <si>
    <t>Náplast transpore 2,50 cm x 9,14 m 1527-1</t>
  </si>
  <si>
    <t>ZN471</t>
  </si>
  <si>
    <t>Obvaz elastický síťový pruban č. 6 hlava, ramena, stehno 1323300260</t>
  </si>
  <si>
    <t>ZA090</t>
  </si>
  <si>
    <t>Vata buničitá přířezy 37 x 57 cm 2730152</t>
  </si>
  <si>
    <t>50115060</t>
  </si>
  <si>
    <t>ZPr - ostatní (Z503)</t>
  </si>
  <si>
    <t>ZB771</t>
  </si>
  <si>
    <t>Držák jehly základní 450201</t>
  </si>
  <si>
    <t>ZB844</t>
  </si>
  <si>
    <t>Esmarch 60 x 1250 KVS 06125</t>
  </si>
  <si>
    <t>ZD808</t>
  </si>
  <si>
    <t>Kanyla vasofix 22G modrá safety 4269098S-01</t>
  </si>
  <si>
    <t>ZE159</t>
  </si>
  <si>
    <t>Nádoba na kontaminovaný odpad 2 l 15-0003</t>
  </si>
  <si>
    <t>ZL105</t>
  </si>
  <si>
    <t>Nástavec pro odběr moče ke zkumavce vacuete 450251</t>
  </si>
  <si>
    <t>ZJ634</t>
  </si>
  <si>
    <t>Sáček chladící – instant cold pack Dahlausen 15 x 22 cm 93.000.00.048</t>
  </si>
  <si>
    <t>ZC906</t>
  </si>
  <si>
    <t>Škrtidlo se sponou pro dospělé 25 x 500 mm KVS25500</t>
  </si>
  <si>
    <t>ZB756</t>
  </si>
  <si>
    <t>Zkumavka 3 ml K3 edta fialová 454086</t>
  </si>
  <si>
    <t>ZB777</t>
  </si>
  <si>
    <t>Zkumavka červená 4 ml gel 454071</t>
  </si>
  <si>
    <t>ZB774</t>
  </si>
  <si>
    <t>Zkumavka červená 5 ml gel 456071</t>
  </si>
  <si>
    <t>50115065</t>
  </si>
  <si>
    <t>ZPr - vpichovací materiál (Z530)</t>
  </si>
  <si>
    <t>ZA833</t>
  </si>
  <si>
    <t>Jehla injekční 0,8 x 40 mm zelená 4657527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</si>
  <si>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</si>
  <si>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</si>
  <si>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</si>
  <si>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</si>
  <si>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</si>
  <si>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</si>
  <si>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</si>
  <si>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</si>
  <si>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</si>
  <si>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</si>
  <si>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ZC854</t>
  </si>
  <si>
    <t>Kompresa NT 7,5 x 7,5 cm/2 ks sterilní 26510</t>
  </si>
  <si>
    <t>ZA450</t>
  </si>
  <si>
    <t>Náplast omniplast 1,25 cm x 9,1 m 9004520</t>
  </si>
  <si>
    <t>ZN366</t>
  </si>
  <si>
    <t>Náplast poinjekční elastická tkaná jednotl. baleno 19 mm x 72 mm P-CURE1972ELAST</t>
  </si>
  <si>
    <t>ZL999</t>
  </si>
  <si>
    <t>Rychloobvaz 8 x 4 cm 001445510</t>
  </si>
  <si>
    <t>ZC648</t>
  </si>
  <si>
    <t>Elektroda EKG pěnová pr. 55 mm pro dospělé H-108002</t>
  </si>
  <si>
    <t>ZC799</t>
  </si>
  <si>
    <t>Filtr hygienický jednorázový DRN3693</t>
  </si>
  <si>
    <t>ZA737</t>
  </si>
  <si>
    <t>Filtr mini spike modrý 4550234</t>
  </si>
  <si>
    <t>ZN297</t>
  </si>
  <si>
    <t>Hadička spojovací Gamaplus 1,8 x 450 LL NO DOP 606301-ND</t>
  </si>
  <si>
    <t>ZD809</t>
  </si>
  <si>
    <t>Kanyla vasofix 20G růžová safety 4269110S-01</t>
  </si>
  <si>
    <t>ZF159</t>
  </si>
  <si>
    <t>Nádoba na kontaminovaný odpad 1 l 15-0002</t>
  </si>
  <si>
    <t>ZC800</t>
  </si>
  <si>
    <t>Náústek jednorázový s nos. klipem á 20 ks DRN3694</t>
  </si>
  <si>
    <t>ZA787</t>
  </si>
  <si>
    <t>Stříkačka injekční 2-dílná 10 ml L Inject Solo 4606108V</t>
  </si>
  <si>
    <t>ZA788</t>
  </si>
  <si>
    <t>Stříkačka injekční 2-dílná 20 ml L Inject Solo 4606205V</t>
  </si>
  <si>
    <t>ZB615</t>
  </si>
  <si>
    <t>Stříkačka injekční 3-dílná 3 ml LL Omnifix Solo se závitem bal. á 100 ks 4617022V</t>
  </si>
  <si>
    <t>ZB893</t>
  </si>
  <si>
    <t>Stříkačka inzulinová omnican 0,5 ml 100j s jehlou 30 G 9151125S</t>
  </si>
  <si>
    <t>ZA835</t>
  </si>
  <si>
    <t>Jehla injekční 0,6 x 25 mm modrá 4657667</t>
  </si>
  <si>
    <t>ZA360</t>
  </si>
  <si>
    <t>Jehla sterican 0,5 x 25 mm oranžová 9186158</t>
  </si>
  <si>
    <t>50115079</t>
  </si>
  <si>
    <t>ZPr - internzivní péče (Z542)</t>
  </si>
  <si>
    <t>ZB173</t>
  </si>
  <si>
    <t>Maska kyslíková s hadičkou a nosní svorkou dospělá H-103013</t>
  </si>
  <si>
    <t>ZD668</t>
  </si>
  <si>
    <t>Kompresa gáza 10 x 10 cm/5 ks sterilní 1325019275</t>
  </si>
  <si>
    <t>ZA789</t>
  </si>
  <si>
    <t>Stříkačka injekční 2-dílná 2 ml L Inject Solo 4606027V</t>
  </si>
  <si>
    <t>ZA790</t>
  </si>
  <si>
    <t>Stříkačka injekční 2-dílná 5 ml L Inject Solo4606051V</t>
  </si>
  <si>
    <t>ZK798</t>
  </si>
  <si>
    <t>Zátka combi modrá 4495152</t>
  </si>
  <si>
    <t>ZC100</t>
  </si>
  <si>
    <t>Vata buničitá dělená 2 role / 500 ks 40 x 50 mm 1230200310</t>
  </si>
  <si>
    <t>ZM735</t>
  </si>
  <si>
    <t>Hadička k injektoru Ulrich vnitřní bal. á 10 ks XD8003</t>
  </si>
  <si>
    <t>ZN298</t>
  </si>
  <si>
    <t>Hadička spojovací Gamaplus 1,8 x 1800 LL NO DOP 606304-ND</t>
  </si>
  <si>
    <t>ZM513</t>
  </si>
  <si>
    <t>Konektor ventil jednocestný back check valve 8502802</t>
  </si>
  <si>
    <t>ZL688</t>
  </si>
  <si>
    <t>Proužky Accu-Check Inform IIStrip 50 EU1 á 50 ks 05942861041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</si>
  <si>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</si>
  <si>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</si>
  <si>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</si>
  <si>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</si>
  <si>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</si>
  <si>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</si>
  <si>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</si>
  <si>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</si>
  <si>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ZE668</t>
  </si>
  <si>
    <t>Rukavice latex bez p. zdrsněné L 9421625</t>
  </si>
  <si>
    <t>ZM294</t>
  </si>
  <si>
    <t>Rukavice nitril sempercare bez p. XL bal. á 180 ks 30818</t>
  </si>
  <si>
    <t>Spotřeba zdravotnického materiálu - orientační přehled</t>
  </si>
  <si>
    <t>ON Data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</si>
  <si>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</si>
  <si>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</si>
  <si>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</si>
  <si>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</si>
  <si>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</si>
  <si>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</si>
  <si>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</si>
  <si>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</si>
  <si>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</si>
  <si>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Dočkalová Eva</t>
  </si>
  <si>
    <t>Havel Martin</t>
  </si>
  <si>
    <t>Marcinková Jana</t>
  </si>
  <si>
    <t>Mysliveček Miroslav</t>
  </si>
  <si>
    <t>Páterová Jana</t>
  </si>
  <si>
    <t>Zdravotní výkony vykázané na pracovišti v rámci ambulantní péče dle lékařů *</t>
  </si>
  <si>
    <t>06</t>
  </si>
  <si>
    <t>407</t>
  </si>
  <si>
    <t>1</t>
  </si>
  <si>
    <t>9999999</t>
  </si>
  <si>
    <t>Nespecifikovany LEK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</si>
  <si>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</si>
  <si>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</si>
  <si>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</si>
  <si>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</si>
  <si>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</si>
  <si>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</si>
  <si>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</si>
  <si>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</si>
  <si>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</si>
  <si>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</si>
  <si>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</si>
  <si>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</si>
  <si>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</si>
  <si>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</si>
  <si>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</si>
  <si>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</si>
  <si>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</si>
  <si>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</si>
  <si>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</si>
  <si>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</si>
  <si>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</si>
  <si>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</si>
  <si>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</si>
  <si>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</si>
  <si>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</si>
  <si>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</si>
  <si>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</si>
  <si>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</si>
  <si>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</si>
  <si>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</si>
  <si>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</si>
  <si>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</si>
  <si>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</si>
  <si>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</si>
  <si>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</si>
  <si>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</si>
  <si>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</si>
  <si>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0002081</t>
  </si>
  <si>
    <t>153Sm-EDTMP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</si>
  <si>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</si>
  <si>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</si>
  <si>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</si>
  <si>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</si>
  <si>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</si>
  <si>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</si>
  <si>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0002059</t>
  </si>
  <si>
    <t>99mTc-erytrocyty vitální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</si>
  <si>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</si>
  <si>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</si>
  <si>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</si>
  <si>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</si>
  <si>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</si>
  <si>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</si>
  <si>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</si>
  <si>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</si>
  <si>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</si>
  <si>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</si>
  <si>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</si>
  <si>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</si>
  <si>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</si>
  <si>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</si>
  <si>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</si>
  <si>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</si>
  <si>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</si>
  <si>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</si>
  <si>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</si>
  <si>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</si>
  <si>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</si>
  <si>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</si>
  <si>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</si>
  <si>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</si>
  <si>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</si>
  <si>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</si>
  <si>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</si>
  <si>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</si>
  <si>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</si>
  <si>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</si>
  <si>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</si>
  <si>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</si>
  <si>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</si>
  <si>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</si>
  <si>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</si>
  <si>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</si>
  <si>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</si>
  <si>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</si>
  <si>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</si>
  <si>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</si>
  <si>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</si>
  <si>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</si>
  <si>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</si>
  <si>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</si>
  <si>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</si>
  <si>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</si>
  <si>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</si>
  <si>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</si>
  <si>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</si>
  <si>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</si>
  <si>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</si>
  <si>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</si>
  <si>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</si>
  <si>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</si>
  <si>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</si>
  <si>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</si>
  <si>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</si>
  <si>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</si>
  <si>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</si>
  <si>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</si>
  <si>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</si>
  <si>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</si>
  <si>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</si>
  <si>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</si>
  <si>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</si>
  <si>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</si>
  <si>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</si>
  <si>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</si>
  <si>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</si>
  <si>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</si>
  <si>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</si>
  <si>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</si>
  <si>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</si>
  <si>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</si>
  <si>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</si>
  <si>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</si>
  <si>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</si>
  <si>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</si>
  <si>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</si>
  <si>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</si>
  <si>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</si>
  <si>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</si>
  <si>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</si>
  <si>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47311</t>
  </si>
  <si>
    <t>MALIGNÍ LYMFOMY - TERAPIE RADIONUKLIDY</t>
  </si>
  <si>
    <t>47137</t>
  </si>
  <si>
    <t>RADIONUKLIDOVÁ ANGIOGRAFIE</t>
  </si>
  <si>
    <t>47171</t>
  </si>
  <si>
    <t>SCINTIGRAFICKÁ DIAGNOSTIKA KRVÁCENÍ DO GIT</t>
  </si>
  <si>
    <t>0022077</t>
  </si>
  <si>
    <t>0042433</t>
  </si>
  <si>
    <t>VISIPAQUE 320 MG I/ML</t>
  </si>
  <si>
    <t>0077019</t>
  </si>
  <si>
    <t>0093626</t>
  </si>
  <si>
    <t>0095609</t>
  </si>
  <si>
    <t>0002087</t>
  </si>
  <si>
    <t>18F-FDG</t>
  </si>
  <si>
    <t>0002101</t>
  </si>
  <si>
    <t>18F Fluoromethylcholin inj.</t>
  </si>
  <si>
    <t>0002099</t>
  </si>
  <si>
    <t>18F-FLT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</si>
  <si>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</si>
  <si>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</si>
  <si>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</si>
  <si>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</si>
  <si>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</si>
  <si>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</si>
  <si>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</si>
  <si>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</si>
  <si>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</si>
  <si>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</si>
  <si>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</si>
  <si>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</si>
  <si>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</si>
  <si>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</si>
  <si>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</si>
  <si>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</si>
  <si>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</si>
  <si>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</si>
  <si>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</si>
  <si>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</si>
  <si>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</si>
  <si>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</si>
  <si>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</si>
  <si>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</si>
  <si>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</si>
  <si>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</si>
  <si>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</si>
  <si>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</si>
  <si>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</si>
  <si>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</si>
  <si>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</si>
  <si>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</si>
  <si>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</si>
  <si>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01</t>
  </si>
  <si>
    <t>02</t>
  </si>
  <si>
    <t>03</t>
  </si>
  <si>
    <t>04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</si>
  <si>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</si>
  <si>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</si>
  <si>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</si>
  <si>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</si>
  <si>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</si>
  <si>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</si>
  <si>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</si>
  <si>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</si>
  <si>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</si>
  <si>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</si>
  <si>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</si>
  <si>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</si>
  <si>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THYROGEN</t>
  </si>
  <si>
    <t>0002070</t>
  </si>
  <si>
    <t>123I-jodid sodný inj.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</si>
  <si>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</si>
  <si>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</si>
  <si>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</si>
  <si>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</si>
  <si>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</si>
  <si>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</si>
  <si>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</si>
  <si>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</si>
  <si>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</si>
  <si>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</si>
  <si>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</si>
  <si>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</si>
  <si>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</si>
  <si>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</si>
  <si>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</si>
  <si>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</si>
  <si>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</si>
  <si>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</si>
  <si>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</si>
  <si>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</si>
  <si>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</si>
  <si>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</si>
  <si>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</si>
  <si>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</si>
  <si>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</si>
  <si>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</si>
  <si>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</si>
  <si>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</si>
  <si>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</si>
  <si>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</si>
  <si>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</si>
  <si>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</si>
  <si>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</si>
  <si>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</si>
  <si>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</si>
  <si>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</si>
  <si>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</si>
  <si>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</si>
  <si>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</si>
  <si>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</si>
  <si>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</si>
  <si>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</si>
  <si>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</si>
  <si>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</si>
  <si>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</si>
  <si>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</si>
  <si>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</si>
  <si>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</si>
  <si>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</si>
  <si>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</si>
  <si>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</si>
  <si>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</si>
  <si>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</si>
  <si>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</si>
  <si>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</si>
  <si>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</si>
  <si>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</si>
  <si>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</si>
  <si>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</si>
  <si>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</si>
  <si>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</si>
  <si>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>A L T  STATIM</t>
  </si>
  <si>
    <t>81137</t>
  </si>
  <si>
    <t>UREA STATIM</t>
  </si>
  <si>
    <t>81147</t>
  </si>
  <si>
    <t>FOSFATÁZA ALKALICKÁ STATIM</t>
  </si>
  <si>
    <t>81157</t>
  </si>
  <si>
    <t>CHLORIDY STATIM</t>
  </si>
  <si>
    <t>81427</t>
  </si>
  <si>
    <t>FOSFOR ANORGANICKÝ</t>
  </si>
  <si>
    <t>81481</t>
  </si>
  <si>
    <t>AMYLÁZA PANKREATICKÁ</t>
  </si>
  <si>
    <t>81747</t>
  </si>
  <si>
    <t xml:space="preserve">VYŠETŘENÍ TANDEMOVOU HMOTNOSTNÍ SPEKTROMETRIÍ PRO 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</si>
  <si>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</si>
  <si>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</si>
  <si>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</si>
  <si>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</si>
  <si>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</si>
  <si>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</si>
  <si>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</si>
  <si>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</si>
  <si>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</si>
  <si>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</si>
  <si>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</si>
  <si>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</si>
  <si>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</si>
  <si>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</si>
  <si>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</si>
  <si>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</si>
  <si>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</si>
  <si>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</si>
  <si>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</si>
  <si>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</si>
  <si>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</si>
  <si>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</si>
  <si>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</si>
  <si>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</si>
  <si>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</si>
  <si>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</si>
  <si>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</si>
  <si>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</si>
  <si>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</si>
  <si>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</si>
  <si>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</si>
  <si>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</si>
  <si>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</si>
  <si>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</si>
  <si>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</si>
  <si>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</si>
  <si>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</si>
  <si>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</si>
  <si>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</si>
  <si>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</si>
  <si>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81123</t>
  </si>
  <si>
    <t>BILIRUBIN KONJUGOVANÝ STATIM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</si>
  <si>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</si>
  <si>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</si>
  <si>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</si>
  <si>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</si>
  <si>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</si>
  <si>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</si>
  <si>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37</t>
  </si>
  <si>
    <t>807</t>
  </si>
  <si>
    <t>87427</t>
  </si>
  <si>
    <t>CYTOLOGICKÉ NÁTĚRY  NECENTRIFUGOVANÉ TEKUTINY - 4-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</si>
  <si>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</si>
  <si>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</si>
  <si>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</si>
  <si>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</si>
  <si>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</si>
  <si>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</si>
  <si>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40</t>
  </si>
  <si>
    <t>802</t>
  </si>
  <si>
    <t>82057</t>
  </si>
  <si>
    <t>IDENTIFIKACE KMENE ORIENTAČNÍ JEDNODUCHÝM TESTEM</t>
  </si>
  <si>
    <t>82065</t>
  </si>
  <si>
    <t>STANOVENÍ CITLIVOSTI NA ATB KVANTITATIVNÍ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</si>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</sst>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62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4" fontId="34" fillId="0" borderId="78" xfId="53" applyNumberFormat="1" applyFont="1" applyFill="1" applyBorder="1"/>
    <xf numFmtId="164" fontId="34" fillId="0" borderId="79" xfId="53" applyNumberFormat="1" applyFont="1" applyFill="1" applyBorder="1"/>
    <xf numFmtId="9" fontId="34" fillId="0" borderId="80" xfId="8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7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7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6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3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60" fillId="9" borderId="87" xfId="0" applyNumberFormat="1" applyFont="1" applyFill="1" applyBorder="1"/>
    <xf numFmtId="3" fontId="60" fillId="9" borderId="86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1" xfId="0" applyFont="1" applyFill="1" applyBorder="1" applyAlignment="1">
      <alignment horizontal="center" vertical="center"/>
    </xf>
    <xf numFmtId="0" fontId="62" fillId="2" borderId="94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2" fillId="2" borderId="111" xfId="0" applyNumberFormat="1" applyFont="1" applyFill="1" applyBorder="1" applyAlignment="1">
      <alignment horizontal="center" vertical="center" wrapText="1"/>
    </xf>
    <xf numFmtId="173" fontId="42" fillId="4" borderId="97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0" borderId="99" xfId="0" applyNumberFormat="1" applyFont="1" applyBorder="1"/>
    <xf numFmtId="173" fontId="35" fillId="0" borderId="101" xfId="0" applyNumberFormat="1" applyFont="1" applyBorder="1"/>
    <xf numFmtId="173" fontId="42" fillId="0" borderId="110" xfId="0" applyNumberFormat="1" applyFont="1" applyBorder="1"/>
    <xf numFmtId="173" fontId="35" fillId="0" borderId="94" xfId="0" applyNumberFormat="1" applyFont="1" applyBorder="1"/>
    <xf numFmtId="173" fontId="42" fillId="2" borderId="112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0" borderId="105" xfId="0" applyNumberFormat="1" applyFont="1" applyBorder="1"/>
    <xf numFmtId="173" fontId="35" fillId="0" borderId="107" xfId="0" applyNumberFormat="1" applyFont="1" applyBorder="1"/>
    <xf numFmtId="174" fontId="42" fillId="2" borderId="97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42" fillId="0" borderId="99" xfId="0" applyNumberFormat="1" applyFont="1" applyBorder="1"/>
    <xf numFmtId="174" fontId="35" fillId="0" borderId="101" xfId="0" applyNumberFormat="1" applyFont="1" applyBorder="1"/>
    <xf numFmtId="174" fontId="42" fillId="0" borderId="105" xfId="0" applyNumberFormat="1" applyFont="1" applyBorder="1"/>
    <xf numFmtId="174" fontId="35" fillId="0" borderId="107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7" xfId="0" applyNumberFormat="1" applyFont="1" applyFill="1" applyBorder="1" applyAlignment="1">
      <alignment horizontal="center"/>
    </xf>
    <xf numFmtId="175" fontId="42" fillId="0" borderId="105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8" xfId="53" applyNumberFormat="1" applyFont="1" applyFill="1" applyBorder="1"/>
    <xf numFmtId="3" fontId="34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2" xfId="0" applyFont="1" applyFill="1" applyBorder="1"/>
    <xf numFmtId="0" fontId="35" fillId="0" borderId="103" xfId="0" applyFont="1" applyBorder="1" applyAlignment="1"/>
    <xf numFmtId="9" fontId="35" fillId="0" borderId="101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1" xfId="0" applyNumberFormat="1" applyFont="1" applyBorder="1"/>
    <xf numFmtId="49" fontId="40" fillId="2" borderId="101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5" xfId="26" applyNumberFormat="1" applyFont="1" applyFill="1" applyBorder="1"/>
    <xf numFmtId="167" fontId="32" fillId="7" borderId="122" xfId="26" applyNumberFormat="1" applyFont="1" applyFill="1" applyBorder="1"/>
    <xf numFmtId="0" fontId="28" fillId="4" borderId="98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0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3" xfId="26" applyNumberFormat="1" applyFont="1" applyFill="1" applyBorder="1"/>
    <xf numFmtId="3" fontId="34" fillId="7" borderId="98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4" xfId="0" applyNumberFormat="1" applyFont="1" applyBorder="1"/>
    <xf numFmtId="3" fontId="35" fillId="0" borderId="0" xfId="0" applyNumberFormat="1" applyFont="1" applyBorder="1"/>
    <xf numFmtId="173" fontId="35" fillId="0" borderId="100" xfId="0" applyNumberFormat="1" applyFont="1" applyBorder="1" applyAlignment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5" fontId="35" fillId="0" borderId="100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3" fontId="35" fillId="0" borderId="9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5" xfId="0" applyNumberFormat="1" applyFont="1" applyBorder="1"/>
    <xf numFmtId="9" fontId="35" fillId="0" borderId="98" xfId="0" applyNumberFormat="1" applyFont="1" applyBorder="1"/>
    <xf numFmtId="173" fontId="35" fillId="0" borderId="109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6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4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9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4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7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4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7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4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114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4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7" xfId="0" applyNumberFormat="1" applyFont="1" applyFill="1" applyBorder="1" applyAlignment="1">
      <alignment horizontal="right" vertical="top"/>
    </xf>
    <xf numFmtId="3" fontId="36" fillId="11" borderId="128" xfId="0" applyNumberFormat="1" applyFont="1" applyFill="1" applyBorder="1" applyAlignment="1">
      <alignment horizontal="right" vertical="top"/>
    </xf>
    <xf numFmtId="176" fontId="36" fillId="11" borderId="129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8" fillId="11" borderId="132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0" fontId="38" fillId="11" borderId="134" xfId="0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0" fontId="36" fillId="11" borderId="129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176" fontId="38" fillId="11" borderId="134" xfId="0" applyNumberFormat="1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0" fontId="38" fillId="0" borderId="138" xfId="0" applyFont="1" applyBorder="1" applyAlignment="1">
      <alignment horizontal="right" vertical="top"/>
    </xf>
    <xf numFmtId="176" fontId="38" fillId="11" borderId="139" xfId="0" applyNumberFormat="1" applyFont="1" applyFill="1" applyBorder="1" applyAlignment="1">
      <alignment horizontal="right" vertical="top"/>
    </xf>
    <xf numFmtId="0" fontId="40" fillId="12" borderId="126" xfId="0" applyFont="1" applyFill="1" applyBorder="1" applyAlignment="1">
      <alignment vertical="top"/>
    </xf>
    <xf numFmtId="0" fontId="40" fillId="12" borderId="126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 indent="6"/>
    </xf>
    <xf numFmtId="0" fontId="40" fillId="12" borderId="126" xfId="0" applyFont="1" applyFill="1" applyBorder="1" applyAlignment="1">
      <alignment vertical="top" indent="8"/>
    </xf>
    <xf numFmtId="0" fontId="41" fillId="12" borderId="131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6"/>
    </xf>
    <xf numFmtId="0" fontId="41" fillId="12" borderId="131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/>
    </xf>
    <xf numFmtId="0" fontId="35" fillId="12" borderId="126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0" xfId="53" applyNumberFormat="1" applyFont="1" applyFill="1" applyBorder="1" applyAlignment="1">
      <alignment horizontal="left"/>
    </xf>
    <xf numFmtId="164" fontId="34" fillId="2" borderId="141" xfId="53" applyNumberFormat="1" applyFont="1" applyFill="1" applyBorder="1" applyAlignment="1">
      <alignment horizontal="left"/>
    </xf>
    <xf numFmtId="0" fontId="34" fillId="2" borderId="141" xfId="53" applyNumberFormat="1" applyFont="1" applyFill="1" applyBorder="1" applyAlignment="1">
      <alignment horizontal="left"/>
    </xf>
    <xf numFmtId="164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4" fontId="35" fillId="0" borderId="101" xfId="0" applyNumberFormat="1" applyFont="1" applyFill="1" applyBorder="1"/>
    <xf numFmtId="164" fontId="35" fillId="0" borderId="101" xfId="0" applyNumberFormat="1" applyFont="1" applyFill="1" applyBorder="1" applyAlignment="1">
      <alignment horizontal="right"/>
    </xf>
    <xf numFmtId="0" fontId="35" fillId="0" borderId="101" xfId="0" applyNumberFormat="1" applyFont="1" applyFill="1" applyBorder="1"/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40" xfId="0" applyFont="1" applyFill="1" applyBorder="1"/>
    <xf numFmtId="3" fontId="42" fillId="2" borderId="12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0" xfId="0" applyFont="1" applyFill="1" applyBorder="1"/>
    <xf numFmtId="0" fontId="42" fillId="0" borderId="100" xfId="0" applyFont="1" applyFill="1" applyBorder="1"/>
    <xf numFmtId="0" fontId="42" fillId="0" borderId="123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0" xfId="79" applyFont="1" applyFill="1" applyBorder="1" applyAlignment="1">
      <alignment horizontal="left"/>
    </xf>
    <xf numFmtId="3" fontId="3" fillId="2" borderId="107" xfId="80" applyNumberFormat="1" applyFont="1" applyFill="1" applyBorder="1"/>
    <xf numFmtId="3" fontId="3" fillId="2" borderId="108" xfId="80" applyNumberFormat="1" applyFont="1" applyFill="1" applyBorder="1"/>
    <xf numFmtId="9" fontId="3" fillId="2" borderId="106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0" fontId="42" fillId="0" borderId="118" xfId="0" applyFont="1" applyFill="1" applyBorder="1"/>
    <xf numFmtId="0" fontId="42" fillId="0" borderId="144" xfId="0" applyFont="1" applyFill="1" applyBorder="1" applyAlignment="1">
      <alignment horizontal="left" indent="1"/>
    </xf>
    <xf numFmtId="0" fontId="42" fillId="0" borderId="117" xfId="0" applyFont="1" applyFill="1" applyBorder="1" applyAlignment="1">
      <alignment horizontal="left" indent="1"/>
    </xf>
    <xf numFmtId="9" fontId="35" fillId="0" borderId="113" xfId="0" applyNumberFormat="1" applyFont="1" applyFill="1" applyBorder="1"/>
    <xf numFmtId="9" fontId="35" fillId="0" borderId="103" xfId="0" applyNumberFormat="1" applyFont="1" applyFill="1" applyBorder="1"/>
    <xf numFmtId="9" fontId="35" fillId="0" borderId="111" xfId="0" applyNumberFormat="1" applyFont="1" applyFill="1" applyBorder="1"/>
    <xf numFmtId="3" fontId="35" fillId="0" borderId="90" xfId="0" applyNumberFormat="1" applyFont="1" applyFill="1" applyBorder="1"/>
    <xf numFmtId="3" fontId="35" fillId="0" borderId="100" xfId="0" applyNumberFormat="1" applyFont="1" applyFill="1" applyBorder="1"/>
    <xf numFmtId="3" fontId="35" fillId="0" borderId="93" xfId="0" applyNumberFormat="1" applyFont="1" applyFill="1" applyBorder="1"/>
    <xf numFmtId="9" fontId="35" fillId="0" borderId="145" xfId="0" applyNumberFormat="1" applyFont="1" applyFill="1" applyBorder="1"/>
    <xf numFmtId="9" fontId="35" fillId="0" borderId="115" xfId="0" applyNumberFormat="1" applyFont="1" applyFill="1" applyBorder="1"/>
    <xf numFmtId="9" fontId="35" fillId="0" borderId="146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8" xfId="0" applyFont="1" applyFill="1" applyBorder="1"/>
    <xf numFmtId="0" fontId="42" fillId="12" borderId="144" xfId="0" applyFont="1" applyFill="1" applyBorder="1"/>
    <xf numFmtId="0" fontId="42" fillId="12" borderId="117" xfId="0" applyFont="1" applyFill="1" applyBorder="1"/>
    <xf numFmtId="0" fontId="3" fillId="2" borderId="107" xfId="80" applyFont="1" applyFill="1" applyBorder="1"/>
    <xf numFmtId="3" fontId="35" fillId="0" borderId="145" xfId="0" applyNumberFormat="1" applyFont="1" applyFill="1" applyBorder="1"/>
    <xf numFmtId="3" fontId="35" fillId="0" borderId="115" xfId="0" applyNumberFormat="1" applyFont="1" applyFill="1" applyBorder="1"/>
    <xf numFmtId="3" fontId="35" fillId="0" borderId="146" xfId="0" applyNumberFormat="1" applyFont="1" applyFill="1" applyBorder="1"/>
    <xf numFmtId="0" fontId="35" fillId="0" borderId="118" xfId="0" applyFont="1" applyFill="1" applyBorder="1"/>
    <xf numFmtId="0" fontId="35" fillId="0" borderId="144" xfId="0" applyFont="1" applyFill="1" applyBorder="1"/>
    <xf numFmtId="0" fontId="35" fillId="0" borderId="117" xfId="0" applyFont="1" applyFill="1" applyBorder="1"/>
    <xf numFmtId="3" fontId="35" fillId="0" borderId="113" xfId="0" applyNumberFormat="1" applyFont="1" applyFill="1" applyBorder="1"/>
    <xf numFmtId="3" fontId="35" fillId="0" borderId="103" xfId="0" applyNumberFormat="1" applyFont="1" applyFill="1" applyBorder="1"/>
    <xf numFmtId="3" fontId="35" fillId="0" borderId="111" xfId="0" applyNumberFormat="1" applyFont="1" applyFill="1" applyBorder="1"/>
    <xf numFmtId="0" fontId="3" fillId="2" borderId="147" xfId="79" applyFont="1" applyFill="1" applyBorder="1" applyAlignment="1">
      <alignment horizontal="left"/>
    </xf>
    <xf numFmtId="0" fontId="3" fillId="2" borderId="148" xfId="79" applyFont="1" applyFill="1" applyBorder="1" applyAlignment="1">
      <alignment horizontal="left"/>
    </xf>
    <xf numFmtId="0" fontId="3" fillId="2" borderId="149" xfId="80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1" xfId="0" applyFont="1" applyFill="1" applyBorder="1" applyAlignment="1">
      <alignment horizontal="right"/>
    </xf>
    <xf numFmtId="0" fontId="35" fillId="0" borderId="101" xfId="0" applyFont="1" applyFill="1" applyBorder="1" applyAlignment="1">
      <alignment horizontal="left"/>
    </xf>
    <xf numFmtId="165" fontId="35" fillId="0" borderId="101" xfId="0" applyNumberFormat="1" applyFont="1" applyFill="1" applyBorder="1"/>
    <xf numFmtId="0" fontId="35" fillId="0" borderId="94" xfId="0" applyFont="1" applyFill="1" applyBorder="1" applyAlignment="1">
      <alignment horizontal="right"/>
    </xf>
    <xf numFmtId="0" fontId="35" fillId="0" borderId="94" xfId="0" applyFont="1" applyFill="1" applyBorder="1" applyAlignment="1">
      <alignment horizontal="left"/>
    </xf>
    <xf numFmtId="165" fontId="35" fillId="0" borderId="94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94" xfId="0" applyNumberFormat="1" applyBorder="1"/>
    <xf numFmtId="9" fontId="0" fillId="0" borderId="94" xfId="0" applyNumberFormat="1" applyBorder="1"/>
    <xf numFmtId="9" fontId="0" fillId="0" borderId="95" xfId="0" applyNumberFormat="1" applyBorder="1"/>
    <xf numFmtId="0" fontId="67" fillId="0" borderId="93" xfId="0" applyFont="1" applyBorder="1" applyAlignment="1">
      <alignment horizontal="left" indent="1"/>
    </xf>
    <xf numFmtId="169" fontId="0" fillId="0" borderId="101" xfId="0" applyNumberFormat="1" applyBorder="1"/>
    <xf numFmtId="9" fontId="0" fillId="0" borderId="101" xfId="0" applyNumberFormat="1" applyBorder="1"/>
    <xf numFmtId="9" fontId="0" fillId="0" borderId="102" xfId="0" applyNumberFormat="1" applyBorder="1"/>
    <xf numFmtId="0" fontId="67" fillId="4" borderId="100" xfId="0" applyFont="1" applyFill="1" applyBorder="1" applyAlignment="1">
      <alignment horizontal="left"/>
    </xf>
    <xf numFmtId="169" fontId="67" fillId="4" borderId="101" xfId="0" applyNumberFormat="1" applyFont="1" applyFill="1" applyBorder="1"/>
    <xf numFmtId="9" fontId="67" fillId="4" borderId="101" xfId="0" applyNumberFormat="1" applyFont="1" applyFill="1" applyBorder="1"/>
    <xf numFmtId="9" fontId="67" fillId="4" borderId="102" xfId="0" applyNumberFormat="1" applyFont="1" applyFill="1" applyBorder="1"/>
    <xf numFmtId="0" fontId="67" fillId="0" borderId="100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1" xfId="0" applyNumberFormat="1" applyFont="1" applyFill="1" applyBorder="1"/>
    <xf numFmtId="169" fontId="35" fillId="0" borderId="102" xfId="0" applyNumberFormat="1" applyFont="1" applyFill="1" applyBorder="1"/>
    <xf numFmtId="169" fontId="35" fillId="0" borderId="94" xfId="0" applyNumberFormat="1" applyFont="1" applyFill="1" applyBorder="1"/>
    <xf numFmtId="169" fontId="35" fillId="0" borderId="95" xfId="0" applyNumberFormat="1" applyFont="1" applyFill="1" applyBorder="1"/>
    <xf numFmtId="0" fontId="42" fillId="0" borderId="93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166" fontId="5" fillId="0" borderId="143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3" fontId="12" fillId="0" borderId="143" xfId="0" applyNumberFormat="1" applyFont="1" applyBorder="1" applyAlignment="1">
      <alignment horizontal="right"/>
    </xf>
    <xf numFmtId="166" fontId="12" fillId="0" borderId="143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12" fillId="0" borderId="143" xfId="0" applyNumberFormat="1" applyFont="1" applyBorder="1"/>
    <xf numFmtId="166" fontId="12" fillId="0" borderId="143" xfId="0" applyNumberFormat="1" applyFont="1" applyBorder="1"/>
    <xf numFmtId="166" fontId="12" fillId="0" borderId="105" xfId="0" applyNumberFormat="1" applyFont="1" applyBorder="1"/>
    <xf numFmtId="166" fontId="11" fillId="0" borderId="105" xfId="0" applyNumberFormat="1" applyFont="1" applyBorder="1" applyAlignment="1">
      <alignment horizontal="right"/>
    </xf>
    <xf numFmtId="3" fontId="35" fillId="0" borderId="143" xfId="0" applyNumberFormat="1" applyFont="1" applyBorder="1"/>
    <xf numFmtId="166" fontId="35" fillId="0" borderId="143" xfId="0" applyNumberFormat="1" applyFont="1" applyBorder="1"/>
    <xf numFmtId="166" fontId="35" fillId="0" borderId="105" xfId="0" applyNumberFormat="1" applyFont="1" applyBorder="1"/>
    <xf numFmtId="3" fontId="35" fillId="0" borderId="143" xfId="0" applyNumberFormat="1" applyFont="1" applyBorder="1" applyAlignment="1">
      <alignment horizontal="right"/>
    </xf>
    <xf numFmtId="0" fontId="5" fillId="0" borderId="143" xfId="0" applyFont="1" applyBorder="1"/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0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05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3" xfId="0" applyNumberFormat="1" applyFont="1" applyBorder="1"/>
    <xf numFmtId="9" fontId="35" fillId="0" borderId="0" xfId="0" applyNumberFormat="1" applyFont="1" applyBorder="1"/>
    <xf numFmtId="3" fontId="35" fillId="0" borderId="142" xfId="0" applyNumberFormat="1" applyFont="1" applyBorder="1"/>
    <xf numFmtId="3" fontId="35" fillId="0" borderId="18" xfId="0" applyNumberFormat="1" applyFont="1" applyBorder="1"/>
    <xf numFmtId="3" fontId="35" fillId="0" borderId="68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51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0" fontId="34" fillId="2" borderId="108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1.1396978648203697</c:v>
                </c:pt>
                <c:pt idx="1">
                  <c:v>1.0537328114402544</c:v>
                </c:pt>
                <c:pt idx="2">
                  <c:v>1.0422120444243277</c:v>
                </c:pt>
                <c:pt idx="3">
                  <c:v>1.0082301573203716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9084064"/>
        <c:axId val="-14790889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1.1374656052694421</c:v>
                </c:pt>
                <c:pt idx="1">
                  <c:v>1.1374656052694421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59696720"/>
        <c:axId val="-959694544"/>
      </c:scatterChart>
      <c:catAx>
        <c:axId val="-14790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7908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79088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79084064"/>
        <c:crosses val="autoZero"/>
        <c:crossBetween val="between"/>
      </c:valAx>
      <c:valAx>
        <c:axId val="-9596967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59694544"/>
        <c:crosses val="max"/>
        <c:crossBetween val="midCat"/>
      </c:valAx>
      <c:valAx>
        <c:axId val="-9596945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596967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0.88690476190476186</c:v>
                </c:pt>
                <c:pt idx="1">
                  <c:v>1</c:v>
                </c:pt>
                <c:pt idx="2">
                  <c:v>1.0299065420560747</c:v>
                </c:pt>
                <c:pt idx="3">
                  <c:v>1.0378457059679767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9691280"/>
        <c:axId val="-95969726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59690736"/>
        <c:axId val="-1737898416"/>
      </c:scatterChart>
      <c:catAx>
        <c:axId val="-95969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5969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596972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959691280"/>
        <c:crosses val="autoZero"/>
        <c:crossBetween val="between"/>
      </c:valAx>
      <c:valAx>
        <c:axId val="-959690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737898416"/>
        <c:crosses val="max"/>
        <c:crossBetween val="midCat"/>
      </c:valAx>
      <c:valAx>
        <c:axId val="-1737898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9596907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6" t="s">
        <v>132</v>
      </c>
      <c r="B1" s="526"/>
    </row>
    <row r="2" spans="1:3" ht="14.4" customHeight="1" thickBot="1" x14ac:dyDescent="0.35">
      <c r="A2" s="374" t="s">
        <v>321</v>
      </c>
      <c r="B2" s="50"/>
    </row>
    <row r="3" spans="1:3" ht="14.4" customHeight="1" thickBot="1" x14ac:dyDescent="0.35">
      <c r="A3" s="522" t="s">
        <v>182</v>
      </c>
      <c r="B3" s="523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323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4" t="s">
        <v>133</v>
      </c>
      <c r="B10" s="523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8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715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255</v>
      </c>
      <c r="C15" s="51" t="s">
        <v>265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1046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8" t="s">
        <v>1047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1078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1216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5" t="s">
        <v>134</v>
      </c>
      <c r="B25" s="523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1220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1232</v>
      </c>
      <c r="C27" s="51" t="s">
        <v>268</v>
      </c>
    </row>
    <row r="28" spans="1:3" ht="14.4" customHeight="1" x14ac:dyDescent="0.3">
      <c r="A28" s="266" t="str">
        <f t="shared" si="4"/>
        <v>ZV Vykáz.-A Detail</v>
      </c>
      <c r="B28" s="180" t="s">
        <v>1395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1396</v>
      </c>
      <c r="C29" s="51" t="s">
        <v>304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1465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1485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1576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715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321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40</v>
      </c>
      <c r="G3" s="47">
        <f>SUBTOTAL(9,G6:G1048576)</f>
        <v>75554.600000000006</v>
      </c>
      <c r="H3" s="48">
        <f>IF(M3=0,0,G3/M3)</f>
        <v>9.2280078084589851E-2</v>
      </c>
      <c r="I3" s="47">
        <f>SUBTOTAL(9,I6:I1048576)</f>
        <v>107</v>
      </c>
      <c r="J3" s="47">
        <f>SUBTOTAL(9,J6:J1048576)</f>
        <v>743198.50000000012</v>
      </c>
      <c r="K3" s="48">
        <f>IF(M3=0,0,J3/M3)</f>
        <v>0.90771992191541018</v>
      </c>
      <c r="L3" s="47">
        <f>SUBTOTAL(9,L6:L1048576)</f>
        <v>147</v>
      </c>
      <c r="M3" s="49">
        <f>SUBTOTAL(9,M6:M1048576)</f>
        <v>818753.10000000009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741" t="s">
        <v>162</v>
      </c>
      <c r="B5" s="759" t="s">
        <v>163</v>
      </c>
      <c r="C5" s="759" t="s">
        <v>90</v>
      </c>
      <c r="D5" s="759" t="s">
        <v>164</v>
      </c>
      <c r="E5" s="759" t="s">
        <v>165</v>
      </c>
      <c r="F5" s="760" t="s">
        <v>28</v>
      </c>
      <c r="G5" s="760" t="s">
        <v>14</v>
      </c>
      <c r="H5" s="743" t="s">
        <v>166</v>
      </c>
      <c r="I5" s="742" t="s">
        <v>28</v>
      </c>
      <c r="J5" s="760" t="s">
        <v>14</v>
      </c>
      <c r="K5" s="743" t="s">
        <v>166</v>
      </c>
      <c r="L5" s="742" t="s">
        <v>28</v>
      </c>
      <c r="M5" s="761" t="s">
        <v>14</v>
      </c>
    </row>
    <row r="6" spans="1:13" ht="14.4" customHeight="1" x14ac:dyDescent="0.3">
      <c r="A6" s="720" t="s">
        <v>535</v>
      </c>
      <c r="B6" s="721" t="s">
        <v>681</v>
      </c>
      <c r="C6" s="721" t="s">
        <v>682</v>
      </c>
      <c r="D6" s="721" t="s">
        <v>683</v>
      </c>
      <c r="E6" s="721" t="s">
        <v>684</v>
      </c>
      <c r="F6" s="725"/>
      <c r="G6" s="725"/>
      <c r="H6" s="745">
        <v>0</v>
      </c>
      <c r="I6" s="725">
        <v>1</v>
      </c>
      <c r="J6" s="725">
        <v>100.07</v>
      </c>
      <c r="K6" s="745">
        <v>1</v>
      </c>
      <c r="L6" s="725">
        <v>1</v>
      </c>
      <c r="M6" s="726">
        <v>100.07</v>
      </c>
    </row>
    <row r="7" spans="1:13" ht="14.4" customHeight="1" x14ac:dyDescent="0.3">
      <c r="A7" s="727" t="s">
        <v>535</v>
      </c>
      <c r="B7" s="728" t="s">
        <v>681</v>
      </c>
      <c r="C7" s="728" t="s">
        <v>685</v>
      </c>
      <c r="D7" s="728" t="s">
        <v>590</v>
      </c>
      <c r="E7" s="728" t="s">
        <v>686</v>
      </c>
      <c r="F7" s="732"/>
      <c r="G7" s="732"/>
      <c r="H7" s="746">
        <v>0</v>
      </c>
      <c r="I7" s="732">
        <v>1</v>
      </c>
      <c r="J7" s="732">
        <v>113.04999999999994</v>
      </c>
      <c r="K7" s="746">
        <v>1</v>
      </c>
      <c r="L7" s="732">
        <v>1</v>
      </c>
      <c r="M7" s="733">
        <v>113.04999999999994</v>
      </c>
    </row>
    <row r="8" spans="1:13" ht="14.4" customHeight="1" x14ac:dyDescent="0.3">
      <c r="A8" s="727" t="s">
        <v>535</v>
      </c>
      <c r="B8" s="728" t="s">
        <v>681</v>
      </c>
      <c r="C8" s="728" t="s">
        <v>687</v>
      </c>
      <c r="D8" s="728" t="s">
        <v>592</v>
      </c>
      <c r="E8" s="728" t="s">
        <v>688</v>
      </c>
      <c r="F8" s="732"/>
      <c r="G8" s="732"/>
      <c r="H8" s="746">
        <v>0</v>
      </c>
      <c r="I8" s="732">
        <v>2</v>
      </c>
      <c r="J8" s="732">
        <v>99.44</v>
      </c>
      <c r="K8" s="746">
        <v>1</v>
      </c>
      <c r="L8" s="732">
        <v>2</v>
      </c>
      <c r="M8" s="733">
        <v>99.44</v>
      </c>
    </row>
    <row r="9" spans="1:13" ht="14.4" customHeight="1" x14ac:dyDescent="0.3">
      <c r="A9" s="727" t="s">
        <v>535</v>
      </c>
      <c r="B9" s="728" t="s">
        <v>681</v>
      </c>
      <c r="C9" s="728" t="s">
        <v>689</v>
      </c>
      <c r="D9" s="728" t="s">
        <v>588</v>
      </c>
      <c r="E9" s="728" t="s">
        <v>690</v>
      </c>
      <c r="F9" s="732"/>
      <c r="G9" s="732"/>
      <c r="H9" s="746">
        <v>0</v>
      </c>
      <c r="I9" s="732">
        <v>2</v>
      </c>
      <c r="J9" s="732">
        <v>126.21999999999997</v>
      </c>
      <c r="K9" s="746">
        <v>1</v>
      </c>
      <c r="L9" s="732">
        <v>2</v>
      </c>
      <c r="M9" s="733">
        <v>126.21999999999997</v>
      </c>
    </row>
    <row r="10" spans="1:13" ht="14.4" customHeight="1" x14ac:dyDescent="0.3">
      <c r="A10" s="727" t="s">
        <v>535</v>
      </c>
      <c r="B10" s="728" t="s">
        <v>681</v>
      </c>
      <c r="C10" s="728" t="s">
        <v>691</v>
      </c>
      <c r="D10" s="728" t="s">
        <v>683</v>
      </c>
      <c r="E10" s="728" t="s">
        <v>692</v>
      </c>
      <c r="F10" s="732"/>
      <c r="G10" s="732"/>
      <c r="H10" s="746">
        <v>0</v>
      </c>
      <c r="I10" s="732">
        <v>4</v>
      </c>
      <c r="J10" s="732">
        <v>246.11999999999995</v>
      </c>
      <c r="K10" s="746">
        <v>1</v>
      </c>
      <c r="L10" s="732">
        <v>4</v>
      </c>
      <c r="M10" s="733">
        <v>246.11999999999995</v>
      </c>
    </row>
    <row r="11" spans="1:13" ht="14.4" customHeight="1" x14ac:dyDescent="0.3">
      <c r="A11" s="727" t="s">
        <v>535</v>
      </c>
      <c r="B11" s="728" t="s">
        <v>693</v>
      </c>
      <c r="C11" s="728" t="s">
        <v>694</v>
      </c>
      <c r="D11" s="728" t="s">
        <v>567</v>
      </c>
      <c r="E11" s="728" t="s">
        <v>695</v>
      </c>
      <c r="F11" s="732"/>
      <c r="G11" s="732"/>
      <c r="H11" s="746">
        <v>0</v>
      </c>
      <c r="I11" s="732">
        <v>2</v>
      </c>
      <c r="J11" s="732">
        <v>117.47999999999993</v>
      </c>
      <c r="K11" s="746">
        <v>1</v>
      </c>
      <c r="L11" s="732">
        <v>2</v>
      </c>
      <c r="M11" s="733">
        <v>117.47999999999993</v>
      </c>
    </row>
    <row r="12" spans="1:13" ht="14.4" customHeight="1" x14ac:dyDescent="0.3">
      <c r="A12" s="727" t="s">
        <v>535</v>
      </c>
      <c r="B12" s="728" t="s">
        <v>696</v>
      </c>
      <c r="C12" s="728" t="s">
        <v>697</v>
      </c>
      <c r="D12" s="728" t="s">
        <v>698</v>
      </c>
      <c r="E12" s="728" t="s">
        <v>699</v>
      </c>
      <c r="F12" s="732"/>
      <c r="G12" s="732"/>
      <c r="H12" s="746">
        <v>0</v>
      </c>
      <c r="I12" s="732">
        <v>3</v>
      </c>
      <c r="J12" s="732">
        <v>133.77000000000001</v>
      </c>
      <c r="K12" s="746">
        <v>1</v>
      </c>
      <c r="L12" s="732">
        <v>3</v>
      </c>
      <c r="M12" s="733">
        <v>133.77000000000001</v>
      </c>
    </row>
    <row r="13" spans="1:13" ht="14.4" customHeight="1" x14ac:dyDescent="0.3">
      <c r="A13" s="727" t="s">
        <v>540</v>
      </c>
      <c r="B13" s="728" t="s">
        <v>700</v>
      </c>
      <c r="C13" s="728" t="s">
        <v>701</v>
      </c>
      <c r="D13" s="728" t="s">
        <v>639</v>
      </c>
      <c r="E13" s="728" t="s">
        <v>702</v>
      </c>
      <c r="F13" s="732"/>
      <c r="G13" s="732"/>
      <c r="H13" s="746">
        <v>0</v>
      </c>
      <c r="I13" s="732">
        <v>1</v>
      </c>
      <c r="J13" s="732">
        <v>50.169999999999987</v>
      </c>
      <c r="K13" s="746">
        <v>1</v>
      </c>
      <c r="L13" s="732">
        <v>1</v>
      </c>
      <c r="M13" s="733">
        <v>50.169999999999987</v>
      </c>
    </row>
    <row r="14" spans="1:13" ht="14.4" customHeight="1" x14ac:dyDescent="0.3">
      <c r="A14" s="727" t="s">
        <v>546</v>
      </c>
      <c r="B14" s="728" t="s">
        <v>703</v>
      </c>
      <c r="C14" s="728" t="s">
        <v>704</v>
      </c>
      <c r="D14" s="728" t="s">
        <v>705</v>
      </c>
      <c r="E14" s="728" t="s">
        <v>706</v>
      </c>
      <c r="F14" s="732"/>
      <c r="G14" s="732"/>
      <c r="H14" s="746">
        <v>0</v>
      </c>
      <c r="I14" s="732">
        <v>1</v>
      </c>
      <c r="J14" s="732">
        <v>409.59</v>
      </c>
      <c r="K14" s="746">
        <v>1</v>
      </c>
      <c r="L14" s="732">
        <v>1</v>
      </c>
      <c r="M14" s="733">
        <v>409.59</v>
      </c>
    </row>
    <row r="15" spans="1:13" ht="14.4" customHeight="1" x14ac:dyDescent="0.3">
      <c r="A15" s="727" t="s">
        <v>546</v>
      </c>
      <c r="B15" s="728" t="s">
        <v>707</v>
      </c>
      <c r="C15" s="728" t="s">
        <v>708</v>
      </c>
      <c r="D15" s="728" t="s">
        <v>666</v>
      </c>
      <c r="E15" s="728" t="s">
        <v>709</v>
      </c>
      <c r="F15" s="732"/>
      <c r="G15" s="732"/>
      <c r="H15" s="746">
        <v>0</v>
      </c>
      <c r="I15" s="732">
        <v>20</v>
      </c>
      <c r="J15" s="732">
        <v>648036.22000000009</v>
      </c>
      <c r="K15" s="746">
        <v>1</v>
      </c>
      <c r="L15" s="732">
        <v>20</v>
      </c>
      <c r="M15" s="733">
        <v>648036.22000000009</v>
      </c>
    </row>
    <row r="16" spans="1:13" ht="14.4" customHeight="1" x14ac:dyDescent="0.3">
      <c r="A16" s="727" t="s">
        <v>546</v>
      </c>
      <c r="B16" s="728" t="s">
        <v>707</v>
      </c>
      <c r="C16" s="728" t="s">
        <v>710</v>
      </c>
      <c r="D16" s="728" t="s">
        <v>666</v>
      </c>
      <c r="E16" s="728" t="s">
        <v>711</v>
      </c>
      <c r="F16" s="732"/>
      <c r="G16" s="732"/>
      <c r="H16" s="746">
        <v>0</v>
      </c>
      <c r="I16" s="732">
        <v>70</v>
      </c>
      <c r="J16" s="732">
        <v>93766.37000000001</v>
      </c>
      <c r="K16" s="746">
        <v>1</v>
      </c>
      <c r="L16" s="732">
        <v>70</v>
      </c>
      <c r="M16" s="733">
        <v>93766.37000000001</v>
      </c>
    </row>
    <row r="17" spans="1:13" ht="14.4" customHeight="1" thickBot="1" x14ac:dyDescent="0.35">
      <c r="A17" s="734" t="s">
        <v>546</v>
      </c>
      <c r="B17" s="735" t="s">
        <v>712</v>
      </c>
      <c r="C17" s="735" t="s">
        <v>713</v>
      </c>
      <c r="D17" s="735" t="s">
        <v>662</v>
      </c>
      <c r="E17" s="735" t="s">
        <v>714</v>
      </c>
      <c r="F17" s="739">
        <v>40</v>
      </c>
      <c r="G17" s="739">
        <v>75554.600000000006</v>
      </c>
      <c r="H17" s="747">
        <v>1</v>
      </c>
      <c r="I17" s="739"/>
      <c r="J17" s="739"/>
      <c r="K17" s="747">
        <v>0</v>
      </c>
      <c r="L17" s="739">
        <v>40</v>
      </c>
      <c r="M17" s="740">
        <v>75554.600000000006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5" t="s">
        <v>255</v>
      </c>
      <c r="B1" s="565"/>
      <c r="C1" s="565"/>
      <c r="D1" s="565"/>
      <c r="E1" s="565"/>
      <c r="F1" s="527"/>
      <c r="G1" s="527"/>
      <c r="H1" s="527"/>
      <c r="I1" s="527"/>
      <c r="J1" s="558"/>
      <c r="K1" s="558"/>
      <c r="L1" s="558"/>
      <c r="M1" s="558"/>
      <c r="N1" s="558"/>
      <c r="O1" s="558"/>
      <c r="P1" s="558"/>
      <c r="Q1" s="558"/>
    </row>
    <row r="2" spans="1:17" ht="14.4" customHeight="1" thickBot="1" x14ac:dyDescent="0.35">
      <c r="A2" s="374" t="s">
        <v>321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121</v>
      </c>
      <c r="C3" s="437">
        <f>SUM(C6:C1048576)</f>
        <v>2</v>
      </c>
      <c r="D3" s="437">
        <f>SUM(D6:D1048576)</f>
        <v>0</v>
      </c>
      <c r="E3" s="438">
        <f>SUM(E6:E1048576)</f>
        <v>3</v>
      </c>
      <c r="F3" s="435">
        <f>IF(SUM($B3:$E3)=0,"",B3/SUM($B3:$E3))</f>
        <v>0.96031746031746035</v>
      </c>
      <c r="G3" s="433">
        <f t="shared" ref="G3:I3" si="0">IF(SUM($B3:$E3)=0,"",C3/SUM($B3:$E3))</f>
        <v>1.5873015873015872E-2</v>
      </c>
      <c r="H3" s="433">
        <f t="shared" si="0"/>
        <v>0</v>
      </c>
      <c r="I3" s="434">
        <f t="shared" si="0"/>
        <v>2.3809523809523808E-2</v>
      </c>
      <c r="J3" s="437">
        <f>SUM(J6:J1048576)</f>
        <v>50</v>
      </c>
      <c r="K3" s="437">
        <f>SUM(K6:K1048576)</f>
        <v>2</v>
      </c>
      <c r="L3" s="437">
        <f>SUM(L6:L1048576)</f>
        <v>0</v>
      </c>
      <c r="M3" s="438">
        <f>SUM(M6:M1048576)</f>
        <v>3</v>
      </c>
      <c r="N3" s="435">
        <f>IF(SUM($J3:$M3)=0,"",J3/SUM($J3:$M3))</f>
        <v>0.90909090909090906</v>
      </c>
      <c r="O3" s="433">
        <f t="shared" ref="O3:Q3" si="1">IF(SUM($J3:$M3)=0,"",K3/SUM($J3:$M3))</f>
        <v>3.6363636363636362E-2</v>
      </c>
      <c r="P3" s="433">
        <f t="shared" si="1"/>
        <v>0</v>
      </c>
      <c r="Q3" s="434">
        <f t="shared" si="1"/>
        <v>5.4545454545454543E-2</v>
      </c>
    </row>
    <row r="4" spans="1:17" ht="14.4" customHeight="1" thickBot="1" x14ac:dyDescent="0.35">
      <c r="A4" s="431"/>
      <c r="B4" s="578" t="s">
        <v>257</v>
      </c>
      <c r="C4" s="579"/>
      <c r="D4" s="579"/>
      <c r="E4" s="580"/>
      <c r="F4" s="575" t="s">
        <v>262</v>
      </c>
      <c r="G4" s="576"/>
      <c r="H4" s="576"/>
      <c r="I4" s="577"/>
      <c r="J4" s="578" t="s">
        <v>263</v>
      </c>
      <c r="K4" s="579"/>
      <c r="L4" s="579"/>
      <c r="M4" s="580"/>
      <c r="N4" s="575" t="s">
        <v>264</v>
      </c>
      <c r="O4" s="576"/>
      <c r="P4" s="576"/>
      <c r="Q4" s="577"/>
    </row>
    <row r="5" spans="1:17" ht="14.4" customHeight="1" thickBot="1" x14ac:dyDescent="0.35">
      <c r="A5" s="762" t="s">
        <v>256</v>
      </c>
      <c r="B5" s="763" t="s">
        <v>258</v>
      </c>
      <c r="C5" s="763" t="s">
        <v>259</v>
      </c>
      <c r="D5" s="763" t="s">
        <v>260</v>
      </c>
      <c r="E5" s="764" t="s">
        <v>261</v>
      </c>
      <c r="F5" s="765" t="s">
        <v>258</v>
      </c>
      <c r="G5" s="766" t="s">
        <v>259</v>
      </c>
      <c r="H5" s="766" t="s">
        <v>260</v>
      </c>
      <c r="I5" s="767" t="s">
        <v>261</v>
      </c>
      <c r="J5" s="763" t="s">
        <v>258</v>
      </c>
      <c r="K5" s="763" t="s">
        <v>259</v>
      </c>
      <c r="L5" s="763" t="s">
        <v>260</v>
      </c>
      <c r="M5" s="764" t="s">
        <v>261</v>
      </c>
      <c r="N5" s="765" t="s">
        <v>258</v>
      </c>
      <c r="O5" s="766" t="s">
        <v>259</v>
      </c>
      <c r="P5" s="766" t="s">
        <v>260</v>
      </c>
      <c r="Q5" s="767" t="s">
        <v>261</v>
      </c>
    </row>
    <row r="6" spans="1:17" ht="14.4" customHeight="1" x14ac:dyDescent="0.3">
      <c r="A6" s="771" t="s">
        <v>716</v>
      </c>
      <c r="B6" s="777"/>
      <c r="C6" s="725"/>
      <c r="D6" s="725"/>
      <c r="E6" s="726"/>
      <c r="F6" s="774"/>
      <c r="G6" s="745"/>
      <c r="H6" s="745"/>
      <c r="I6" s="780"/>
      <c r="J6" s="777"/>
      <c r="K6" s="725"/>
      <c r="L6" s="725"/>
      <c r="M6" s="726"/>
      <c r="N6" s="774"/>
      <c r="O6" s="745"/>
      <c r="P6" s="745"/>
      <c r="Q6" s="768"/>
    </row>
    <row r="7" spans="1:17" ht="14.4" customHeight="1" x14ac:dyDescent="0.3">
      <c r="A7" s="772" t="s">
        <v>717</v>
      </c>
      <c r="B7" s="778">
        <v>58</v>
      </c>
      <c r="C7" s="732"/>
      <c r="D7" s="732"/>
      <c r="E7" s="733"/>
      <c r="F7" s="775">
        <v>1</v>
      </c>
      <c r="G7" s="746">
        <v>0</v>
      </c>
      <c r="H7" s="746">
        <v>0</v>
      </c>
      <c r="I7" s="781">
        <v>0</v>
      </c>
      <c r="J7" s="778">
        <v>11</v>
      </c>
      <c r="K7" s="732"/>
      <c r="L7" s="732"/>
      <c r="M7" s="733"/>
      <c r="N7" s="775">
        <v>1</v>
      </c>
      <c r="O7" s="746">
        <v>0</v>
      </c>
      <c r="P7" s="746">
        <v>0</v>
      </c>
      <c r="Q7" s="769">
        <v>0</v>
      </c>
    </row>
    <row r="8" spans="1:17" ht="14.4" customHeight="1" x14ac:dyDescent="0.3">
      <c r="A8" s="772" t="s">
        <v>718</v>
      </c>
      <c r="B8" s="778">
        <v>18</v>
      </c>
      <c r="C8" s="732">
        <v>1</v>
      </c>
      <c r="D8" s="732"/>
      <c r="E8" s="733"/>
      <c r="F8" s="775">
        <v>0.94736842105263153</v>
      </c>
      <c r="G8" s="746">
        <v>5.2631578947368418E-2</v>
      </c>
      <c r="H8" s="746">
        <v>0</v>
      </c>
      <c r="I8" s="781">
        <v>0</v>
      </c>
      <c r="J8" s="778">
        <v>9</v>
      </c>
      <c r="K8" s="732">
        <v>1</v>
      </c>
      <c r="L8" s="732"/>
      <c r="M8" s="733"/>
      <c r="N8" s="775">
        <v>0.9</v>
      </c>
      <c r="O8" s="746">
        <v>0.1</v>
      </c>
      <c r="P8" s="746">
        <v>0</v>
      </c>
      <c r="Q8" s="769">
        <v>0</v>
      </c>
    </row>
    <row r="9" spans="1:17" ht="14.4" customHeight="1" x14ac:dyDescent="0.3">
      <c r="A9" s="772" t="s">
        <v>719</v>
      </c>
      <c r="B9" s="778">
        <v>45</v>
      </c>
      <c r="C9" s="732">
        <v>1</v>
      </c>
      <c r="D9" s="732"/>
      <c r="E9" s="733"/>
      <c r="F9" s="775">
        <v>0.97826086956521741</v>
      </c>
      <c r="G9" s="746">
        <v>2.1739130434782608E-2</v>
      </c>
      <c r="H9" s="746">
        <v>0</v>
      </c>
      <c r="I9" s="781">
        <v>0</v>
      </c>
      <c r="J9" s="778">
        <v>30</v>
      </c>
      <c r="K9" s="732">
        <v>1</v>
      </c>
      <c r="L9" s="732"/>
      <c r="M9" s="733"/>
      <c r="N9" s="775">
        <v>0.967741935483871</v>
      </c>
      <c r="O9" s="746">
        <v>3.2258064516129031E-2</v>
      </c>
      <c r="P9" s="746">
        <v>0</v>
      </c>
      <c r="Q9" s="769">
        <v>0</v>
      </c>
    </row>
    <row r="10" spans="1:17" ht="14.4" customHeight="1" thickBot="1" x14ac:dyDescent="0.35">
      <c r="A10" s="773" t="s">
        <v>720</v>
      </c>
      <c r="B10" s="779"/>
      <c r="C10" s="739"/>
      <c r="D10" s="739"/>
      <c r="E10" s="740">
        <v>3</v>
      </c>
      <c r="F10" s="776">
        <v>0</v>
      </c>
      <c r="G10" s="747">
        <v>0</v>
      </c>
      <c r="H10" s="747">
        <v>0</v>
      </c>
      <c r="I10" s="782">
        <v>1</v>
      </c>
      <c r="J10" s="779"/>
      <c r="K10" s="739"/>
      <c r="L10" s="739"/>
      <c r="M10" s="740">
        <v>3</v>
      </c>
      <c r="N10" s="776">
        <v>0</v>
      </c>
      <c r="O10" s="747">
        <v>0</v>
      </c>
      <c r="P10" s="747">
        <v>0</v>
      </c>
      <c r="Q10" s="77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5" t="s">
        <v>177</v>
      </c>
      <c r="B1" s="565"/>
      <c r="C1" s="565"/>
      <c r="D1" s="565"/>
      <c r="E1" s="565"/>
      <c r="F1" s="565"/>
      <c r="G1" s="565"/>
      <c r="H1" s="565"/>
      <c r="I1" s="527"/>
      <c r="J1" s="527"/>
      <c r="K1" s="527"/>
      <c r="L1" s="527"/>
    </row>
    <row r="2" spans="1:14" ht="14.4" customHeight="1" thickBot="1" x14ac:dyDescent="0.35">
      <c r="A2" s="374" t="s">
        <v>321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2" t="s">
        <v>15</v>
      </c>
      <c r="D3" s="581"/>
      <c r="E3" s="581" t="s">
        <v>16</v>
      </c>
      <c r="F3" s="581"/>
      <c r="G3" s="581"/>
      <c r="H3" s="581"/>
      <c r="I3" s="581" t="s">
        <v>190</v>
      </c>
      <c r="J3" s="581"/>
      <c r="K3" s="581"/>
      <c r="L3" s="583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09">
        <v>22</v>
      </c>
      <c r="B5" s="710" t="s">
        <v>721</v>
      </c>
      <c r="C5" s="713">
        <v>94400.479999999981</v>
      </c>
      <c r="D5" s="713">
        <v>866</v>
      </c>
      <c r="E5" s="713">
        <v>42182.749999999985</v>
      </c>
      <c r="F5" s="783">
        <v>0.44684889314122123</v>
      </c>
      <c r="G5" s="713">
        <v>397</v>
      </c>
      <c r="H5" s="783">
        <v>0.45842956120092376</v>
      </c>
      <c r="I5" s="713">
        <v>52217.729999999989</v>
      </c>
      <c r="J5" s="783">
        <v>0.55315110685877866</v>
      </c>
      <c r="K5" s="713">
        <v>469</v>
      </c>
      <c r="L5" s="783">
        <v>0.54157043879907618</v>
      </c>
      <c r="M5" s="713" t="s">
        <v>74</v>
      </c>
      <c r="N5" s="270"/>
    </row>
    <row r="6" spans="1:14" ht="14.4" customHeight="1" x14ac:dyDescent="0.3">
      <c r="A6" s="709">
        <v>22</v>
      </c>
      <c r="B6" s="710" t="s">
        <v>722</v>
      </c>
      <c r="C6" s="713">
        <v>94400.479999999981</v>
      </c>
      <c r="D6" s="713">
        <v>866</v>
      </c>
      <c r="E6" s="713">
        <v>42182.749999999985</v>
      </c>
      <c r="F6" s="783">
        <v>0.44684889314122123</v>
      </c>
      <c r="G6" s="713">
        <v>397</v>
      </c>
      <c r="H6" s="783">
        <v>0.45842956120092376</v>
      </c>
      <c r="I6" s="713">
        <v>52217.729999999989</v>
      </c>
      <c r="J6" s="783">
        <v>0.55315110685877866</v>
      </c>
      <c r="K6" s="713">
        <v>469</v>
      </c>
      <c r="L6" s="783">
        <v>0.54157043879907618</v>
      </c>
      <c r="M6" s="713" t="s">
        <v>1</v>
      </c>
      <c r="N6" s="270"/>
    </row>
    <row r="7" spans="1:14" ht="14.4" customHeight="1" x14ac:dyDescent="0.3">
      <c r="A7" s="709" t="s">
        <v>524</v>
      </c>
      <c r="B7" s="710" t="s">
        <v>3</v>
      </c>
      <c r="C7" s="713">
        <v>94400.479999999981</v>
      </c>
      <c r="D7" s="713">
        <v>866</v>
      </c>
      <c r="E7" s="713">
        <v>42182.749999999985</v>
      </c>
      <c r="F7" s="783">
        <v>0.44684889314122123</v>
      </c>
      <c r="G7" s="713">
        <v>397</v>
      </c>
      <c r="H7" s="783">
        <v>0.45842956120092376</v>
      </c>
      <c r="I7" s="713">
        <v>52217.729999999989</v>
      </c>
      <c r="J7" s="783">
        <v>0.55315110685877866</v>
      </c>
      <c r="K7" s="713">
        <v>469</v>
      </c>
      <c r="L7" s="783">
        <v>0.54157043879907618</v>
      </c>
      <c r="M7" s="713" t="s">
        <v>534</v>
      </c>
      <c r="N7" s="270"/>
    </row>
    <row r="9" spans="1:14" ht="14.4" customHeight="1" x14ac:dyDescent="0.3">
      <c r="A9" s="709">
        <v>22</v>
      </c>
      <c r="B9" s="710" t="s">
        <v>721</v>
      </c>
      <c r="C9" s="713" t="s">
        <v>526</v>
      </c>
      <c r="D9" s="713" t="s">
        <v>526</v>
      </c>
      <c r="E9" s="713" t="s">
        <v>526</v>
      </c>
      <c r="F9" s="783" t="s">
        <v>526</v>
      </c>
      <c r="G9" s="713" t="s">
        <v>526</v>
      </c>
      <c r="H9" s="783" t="s">
        <v>526</v>
      </c>
      <c r="I9" s="713" t="s">
        <v>526</v>
      </c>
      <c r="J9" s="783" t="s">
        <v>526</v>
      </c>
      <c r="K9" s="713" t="s">
        <v>526</v>
      </c>
      <c r="L9" s="783" t="s">
        <v>526</v>
      </c>
      <c r="M9" s="713" t="s">
        <v>74</v>
      </c>
      <c r="N9" s="270"/>
    </row>
    <row r="10" spans="1:14" ht="14.4" customHeight="1" x14ac:dyDescent="0.3">
      <c r="A10" s="709" t="s">
        <v>723</v>
      </c>
      <c r="B10" s="710" t="s">
        <v>722</v>
      </c>
      <c r="C10" s="713">
        <v>11621.279999999999</v>
      </c>
      <c r="D10" s="713">
        <v>104</v>
      </c>
      <c r="E10" s="713">
        <v>4357.0499999999993</v>
      </c>
      <c r="F10" s="783">
        <v>0.37491997439180536</v>
      </c>
      <c r="G10" s="713">
        <v>37</v>
      </c>
      <c r="H10" s="783">
        <v>0.35576923076923078</v>
      </c>
      <c r="I10" s="713">
        <v>7264.2299999999987</v>
      </c>
      <c r="J10" s="783">
        <v>0.62508002560819453</v>
      </c>
      <c r="K10" s="713">
        <v>67</v>
      </c>
      <c r="L10" s="783">
        <v>0.64423076923076927</v>
      </c>
      <c r="M10" s="713" t="s">
        <v>1</v>
      </c>
      <c r="N10" s="270"/>
    </row>
    <row r="11" spans="1:14" ht="14.4" customHeight="1" x14ac:dyDescent="0.3">
      <c r="A11" s="709" t="s">
        <v>723</v>
      </c>
      <c r="B11" s="710" t="s">
        <v>724</v>
      </c>
      <c r="C11" s="713">
        <v>11621.279999999999</v>
      </c>
      <c r="D11" s="713">
        <v>104</v>
      </c>
      <c r="E11" s="713">
        <v>4357.0499999999993</v>
      </c>
      <c r="F11" s="783">
        <v>0.37491997439180536</v>
      </c>
      <c r="G11" s="713">
        <v>37</v>
      </c>
      <c r="H11" s="783">
        <v>0.35576923076923078</v>
      </c>
      <c r="I11" s="713">
        <v>7264.2299999999987</v>
      </c>
      <c r="J11" s="783">
        <v>0.62508002560819453</v>
      </c>
      <c r="K11" s="713">
        <v>67</v>
      </c>
      <c r="L11" s="783">
        <v>0.64423076923076927</v>
      </c>
      <c r="M11" s="713" t="s">
        <v>538</v>
      </c>
      <c r="N11" s="270"/>
    </row>
    <row r="12" spans="1:14" ht="14.4" customHeight="1" x14ac:dyDescent="0.3">
      <c r="A12" s="709" t="s">
        <v>526</v>
      </c>
      <c r="B12" s="710" t="s">
        <v>526</v>
      </c>
      <c r="C12" s="713" t="s">
        <v>526</v>
      </c>
      <c r="D12" s="713" t="s">
        <v>526</v>
      </c>
      <c r="E12" s="713" t="s">
        <v>526</v>
      </c>
      <c r="F12" s="783" t="s">
        <v>526</v>
      </c>
      <c r="G12" s="713" t="s">
        <v>526</v>
      </c>
      <c r="H12" s="783" t="s">
        <v>526</v>
      </c>
      <c r="I12" s="713" t="s">
        <v>526</v>
      </c>
      <c r="J12" s="783" t="s">
        <v>526</v>
      </c>
      <c r="K12" s="713" t="s">
        <v>526</v>
      </c>
      <c r="L12" s="783" t="s">
        <v>526</v>
      </c>
      <c r="M12" s="713" t="s">
        <v>539</v>
      </c>
      <c r="N12" s="270"/>
    </row>
    <row r="13" spans="1:14" ht="14.4" customHeight="1" x14ac:dyDescent="0.3">
      <c r="A13" s="709" t="s">
        <v>725</v>
      </c>
      <c r="B13" s="710" t="s">
        <v>722</v>
      </c>
      <c r="C13" s="713">
        <v>82779.199999999983</v>
      </c>
      <c r="D13" s="713">
        <v>762</v>
      </c>
      <c r="E13" s="713">
        <v>37825.69999999999</v>
      </c>
      <c r="F13" s="783">
        <v>0.45694691420066874</v>
      </c>
      <c r="G13" s="713">
        <v>360</v>
      </c>
      <c r="H13" s="783">
        <v>0.47244094488188976</v>
      </c>
      <c r="I13" s="713">
        <v>44953.499999999985</v>
      </c>
      <c r="J13" s="783">
        <v>0.5430530857993312</v>
      </c>
      <c r="K13" s="713">
        <v>402</v>
      </c>
      <c r="L13" s="783">
        <v>0.52755905511811019</v>
      </c>
      <c r="M13" s="713" t="s">
        <v>1</v>
      </c>
      <c r="N13" s="270"/>
    </row>
    <row r="14" spans="1:14" ht="14.4" customHeight="1" x14ac:dyDescent="0.3">
      <c r="A14" s="709" t="s">
        <v>725</v>
      </c>
      <c r="B14" s="710" t="s">
        <v>726</v>
      </c>
      <c r="C14" s="713">
        <v>82779.199999999983</v>
      </c>
      <c r="D14" s="713">
        <v>762</v>
      </c>
      <c r="E14" s="713">
        <v>37825.69999999999</v>
      </c>
      <c r="F14" s="783">
        <v>0.45694691420066874</v>
      </c>
      <c r="G14" s="713">
        <v>360</v>
      </c>
      <c r="H14" s="783">
        <v>0.47244094488188976</v>
      </c>
      <c r="I14" s="713">
        <v>44953.499999999985</v>
      </c>
      <c r="J14" s="783">
        <v>0.5430530857993312</v>
      </c>
      <c r="K14" s="713">
        <v>402</v>
      </c>
      <c r="L14" s="783">
        <v>0.52755905511811019</v>
      </c>
      <c r="M14" s="713" t="s">
        <v>538</v>
      </c>
      <c r="N14" s="270"/>
    </row>
    <row r="15" spans="1:14" ht="14.4" customHeight="1" x14ac:dyDescent="0.3">
      <c r="A15" s="709" t="s">
        <v>526</v>
      </c>
      <c r="B15" s="710" t="s">
        <v>526</v>
      </c>
      <c r="C15" s="713" t="s">
        <v>526</v>
      </c>
      <c r="D15" s="713" t="s">
        <v>526</v>
      </c>
      <c r="E15" s="713" t="s">
        <v>526</v>
      </c>
      <c r="F15" s="783" t="s">
        <v>526</v>
      </c>
      <c r="G15" s="713" t="s">
        <v>526</v>
      </c>
      <c r="H15" s="783" t="s">
        <v>526</v>
      </c>
      <c r="I15" s="713" t="s">
        <v>526</v>
      </c>
      <c r="J15" s="783" t="s">
        <v>526</v>
      </c>
      <c r="K15" s="713" t="s">
        <v>526</v>
      </c>
      <c r="L15" s="783" t="s">
        <v>526</v>
      </c>
      <c r="M15" s="713" t="s">
        <v>539</v>
      </c>
      <c r="N15" s="270"/>
    </row>
    <row r="16" spans="1:14" ht="14.4" customHeight="1" x14ac:dyDescent="0.3">
      <c r="A16" s="709" t="s">
        <v>524</v>
      </c>
      <c r="B16" s="710" t="s">
        <v>727</v>
      </c>
      <c r="C16" s="713">
        <v>94400.479999999981</v>
      </c>
      <c r="D16" s="713">
        <v>866</v>
      </c>
      <c r="E16" s="713">
        <v>42182.749999999985</v>
      </c>
      <c r="F16" s="783">
        <v>0.44684889314122123</v>
      </c>
      <c r="G16" s="713">
        <v>397</v>
      </c>
      <c r="H16" s="783">
        <v>0.45842956120092376</v>
      </c>
      <c r="I16" s="713">
        <v>52217.729999999981</v>
      </c>
      <c r="J16" s="783">
        <v>0.55315110685877855</v>
      </c>
      <c r="K16" s="713">
        <v>469</v>
      </c>
      <c r="L16" s="783">
        <v>0.54157043879907618</v>
      </c>
      <c r="M16" s="713" t="s">
        <v>534</v>
      </c>
      <c r="N16" s="270"/>
    </row>
    <row r="17" spans="1:1" ht="14.4" customHeight="1" x14ac:dyDescent="0.3">
      <c r="A17" s="784" t="s">
        <v>728</v>
      </c>
    </row>
    <row r="18" spans="1:1" ht="14.4" customHeight="1" x14ac:dyDescent="0.3">
      <c r="A18" s="785" t="s">
        <v>729</v>
      </c>
    </row>
    <row r="19" spans="1:1" ht="14.4" customHeight="1" x14ac:dyDescent="0.3">
      <c r="A19" s="784" t="s">
        <v>730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61" priority="15" stopIfTrue="1" operator="lessThan">
      <formula>0.6</formula>
    </cfRule>
  </conditionalFormatting>
  <conditionalFormatting sqref="B5:B7">
    <cfRule type="expression" dxfId="60" priority="10">
      <formula>AND(LEFT(M5,6)&lt;&gt;"mezera",M5&lt;&gt;"")</formula>
    </cfRule>
  </conditionalFormatting>
  <conditionalFormatting sqref="A5:A7">
    <cfRule type="expression" dxfId="59" priority="8">
      <formula>AND(M5&lt;&gt;"",M5&lt;&gt;"mezeraKL")</formula>
    </cfRule>
  </conditionalFormatting>
  <conditionalFormatting sqref="F5:F7">
    <cfRule type="cellIs" dxfId="58" priority="7" operator="lessThan">
      <formula>0.6</formula>
    </cfRule>
  </conditionalFormatting>
  <conditionalFormatting sqref="B5:L7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7">
    <cfRule type="expression" dxfId="55" priority="12">
      <formula>$M5&lt;&gt;""</formula>
    </cfRule>
  </conditionalFormatting>
  <conditionalFormatting sqref="B9:B16">
    <cfRule type="expression" dxfId="54" priority="4">
      <formula>AND(LEFT(M9,6)&lt;&gt;"mezera",M9&lt;&gt;"")</formula>
    </cfRule>
  </conditionalFormatting>
  <conditionalFormatting sqref="A9:A16">
    <cfRule type="expression" dxfId="53" priority="2">
      <formula>AND(M9&lt;&gt;"",M9&lt;&gt;"mezeraKL")</formula>
    </cfRule>
  </conditionalFormatting>
  <conditionalFormatting sqref="F9:F16">
    <cfRule type="cellIs" dxfId="52" priority="1" operator="lessThan">
      <formula>0.6</formula>
    </cfRule>
  </conditionalFormatting>
  <conditionalFormatting sqref="B9:L16">
    <cfRule type="expression" dxfId="51" priority="3">
      <formula>OR($M9="KL",$M9="SumaKL")</formula>
    </cfRule>
    <cfRule type="expression" dxfId="50" priority="5">
      <formula>$M9="SumaNS"</formula>
    </cfRule>
  </conditionalFormatting>
  <conditionalFormatting sqref="A9:L16">
    <cfRule type="expression" dxfId="4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5" t="s">
        <v>191</v>
      </c>
      <c r="B1" s="565"/>
      <c r="C1" s="565"/>
      <c r="D1" s="565"/>
      <c r="E1" s="565"/>
      <c r="F1" s="565"/>
      <c r="G1" s="565"/>
      <c r="H1" s="565"/>
      <c r="I1" s="565"/>
      <c r="J1" s="527"/>
      <c r="K1" s="527"/>
      <c r="L1" s="527"/>
      <c r="M1" s="527"/>
    </row>
    <row r="2" spans="1:13" ht="14.4" customHeight="1" thickBot="1" x14ac:dyDescent="0.35">
      <c r="A2" s="374" t="s">
        <v>321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2" t="s">
        <v>15</v>
      </c>
      <c r="C3" s="584"/>
      <c r="D3" s="581"/>
      <c r="E3" s="261"/>
      <c r="F3" s="581" t="s">
        <v>16</v>
      </c>
      <c r="G3" s="581"/>
      <c r="H3" s="581"/>
      <c r="I3" s="581"/>
      <c r="J3" s="581" t="s">
        <v>190</v>
      </c>
      <c r="K3" s="581"/>
      <c r="L3" s="581"/>
      <c r="M3" s="583"/>
    </row>
    <row r="4" spans="1:13" ht="14.4" customHeight="1" thickBot="1" x14ac:dyDescent="0.35">
      <c r="A4" s="762" t="s">
        <v>167</v>
      </c>
      <c r="B4" s="763" t="s">
        <v>19</v>
      </c>
      <c r="C4" s="789"/>
      <c r="D4" s="763" t="s">
        <v>20</v>
      </c>
      <c r="E4" s="789"/>
      <c r="F4" s="763" t="s">
        <v>19</v>
      </c>
      <c r="G4" s="766" t="s">
        <v>2</v>
      </c>
      <c r="H4" s="763" t="s">
        <v>20</v>
      </c>
      <c r="I4" s="766" t="s">
        <v>2</v>
      </c>
      <c r="J4" s="763" t="s">
        <v>19</v>
      </c>
      <c r="K4" s="766" t="s">
        <v>2</v>
      </c>
      <c r="L4" s="763" t="s">
        <v>20</v>
      </c>
      <c r="M4" s="767" t="s">
        <v>2</v>
      </c>
    </row>
    <row r="5" spans="1:13" ht="14.4" customHeight="1" x14ac:dyDescent="0.3">
      <c r="A5" s="786" t="s">
        <v>731</v>
      </c>
      <c r="B5" s="777">
        <v>11942.509999999998</v>
      </c>
      <c r="C5" s="721">
        <v>1</v>
      </c>
      <c r="D5" s="790">
        <v>105</v>
      </c>
      <c r="E5" s="793" t="s">
        <v>731</v>
      </c>
      <c r="F5" s="777">
        <v>3987.0499999999997</v>
      </c>
      <c r="G5" s="745">
        <v>0.33385360363943595</v>
      </c>
      <c r="H5" s="725">
        <v>37</v>
      </c>
      <c r="I5" s="768">
        <v>0.35238095238095241</v>
      </c>
      <c r="J5" s="796">
        <v>7955.4599999999991</v>
      </c>
      <c r="K5" s="745">
        <v>0.66614639636056405</v>
      </c>
      <c r="L5" s="725">
        <v>68</v>
      </c>
      <c r="M5" s="768">
        <v>0.64761904761904765</v>
      </c>
    </row>
    <row r="6" spans="1:13" ht="14.4" customHeight="1" x14ac:dyDescent="0.3">
      <c r="A6" s="787" t="s">
        <v>732</v>
      </c>
      <c r="B6" s="778">
        <v>322.01</v>
      </c>
      <c r="C6" s="728">
        <v>1</v>
      </c>
      <c r="D6" s="791">
        <v>8</v>
      </c>
      <c r="E6" s="794" t="s">
        <v>732</v>
      </c>
      <c r="F6" s="778">
        <v>322.01</v>
      </c>
      <c r="G6" s="746">
        <v>1</v>
      </c>
      <c r="H6" s="732">
        <v>8</v>
      </c>
      <c r="I6" s="769">
        <v>1</v>
      </c>
      <c r="J6" s="797"/>
      <c r="K6" s="746">
        <v>0</v>
      </c>
      <c r="L6" s="732"/>
      <c r="M6" s="769">
        <v>0</v>
      </c>
    </row>
    <row r="7" spans="1:13" ht="14.4" customHeight="1" x14ac:dyDescent="0.3">
      <c r="A7" s="787" t="s">
        <v>733</v>
      </c>
      <c r="B7" s="778">
        <v>20629.71</v>
      </c>
      <c r="C7" s="728">
        <v>1</v>
      </c>
      <c r="D7" s="791">
        <v>176</v>
      </c>
      <c r="E7" s="794" t="s">
        <v>733</v>
      </c>
      <c r="F7" s="778">
        <v>8484.33</v>
      </c>
      <c r="G7" s="746">
        <v>0.41126753599541632</v>
      </c>
      <c r="H7" s="732">
        <v>76</v>
      </c>
      <c r="I7" s="769">
        <v>0.43181818181818182</v>
      </c>
      <c r="J7" s="797">
        <v>12145.38</v>
      </c>
      <c r="K7" s="746">
        <v>0.58873246400458368</v>
      </c>
      <c r="L7" s="732">
        <v>100</v>
      </c>
      <c r="M7" s="769">
        <v>0.56818181818181823</v>
      </c>
    </row>
    <row r="8" spans="1:13" ht="14.4" customHeight="1" x14ac:dyDescent="0.3">
      <c r="A8" s="787" t="s">
        <v>734</v>
      </c>
      <c r="B8" s="778">
        <v>197.5</v>
      </c>
      <c r="C8" s="728">
        <v>1</v>
      </c>
      <c r="D8" s="791">
        <v>2</v>
      </c>
      <c r="E8" s="794" t="s">
        <v>734</v>
      </c>
      <c r="F8" s="778">
        <v>197.5</v>
      </c>
      <c r="G8" s="746">
        <v>1</v>
      </c>
      <c r="H8" s="732">
        <v>2</v>
      </c>
      <c r="I8" s="769">
        <v>1</v>
      </c>
      <c r="J8" s="797"/>
      <c r="K8" s="746">
        <v>0</v>
      </c>
      <c r="L8" s="732"/>
      <c r="M8" s="769">
        <v>0</v>
      </c>
    </row>
    <row r="9" spans="1:13" ht="14.4" customHeight="1" x14ac:dyDescent="0.3">
      <c r="A9" s="787" t="s">
        <v>735</v>
      </c>
      <c r="B9" s="778">
        <v>911.65</v>
      </c>
      <c r="C9" s="728">
        <v>1</v>
      </c>
      <c r="D9" s="791">
        <v>10</v>
      </c>
      <c r="E9" s="794" t="s">
        <v>735</v>
      </c>
      <c r="F9" s="778">
        <v>272.88</v>
      </c>
      <c r="G9" s="746">
        <v>0.29932539900180993</v>
      </c>
      <c r="H9" s="732">
        <v>5</v>
      </c>
      <c r="I9" s="769">
        <v>0.5</v>
      </c>
      <c r="J9" s="797">
        <v>638.77</v>
      </c>
      <c r="K9" s="746">
        <v>0.70067460099819012</v>
      </c>
      <c r="L9" s="732">
        <v>5</v>
      </c>
      <c r="M9" s="769">
        <v>0.5</v>
      </c>
    </row>
    <row r="10" spans="1:13" ht="14.4" customHeight="1" x14ac:dyDescent="0.3">
      <c r="A10" s="787" t="s">
        <v>736</v>
      </c>
      <c r="B10" s="778">
        <v>26993.310000000005</v>
      </c>
      <c r="C10" s="728">
        <v>1</v>
      </c>
      <c r="D10" s="791">
        <v>212</v>
      </c>
      <c r="E10" s="794" t="s">
        <v>736</v>
      </c>
      <c r="F10" s="778">
        <v>15553.440000000002</v>
      </c>
      <c r="G10" s="746">
        <v>0.57619610192303206</v>
      </c>
      <c r="H10" s="732">
        <v>104</v>
      </c>
      <c r="I10" s="769">
        <v>0.49056603773584906</v>
      </c>
      <c r="J10" s="797">
        <v>11439.870000000003</v>
      </c>
      <c r="K10" s="746">
        <v>0.423803898076968</v>
      </c>
      <c r="L10" s="732">
        <v>108</v>
      </c>
      <c r="M10" s="769">
        <v>0.50943396226415094</v>
      </c>
    </row>
    <row r="11" spans="1:13" ht="14.4" customHeight="1" x14ac:dyDescent="0.3">
      <c r="A11" s="787" t="s">
        <v>737</v>
      </c>
      <c r="B11" s="778">
        <v>17644.620000000003</v>
      </c>
      <c r="C11" s="728">
        <v>1</v>
      </c>
      <c r="D11" s="791">
        <v>184</v>
      </c>
      <c r="E11" s="794" t="s">
        <v>737</v>
      </c>
      <c r="F11" s="778">
        <v>6241.35</v>
      </c>
      <c r="G11" s="746">
        <v>0.353725384848186</v>
      </c>
      <c r="H11" s="732">
        <v>81</v>
      </c>
      <c r="I11" s="769">
        <v>0.44021739130434784</v>
      </c>
      <c r="J11" s="797">
        <v>11403.27</v>
      </c>
      <c r="K11" s="746">
        <v>0.64627461515181395</v>
      </c>
      <c r="L11" s="732">
        <v>103</v>
      </c>
      <c r="M11" s="769">
        <v>0.55978260869565222</v>
      </c>
    </row>
    <row r="12" spans="1:13" ht="14.4" customHeight="1" thickBot="1" x14ac:dyDescent="0.35">
      <c r="A12" s="788" t="s">
        <v>738</v>
      </c>
      <c r="B12" s="779">
        <v>15759.169999999998</v>
      </c>
      <c r="C12" s="735">
        <v>1</v>
      </c>
      <c r="D12" s="792">
        <v>169</v>
      </c>
      <c r="E12" s="795" t="s">
        <v>738</v>
      </c>
      <c r="F12" s="779">
        <v>7124.19</v>
      </c>
      <c r="G12" s="747">
        <v>0.45206632075166397</v>
      </c>
      <c r="H12" s="739">
        <v>84</v>
      </c>
      <c r="I12" s="770">
        <v>0.49704142011834318</v>
      </c>
      <c r="J12" s="798">
        <v>8634.98</v>
      </c>
      <c r="K12" s="747">
        <v>0.54793367924833614</v>
      </c>
      <c r="L12" s="739">
        <v>85</v>
      </c>
      <c r="M12" s="770">
        <v>0.50295857988165682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2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6" t="s">
        <v>1046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</row>
    <row r="2" spans="1:21" ht="14.4" customHeight="1" thickBot="1" x14ac:dyDescent="0.35">
      <c r="A2" s="374" t="s">
        <v>321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8"/>
      <c r="B3" s="589"/>
      <c r="C3" s="589"/>
      <c r="D3" s="589"/>
      <c r="E3" s="589"/>
      <c r="F3" s="589"/>
      <c r="G3" s="589"/>
      <c r="H3" s="589"/>
      <c r="I3" s="589"/>
      <c r="J3" s="589"/>
      <c r="K3" s="590" t="s">
        <v>159</v>
      </c>
      <c r="L3" s="591"/>
      <c r="M3" s="70">
        <f>SUBTOTAL(9,M7:M1048576)</f>
        <v>94400.48</v>
      </c>
      <c r="N3" s="70">
        <f>SUBTOTAL(9,N7:N1048576)</f>
        <v>1081</v>
      </c>
      <c r="O3" s="70">
        <f>SUBTOTAL(9,O7:O1048576)</f>
        <v>866</v>
      </c>
      <c r="P3" s="70">
        <f>SUBTOTAL(9,P7:P1048576)</f>
        <v>42182.749999999993</v>
      </c>
      <c r="Q3" s="71">
        <f>IF(M3=0,0,P3/M3)</f>
        <v>0.44684889314122128</v>
      </c>
      <c r="R3" s="70">
        <f>SUBTOTAL(9,R7:R1048576)</f>
        <v>488</v>
      </c>
      <c r="S3" s="71">
        <f>IF(N3=0,0,R3/N3)</f>
        <v>0.45143385753931548</v>
      </c>
      <c r="T3" s="70">
        <f>SUBTOTAL(9,T7:T1048576)</f>
        <v>397</v>
      </c>
      <c r="U3" s="72">
        <f>IF(O3=0,0,T3/O3)</f>
        <v>0.45842956120092376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2" t="s">
        <v>15</v>
      </c>
      <c r="N4" s="593"/>
      <c r="O4" s="593"/>
      <c r="P4" s="594" t="s">
        <v>21</v>
      </c>
      <c r="Q4" s="593"/>
      <c r="R4" s="593"/>
      <c r="S4" s="593"/>
      <c r="T4" s="593"/>
      <c r="U4" s="595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5" t="s">
        <v>22</v>
      </c>
      <c r="Q5" s="586"/>
      <c r="R5" s="585" t="s">
        <v>13</v>
      </c>
      <c r="S5" s="586"/>
      <c r="T5" s="585" t="s">
        <v>20</v>
      </c>
      <c r="U5" s="587"/>
    </row>
    <row r="6" spans="1:21" s="330" customFormat="1" ht="14.4" customHeight="1" thickBot="1" x14ac:dyDescent="0.35">
      <c r="A6" s="799" t="s">
        <v>23</v>
      </c>
      <c r="B6" s="800" t="s">
        <v>5</v>
      </c>
      <c r="C6" s="799" t="s">
        <v>24</v>
      </c>
      <c r="D6" s="800" t="s">
        <v>6</v>
      </c>
      <c r="E6" s="800" t="s">
        <v>193</v>
      </c>
      <c r="F6" s="800" t="s">
        <v>25</v>
      </c>
      <c r="G6" s="800" t="s">
        <v>26</v>
      </c>
      <c r="H6" s="800" t="s">
        <v>8</v>
      </c>
      <c r="I6" s="800" t="s">
        <v>10</v>
      </c>
      <c r="J6" s="800" t="s">
        <v>11</v>
      </c>
      <c r="K6" s="800" t="s">
        <v>12</v>
      </c>
      <c r="L6" s="800" t="s">
        <v>27</v>
      </c>
      <c r="M6" s="801" t="s">
        <v>14</v>
      </c>
      <c r="N6" s="802" t="s">
        <v>28</v>
      </c>
      <c r="O6" s="802" t="s">
        <v>28</v>
      </c>
      <c r="P6" s="802" t="s">
        <v>14</v>
      </c>
      <c r="Q6" s="802" t="s">
        <v>2</v>
      </c>
      <c r="R6" s="802" t="s">
        <v>28</v>
      </c>
      <c r="S6" s="802" t="s">
        <v>2</v>
      </c>
      <c r="T6" s="802" t="s">
        <v>28</v>
      </c>
      <c r="U6" s="803" t="s">
        <v>2</v>
      </c>
    </row>
    <row r="7" spans="1:21" ht="14.4" customHeight="1" x14ac:dyDescent="0.3">
      <c r="A7" s="804">
        <v>22</v>
      </c>
      <c r="B7" s="805" t="s">
        <v>721</v>
      </c>
      <c r="C7" s="805" t="s">
        <v>723</v>
      </c>
      <c r="D7" s="806" t="s">
        <v>1044</v>
      </c>
      <c r="E7" s="807" t="s">
        <v>731</v>
      </c>
      <c r="F7" s="805" t="s">
        <v>722</v>
      </c>
      <c r="G7" s="805" t="s">
        <v>739</v>
      </c>
      <c r="H7" s="805" t="s">
        <v>566</v>
      </c>
      <c r="I7" s="805" t="s">
        <v>740</v>
      </c>
      <c r="J7" s="805" t="s">
        <v>683</v>
      </c>
      <c r="K7" s="805" t="s">
        <v>741</v>
      </c>
      <c r="L7" s="808">
        <v>0</v>
      </c>
      <c r="M7" s="808">
        <v>0</v>
      </c>
      <c r="N7" s="805">
        <v>1</v>
      </c>
      <c r="O7" s="809">
        <v>1</v>
      </c>
      <c r="P7" s="808"/>
      <c r="Q7" s="810"/>
      <c r="R7" s="805"/>
      <c r="S7" s="810">
        <v>0</v>
      </c>
      <c r="T7" s="809"/>
      <c r="U7" s="231">
        <v>0</v>
      </c>
    </row>
    <row r="8" spans="1:21" ht="14.4" customHeight="1" x14ac:dyDescent="0.3">
      <c r="A8" s="727">
        <v>22</v>
      </c>
      <c r="B8" s="728" t="s">
        <v>721</v>
      </c>
      <c r="C8" s="728" t="s">
        <v>723</v>
      </c>
      <c r="D8" s="811" t="s">
        <v>1044</v>
      </c>
      <c r="E8" s="812" t="s">
        <v>731</v>
      </c>
      <c r="F8" s="728" t="s">
        <v>722</v>
      </c>
      <c r="G8" s="728" t="s">
        <v>739</v>
      </c>
      <c r="H8" s="728" t="s">
        <v>566</v>
      </c>
      <c r="I8" s="728" t="s">
        <v>685</v>
      </c>
      <c r="J8" s="728" t="s">
        <v>590</v>
      </c>
      <c r="K8" s="728" t="s">
        <v>686</v>
      </c>
      <c r="L8" s="729">
        <v>98.78</v>
      </c>
      <c r="M8" s="729">
        <v>98.78</v>
      </c>
      <c r="N8" s="728">
        <v>1</v>
      </c>
      <c r="O8" s="813">
        <v>1</v>
      </c>
      <c r="P8" s="729"/>
      <c r="Q8" s="746">
        <v>0</v>
      </c>
      <c r="R8" s="728"/>
      <c r="S8" s="746">
        <v>0</v>
      </c>
      <c r="T8" s="813"/>
      <c r="U8" s="769">
        <v>0</v>
      </c>
    </row>
    <row r="9" spans="1:21" ht="14.4" customHeight="1" x14ac:dyDescent="0.3">
      <c r="A9" s="727">
        <v>22</v>
      </c>
      <c r="B9" s="728" t="s">
        <v>721</v>
      </c>
      <c r="C9" s="728" t="s">
        <v>723</v>
      </c>
      <c r="D9" s="811" t="s">
        <v>1044</v>
      </c>
      <c r="E9" s="812" t="s">
        <v>731</v>
      </c>
      <c r="F9" s="728" t="s">
        <v>722</v>
      </c>
      <c r="G9" s="728" t="s">
        <v>739</v>
      </c>
      <c r="H9" s="728" t="s">
        <v>566</v>
      </c>
      <c r="I9" s="728" t="s">
        <v>742</v>
      </c>
      <c r="J9" s="728" t="s">
        <v>743</v>
      </c>
      <c r="K9" s="728" t="s">
        <v>744</v>
      </c>
      <c r="L9" s="729">
        <v>118.54</v>
      </c>
      <c r="M9" s="729">
        <v>237.08</v>
      </c>
      <c r="N9" s="728">
        <v>2</v>
      </c>
      <c r="O9" s="813">
        <v>2</v>
      </c>
      <c r="P9" s="729">
        <v>118.54</v>
      </c>
      <c r="Q9" s="746">
        <v>0.5</v>
      </c>
      <c r="R9" s="728">
        <v>1</v>
      </c>
      <c r="S9" s="746">
        <v>0.5</v>
      </c>
      <c r="T9" s="813">
        <v>1</v>
      </c>
      <c r="U9" s="769">
        <v>0.5</v>
      </c>
    </row>
    <row r="10" spans="1:21" ht="14.4" customHeight="1" x14ac:dyDescent="0.3">
      <c r="A10" s="727">
        <v>22</v>
      </c>
      <c r="B10" s="728" t="s">
        <v>721</v>
      </c>
      <c r="C10" s="728" t="s">
        <v>723</v>
      </c>
      <c r="D10" s="811" t="s">
        <v>1044</v>
      </c>
      <c r="E10" s="812" t="s">
        <v>731</v>
      </c>
      <c r="F10" s="728" t="s">
        <v>722</v>
      </c>
      <c r="G10" s="728" t="s">
        <v>739</v>
      </c>
      <c r="H10" s="728" t="s">
        <v>566</v>
      </c>
      <c r="I10" s="728" t="s">
        <v>689</v>
      </c>
      <c r="J10" s="728" t="s">
        <v>588</v>
      </c>
      <c r="K10" s="728" t="s">
        <v>690</v>
      </c>
      <c r="L10" s="729">
        <v>79.03</v>
      </c>
      <c r="M10" s="729">
        <v>316.12</v>
      </c>
      <c r="N10" s="728">
        <v>4</v>
      </c>
      <c r="O10" s="813">
        <v>3</v>
      </c>
      <c r="P10" s="729"/>
      <c r="Q10" s="746">
        <v>0</v>
      </c>
      <c r="R10" s="728"/>
      <c r="S10" s="746">
        <v>0</v>
      </c>
      <c r="T10" s="813"/>
      <c r="U10" s="769">
        <v>0</v>
      </c>
    </row>
    <row r="11" spans="1:21" ht="14.4" customHeight="1" x14ac:dyDescent="0.3">
      <c r="A11" s="727">
        <v>22</v>
      </c>
      <c r="B11" s="728" t="s">
        <v>721</v>
      </c>
      <c r="C11" s="728" t="s">
        <v>723</v>
      </c>
      <c r="D11" s="811" t="s">
        <v>1044</v>
      </c>
      <c r="E11" s="812" t="s">
        <v>731</v>
      </c>
      <c r="F11" s="728" t="s">
        <v>722</v>
      </c>
      <c r="G11" s="728" t="s">
        <v>739</v>
      </c>
      <c r="H11" s="728" t="s">
        <v>566</v>
      </c>
      <c r="I11" s="728" t="s">
        <v>745</v>
      </c>
      <c r="J11" s="728" t="s">
        <v>683</v>
      </c>
      <c r="K11" s="728" t="s">
        <v>746</v>
      </c>
      <c r="L11" s="729">
        <v>59.27</v>
      </c>
      <c r="M11" s="729">
        <v>59.27</v>
      </c>
      <c r="N11" s="728">
        <v>1</v>
      </c>
      <c r="O11" s="813">
        <v>1</v>
      </c>
      <c r="P11" s="729"/>
      <c r="Q11" s="746">
        <v>0</v>
      </c>
      <c r="R11" s="728"/>
      <c r="S11" s="746">
        <v>0</v>
      </c>
      <c r="T11" s="813"/>
      <c r="U11" s="769">
        <v>0</v>
      </c>
    </row>
    <row r="12" spans="1:21" ht="14.4" customHeight="1" x14ac:dyDescent="0.3">
      <c r="A12" s="727">
        <v>22</v>
      </c>
      <c r="B12" s="728" t="s">
        <v>721</v>
      </c>
      <c r="C12" s="728" t="s">
        <v>723</v>
      </c>
      <c r="D12" s="811" t="s">
        <v>1044</v>
      </c>
      <c r="E12" s="812" t="s">
        <v>731</v>
      </c>
      <c r="F12" s="728" t="s">
        <v>722</v>
      </c>
      <c r="G12" s="728" t="s">
        <v>739</v>
      </c>
      <c r="H12" s="728" t="s">
        <v>526</v>
      </c>
      <c r="I12" s="728" t="s">
        <v>747</v>
      </c>
      <c r="J12" s="728" t="s">
        <v>683</v>
      </c>
      <c r="K12" s="728" t="s">
        <v>748</v>
      </c>
      <c r="L12" s="729">
        <v>98.78</v>
      </c>
      <c r="M12" s="729">
        <v>98.78</v>
      </c>
      <c r="N12" s="728">
        <v>1</v>
      </c>
      <c r="O12" s="813">
        <v>0.5</v>
      </c>
      <c r="P12" s="729"/>
      <c r="Q12" s="746">
        <v>0</v>
      </c>
      <c r="R12" s="728"/>
      <c r="S12" s="746">
        <v>0</v>
      </c>
      <c r="T12" s="813"/>
      <c r="U12" s="769">
        <v>0</v>
      </c>
    </row>
    <row r="13" spans="1:21" ht="14.4" customHeight="1" x14ac:dyDescent="0.3">
      <c r="A13" s="727">
        <v>22</v>
      </c>
      <c r="B13" s="728" t="s">
        <v>721</v>
      </c>
      <c r="C13" s="728" t="s">
        <v>723</v>
      </c>
      <c r="D13" s="811" t="s">
        <v>1044</v>
      </c>
      <c r="E13" s="812" t="s">
        <v>731</v>
      </c>
      <c r="F13" s="728" t="s">
        <v>722</v>
      </c>
      <c r="G13" s="728" t="s">
        <v>739</v>
      </c>
      <c r="H13" s="728" t="s">
        <v>566</v>
      </c>
      <c r="I13" s="728" t="s">
        <v>691</v>
      </c>
      <c r="J13" s="728" t="s">
        <v>683</v>
      </c>
      <c r="K13" s="728" t="s">
        <v>692</v>
      </c>
      <c r="L13" s="729">
        <v>46.07</v>
      </c>
      <c r="M13" s="729">
        <v>184.28</v>
      </c>
      <c r="N13" s="728">
        <v>4</v>
      </c>
      <c r="O13" s="813">
        <v>2</v>
      </c>
      <c r="P13" s="729"/>
      <c r="Q13" s="746">
        <v>0</v>
      </c>
      <c r="R13" s="728"/>
      <c r="S13" s="746">
        <v>0</v>
      </c>
      <c r="T13" s="813"/>
      <c r="U13" s="769">
        <v>0</v>
      </c>
    </row>
    <row r="14" spans="1:21" ht="14.4" customHeight="1" x14ac:dyDescent="0.3">
      <c r="A14" s="727">
        <v>22</v>
      </c>
      <c r="B14" s="728" t="s">
        <v>721</v>
      </c>
      <c r="C14" s="728" t="s">
        <v>723</v>
      </c>
      <c r="D14" s="811" t="s">
        <v>1044</v>
      </c>
      <c r="E14" s="812" t="s">
        <v>731</v>
      </c>
      <c r="F14" s="728" t="s">
        <v>722</v>
      </c>
      <c r="G14" s="728" t="s">
        <v>739</v>
      </c>
      <c r="H14" s="728" t="s">
        <v>526</v>
      </c>
      <c r="I14" s="728" t="s">
        <v>749</v>
      </c>
      <c r="J14" s="728" t="s">
        <v>683</v>
      </c>
      <c r="K14" s="728" t="s">
        <v>750</v>
      </c>
      <c r="L14" s="729">
        <v>79.03</v>
      </c>
      <c r="M14" s="729">
        <v>79.03</v>
      </c>
      <c r="N14" s="728">
        <v>1</v>
      </c>
      <c r="O14" s="813"/>
      <c r="P14" s="729"/>
      <c r="Q14" s="746">
        <v>0</v>
      </c>
      <c r="R14" s="728"/>
      <c r="S14" s="746">
        <v>0</v>
      </c>
      <c r="T14" s="813"/>
      <c r="U14" s="769"/>
    </row>
    <row r="15" spans="1:21" ht="14.4" customHeight="1" x14ac:dyDescent="0.3">
      <c r="A15" s="727">
        <v>22</v>
      </c>
      <c r="B15" s="728" t="s">
        <v>721</v>
      </c>
      <c r="C15" s="728" t="s">
        <v>723</v>
      </c>
      <c r="D15" s="811" t="s">
        <v>1044</v>
      </c>
      <c r="E15" s="812" t="s">
        <v>731</v>
      </c>
      <c r="F15" s="728" t="s">
        <v>722</v>
      </c>
      <c r="G15" s="728" t="s">
        <v>751</v>
      </c>
      <c r="H15" s="728" t="s">
        <v>526</v>
      </c>
      <c r="I15" s="728" t="s">
        <v>752</v>
      </c>
      <c r="J15" s="728" t="s">
        <v>582</v>
      </c>
      <c r="K15" s="728" t="s">
        <v>753</v>
      </c>
      <c r="L15" s="729">
        <v>57.64</v>
      </c>
      <c r="M15" s="729">
        <v>115.28</v>
      </c>
      <c r="N15" s="728">
        <v>2</v>
      </c>
      <c r="O15" s="813">
        <v>1.5</v>
      </c>
      <c r="P15" s="729">
        <v>57.64</v>
      </c>
      <c r="Q15" s="746">
        <v>0.5</v>
      </c>
      <c r="R15" s="728">
        <v>1</v>
      </c>
      <c r="S15" s="746">
        <v>0.5</v>
      </c>
      <c r="T15" s="813">
        <v>0.5</v>
      </c>
      <c r="U15" s="769">
        <v>0.33333333333333331</v>
      </c>
    </row>
    <row r="16" spans="1:21" ht="14.4" customHeight="1" x14ac:dyDescent="0.3">
      <c r="A16" s="727">
        <v>22</v>
      </c>
      <c r="B16" s="728" t="s">
        <v>721</v>
      </c>
      <c r="C16" s="728" t="s">
        <v>723</v>
      </c>
      <c r="D16" s="811" t="s">
        <v>1044</v>
      </c>
      <c r="E16" s="812" t="s">
        <v>731</v>
      </c>
      <c r="F16" s="728" t="s">
        <v>722</v>
      </c>
      <c r="G16" s="728" t="s">
        <v>754</v>
      </c>
      <c r="H16" s="728" t="s">
        <v>526</v>
      </c>
      <c r="I16" s="728" t="s">
        <v>755</v>
      </c>
      <c r="J16" s="728" t="s">
        <v>756</v>
      </c>
      <c r="K16" s="728" t="s">
        <v>757</v>
      </c>
      <c r="L16" s="729">
        <v>99.11</v>
      </c>
      <c r="M16" s="729">
        <v>297.33</v>
      </c>
      <c r="N16" s="728">
        <v>3</v>
      </c>
      <c r="O16" s="813">
        <v>1</v>
      </c>
      <c r="P16" s="729">
        <v>198.22</v>
      </c>
      <c r="Q16" s="746">
        <v>0.66666666666666674</v>
      </c>
      <c r="R16" s="728">
        <v>2</v>
      </c>
      <c r="S16" s="746">
        <v>0.66666666666666663</v>
      </c>
      <c r="T16" s="813">
        <v>0.5</v>
      </c>
      <c r="U16" s="769">
        <v>0.5</v>
      </c>
    </row>
    <row r="17" spans="1:21" ht="14.4" customHeight="1" x14ac:dyDescent="0.3">
      <c r="A17" s="727">
        <v>22</v>
      </c>
      <c r="B17" s="728" t="s">
        <v>721</v>
      </c>
      <c r="C17" s="728" t="s">
        <v>723</v>
      </c>
      <c r="D17" s="811" t="s">
        <v>1044</v>
      </c>
      <c r="E17" s="812" t="s">
        <v>736</v>
      </c>
      <c r="F17" s="728" t="s">
        <v>722</v>
      </c>
      <c r="G17" s="728" t="s">
        <v>758</v>
      </c>
      <c r="H17" s="728" t="s">
        <v>566</v>
      </c>
      <c r="I17" s="728" t="s">
        <v>759</v>
      </c>
      <c r="J17" s="728" t="s">
        <v>760</v>
      </c>
      <c r="K17" s="728" t="s">
        <v>761</v>
      </c>
      <c r="L17" s="729">
        <v>35.11</v>
      </c>
      <c r="M17" s="729">
        <v>35.11</v>
      </c>
      <c r="N17" s="728">
        <v>1</v>
      </c>
      <c r="O17" s="813">
        <v>1</v>
      </c>
      <c r="P17" s="729"/>
      <c r="Q17" s="746">
        <v>0</v>
      </c>
      <c r="R17" s="728"/>
      <c r="S17" s="746">
        <v>0</v>
      </c>
      <c r="T17" s="813"/>
      <c r="U17" s="769">
        <v>0</v>
      </c>
    </row>
    <row r="18" spans="1:21" ht="14.4" customHeight="1" x14ac:dyDescent="0.3">
      <c r="A18" s="727">
        <v>22</v>
      </c>
      <c r="B18" s="728" t="s">
        <v>721</v>
      </c>
      <c r="C18" s="728" t="s">
        <v>723</v>
      </c>
      <c r="D18" s="811" t="s">
        <v>1044</v>
      </c>
      <c r="E18" s="812" t="s">
        <v>736</v>
      </c>
      <c r="F18" s="728" t="s">
        <v>722</v>
      </c>
      <c r="G18" s="728" t="s">
        <v>762</v>
      </c>
      <c r="H18" s="728" t="s">
        <v>526</v>
      </c>
      <c r="I18" s="728" t="s">
        <v>763</v>
      </c>
      <c r="J18" s="728" t="s">
        <v>594</v>
      </c>
      <c r="K18" s="728" t="s">
        <v>764</v>
      </c>
      <c r="L18" s="729">
        <v>0</v>
      </c>
      <c r="M18" s="729">
        <v>0</v>
      </c>
      <c r="N18" s="728">
        <v>1</v>
      </c>
      <c r="O18" s="813">
        <v>1</v>
      </c>
      <c r="P18" s="729">
        <v>0</v>
      </c>
      <c r="Q18" s="746"/>
      <c r="R18" s="728">
        <v>1</v>
      </c>
      <c r="S18" s="746">
        <v>1</v>
      </c>
      <c r="T18" s="813">
        <v>1</v>
      </c>
      <c r="U18" s="769">
        <v>1</v>
      </c>
    </row>
    <row r="19" spans="1:21" ht="14.4" customHeight="1" x14ac:dyDescent="0.3">
      <c r="A19" s="727">
        <v>22</v>
      </c>
      <c r="B19" s="728" t="s">
        <v>721</v>
      </c>
      <c r="C19" s="728" t="s">
        <v>723</v>
      </c>
      <c r="D19" s="811" t="s">
        <v>1044</v>
      </c>
      <c r="E19" s="812" t="s">
        <v>736</v>
      </c>
      <c r="F19" s="728" t="s">
        <v>722</v>
      </c>
      <c r="G19" s="728" t="s">
        <v>765</v>
      </c>
      <c r="H19" s="728" t="s">
        <v>526</v>
      </c>
      <c r="I19" s="728" t="s">
        <v>766</v>
      </c>
      <c r="J19" s="728" t="s">
        <v>767</v>
      </c>
      <c r="K19" s="728" t="s">
        <v>768</v>
      </c>
      <c r="L19" s="729">
        <v>69.39</v>
      </c>
      <c r="M19" s="729">
        <v>69.39</v>
      </c>
      <c r="N19" s="728">
        <v>1</v>
      </c>
      <c r="O19" s="813">
        <v>1</v>
      </c>
      <c r="P19" s="729"/>
      <c r="Q19" s="746">
        <v>0</v>
      </c>
      <c r="R19" s="728"/>
      <c r="S19" s="746">
        <v>0</v>
      </c>
      <c r="T19" s="813"/>
      <c r="U19" s="769">
        <v>0</v>
      </c>
    </row>
    <row r="20" spans="1:21" ht="14.4" customHeight="1" x14ac:dyDescent="0.3">
      <c r="A20" s="727">
        <v>22</v>
      </c>
      <c r="B20" s="728" t="s">
        <v>721</v>
      </c>
      <c r="C20" s="728" t="s">
        <v>723</v>
      </c>
      <c r="D20" s="811" t="s">
        <v>1044</v>
      </c>
      <c r="E20" s="812" t="s">
        <v>736</v>
      </c>
      <c r="F20" s="728" t="s">
        <v>722</v>
      </c>
      <c r="G20" s="728" t="s">
        <v>769</v>
      </c>
      <c r="H20" s="728" t="s">
        <v>526</v>
      </c>
      <c r="I20" s="728" t="s">
        <v>770</v>
      </c>
      <c r="J20" s="728" t="s">
        <v>771</v>
      </c>
      <c r="K20" s="728" t="s">
        <v>772</v>
      </c>
      <c r="L20" s="729">
        <v>34.15</v>
      </c>
      <c r="M20" s="729">
        <v>68.3</v>
      </c>
      <c r="N20" s="728">
        <v>2</v>
      </c>
      <c r="O20" s="813">
        <v>1</v>
      </c>
      <c r="P20" s="729"/>
      <c r="Q20" s="746">
        <v>0</v>
      </c>
      <c r="R20" s="728"/>
      <c r="S20" s="746">
        <v>0</v>
      </c>
      <c r="T20" s="813"/>
      <c r="U20" s="769">
        <v>0</v>
      </c>
    </row>
    <row r="21" spans="1:21" ht="14.4" customHeight="1" x14ac:dyDescent="0.3">
      <c r="A21" s="727">
        <v>22</v>
      </c>
      <c r="B21" s="728" t="s">
        <v>721</v>
      </c>
      <c r="C21" s="728" t="s">
        <v>723</v>
      </c>
      <c r="D21" s="811" t="s">
        <v>1044</v>
      </c>
      <c r="E21" s="812" t="s">
        <v>736</v>
      </c>
      <c r="F21" s="728" t="s">
        <v>722</v>
      </c>
      <c r="G21" s="728" t="s">
        <v>739</v>
      </c>
      <c r="H21" s="728" t="s">
        <v>526</v>
      </c>
      <c r="I21" s="728" t="s">
        <v>773</v>
      </c>
      <c r="J21" s="728" t="s">
        <v>683</v>
      </c>
      <c r="K21" s="728" t="s">
        <v>774</v>
      </c>
      <c r="L21" s="729">
        <v>158.05000000000001</v>
      </c>
      <c r="M21" s="729">
        <v>158.05000000000001</v>
      </c>
      <c r="N21" s="728">
        <v>1</v>
      </c>
      <c r="O21" s="813">
        <v>0.5</v>
      </c>
      <c r="P21" s="729"/>
      <c r="Q21" s="746">
        <v>0</v>
      </c>
      <c r="R21" s="728"/>
      <c r="S21" s="746">
        <v>0</v>
      </c>
      <c r="T21" s="813"/>
      <c r="U21" s="769">
        <v>0</v>
      </c>
    </row>
    <row r="22" spans="1:21" ht="14.4" customHeight="1" x14ac:dyDescent="0.3">
      <c r="A22" s="727">
        <v>22</v>
      </c>
      <c r="B22" s="728" t="s">
        <v>721</v>
      </c>
      <c r="C22" s="728" t="s">
        <v>723</v>
      </c>
      <c r="D22" s="811" t="s">
        <v>1044</v>
      </c>
      <c r="E22" s="812" t="s">
        <v>736</v>
      </c>
      <c r="F22" s="728" t="s">
        <v>722</v>
      </c>
      <c r="G22" s="728" t="s">
        <v>739</v>
      </c>
      <c r="H22" s="728" t="s">
        <v>566</v>
      </c>
      <c r="I22" s="728" t="s">
        <v>740</v>
      </c>
      <c r="J22" s="728" t="s">
        <v>683</v>
      </c>
      <c r="K22" s="728" t="s">
        <v>741</v>
      </c>
      <c r="L22" s="729">
        <v>0</v>
      </c>
      <c r="M22" s="729">
        <v>0</v>
      </c>
      <c r="N22" s="728">
        <v>1</v>
      </c>
      <c r="O22" s="813">
        <v>1</v>
      </c>
      <c r="P22" s="729">
        <v>0</v>
      </c>
      <c r="Q22" s="746"/>
      <c r="R22" s="728">
        <v>1</v>
      </c>
      <c r="S22" s="746">
        <v>1</v>
      </c>
      <c r="T22" s="813">
        <v>1</v>
      </c>
      <c r="U22" s="769">
        <v>1</v>
      </c>
    </row>
    <row r="23" spans="1:21" ht="14.4" customHeight="1" x14ac:dyDescent="0.3">
      <c r="A23" s="727">
        <v>22</v>
      </c>
      <c r="B23" s="728" t="s">
        <v>721</v>
      </c>
      <c r="C23" s="728" t="s">
        <v>723</v>
      </c>
      <c r="D23" s="811" t="s">
        <v>1044</v>
      </c>
      <c r="E23" s="812" t="s">
        <v>736</v>
      </c>
      <c r="F23" s="728" t="s">
        <v>722</v>
      </c>
      <c r="G23" s="728" t="s">
        <v>739</v>
      </c>
      <c r="H23" s="728" t="s">
        <v>566</v>
      </c>
      <c r="I23" s="728" t="s">
        <v>685</v>
      </c>
      <c r="J23" s="728" t="s">
        <v>590</v>
      </c>
      <c r="K23" s="728" t="s">
        <v>686</v>
      </c>
      <c r="L23" s="729">
        <v>98.78</v>
      </c>
      <c r="M23" s="729">
        <v>1679.2599999999998</v>
      </c>
      <c r="N23" s="728">
        <v>17</v>
      </c>
      <c r="O23" s="813">
        <v>17</v>
      </c>
      <c r="P23" s="729">
        <v>395.12</v>
      </c>
      <c r="Q23" s="746">
        <v>0.23529411764705885</v>
      </c>
      <c r="R23" s="728">
        <v>4</v>
      </c>
      <c r="S23" s="746">
        <v>0.23529411764705882</v>
      </c>
      <c r="T23" s="813">
        <v>4</v>
      </c>
      <c r="U23" s="769">
        <v>0.23529411764705882</v>
      </c>
    </row>
    <row r="24" spans="1:21" ht="14.4" customHeight="1" x14ac:dyDescent="0.3">
      <c r="A24" s="727">
        <v>22</v>
      </c>
      <c r="B24" s="728" t="s">
        <v>721</v>
      </c>
      <c r="C24" s="728" t="s">
        <v>723</v>
      </c>
      <c r="D24" s="811" t="s">
        <v>1044</v>
      </c>
      <c r="E24" s="812" t="s">
        <v>736</v>
      </c>
      <c r="F24" s="728" t="s">
        <v>722</v>
      </c>
      <c r="G24" s="728" t="s">
        <v>739</v>
      </c>
      <c r="H24" s="728" t="s">
        <v>566</v>
      </c>
      <c r="I24" s="728" t="s">
        <v>742</v>
      </c>
      <c r="J24" s="728" t="s">
        <v>743</v>
      </c>
      <c r="K24" s="728" t="s">
        <v>744</v>
      </c>
      <c r="L24" s="729">
        <v>118.54</v>
      </c>
      <c r="M24" s="729">
        <v>2607.8799999999997</v>
      </c>
      <c r="N24" s="728">
        <v>22</v>
      </c>
      <c r="O24" s="813">
        <v>19.5</v>
      </c>
      <c r="P24" s="729">
        <v>1185.3999999999999</v>
      </c>
      <c r="Q24" s="746">
        <v>0.45454545454545453</v>
      </c>
      <c r="R24" s="728">
        <v>10</v>
      </c>
      <c r="S24" s="746">
        <v>0.45454545454545453</v>
      </c>
      <c r="T24" s="813">
        <v>8.5</v>
      </c>
      <c r="U24" s="769">
        <v>0.4358974358974359</v>
      </c>
    </row>
    <row r="25" spans="1:21" ht="14.4" customHeight="1" x14ac:dyDescent="0.3">
      <c r="A25" s="727">
        <v>22</v>
      </c>
      <c r="B25" s="728" t="s">
        <v>721</v>
      </c>
      <c r="C25" s="728" t="s">
        <v>723</v>
      </c>
      <c r="D25" s="811" t="s">
        <v>1044</v>
      </c>
      <c r="E25" s="812" t="s">
        <v>736</v>
      </c>
      <c r="F25" s="728" t="s">
        <v>722</v>
      </c>
      <c r="G25" s="728" t="s">
        <v>739</v>
      </c>
      <c r="H25" s="728" t="s">
        <v>566</v>
      </c>
      <c r="I25" s="728" t="s">
        <v>775</v>
      </c>
      <c r="J25" s="728" t="s">
        <v>776</v>
      </c>
      <c r="K25" s="728" t="s">
        <v>777</v>
      </c>
      <c r="L25" s="729">
        <v>59.27</v>
      </c>
      <c r="M25" s="729">
        <v>59.27</v>
      </c>
      <c r="N25" s="728">
        <v>1</v>
      </c>
      <c r="O25" s="813">
        <v>1</v>
      </c>
      <c r="P25" s="729"/>
      <c r="Q25" s="746">
        <v>0</v>
      </c>
      <c r="R25" s="728"/>
      <c r="S25" s="746">
        <v>0</v>
      </c>
      <c r="T25" s="813"/>
      <c r="U25" s="769">
        <v>0</v>
      </c>
    </row>
    <row r="26" spans="1:21" ht="14.4" customHeight="1" x14ac:dyDescent="0.3">
      <c r="A26" s="727">
        <v>22</v>
      </c>
      <c r="B26" s="728" t="s">
        <v>721</v>
      </c>
      <c r="C26" s="728" t="s">
        <v>723</v>
      </c>
      <c r="D26" s="811" t="s">
        <v>1044</v>
      </c>
      <c r="E26" s="812" t="s">
        <v>736</v>
      </c>
      <c r="F26" s="728" t="s">
        <v>722</v>
      </c>
      <c r="G26" s="728" t="s">
        <v>739</v>
      </c>
      <c r="H26" s="728" t="s">
        <v>566</v>
      </c>
      <c r="I26" s="728" t="s">
        <v>689</v>
      </c>
      <c r="J26" s="728" t="s">
        <v>588</v>
      </c>
      <c r="K26" s="728" t="s">
        <v>690</v>
      </c>
      <c r="L26" s="729">
        <v>79.03</v>
      </c>
      <c r="M26" s="729">
        <v>1817.6899999999998</v>
      </c>
      <c r="N26" s="728">
        <v>23</v>
      </c>
      <c r="O26" s="813">
        <v>18.5</v>
      </c>
      <c r="P26" s="729">
        <v>790.3</v>
      </c>
      <c r="Q26" s="746">
        <v>0.43478260869565222</v>
      </c>
      <c r="R26" s="728">
        <v>10</v>
      </c>
      <c r="S26" s="746">
        <v>0.43478260869565216</v>
      </c>
      <c r="T26" s="813">
        <v>7.5</v>
      </c>
      <c r="U26" s="769">
        <v>0.40540540540540543</v>
      </c>
    </row>
    <row r="27" spans="1:21" ht="14.4" customHeight="1" x14ac:dyDescent="0.3">
      <c r="A27" s="727">
        <v>22</v>
      </c>
      <c r="B27" s="728" t="s">
        <v>721</v>
      </c>
      <c r="C27" s="728" t="s">
        <v>723</v>
      </c>
      <c r="D27" s="811" t="s">
        <v>1044</v>
      </c>
      <c r="E27" s="812" t="s">
        <v>736</v>
      </c>
      <c r="F27" s="728" t="s">
        <v>722</v>
      </c>
      <c r="G27" s="728" t="s">
        <v>739</v>
      </c>
      <c r="H27" s="728" t="s">
        <v>566</v>
      </c>
      <c r="I27" s="728" t="s">
        <v>745</v>
      </c>
      <c r="J27" s="728" t="s">
        <v>683</v>
      </c>
      <c r="K27" s="728" t="s">
        <v>746</v>
      </c>
      <c r="L27" s="729">
        <v>59.27</v>
      </c>
      <c r="M27" s="729">
        <v>59.27</v>
      </c>
      <c r="N27" s="728">
        <v>1</v>
      </c>
      <c r="O27" s="813">
        <v>1</v>
      </c>
      <c r="P27" s="729">
        <v>59.27</v>
      </c>
      <c r="Q27" s="746">
        <v>1</v>
      </c>
      <c r="R27" s="728">
        <v>1</v>
      </c>
      <c r="S27" s="746">
        <v>1</v>
      </c>
      <c r="T27" s="813">
        <v>1</v>
      </c>
      <c r="U27" s="769">
        <v>1</v>
      </c>
    </row>
    <row r="28" spans="1:21" ht="14.4" customHeight="1" x14ac:dyDescent="0.3">
      <c r="A28" s="727">
        <v>22</v>
      </c>
      <c r="B28" s="728" t="s">
        <v>721</v>
      </c>
      <c r="C28" s="728" t="s">
        <v>723</v>
      </c>
      <c r="D28" s="811" t="s">
        <v>1044</v>
      </c>
      <c r="E28" s="812" t="s">
        <v>736</v>
      </c>
      <c r="F28" s="728" t="s">
        <v>722</v>
      </c>
      <c r="G28" s="728" t="s">
        <v>739</v>
      </c>
      <c r="H28" s="728" t="s">
        <v>526</v>
      </c>
      <c r="I28" s="728" t="s">
        <v>747</v>
      </c>
      <c r="J28" s="728" t="s">
        <v>683</v>
      </c>
      <c r="K28" s="728" t="s">
        <v>748</v>
      </c>
      <c r="L28" s="729">
        <v>98.78</v>
      </c>
      <c r="M28" s="729">
        <v>197.56</v>
      </c>
      <c r="N28" s="728">
        <v>2</v>
      </c>
      <c r="O28" s="813">
        <v>2</v>
      </c>
      <c r="P28" s="729">
        <v>197.56</v>
      </c>
      <c r="Q28" s="746">
        <v>1</v>
      </c>
      <c r="R28" s="728">
        <v>2</v>
      </c>
      <c r="S28" s="746">
        <v>1</v>
      </c>
      <c r="T28" s="813">
        <v>2</v>
      </c>
      <c r="U28" s="769">
        <v>1</v>
      </c>
    </row>
    <row r="29" spans="1:21" ht="14.4" customHeight="1" x14ac:dyDescent="0.3">
      <c r="A29" s="727">
        <v>22</v>
      </c>
      <c r="B29" s="728" t="s">
        <v>721</v>
      </c>
      <c r="C29" s="728" t="s">
        <v>723</v>
      </c>
      <c r="D29" s="811" t="s">
        <v>1044</v>
      </c>
      <c r="E29" s="812" t="s">
        <v>736</v>
      </c>
      <c r="F29" s="728" t="s">
        <v>722</v>
      </c>
      <c r="G29" s="728" t="s">
        <v>739</v>
      </c>
      <c r="H29" s="728" t="s">
        <v>566</v>
      </c>
      <c r="I29" s="728" t="s">
        <v>778</v>
      </c>
      <c r="J29" s="728" t="s">
        <v>683</v>
      </c>
      <c r="K29" s="728" t="s">
        <v>779</v>
      </c>
      <c r="L29" s="729">
        <v>118.54</v>
      </c>
      <c r="M29" s="729">
        <v>829.78</v>
      </c>
      <c r="N29" s="728">
        <v>7</v>
      </c>
      <c r="O29" s="813">
        <v>6.5</v>
      </c>
      <c r="P29" s="729">
        <v>355.62</v>
      </c>
      <c r="Q29" s="746">
        <v>0.4285714285714286</v>
      </c>
      <c r="R29" s="728">
        <v>3</v>
      </c>
      <c r="S29" s="746">
        <v>0.42857142857142855</v>
      </c>
      <c r="T29" s="813">
        <v>3</v>
      </c>
      <c r="U29" s="769">
        <v>0.46153846153846156</v>
      </c>
    </row>
    <row r="30" spans="1:21" ht="14.4" customHeight="1" x14ac:dyDescent="0.3">
      <c r="A30" s="727">
        <v>22</v>
      </c>
      <c r="B30" s="728" t="s">
        <v>721</v>
      </c>
      <c r="C30" s="728" t="s">
        <v>723</v>
      </c>
      <c r="D30" s="811" t="s">
        <v>1044</v>
      </c>
      <c r="E30" s="812" t="s">
        <v>736</v>
      </c>
      <c r="F30" s="728" t="s">
        <v>722</v>
      </c>
      <c r="G30" s="728" t="s">
        <v>739</v>
      </c>
      <c r="H30" s="728" t="s">
        <v>526</v>
      </c>
      <c r="I30" s="728" t="s">
        <v>749</v>
      </c>
      <c r="J30" s="728" t="s">
        <v>683</v>
      </c>
      <c r="K30" s="728" t="s">
        <v>750</v>
      </c>
      <c r="L30" s="729">
        <v>79.03</v>
      </c>
      <c r="M30" s="729">
        <v>474.18</v>
      </c>
      <c r="N30" s="728">
        <v>6</v>
      </c>
      <c r="O30" s="813">
        <v>6</v>
      </c>
      <c r="P30" s="729">
        <v>237.09</v>
      </c>
      <c r="Q30" s="746">
        <v>0.5</v>
      </c>
      <c r="R30" s="728">
        <v>3</v>
      </c>
      <c r="S30" s="746">
        <v>0.5</v>
      </c>
      <c r="T30" s="813">
        <v>3</v>
      </c>
      <c r="U30" s="769">
        <v>0.5</v>
      </c>
    </row>
    <row r="31" spans="1:21" ht="14.4" customHeight="1" x14ac:dyDescent="0.3">
      <c r="A31" s="727">
        <v>22</v>
      </c>
      <c r="B31" s="728" t="s">
        <v>721</v>
      </c>
      <c r="C31" s="728" t="s">
        <v>723</v>
      </c>
      <c r="D31" s="811" t="s">
        <v>1044</v>
      </c>
      <c r="E31" s="812" t="s">
        <v>736</v>
      </c>
      <c r="F31" s="728" t="s">
        <v>722</v>
      </c>
      <c r="G31" s="728" t="s">
        <v>751</v>
      </c>
      <c r="H31" s="728" t="s">
        <v>526</v>
      </c>
      <c r="I31" s="728" t="s">
        <v>780</v>
      </c>
      <c r="J31" s="728" t="s">
        <v>582</v>
      </c>
      <c r="K31" s="728" t="s">
        <v>753</v>
      </c>
      <c r="L31" s="729">
        <v>93.71</v>
      </c>
      <c r="M31" s="729">
        <v>93.71</v>
      </c>
      <c r="N31" s="728">
        <v>1</v>
      </c>
      <c r="O31" s="813">
        <v>0.5</v>
      </c>
      <c r="P31" s="729"/>
      <c r="Q31" s="746">
        <v>0</v>
      </c>
      <c r="R31" s="728"/>
      <c r="S31" s="746">
        <v>0</v>
      </c>
      <c r="T31" s="813"/>
      <c r="U31" s="769">
        <v>0</v>
      </c>
    </row>
    <row r="32" spans="1:21" ht="14.4" customHeight="1" x14ac:dyDescent="0.3">
      <c r="A32" s="727">
        <v>22</v>
      </c>
      <c r="B32" s="728" t="s">
        <v>721</v>
      </c>
      <c r="C32" s="728" t="s">
        <v>723</v>
      </c>
      <c r="D32" s="811" t="s">
        <v>1044</v>
      </c>
      <c r="E32" s="812" t="s">
        <v>736</v>
      </c>
      <c r="F32" s="728" t="s">
        <v>722</v>
      </c>
      <c r="G32" s="728" t="s">
        <v>751</v>
      </c>
      <c r="H32" s="728" t="s">
        <v>526</v>
      </c>
      <c r="I32" s="728" t="s">
        <v>781</v>
      </c>
      <c r="J32" s="728" t="s">
        <v>782</v>
      </c>
      <c r="K32" s="728" t="s">
        <v>783</v>
      </c>
      <c r="L32" s="729">
        <v>0</v>
      </c>
      <c r="M32" s="729">
        <v>0</v>
      </c>
      <c r="N32" s="728">
        <v>1</v>
      </c>
      <c r="O32" s="813">
        <v>0.5</v>
      </c>
      <c r="P32" s="729">
        <v>0</v>
      </c>
      <c r="Q32" s="746"/>
      <c r="R32" s="728">
        <v>1</v>
      </c>
      <c r="S32" s="746">
        <v>1</v>
      </c>
      <c r="T32" s="813">
        <v>0.5</v>
      </c>
      <c r="U32" s="769">
        <v>1</v>
      </c>
    </row>
    <row r="33" spans="1:21" ht="14.4" customHeight="1" x14ac:dyDescent="0.3">
      <c r="A33" s="727">
        <v>22</v>
      </c>
      <c r="B33" s="728" t="s">
        <v>721</v>
      </c>
      <c r="C33" s="728" t="s">
        <v>723</v>
      </c>
      <c r="D33" s="811" t="s">
        <v>1044</v>
      </c>
      <c r="E33" s="812" t="s">
        <v>736</v>
      </c>
      <c r="F33" s="728" t="s">
        <v>722</v>
      </c>
      <c r="G33" s="728" t="s">
        <v>751</v>
      </c>
      <c r="H33" s="728" t="s">
        <v>526</v>
      </c>
      <c r="I33" s="728" t="s">
        <v>752</v>
      </c>
      <c r="J33" s="728" t="s">
        <v>582</v>
      </c>
      <c r="K33" s="728" t="s">
        <v>753</v>
      </c>
      <c r="L33" s="729">
        <v>57.64</v>
      </c>
      <c r="M33" s="729">
        <v>57.64</v>
      </c>
      <c r="N33" s="728">
        <v>1</v>
      </c>
      <c r="O33" s="813">
        <v>0.5</v>
      </c>
      <c r="P33" s="729"/>
      <c r="Q33" s="746">
        <v>0</v>
      </c>
      <c r="R33" s="728"/>
      <c r="S33" s="746">
        <v>0</v>
      </c>
      <c r="T33" s="813"/>
      <c r="U33" s="769">
        <v>0</v>
      </c>
    </row>
    <row r="34" spans="1:21" ht="14.4" customHeight="1" x14ac:dyDescent="0.3">
      <c r="A34" s="727">
        <v>22</v>
      </c>
      <c r="B34" s="728" t="s">
        <v>721</v>
      </c>
      <c r="C34" s="728" t="s">
        <v>723</v>
      </c>
      <c r="D34" s="811" t="s">
        <v>1044</v>
      </c>
      <c r="E34" s="812" t="s">
        <v>736</v>
      </c>
      <c r="F34" s="728" t="s">
        <v>722</v>
      </c>
      <c r="G34" s="728" t="s">
        <v>751</v>
      </c>
      <c r="H34" s="728" t="s">
        <v>526</v>
      </c>
      <c r="I34" s="728" t="s">
        <v>784</v>
      </c>
      <c r="J34" s="728" t="s">
        <v>582</v>
      </c>
      <c r="K34" s="728" t="s">
        <v>785</v>
      </c>
      <c r="L34" s="729">
        <v>185.26</v>
      </c>
      <c r="M34" s="729">
        <v>185.26</v>
      </c>
      <c r="N34" s="728">
        <v>1</v>
      </c>
      <c r="O34" s="813">
        <v>0.5</v>
      </c>
      <c r="P34" s="729">
        <v>185.26</v>
      </c>
      <c r="Q34" s="746">
        <v>1</v>
      </c>
      <c r="R34" s="728">
        <v>1</v>
      </c>
      <c r="S34" s="746">
        <v>1</v>
      </c>
      <c r="T34" s="813">
        <v>0.5</v>
      </c>
      <c r="U34" s="769">
        <v>1</v>
      </c>
    </row>
    <row r="35" spans="1:21" ht="14.4" customHeight="1" x14ac:dyDescent="0.3">
      <c r="A35" s="727">
        <v>22</v>
      </c>
      <c r="B35" s="728" t="s">
        <v>721</v>
      </c>
      <c r="C35" s="728" t="s">
        <v>723</v>
      </c>
      <c r="D35" s="811" t="s">
        <v>1044</v>
      </c>
      <c r="E35" s="812" t="s">
        <v>736</v>
      </c>
      <c r="F35" s="728" t="s">
        <v>722</v>
      </c>
      <c r="G35" s="728" t="s">
        <v>786</v>
      </c>
      <c r="H35" s="728" t="s">
        <v>566</v>
      </c>
      <c r="I35" s="728" t="s">
        <v>787</v>
      </c>
      <c r="J35" s="728" t="s">
        <v>788</v>
      </c>
      <c r="K35" s="728" t="s">
        <v>789</v>
      </c>
      <c r="L35" s="729">
        <v>72.88</v>
      </c>
      <c r="M35" s="729">
        <v>72.88</v>
      </c>
      <c r="N35" s="728">
        <v>1</v>
      </c>
      <c r="O35" s="813">
        <v>1</v>
      </c>
      <c r="P35" s="729"/>
      <c r="Q35" s="746">
        <v>0</v>
      </c>
      <c r="R35" s="728"/>
      <c r="S35" s="746">
        <v>0</v>
      </c>
      <c r="T35" s="813"/>
      <c r="U35" s="769">
        <v>0</v>
      </c>
    </row>
    <row r="36" spans="1:21" ht="14.4" customHeight="1" x14ac:dyDescent="0.3">
      <c r="A36" s="727">
        <v>22</v>
      </c>
      <c r="B36" s="728" t="s">
        <v>721</v>
      </c>
      <c r="C36" s="728" t="s">
        <v>723</v>
      </c>
      <c r="D36" s="811" t="s">
        <v>1044</v>
      </c>
      <c r="E36" s="812" t="s">
        <v>736</v>
      </c>
      <c r="F36" s="728" t="s">
        <v>722</v>
      </c>
      <c r="G36" s="728" t="s">
        <v>754</v>
      </c>
      <c r="H36" s="728" t="s">
        <v>526</v>
      </c>
      <c r="I36" s="728" t="s">
        <v>755</v>
      </c>
      <c r="J36" s="728" t="s">
        <v>756</v>
      </c>
      <c r="K36" s="728" t="s">
        <v>757</v>
      </c>
      <c r="L36" s="729">
        <v>99.11</v>
      </c>
      <c r="M36" s="729">
        <v>297.33</v>
      </c>
      <c r="N36" s="728">
        <v>3</v>
      </c>
      <c r="O36" s="813">
        <v>1</v>
      </c>
      <c r="P36" s="729">
        <v>198.22</v>
      </c>
      <c r="Q36" s="746">
        <v>0.66666666666666674</v>
      </c>
      <c r="R36" s="728">
        <v>2</v>
      </c>
      <c r="S36" s="746">
        <v>0.66666666666666663</v>
      </c>
      <c r="T36" s="813">
        <v>0.5</v>
      </c>
      <c r="U36" s="769">
        <v>0.5</v>
      </c>
    </row>
    <row r="37" spans="1:21" ht="14.4" customHeight="1" x14ac:dyDescent="0.3">
      <c r="A37" s="727">
        <v>22</v>
      </c>
      <c r="B37" s="728" t="s">
        <v>721</v>
      </c>
      <c r="C37" s="728" t="s">
        <v>723</v>
      </c>
      <c r="D37" s="811" t="s">
        <v>1044</v>
      </c>
      <c r="E37" s="812" t="s">
        <v>736</v>
      </c>
      <c r="F37" s="728" t="s">
        <v>722</v>
      </c>
      <c r="G37" s="728" t="s">
        <v>754</v>
      </c>
      <c r="H37" s="728" t="s">
        <v>526</v>
      </c>
      <c r="I37" s="728" t="s">
        <v>755</v>
      </c>
      <c r="J37" s="728" t="s">
        <v>756</v>
      </c>
      <c r="K37" s="728" t="s">
        <v>757</v>
      </c>
      <c r="L37" s="729">
        <v>87.67</v>
      </c>
      <c r="M37" s="729">
        <v>438.35</v>
      </c>
      <c r="N37" s="728">
        <v>5</v>
      </c>
      <c r="O37" s="813">
        <v>1</v>
      </c>
      <c r="P37" s="729">
        <v>175.34</v>
      </c>
      <c r="Q37" s="746">
        <v>0.39999999999999997</v>
      </c>
      <c r="R37" s="728">
        <v>2</v>
      </c>
      <c r="S37" s="746">
        <v>0.4</v>
      </c>
      <c r="T37" s="813">
        <v>0.5</v>
      </c>
      <c r="U37" s="769">
        <v>0.5</v>
      </c>
    </row>
    <row r="38" spans="1:21" ht="14.4" customHeight="1" x14ac:dyDescent="0.3">
      <c r="A38" s="727">
        <v>22</v>
      </c>
      <c r="B38" s="728" t="s">
        <v>721</v>
      </c>
      <c r="C38" s="728" t="s">
        <v>723</v>
      </c>
      <c r="D38" s="811" t="s">
        <v>1044</v>
      </c>
      <c r="E38" s="812" t="s">
        <v>738</v>
      </c>
      <c r="F38" s="728" t="s">
        <v>722</v>
      </c>
      <c r="G38" s="728" t="s">
        <v>739</v>
      </c>
      <c r="H38" s="728" t="s">
        <v>566</v>
      </c>
      <c r="I38" s="728" t="s">
        <v>742</v>
      </c>
      <c r="J38" s="728" t="s">
        <v>743</v>
      </c>
      <c r="K38" s="728" t="s">
        <v>744</v>
      </c>
      <c r="L38" s="729">
        <v>118.54</v>
      </c>
      <c r="M38" s="729">
        <v>237.08</v>
      </c>
      <c r="N38" s="728">
        <v>2</v>
      </c>
      <c r="O38" s="813">
        <v>2</v>
      </c>
      <c r="P38" s="729"/>
      <c r="Q38" s="746">
        <v>0</v>
      </c>
      <c r="R38" s="728"/>
      <c r="S38" s="746">
        <v>0</v>
      </c>
      <c r="T38" s="813"/>
      <c r="U38" s="769">
        <v>0</v>
      </c>
    </row>
    <row r="39" spans="1:21" ht="14.4" customHeight="1" x14ac:dyDescent="0.3">
      <c r="A39" s="727">
        <v>22</v>
      </c>
      <c r="B39" s="728" t="s">
        <v>721</v>
      </c>
      <c r="C39" s="728" t="s">
        <v>723</v>
      </c>
      <c r="D39" s="811" t="s">
        <v>1044</v>
      </c>
      <c r="E39" s="812" t="s">
        <v>738</v>
      </c>
      <c r="F39" s="728" t="s">
        <v>722</v>
      </c>
      <c r="G39" s="728" t="s">
        <v>739</v>
      </c>
      <c r="H39" s="728" t="s">
        <v>566</v>
      </c>
      <c r="I39" s="728" t="s">
        <v>689</v>
      </c>
      <c r="J39" s="728" t="s">
        <v>588</v>
      </c>
      <c r="K39" s="728" t="s">
        <v>690</v>
      </c>
      <c r="L39" s="729">
        <v>79.03</v>
      </c>
      <c r="M39" s="729">
        <v>158.06</v>
      </c>
      <c r="N39" s="728">
        <v>2</v>
      </c>
      <c r="O39" s="813">
        <v>2</v>
      </c>
      <c r="P39" s="729"/>
      <c r="Q39" s="746">
        <v>0</v>
      </c>
      <c r="R39" s="728"/>
      <c r="S39" s="746">
        <v>0</v>
      </c>
      <c r="T39" s="813"/>
      <c r="U39" s="769">
        <v>0</v>
      </c>
    </row>
    <row r="40" spans="1:21" ht="14.4" customHeight="1" x14ac:dyDescent="0.3">
      <c r="A40" s="727">
        <v>22</v>
      </c>
      <c r="B40" s="728" t="s">
        <v>721</v>
      </c>
      <c r="C40" s="728" t="s">
        <v>723</v>
      </c>
      <c r="D40" s="811" t="s">
        <v>1044</v>
      </c>
      <c r="E40" s="812" t="s">
        <v>738</v>
      </c>
      <c r="F40" s="728" t="s">
        <v>722</v>
      </c>
      <c r="G40" s="728" t="s">
        <v>739</v>
      </c>
      <c r="H40" s="728" t="s">
        <v>526</v>
      </c>
      <c r="I40" s="728" t="s">
        <v>747</v>
      </c>
      <c r="J40" s="728" t="s">
        <v>683</v>
      </c>
      <c r="K40" s="728" t="s">
        <v>748</v>
      </c>
      <c r="L40" s="729">
        <v>98.78</v>
      </c>
      <c r="M40" s="729">
        <v>98.78</v>
      </c>
      <c r="N40" s="728">
        <v>1</v>
      </c>
      <c r="O40" s="813">
        <v>1</v>
      </c>
      <c r="P40" s="729"/>
      <c r="Q40" s="746">
        <v>0</v>
      </c>
      <c r="R40" s="728"/>
      <c r="S40" s="746">
        <v>0</v>
      </c>
      <c r="T40" s="813"/>
      <c r="U40" s="769">
        <v>0</v>
      </c>
    </row>
    <row r="41" spans="1:21" ht="14.4" customHeight="1" x14ac:dyDescent="0.3">
      <c r="A41" s="727">
        <v>22</v>
      </c>
      <c r="B41" s="728" t="s">
        <v>721</v>
      </c>
      <c r="C41" s="728" t="s">
        <v>723</v>
      </c>
      <c r="D41" s="811" t="s">
        <v>1044</v>
      </c>
      <c r="E41" s="812" t="s">
        <v>738</v>
      </c>
      <c r="F41" s="728" t="s">
        <v>722</v>
      </c>
      <c r="G41" s="728" t="s">
        <v>739</v>
      </c>
      <c r="H41" s="728" t="s">
        <v>566</v>
      </c>
      <c r="I41" s="728" t="s">
        <v>778</v>
      </c>
      <c r="J41" s="728" t="s">
        <v>683</v>
      </c>
      <c r="K41" s="728" t="s">
        <v>779</v>
      </c>
      <c r="L41" s="729">
        <v>118.54</v>
      </c>
      <c r="M41" s="729">
        <v>118.54</v>
      </c>
      <c r="N41" s="728">
        <v>1</v>
      </c>
      <c r="O41" s="813">
        <v>1</v>
      </c>
      <c r="P41" s="729"/>
      <c r="Q41" s="746">
        <v>0</v>
      </c>
      <c r="R41" s="728"/>
      <c r="S41" s="746">
        <v>0</v>
      </c>
      <c r="T41" s="813"/>
      <c r="U41" s="769">
        <v>0</v>
      </c>
    </row>
    <row r="42" spans="1:21" ht="14.4" customHeight="1" x14ac:dyDescent="0.3">
      <c r="A42" s="727">
        <v>22</v>
      </c>
      <c r="B42" s="728" t="s">
        <v>721</v>
      </c>
      <c r="C42" s="728" t="s">
        <v>723</v>
      </c>
      <c r="D42" s="811" t="s">
        <v>1044</v>
      </c>
      <c r="E42" s="812" t="s">
        <v>738</v>
      </c>
      <c r="F42" s="728" t="s">
        <v>722</v>
      </c>
      <c r="G42" s="728" t="s">
        <v>790</v>
      </c>
      <c r="H42" s="728" t="s">
        <v>526</v>
      </c>
      <c r="I42" s="728" t="s">
        <v>791</v>
      </c>
      <c r="J42" s="728" t="s">
        <v>792</v>
      </c>
      <c r="K42" s="728" t="s">
        <v>793</v>
      </c>
      <c r="L42" s="729">
        <v>10.65</v>
      </c>
      <c r="M42" s="729">
        <v>10.65</v>
      </c>
      <c r="N42" s="728">
        <v>1</v>
      </c>
      <c r="O42" s="813">
        <v>0.5</v>
      </c>
      <c r="P42" s="729">
        <v>10.65</v>
      </c>
      <c r="Q42" s="746">
        <v>1</v>
      </c>
      <c r="R42" s="728">
        <v>1</v>
      </c>
      <c r="S42" s="746">
        <v>1</v>
      </c>
      <c r="T42" s="813">
        <v>0.5</v>
      </c>
      <c r="U42" s="769">
        <v>1</v>
      </c>
    </row>
    <row r="43" spans="1:21" ht="14.4" customHeight="1" x14ac:dyDescent="0.3">
      <c r="A43" s="727">
        <v>22</v>
      </c>
      <c r="B43" s="728" t="s">
        <v>721</v>
      </c>
      <c r="C43" s="728" t="s">
        <v>723</v>
      </c>
      <c r="D43" s="811" t="s">
        <v>1044</v>
      </c>
      <c r="E43" s="812" t="s">
        <v>738</v>
      </c>
      <c r="F43" s="728" t="s">
        <v>722</v>
      </c>
      <c r="G43" s="728" t="s">
        <v>751</v>
      </c>
      <c r="H43" s="728" t="s">
        <v>526</v>
      </c>
      <c r="I43" s="728" t="s">
        <v>780</v>
      </c>
      <c r="J43" s="728" t="s">
        <v>582</v>
      </c>
      <c r="K43" s="728" t="s">
        <v>753</v>
      </c>
      <c r="L43" s="729">
        <v>93.71</v>
      </c>
      <c r="M43" s="729">
        <v>187.42</v>
      </c>
      <c r="N43" s="728">
        <v>2</v>
      </c>
      <c r="O43" s="813">
        <v>1</v>
      </c>
      <c r="P43" s="729">
        <v>93.71</v>
      </c>
      <c r="Q43" s="746">
        <v>0.5</v>
      </c>
      <c r="R43" s="728">
        <v>1</v>
      </c>
      <c r="S43" s="746">
        <v>0.5</v>
      </c>
      <c r="T43" s="813">
        <v>0.5</v>
      </c>
      <c r="U43" s="769">
        <v>0.5</v>
      </c>
    </row>
    <row r="44" spans="1:21" ht="14.4" customHeight="1" x14ac:dyDescent="0.3">
      <c r="A44" s="727">
        <v>22</v>
      </c>
      <c r="B44" s="728" t="s">
        <v>721</v>
      </c>
      <c r="C44" s="728" t="s">
        <v>723</v>
      </c>
      <c r="D44" s="811" t="s">
        <v>1044</v>
      </c>
      <c r="E44" s="812" t="s">
        <v>738</v>
      </c>
      <c r="F44" s="728" t="s">
        <v>722</v>
      </c>
      <c r="G44" s="728" t="s">
        <v>794</v>
      </c>
      <c r="H44" s="728" t="s">
        <v>526</v>
      </c>
      <c r="I44" s="728" t="s">
        <v>795</v>
      </c>
      <c r="J44" s="728" t="s">
        <v>796</v>
      </c>
      <c r="K44" s="728" t="s">
        <v>797</v>
      </c>
      <c r="L44" s="729">
        <v>0</v>
      </c>
      <c r="M44" s="729">
        <v>0</v>
      </c>
      <c r="N44" s="728">
        <v>1</v>
      </c>
      <c r="O44" s="813">
        <v>0.5</v>
      </c>
      <c r="P44" s="729">
        <v>0</v>
      </c>
      <c r="Q44" s="746"/>
      <c r="R44" s="728">
        <v>1</v>
      </c>
      <c r="S44" s="746">
        <v>1</v>
      </c>
      <c r="T44" s="813">
        <v>0.5</v>
      </c>
      <c r="U44" s="769">
        <v>1</v>
      </c>
    </row>
    <row r="45" spans="1:21" ht="14.4" customHeight="1" x14ac:dyDescent="0.3">
      <c r="A45" s="727">
        <v>22</v>
      </c>
      <c r="B45" s="728" t="s">
        <v>721</v>
      </c>
      <c r="C45" s="728" t="s">
        <v>723</v>
      </c>
      <c r="D45" s="811" t="s">
        <v>1044</v>
      </c>
      <c r="E45" s="812" t="s">
        <v>738</v>
      </c>
      <c r="F45" s="728" t="s">
        <v>722</v>
      </c>
      <c r="G45" s="728" t="s">
        <v>754</v>
      </c>
      <c r="H45" s="728" t="s">
        <v>526</v>
      </c>
      <c r="I45" s="728" t="s">
        <v>798</v>
      </c>
      <c r="J45" s="728" t="s">
        <v>799</v>
      </c>
      <c r="K45" s="728" t="s">
        <v>800</v>
      </c>
      <c r="L45" s="729">
        <v>24.78</v>
      </c>
      <c r="M45" s="729">
        <v>24.78</v>
      </c>
      <c r="N45" s="728">
        <v>1</v>
      </c>
      <c r="O45" s="813">
        <v>0.5</v>
      </c>
      <c r="P45" s="729"/>
      <c r="Q45" s="746">
        <v>0</v>
      </c>
      <c r="R45" s="728"/>
      <c r="S45" s="746">
        <v>0</v>
      </c>
      <c r="T45" s="813"/>
      <c r="U45" s="769">
        <v>0</v>
      </c>
    </row>
    <row r="46" spans="1:21" ht="14.4" customHeight="1" x14ac:dyDescent="0.3">
      <c r="A46" s="727">
        <v>22</v>
      </c>
      <c r="B46" s="728" t="s">
        <v>721</v>
      </c>
      <c r="C46" s="728" t="s">
        <v>723</v>
      </c>
      <c r="D46" s="811" t="s">
        <v>1044</v>
      </c>
      <c r="E46" s="812" t="s">
        <v>738</v>
      </c>
      <c r="F46" s="728" t="s">
        <v>722</v>
      </c>
      <c r="G46" s="728" t="s">
        <v>754</v>
      </c>
      <c r="H46" s="728" t="s">
        <v>526</v>
      </c>
      <c r="I46" s="728" t="s">
        <v>755</v>
      </c>
      <c r="J46" s="728" t="s">
        <v>756</v>
      </c>
      <c r="K46" s="728" t="s">
        <v>757</v>
      </c>
      <c r="L46" s="729">
        <v>99.11</v>
      </c>
      <c r="M46" s="729">
        <v>99.11</v>
      </c>
      <c r="N46" s="728">
        <v>1</v>
      </c>
      <c r="O46" s="813">
        <v>0.5</v>
      </c>
      <c r="P46" s="729">
        <v>99.11</v>
      </c>
      <c r="Q46" s="746">
        <v>1</v>
      </c>
      <c r="R46" s="728">
        <v>1</v>
      </c>
      <c r="S46" s="746">
        <v>1</v>
      </c>
      <c r="T46" s="813">
        <v>0.5</v>
      </c>
      <c r="U46" s="769">
        <v>1</v>
      </c>
    </row>
    <row r="47" spans="1:21" ht="14.4" customHeight="1" x14ac:dyDescent="0.3">
      <c r="A47" s="727">
        <v>22</v>
      </c>
      <c r="B47" s="728" t="s">
        <v>721</v>
      </c>
      <c r="C47" s="728" t="s">
        <v>725</v>
      </c>
      <c r="D47" s="811" t="s">
        <v>1045</v>
      </c>
      <c r="E47" s="812" t="s">
        <v>731</v>
      </c>
      <c r="F47" s="728" t="s">
        <v>722</v>
      </c>
      <c r="G47" s="728" t="s">
        <v>801</v>
      </c>
      <c r="H47" s="728" t="s">
        <v>526</v>
      </c>
      <c r="I47" s="728" t="s">
        <v>802</v>
      </c>
      <c r="J47" s="728" t="s">
        <v>803</v>
      </c>
      <c r="K47" s="728" t="s">
        <v>804</v>
      </c>
      <c r="L47" s="729">
        <v>154.36000000000001</v>
      </c>
      <c r="M47" s="729">
        <v>154.36000000000001</v>
      </c>
      <c r="N47" s="728">
        <v>1</v>
      </c>
      <c r="O47" s="813">
        <v>0.5</v>
      </c>
      <c r="P47" s="729"/>
      <c r="Q47" s="746">
        <v>0</v>
      </c>
      <c r="R47" s="728"/>
      <c r="S47" s="746">
        <v>0</v>
      </c>
      <c r="T47" s="813"/>
      <c r="U47" s="769">
        <v>0</v>
      </c>
    </row>
    <row r="48" spans="1:21" ht="14.4" customHeight="1" x14ac:dyDescent="0.3">
      <c r="A48" s="727">
        <v>22</v>
      </c>
      <c r="B48" s="728" t="s">
        <v>721</v>
      </c>
      <c r="C48" s="728" t="s">
        <v>725</v>
      </c>
      <c r="D48" s="811" t="s">
        <v>1045</v>
      </c>
      <c r="E48" s="812" t="s">
        <v>731</v>
      </c>
      <c r="F48" s="728" t="s">
        <v>722</v>
      </c>
      <c r="G48" s="728" t="s">
        <v>805</v>
      </c>
      <c r="H48" s="728" t="s">
        <v>526</v>
      </c>
      <c r="I48" s="728" t="s">
        <v>806</v>
      </c>
      <c r="J48" s="728" t="s">
        <v>807</v>
      </c>
      <c r="K48" s="728" t="s">
        <v>808</v>
      </c>
      <c r="L48" s="729">
        <v>86.02</v>
      </c>
      <c r="M48" s="729">
        <v>86.02</v>
      </c>
      <c r="N48" s="728">
        <v>1</v>
      </c>
      <c r="O48" s="813">
        <v>0.5</v>
      </c>
      <c r="P48" s="729"/>
      <c r="Q48" s="746">
        <v>0</v>
      </c>
      <c r="R48" s="728"/>
      <c r="S48" s="746">
        <v>0</v>
      </c>
      <c r="T48" s="813"/>
      <c r="U48" s="769">
        <v>0</v>
      </c>
    </row>
    <row r="49" spans="1:21" ht="14.4" customHeight="1" x14ac:dyDescent="0.3">
      <c r="A49" s="727">
        <v>22</v>
      </c>
      <c r="B49" s="728" t="s">
        <v>721</v>
      </c>
      <c r="C49" s="728" t="s">
        <v>725</v>
      </c>
      <c r="D49" s="811" t="s">
        <v>1045</v>
      </c>
      <c r="E49" s="812" t="s">
        <v>731</v>
      </c>
      <c r="F49" s="728" t="s">
        <v>722</v>
      </c>
      <c r="G49" s="728" t="s">
        <v>809</v>
      </c>
      <c r="H49" s="728" t="s">
        <v>526</v>
      </c>
      <c r="I49" s="728" t="s">
        <v>810</v>
      </c>
      <c r="J49" s="728" t="s">
        <v>811</v>
      </c>
      <c r="K49" s="728" t="s">
        <v>812</v>
      </c>
      <c r="L49" s="729">
        <v>115.26</v>
      </c>
      <c r="M49" s="729">
        <v>115.26</v>
      </c>
      <c r="N49" s="728">
        <v>1</v>
      </c>
      <c r="O49" s="813">
        <v>1</v>
      </c>
      <c r="P49" s="729"/>
      <c r="Q49" s="746">
        <v>0</v>
      </c>
      <c r="R49" s="728"/>
      <c r="S49" s="746">
        <v>0</v>
      </c>
      <c r="T49" s="813"/>
      <c r="U49" s="769">
        <v>0</v>
      </c>
    </row>
    <row r="50" spans="1:21" ht="14.4" customHeight="1" x14ac:dyDescent="0.3">
      <c r="A50" s="727">
        <v>22</v>
      </c>
      <c r="B50" s="728" t="s">
        <v>721</v>
      </c>
      <c r="C50" s="728" t="s">
        <v>725</v>
      </c>
      <c r="D50" s="811" t="s">
        <v>1045</v>
      </c>
      <c r="E50" s="812" t="s">
        <v>731</v>
      </c>
      <c r="F50" s="728" t="s">
        <v>722</v>
      </c>
      <c r="G50" s="728" t="s">
        <v>809</v>
      </c>
      <c r="H50" s="728" t="s">
        <v>526</v>
      </c>
      <c r="I50" s="728" t="s">
        <v>813</v>
      </c>
      <c r="J50" s="728" t="s">
        <v>811</v>
      </c>
      <c r="K50" s="728" t="s">
        <v>814</v>
      </c>
      <c r="L50" s="729">
        <v>207.45</v>
      </c>
      <c r="M50" s="729">
        <v>207.45</v>
      </c>
      <c r="N50" s="728">
        <v>1</v>
      </c>
      <c r="O50" s="813">
        <v>1</v>
      </c>
      <c r="P50" s="729"/>
      <c r="Q50" s="746">
        <v>0</v>
      </c>
      <c r="R50" s="728"/>
      <c r="S50" s="746">
        <v>0</v>
      </c>
      <c r="T50" s="813"/>
      <c r="U50" s="769">
        <v>0</v>
      </c>
    </row>
    <row r="51" spans="1:21" ht="14.4" customHeight="1" x14ac:dyDescent="0.3">
      <c r="A51" s="727">
        <v>22</v>
      </c>
      <c r="B51" s="728" t="s">
        <v>721</v>
      </c>
      <c r="C51" s="728" t="s">
        <v>725</v>
      </c>
      <c r="D51" s="811" t="s">
        <v>1045</v>
      </c>
      <c r="E51" s="812" t="s">
        <v>731</v>
      </c>
      <c r="F51" s="728" t="s">
        <v>722</v>
      </c>
      <c r="G51" s="728" t="s">
        <v>815</v>
      </c>
      <c r="H51" s="728" t="s">
        <v>526</v>
      </c>
      <c r="I51" s="728" t="s">
        <v>816</v>
      </c>
      <c r="J51" s="728" t="s">
        <v>817</v>
      </c>
      <c r="K51" s="728" t="s">
        <v>818</v>
      </c>
      <c r="L51" s="729">
        <v>182.22</v>
      </c>
      <c r="M51" s="729">
        <v>182.22</v>
      </c>
      <c r="N51" s="728">
        <v>1</v>
      </c>
      <c r="O51" s="813">
        <v>1</v>
      </c>
      <c r="P51" s="729"/>
      <c r="Q51" s="746">
        <v>0</v>
      </c>
      <c r="R51" s="728"/>
      <c r="S51" s="746">
        <v>0</v>
      </c>
      <c r="T51" s="813"/>
      <c r="U51" s="769">
        <v>0</v>
      </c>
    </row>
    <row r="52" spans="1:21" ht="14.4" customHeight="1" x14ac:dyDescent="0.3">
      <c r="A52" s="727">
        <v>22</v>
      </c>
      <c r="B52" s="728" t="s">
        <v>721</v>
      </c>
      <c r="C52" s="728" t="s">
        <v>725</v>
      </c>
      <c r="D52" s="811" t="s">
        <v>1045</v>
      </c>
      <c r="E52" s="812" t="s">
        <v>731</v>
      </c>
      <c r="F52" s="728" t="s">
        <v>722</v>
      </c>
      <c r="G52" s="728" t="s">
        <v>819</v>
      </c>
      <c r="H52" s="728" t="s">
        <v>526</v>
      </c>
      <c r="I52" s="728" t="s">
        <v>820</v>
      </c>
      <c r="J52" s="728" t="s">
        <v>821</v>
      </c>
      <c r="K52" s="728"/>
      <c r="L52" s="729">
        <v>0</v>
      </c>
      <c r="M52" s="729">
        <v>0</v>
      </c>
      <c r="N52" s="728">
        <v>2</v>
      </c>
      <c r="O52" s="813">
        <v>1</v>
      </c>
      <c r="P52" s="729"/>
      <c r="Q52" s="746"/>
      <c r="R52" s="728"/>
      <c r="S52" s="746">
        <v>0</v>
      </c>
      <c r="T52" s="813"/>
      <c r="U52" s="769">
        <v>0</v>
      </c>
    </row>
    <row r="53" spans="1:21" ht="14.4" customHeight="1" x14ac:dyDescent="0.3">
      <c r="A53" s="727">
        <v>22</v>
      </c>
      <c r="B53" s="728" t="s">
        <v>721</v>
      </c>
      <c r="C53" s="728" t="s">
        <v>725</v>
      </c>
      <c r="D53" s="811" t="s">
        <v>1045</v>
      </c>
      <c r="E53" s="812" t="s">
        <v>731</v>
      </c>
      <c r="F53" s="728" t="s">
        <v>722</v>
      </c>
      <c r="G53" s="728" t="s">
        <v>822</v>
      </c>
      <c r="H53" s="728" t="s">
        <v>526</v>
      </c>
      <c r="I53" s="728" t="s">
        <v>823</v>
      </c>
      <c r="J53" s="728" t="s">
        <v>824</v>
      </c>
      <c r="K53" s="728" t="s">
        <v>825</v>
      </c>
      <c r="L53" s="729">
        <v>48.09</v>
      </c>
      <c r="M53" s="729">
        <v>48.09</v>
      </c>
      <c r="N53" s="728">
        <v>1</v>
      </c>
      <c r="O53" s="813">
        <v>1</v>
      </c>
      <c r="P53" s="729"/>
      <c r="Q53" s="746">
        <v>0</v>
      </c>
      <c r="R53" s="728"/>
      <c r="S53" s="746">
        <v>0</v>
      </c>
      <c r="T53" s="813"/>
      <c r="U53" s="769">
        <v>0</v>
      </c>
    </row>
    <row r="54" spans="1:21" ht="14.4" customHeight="1" x14ac:dyDescent="0.3">
      <c r="A54" s="727">
        <v>22</v>
      </c>
      <c r="B54" s="728" t="s">
        <v>721</v>
      </c>
      <c r="C54" s="728" t="s">
        <v>725</v>
      </c>
      <c r="D54" s="811" t="s">
        <v>1045</v>
      </c>
      <c r="E54" s="812" t="s">
        <v>731</v>
      </c>
      <c r="F54" s="728" t="s">
        <v>722</v>
      </c>
      <c r="G54" s="728" t="s">
        <v>826</v>
      </c>
      <c r="H54" s="728" t="s">
        <v>526</v>
      </c>
      <c r="I54" s="728" t="s">
        <v>827</v>
      </c>
      <c r="J54" s="728" t="s">
        <v>828</v>
      </c>
      <c r="K54" s="728" t="s">
        <v>829</v>
      </c>
      <c r="L54" s="729">
        <v>0</v>
      </c>
      <c r="M54" s="729">
        <v>0</v>
      </c>
      <c r="N54" s="728">
        <v>1</v>
      </c>
      <c r="O54" s="813">
        <v>0.5</v>
      </c>
      <c r="P54" s="729"/>
      <c r="Q54" s="746"/>
      <c r="R54" s="728"/>
      <c r="S54" s="746">
        <v>0</v>
      </c>
      <c r="T54" s="813"/>
      <c r="U54" s="769">
        <v>0</v>
      </c>
    </row>
    <row r="55" spans="1:21" ht="14.4" customHeight="1" x14ac:dyDescent="0.3">
      <c r="A55" s="727">
        <v>22</v>
      </c>
      <c r="B55" s="728" t="s">
        <v>721</v>
      </c>
      <c r="C55" s="728" t="s">
        <v>725</v>
      </c>
      <c r="D55" s="811" t="s">
        <v>1045</v>
      </c>
      <c r="E55" s="812" t="s">
        <v>731</v>
      </c>
      <c r="F55" s="728" t="s">
        <v>722</v>
      </c>
      <c r="G55" s="728" t="s">
        <v>830</v>
      </c>
      <c r="H55" s="728" t="s">
        <v>526</v>
      </c>
      <c r="I55" s="728" t="s">
        <v>831</v>
      </c>
      <c r="J55" s="728" t="s">
        <v>832</v>
      </c>
      <c r="K55" s="728" t="s">
        <v>833</v>
      </c>
      <c r="L55" s="729">
        <v>58.63</v>
      </c>
      <c r="M55" s="729">
        <v>58.63</v>
      </c>
      <c r="N55" s="728">
        <v>1</v>
      </c>
      <c r="O55" s="813">
        <v>1</v>
      </c>
      <c r="P55" s="729"/>
      <c r="Q55" s="746">
        <v>0</v>
      </c>
      <c r="R55" s="728"/>
      <c r="S55" s="746">
        <v>0</v>
      </c>
      <c r="T55" s="813"/>
      <c r="U55" s="769">
        <v>0</v>
      </c>
    </row>
    <row r="56" spans="1:21" ht="14.4" customHeight="1" x14ac:dyDescent="0.3">
      <c r="A56" s="727">
        <v>22</v>
      </c>
      <c r="B56" s="728" t="s">
        <v>721</v>
      </c>
      <c r="C56" s="728" t="s">
        <v>725</v>
      </c>
      <c r="D56" s="811" t="s">
        <v>1045</v>
      </c>
      <c r="E56" s="812" t="s">
        <v>731</v>
      </c>
      <c r="F56" s="728" t="s">
        <v>722</v>
      </c>
      <c r="G56" s="728" t="s">
        <v>739</v>
      </c>
      <c r="H56" s="728" t="s">
        <v>566</v>
      </c>
      <c r="I56" s="728" t="s">
        <v>834</v>
      </c>
      <c r="J56" s="728" t="s">
        <v>683</v>
      </c>
      <c r="K56" s="728" t="s">
        <v>835</v>
      </c>
      <c r="L56" s="729">
        <v>0</v>
      </c>
      <c r="M56" s="729">
        <v>0</v>
      </c>
      <c r="N56" s="728">
        <v>1</v>
      </c>
      <c r="O56" s="813">
        <v>1</v>
      </c>
      <c r="P56" s="729">
        <v>0</v>
      </c>
      <c r="Q56" s="746"/>
      <c r="R56" s="728">
        <v>1</v>
      </c>
      <c r="S56" s="746">
        <v>1</v>
      </c>
      <c r="T56" s="813">
        <v>1</v>
      </c>
      <c r="U56" s="769">
        <v>1</v>
      </c>
    </row>
    <row r="57" spans="1:21" ht="14.4" customHeight="1" x14ac:dyDescent="0.3">
      <c r="A57" s="727">
        <v>22</v>
      </c>
      <c r="B57" s="728" t="s">
        <v>721</v>
      </c>
      <c r="C57" s="728" t="s">
        <v>725</v>
      </c>
      <c r="D57" s="811" t="s">
        <v>1045</v>
      </c>
      <c r="E57" s="812" t="s">
        <v>731</v>
      </c>
      <c r="F57" s="728" t="s">
        <v>722</v>
      </c>
      <c r="G57" s="728" t="s">
        <v>739</v>
      </c>
      <c r="H57" s="728" t="s">
        <v>566</v>
      </c>
      <c r="I57" s="728" t="s">
        <v>682</v>
      </c>
      <c r="J57" s="728" t="s">
        <v>683</v>
      </c>
      <c r="K57" s="728" t="s">
        <v>684</v>
      </c>
      <c r="L57" s="729">
        <v>88.51</v>
      </c>
      <c r="M57" s="729">
        <v>265.53000000000003</v>
      </c>
      <c r="N57" s="728">
        <v>3</v>
      </c>
      <c r="O57" s="813">
        <v>3</v>
      </c>
      <c r="P57" s="729">
        <v>177.02</v>
      </c>
      <c r="Q57" s="746">
        <v>0.66666666666666663</v>
      </c>
      <c r="R57" s="728">
        <v>2</v>
      </c>
      <c r="S57" s="746">
        <v>0.66666666666666663</v>
      </c>
      <c r="T57" s="813">
        <v>2</v>
      </c>
      <c r="U57" s="769">
        <v>0.66666666666666663</v>
      </c>
    </row>
    <row r="58" spans="1:21" ht="14.4" customHeight="1" x14ac:dyDescent="0.3">
      <c r="A58" s="727">
        <v>22</v>
      </c>
      <c r="B58" s="728" t="s">
        <v>721</v>
      </c>
      <c r="C58" s="728" t="s">
        <v>725</v>
      </c>
      <c r="D58" s="811" t="s">
        <v>1045</v>
      </c>
      <c r="E58" s="812" t="s">
        <v>731</v>
      </c>
      <c r="F58" s="728" t="s">
        <v>722</v>
      </c>
      <c r="G58" s="728" t="s">
        <v>739</v>
      </c>
      <c r="H58" s="728" t="s">
        <v>526</v>
      </c>
      <c r="I58" s="728" t="s">
        <v>773</v>
      </c>
      <c r="J58" s="728" t="s">
        <v>683</v>
      </c>
      <c r="K58" s="728" t="s">
        <v>774</v>
      </c>
      <c r="L58" s="729">
        <v>158.05000000000001</v>
      </c>
      <c r="M58" s="729">
        <v>474.15000000000003</v>
      </c>
      <c r="N58" s="728">
        <v>3</v>
      </c>
      <c r="O58" s="813">
        <v>3</v>
      </c>
      <c r="P58" s="729">
        <v>158.05000000000001</v>
      </c>
      <c r="Q58" s="746">
        <v>0.33333333333333331</v>
      </c>
      <c r="R58" s="728">
        <v>1</v>
      </c>
      <c r="S58" s="746">
        <v>0.33333333333333331</v>
      </c>
      <c r="T58" s="813">
        <v>1</v>
      </c>
      <c r="U58" s="769">
        <v>0.33333333333333331</v>
      </c>
    </row>
    <row r="59" spans="1:21" ht="14.4" customHeight="1" x14ac:dyDescent="0.3">
      <c r="A59" s="727">
        <v>22</v>
      </c>
      <c r="B59" s="728" t="s">
        <v>721</v>
      </c>
      <c r="C59" s="728" t="s">
        <v>725</v>
      </c>
      <c r="D59" s="811" t="s">
        <v>1045</v>
      </c>
      <c r="E59" s="812" t="s">
        <v>731</v>
      </c>
      <c r="F59" s="728" t="s">
        <v>722</v>
      </c>
      <c r="G59" s="728" t="s">
        <v>739</v>
      </c>
      <c r="H59" s="728" t="s">
        <v>566</v>
      </c>
      <c r="I59" s="728" t="s">
        <v>740</v>
      </c>
      <c r="J59" s="728" t="s">
        <v>683</v>
      </c>
      <c r="K59" s="728" t="s">
        <v>741</v>
      </c>
      <c r="L59" s="729">
        <v>0</v>
      </c>
      <c r="M59" s="729">
        <v>0</v>
      </c>
      <c r="N59" s="728">
        <v>3</v>
      </c>
      <c r="O59" s="813">
        <v>3</v>
      </c>
      <c r="P59" s="729">
        <v>0</v>
      </c>
      <c r="Q59" s="746"/>
      <c r="R59" s="728">
        <v>1</v>
      </c>
      <c r="S59" s="746">
        <v>0.33333333333333331</v>
      </c>
      <c r="T59" s="813">
        <v>1</v>
      </c>
      <c r="U59" s="769">
        <v>0.33333333333333331</v>
      </c>
    </row>
    <row r="60" spans="1:21" ht="14.4" customHeight="1" x14ac:dyDescent="0.3">
      <c r="A60" s="727">
        <v>22</v>
      </c>
      <c r="B60" s="728" t="s">
        <v>721</v>
      </c>
      <c r="C60" s="728" t="s">
        <v>725</v>
      </c>
      <c r="D60" s="811" t="s">
        <v>1045</v>
      </c>
      <c r="E60" s="812" t="s">
        <v>731</v>
      </c>
      <c r="F60" s="728" t="s">
        <v>722</v>
      </c>
      <c r="G60" s="728" t="s">
        <v>739</v>
      </c>
      <c r="H60" s="728" t="s">
        <v>566</v>
      </c>
      <c r="I60" s="728" t="s">
        <v>836</v>
      </c>
      <c r="J60" s="728" t="s">
        <v>683</v>
      </c>
      <c r="K60" s="728" t="s">
        <v>837</v>
      </c>
      <c r="L60" s="729">
        <v>108.26</v>
      </c>
      <c r="M60" s="729">
        <v>108.26</v>
      </c>
      <c r="N60" s="728">
        <v>1</v>
      </c>
      <c r="O60" s="813">
        <v>1</v>
      </c>
      <c r="P60" s="729">
        <v>108.26</v>
      </c>
      <c r="Q60" s="746">
        <v>1</v>
      </c>
      <c r="R60" s="728">
        <v>1</v>
      </c>
      <c r="S60" s="746">
        <v>1</v>
      </c>
      <c r="T60" s="813">
        <v>1</v>
      </c>
      <c r="U60" s="769">
        <v>1</v>
      </c>
    </row>
    <row r="61" spans="1:21" ht="14.4" customHeight="1" x14ac:dyDescent="0.3">
      <c r="A61" s="727">
        <v>22</v>
      </c>
      <c r="B61" s="728" t="s">
        <v>721</v>
      </c>
      <c r="C61" s="728" t="s">
        <v>725</v>
      </c>
      <c r="D61" s="811" t="s">
        <v>1045</v>
      </c>
      <c r="E61" s="812" t="s">
        <v>731</v>
      </c>
      <c r="F61" s="728" t="s">
        <v>722</v>
      </c>
      <c r="G61" s="728" t="s">
        <v>739</v>
      </c>
      <c r="H61" s="728" t="s">
        <v>566</v>
      </c>
      <c r="I61" s="728" t="s">
        <v>685</v>
      </c>
      <c r="J61" s="728" t="s">
        <v>590</v>
      </c>
      <c r="K61" s="728" t="s">
        <v>686</v>
      </c>
      <c r="L61" s="729">
        <v>98.78</v>
      </c>
      <c r="M61" s="729">
        <v>987.80000000000007</v>
      </c>
      <c r="N61" s="728">
        <v>10</v>
      </c>
      <c r="O61" s="813">
        <v>9</v>
      </c>
      <c r="P61" s="729">
        <v>691.46</v>
      </c>
      <c r="Q61" s="746">
        <v>0.7</v>
      </c>
      <c r="R61" s="728">
        <v>7</v>
      </c>
      <c r="S61" s="746">
        <v>0.7</v>
      </c>
      <c r="T61" s="813">
        <v>6</v>
      </c>
      <c r="U61" s="769">
        <v>0.66666666666666663</v>
      </c>
    </row>
    <row r="62" spans="1:21" ht="14.4" customHeight="1" x14ac:dyDescent="0.3">
      <c r="A62" s="727">
        <v>22</v>
      </c>
      <c r="B62" s="728" t="s">
        <v>721</v>
      </c>
      <c r="C62" s="728" t="s">
        <v>725</v>
      </c>
      <c r="D62" s="811" t="s">
        <v>1045</v>
      </c>
      <c r="E62" s="812" t="s">
        <v>731</v>
      </c>
      <c r="F62" s="728" t="s">
        <v>722</v>
      </c>
      <c r="G62" s="728" t="s">
        <v>739</v>
      </c>
      <c r="H62" s="728" t="s">
        <v>566</v>
      </c>
      <c r="I62" s="728" t="s">
        <v>742</v>
      </c>
      <c r="J62" s="728" t="s">
        <v>743</v>
      </c>
      <c r="K62" s="728" t="s">
        <v>744</v>
      </c>
      <c r="L62" s="729">
        <v>118.54</v>
      </c>
      <c r="M62" s="729">
        <v>2370.7999999999997</v>
      </c>
      <c r="N62" s="728">
        <v>20</v>
      </c>
      <c r="O62" s="813">
        <v>16</v>
      </c>
      <c r="P62" s="729">
        <v>948.31999999999994</v>
      </c>
      <c r="Q62" s="746">
        <v>0.4</v>
      </c>
      <c r="R62" s="728">
        <v>8</v>
      </c>
      <c r="S62" s="746">
        <v>0.4</v>
      </c>
      <c r="T62" s="813">
        <v>7</v>
      </c>
      <c r="U62" s="769">
        <v>0.4375</v>
      </c>
    </row>
    <row r="63" spans="1:21" ht="14.4" customHeight="1" x14ac:dyDescent="0.3">
      <c r="A63" s="727">
        <v>22</v>
      </c>
      <c r="B63" s="728" t="s">
        <v>721</v>
      </c>
      <c r="C63" s="728" t="s">
        <v>725</v>
      </c>
      <c r="D63" s="811" t="s">
        <v>1045</v>
      </c>
      <c r="E63" s="812" t="s">
        <v>731</v>
      </c>
      <c r="F63" s="728" t="s">
        <v>722</v>
      </c>
      <c r="G63" s="728" t="s">
        <v>739</v>
      </c>
      <c r="H63" s="728" t="s">
        <v>566</v>
      </c>
      <c r="I63" s="728" t="s">
        <v>775</v>
      </c>
      <c r="J63" s="728" t="s">
        <v>776</v>
      </c>
      <c r="K63" s="728" t="s">
        <v>777</v>
      </c>
      <c r="L63" s="729">
        <v>59.27</v>
      </c>
      <c r="M63" s="729">
        <v>59.27</v>
      </c>
      <c r="N63" s="728">
        <v>1</v>
      </c>
      <c r="O63" s="813">
        <v>0.5</v>
      </c>
      <c r="P63" s="729"/>
      <c r="Q63" s="746">
        <v>0</v>
      </c>
      <c r="R63" s="728"/>
      <c r="S63" s="746">
        <v>0</v>
      </c>
      <c r="T63" s="813"/>
      <c r="U63" s="769">
        <v>0</v>
      </c>
    </row>
    <row r="64" spans="1:21" ht="14.4" customHeight="1" x14ac:dyDescent="0.3">
      <c r="A64" s="727">
        <v>22</v>
      </c>
      <c r="B64" s="728" t="s">
        <v>721</v>
      </c>
      <c r="C64" s="728" t="s">
        <v>725</v>
      </c>
      <c r="D64" s="811" t="s">
        <v>1045</v>
      </c>
      <c r="E64" s="812" t="s">
        <v>731</v>
      </c>
      <c r="F64" s="728" t="s">
        <v>722</v>
      </c>
      <c r="G64" s="728" t="s">
        <v>739</v>
      </c>
      <c r="H64" s="728" t="s">
        <v>566</v>
      </c>
      <c r="I64" s="728" t="s">
        <v>689</v>
      </c>
      <c r="J64" s="728" t="s">
        <v>588</v>
      </c>
      <c r="K64" s="728" t="s">
        <v>690</v>
      </c>
      <c r="L64" s="729">
        <v>79.03</v>
      </c>
      <c r="M64" s="729">
        <v>1975.7499999999995</v>
      </c>
      <c r="N64" s="728">
        <v>25</v>
      </c>
      <c r="O64" s="813">
        <v>18.5</v>
      </c>
      <c r="P64" s="729">
        <v>316.12</v>
      </c>
      <c r="Q64" s="746">
        <v>0.16000000000000003</v>
      </c>
      <c r="R64" s="728">
        <v>4</v>
      </c>
      <c r="S64" s="746">
        <v>0.16</v>
      </c>
      <c r="T64" s="813">
        <v>4</v>
      </c>
      <c r="U64" s="769">
        <v>0.21621621621621623</v>
      </c>
    </row>
    <row r="65" spans="1:21" ht="14.4" customHeight="1" x14ac:dyDescent="0.3">
      <c r="A65" s="727">
        <v>22</v>
      </c>
      <c r="B65" s="728" t="s">
        <v>721</v>
      </c>
      <c r="C65" s="728" t="s">
        <v>725</v>
      </c>
      <c r="D65" s="811" t="s">
        <v>1045</v>
      </c>
      <c r="E65" s="812" t="s">
        <v>731</v>
      </c>
      <c r="F65" s="728" t="s">
        <v>722</v>
      </c>
      <c r="G65" s="728" t="s">
        <v>739</v>
      </c>
      <c r="H65" s="728" t="s">
        <v>566</v>
      </c>
      <c r="I65" s="728" t="s">
        <v>838</v>
      </c>
      <c r="J65" s="728" t="s">
        <v>590</v>
      </c>
      <c r="K65" s="728" t="s">
        <v>591</v>
      </c>
      <c r="L65" s="729">
        <v>103.74</v>
      </c>
      <c r="M65" s="729">
        <v>103.74</v>
      </c>
      <c r="N65" s="728">
        <v>1</v>
      </c>
      <c r="O65" s="813">
        <v>1</v>
      </c>
      <c r="P65" s="729"/>
      <c r="Q65" s="746">
        <v>0</v>
      </c>
      <c r="R65" s="728"/>
      <c r="S65" s="746">
        <v>0</v>
      </c>
      <c r="T65" s="813"/>
      <c r="U65" s="769">
        <v>0</v>
      </c>
    </row>
    <row r="66" spans="1:21" ht="14.4" customHeight="1" x14ac:dyDescent="0.3">
      <c r="A66" s="727">
        <v>22</v>
      </c>
      <c r="B66" s="728" t="s">
        <v>721</v>
      </c>
      <c r="C66" s="728" t="s">
        <v>725</v>
      </c>
      <c r="D66" s="811" t="s">
        <v>1045</v>
      </c>
      <c r="E66" s="812" t="s">
        <v>731</v>
      </c>
      <c r="F66" s="728" t="s">
        <v>722</v>
      </c>
      <c r="G66" s="728" t="s">
        <v>739</v>
      </c>
      <c r="H66" s="728" t="s">
        <v>566</v>
      </c>
      <c r="I66" s="728" t="s">
        <v>745</v>
      </c>
      <c r="J66" s="728" t="s">
        <v>683</v>
      </c>
      <c r="K66" s="728" t="s">
        <v>746</v>
      </c>
      <c r="L66" s="729">
        <v>59.27</v>
      </c>
      <c r="M66" s="729">
        <v>59.27</v>
      </c>
      <c r="N66" s="728">
        <v>1</v>
      </c>
      <c r="O66" s="813">
        <v>1</v>
      </c>
      <c r="P66" s="729">
        <v>59.27</v>
      </c>
      <c r="Q66" s="746">
        <v>1</v>
      </c>
      <c r="R66" s="728">
        <v>1</v>
      </c>
      <c r="S66" s="746">
        <v>1</v>
      </c>
      <c r="T66" s="813">
        <v>1</v>
      </c>
      <c r="U66" s="769">
        <v>1</v>
      </c>
    </row>
    <row r="67" spans="1:21" ht="14.4" customHeight="1" x14ac:dyDescent="0.3">
      <c r="A67" s="727">
        <v>22</v>
      </c>
      <c r="B67" s="728" t="s">
        <v>721</v>
      </c>
      <c r="C67" s="728" t="s">
        <v>725</v>
      </c>
      <c r="D67" s="811" t="s">
        <v>1045</v>
      </c>
      <c r="E67" s="812" t="s">
        <v>731</v>
      </c>
      <c r="F67" s="728" t="s">
        <v>722</v>
      </c>
      <c r="G67" s="728" t="s">
        <v>739</v>
      </c>
      <c r="H67" s="728" t="s">
        <v>526</v>
      </c>
      <c r="I67" s="728" t="s">
        <v>747</v>
      </c>
      <c r="J67" s="728" t="s">
        <v>683</v>
      </c>
      <c r="K67" s="728" t="s">
        <v>748</v>
      </c>
      <c r="L67" s="729">
        <v>98.78</v>
      </c>
      <c r="M67" s="729">
        <v>197.56</v>
      </c>
      <c r="N67" s="728">
        <v>2</v>
      </c>
      <c r="O67" s="813">
        <v>2</v>
      </c>
      <c r="P67" s="729">
        <v>197.56</v>
      </c>
      <c r="Q67" s="746">
        <v>1</v>
      </c>
      <c r="R67" s="728">
        <v>2</v>
      </c>
      <c r="S67" s="746">
        <v>1</v>
      </c>
      <c r="T67" s="813">
        <v>2</v>
      </c>
      <c r="U67" s="769">
        <v>1</v>
      </c>
    </row>
    <row r="68" spans="1:21" ht="14.4" customHeight="1" x14ac:dyDescent="0.3">
      <c r="A68" s="727">
        <v>22</v>
      </c>
      <c r="B68" s="728" t="s">
        <v>721</v>
      </c>
      <c r="C68" s="728" t="s">
        <v>725</v>
      </c>
      <c r="D68" s="811" t="s">
        <v>1045</v>
      </c>
      <c r="E68" s="812" t="s">
        <v>731</v>
      </c>
      <c r="F68" s="728" t="s">
        <v>722</v>
      </c>
      <c r="G68" s="728" t="s">
        <v>739</v>
      </c>
      <c r="H68" s="728" t="s">
        <v>566</v>
      </c>
      <c r="I68" s="728" t="s">
        <v>839</v>
      </c>
      <c r="J68" s="728" t="s">
        <v>743</v>
      </c>
      <c r="K68" s="728" t="s">
        <v>840</v>
      </c>
      <c r="L68" s="729">
        <v>118.54</v>
      </c>
      <c r="M68" s="729">
        <v>355.62</v>
      </c>
      <c r="N68" s="728">
        <v>3</v>
      </c>
      <c r="O68" s="813">
        <v>2</v>
      </c>
      <c r="P68" s="729"/>
      <c r="Q68" s="746">
        <v>0</v>
      </c>
      <c r="R68" s="728"/>
      <c r="S68" s="746">
        <v>0</v>
      </c>
      <c r="T68" s="813"/>
      <c r="U68" s="769">
        <v>0</v>
      </c>
    </row>
    <row r="69" spans="1:21" ht="14.4" customHeight="1" x14ac:dyDescent="0.3">
      <c r="A69" s="727">
        <v>22</v>
      </c>
      <c r="B69" s="728" t="s">
        <v>721</v>
      </c>
      <c r="C69" s="728" t="s">
        <v>725</v>
      </c>
      <c r="D69" s="811" t="s">
        <v>1045</v>
      </c>
      <c r="E69" s="812" t="s">
        <v>731</v>
      </c>
      <c r="F69" s="728" t="s">
        <v>722</v>
      </c>
      <c r="G69" s="728" t="s">
        <v>739</v>
      </c>
      <c r="H69" s="728" t="s">
        <v>566</v>
      </c>
      <c r="I69" s="728" t="s">
        <v>778</v>
      </c>
      <c r="J69" s="728" t="s">
        <v>683</v>
      </c>
      <c r="K69" s="728" t="s">
        <v>779</v>
      </c>
      <c r="L69" s="729">
        <v>118.54</v>
      </c>
      <c r="M69" s="729">
        <v>474.16</v>
      </c>
      <c r="N69" s="728">
        <v>4</v>
      </c>
      <c r="O69" s="813">
        <v>3</v>
      </c>
      <c r="P69" s="729"/>
      <c r="Q69" s="746">
        <v>0</v>
      </c>
      <c r="R69" s="728"/>
      <c r="S69" s="746">
        <v>0</v>
      </c>
      <c r="T69" s="813"/>
      <c r="U69" s="769">
        <v>0</v>
      </c>
    </row>
    <row r="70" spans="1:21" ht="14.4" customHeight="1" x14ac:dyDescent="0.3">
      <c r="A70" s="727">
        <v>22</v>
      </c>
      <c r="B70" s="728" t="s">
        <v>721</v>
      </c>
      <c r="C70" s="728" t="s">
        <v>725</v>
      </c>
      <c r="D70" s="811" t="s">
        <v>1045</v>
      </c>
      <c r="E70" s="812" t="s">
        <v>731</v>
      </c>
      <c r="F70" s="728" t="s">
        <v>722</v>
      </c>
      <c r="G70" s="728" t="s">
        <v>739</v>
      </c>
      <c r="H70" s="728" t="s">
        <v>526</v>
      </c>
      <c r="I70" s="728" t="s">
        <v>749</v>
      </c>
      <c r="J70" s="728" t="s">
        <v>683</v>
      </c>
      <c r="K70" s="728" t="s">
        <v>750</v>
      </c>
      <c r="L70" s="729">
        <v>79.03</v>
      </c>
      <c r="M70" s="729">
        <v>316.12</v>
      </c>
      <c r="N70" s="728">
        <v>4</v>
      </c>
      <c r="O70" s="813">
        <v>4</v>
      </c>
      <c r="P70" s="729"/>
      <c r="Q70" s="746">
        <v>0</v>
      </c>
      <c r="R70" s="728"/>
      <c r="S70" s="746">
        <v>0</v>
      </c>
      <c r="T70" s="813"/>
      <c r="U70" s="769">
        <v>0</v>
      </c>
    </row>
    <row r="71" spans="1:21" ht="14.4" customHeight="1" x14ac:dyDescent="0.3">
      <c r="A71" s="727">
        <v>22</v>
      </c>
      <c r="B71" s="728" t="s">
        <v>721</v>
      </c>
      <c r="C71" s="728" t="s">
        <v>725</v>
      </c>
      <c r="D71" s="811" t="s">
        <v>1045</v>
      </c>
      <c r="E71" s="812" t="s">
        <v>731</v>
      </c>
      <c r="F71" s="728" t="s">
        <v>722</v>
      </c>
      <c r="G71" s="728" t="s">
        <v>739</v>
      </c>
      <c r="H71" s="728" t="s">
        <v>566</v>
      </c>
      <c r="I71" s="728" t="s">
        <v>687</v>
      </c>
      <c r="J71" s="728" t="s">
        <v>592</v>
      </c>
      <c r="K71" s="728" t="s">
        <v>688</v>
      </c>
      <c r="L71" s="729">
        <v>46.07</v>
      </c>
      <c r="M71" s="729">
        <v>46.07</v>
      </c>
      <c r="N71" s="728">
        <v>1</v>
      </c>
      <c r="O71" s="813">
        <v>1</v>
      </c>
      <c r="P71" s="729"/>
      <c r="Q71" s="746">
        <v>0</v>
      </c>
      <c r="R71" s="728"/>
      <c r="S71" s="746">
        <v>0</v>
      </c>
      <c r="T71" s="813"/>
      <c r="U71" s="769">
        <v>0</v>
      </c>
    </row>
    <row r="72" spans="1:21" ht="14.4" customHeight="1" x14ac:dyDescent="0.3">
      <c r="A72" s="727">
        <v>22</v>
      </c>
      <c r="B72" s="728" t="s">
        <v>721</v>
      </c>
      <c r="C72" s="728" t="s">
        <v>725</v>
      </c>
      <c r="D72" s="811" t="s">
        <v>1045</v>
      </c>
      <c r="E72" s="812" t="s">
        <v>731</v>
      </c>
      <c r="F72" s="728" t="s">
        <v>722</v>
      </c>
      <c r="G72" s="728" t="s">
        <v>739</v>
      </c>
      <c r="H72" s="728" t="s">
        <v>526</v>
      </c>
      <c r="I72" s="728" t="s">
        <v>841</v>
      </c>
      <c r="J72" s="728" t="s">
        <v>842</v>
      </c>
      <c r="K72" s="728" t="s">
        <v>843</v>
      </c>
      <c r="L72" s="729">
        <v>79.03</v>
      </c>
      <c r="M72" s="729">
        <v>158.06</v>
      </c>
      <c r="N72" s="728">
        <v>2</v>
      </c>
      <c r="O72" s="813">
        <v>1</v>
      </c>
      <c r="P72" s="729">
        <v>158.06</v>
      </c>
      <c r="Q72" s="746">
        <v>1</v>
      </c>
      <c r="R72" s="728">
        <v>2</v>
      </c>
      <c r="S72" s="746">
        <v>1</v>
      </c>
      <c r="T72" s="813">
        <v>1</v>
      </c>
      <c r="U72" s="769">
        <v>1</v>
      </c>
    </row>
    <row r="73" spans="1:21" ht="14.4" customHeight="1" x14ac:dyDescent="0.3">
      <c r="A73" s="727">
        <v>22</v>
      </c>
      <c r="B73" s="728" t="s">
        <v>721</v>
      </c>
      <c r="C73" s="728" t="s">
        <v>725</v>
      </c>
      <c r="D73" s="811" t="s">
        <v>1045</v>
      </c>
      <c r="E73" s="812" t="s">
        <v>731</v>
      </c>
      <c r="F73" s="728" t="s">
        <v>722</v>
      </c>
      <c r="G73" s="728" t="s">
        <v>751</v>
      </c>
      <c r="H73" s="728" t="s">
        <v>526</v>
      </c>
      <c r="I73" s="728" t="s">
        <v>844</v>
      </c>
      <c r="J73" s="728" t="s">
        <v>582</v>
      </c>
      <c r="K73" s="728" t="s">
        <v>785</v>
      </c>
      <c r="L73" s="729">
        <v>301.2</v>
      </c>
      <c r="M73" s="729">
        <v>602.4</v>
      </c>
      <c r="N73" s="728">
        <v>2</v>
      </c>
      <c r="O73" s="813">
        <v>1.5</v>
      </c>
      <c r="P73" s="729">
        <v>301.2</v>
      </c>
      <c r="Q73" s="746">
        <v>0.5</v>
      </c>
      <c r="R73" s="728">
        <v>1</v>
      </c>
      <c r="S73" s="746">
        <v>0.5</v>
      </c>
      <c r="T73" s="813">
        <v>1</v>
      </c>
      <c r="U73" s="769">
        <v>0.66666666666666663</v>
      </c>
    </row>
    <row r="74" spans="1:21" ht="14.4" customHeight="1" x14ac:dyDescent="0.3">
      <c r="A74" s="727">
        <v>22</v>
      </c>
      <c r="B74" s="728" t="s">
        <v>721</v>
      </c>
      <c r="C74" s="728" t="s">
        <v>725</v>
      </c>
      <c r="D74" s="811" t="s">
        <v>1045</v>
      </c>
      <c r="E74" s="812" t="s">
        <v>731</v>
      </c>
      <c r="F74" s="728" t="s">
        <v>722</v>
      </c>
      <c r="G74" s="728" t="s">
        <v>751</v>
      </c>
      <c r="H74" s="728" t="s">
        <v>526</v>
      </c>
      <c r="I74" s="728" t="s">
        <v>845</v>
      </c>
      <c r="J74" s="728" t="s">
        <v>582</v>
      </c>
      <c r="K74" s="728" t="s">
        <v>785</v>
      </c>
      <c r="L74" s="729">
        <v>301.2</v>
      </c>
      <c r="M74" s="729">
        <v>301.2</v>
      </c>
      <c r="N74" s="728">
        <v>1</v>
      </c>
      <c r="O74" s="813">
        <v>1</v>
      </c>
      <c r="P74" s="729">
        <v>301.2</v>
      </c>
      <c r="Q74" s="746">
        <v>1</v>
      </c>
      <c r="R74" s="728">
        <v>1</v>
      </c>
      <c r="S74" s="746">
        <v>1</v>
      </c>
      <c r="T74" s="813">
        <v>1</v>
      </c>
      <c r="U74" s="769">
        <v>1</v>
      </c>
    </row>
    <row r="75" spans="1:21" ht="14.4" customHeight="1" x14ac:dyDescent="0.3">
      <c r="A75" s="727">
        <v>22</v>
      </c>
      <c r="B75" s="728" t="s">
        <v>721</v>
      </c>
      <c r="C75" s="728" t="s">
        <v>725</v>
      </c>
      <c r="D75" s="811" t="s">
        <v>1045</v>
      </c>
      <c r="E75" s="812" t="s">
        <v>731</v>
      </c>
      <c r="F75" s="728" t="s">
        <v>722</v>
      </c>
      <c r="G75" s="728" t="s">
        <v>846</v>
      </c>
      <c r="H75" s="728" t="s">
        <v>566</v>
      </c>
      <c r="I75" s="728" t="s">
        <v>697</v>
      </c>
      <c r="J75" s="728" t="s">
        <v>698</v>
      </c>
      <c r="K75" s="728" t="s">
        <v>699</v>
      </c>
      <c r="L75" s="729">
        <v>0</v>
      </c>
      <c r="M75" s="729">
        <v>0</v>
      </c>
      <c r="N75" s="728">
        <v>1</v>
      </c>
      <c r="O75" s="813">
        <v>1</v>
      </c>
      <c r="P75" s="729">
        <v>0</v>
      </c>
      <c r="Q75" s="746"/>
      <c r="R75" s="728">
        <v>1</v>
      </c>
      <c r="S75" s="746">
        <v>1</v>
      </c>
      <c r="T75" s="813">
        <v>1</v>
      </c>
      <c r="U75" s="769">
        <v>1</v>
      </c>
    </row>
    <row r="76" spans="1:21" ht="14.4" customHeight="1" x14ac:dyDescent="0.3">
      <c r="A76" s="727">
        <v>22</v>
      </c>
      <c r="B76" s="728" t="s">
        <v>721</v>
      </c>
      <c r="C76" s="728" t="s">
        <v>725</v>
      </c>
      <c r="D76" s="811" t="s">
        <v>1045</v>
      </c>
      <c r="E76" s="812" t="s">
        <v>731</v>
      </c>
      <c r="F76" s="728" t="s">
        <v>722</v>
      </c>
      <c r="G76" s="728" t="s">
        <v>847</v>
      </c>
      <c r="H76" s="728" t="s">
        <v>526</v>
      </c>
      <c r="I76" s="728" t="s">
        <v>848</v>
      </c>
      <c r="J76" s="728" t="s">
        <v>849</v>
      </c>
      <c r="K76" s="728" t="s">
        <v>850</v>
      </c>
      <c r="L76" s="729">
        <v>83.74</v>
      </c>
      <c r="M76" s="729">
        <v>418.7</v>
      </c>
      <c r="N76" s="728">
        <v>5</v>
      </c>
      <c r="O76" s="813">
        <v>1</v>
      </c>
      <c r="P76" s="729"/>
      <c r="Q76" s="746">
        <v>0</v>
      </c>
      <c r="R76" s="728"/>
      <c r="S76" s="746">
        <v>0</v>
      </c>
      <c r="T76" s="813"/>
      <c r="U76" s="769">
        <v>0</v>
      </c>
    </row>
    <row r="77" spans="1:21" ht="14.4" customHeight="1" x14ac:dyDescent="0.3">
      <c r="A77" s="727">
        <v>22</v>
      </c>
      <c r="B77" s="728" t="s">
        <v>721</v>
      </c>
      <c r="C77" s="728" t="s">
        <v>725</v>
      </c>
      <c r="D77" s="811" t="s">
        <v>1045</v>
      </c>
      <c r="E77" s="812" t="s">
        <v>731</v>
      </c>
      <c r="F77" s="728" t="s">
        <v>722</v>
      </c>
      <c r="G77" s="728" t="s">
        <v>851</v>
      </c>
      <c r="H77" s="728" t="s">
        <v>526</v>
      </c>
      <c r="I77" s="728" t="s">
        <v>852</v>
      </c>
      <c r="J77" s="728" t="s">
        <v>853</v>
      </c>
      <c r="K77" s="728" t="s">
        <v>854</v>
      </c>
      <c r="L77" s="729">
        <v>52.47</v>
      </c>
      <c r="M77" s="729">
        <v>104.94</v>
      </c>
      <c r="N77" s="728">
        <v>2</v>
      </c>
      <c r="O77" s="813">
        <v>1</v>
      </c>
      <c r="P77" s="729">
        <v>104.94</v>
      </c>
      <c r="Q77" s="746">
        <v>1</v>
      </c>
      <c r="R77" s="728">
        <v>2</v>
      </c>
      <c r="S77" s="746">
        <v>1</v>
      </c>
      <c r="T77" s="813">
        <v>1</v>
      </c>
      <c r="U77" s="769">
        <v>1</v>
      </c>
    </row>
    <row r="78" spans="1:21" ht="14.4" customHeight="1" x14ac:dyDescent="0.3">
      <c r="A78" s="727">
        <v>22</v>
      </c>
      <c r="B78" s="728" t="s">
        <v>721</v>
      </c>
      <c r="C78" s="728" t="s">
        <v>725</v>
      </c>
      <c r="D78" s="811" t="s">
        <v>1045</v>
      </c>
      <c r="E78" s="812" t="s">
        <v>731</v>
      </c>
      <c r="F78" s="728" t="s">
        <v>722</v>
      </c>
      <c r="G78" s="728" t="s">
        <v>855</v>
      </c>
      <c r="H78" s="728" t="s">
        <v>526</v>
      </c>
      <c r="I78" s="728" t="s">
        <v>856</v>
      </c>
      <c r="J78" s="728" t="s">
        <v>857</v>
      </c>
      <c r="K78" s="728" t="s">
        <v>858</v>
      </c>
      <c r="L78" s="729">
        <v>0</v>
      </c>
      <c r="M78" s="729">
        <v>0</v>
      </c>
      <c r="N78" s="728">
        <v>1</v>
      </c>
      <c r="O78" s="813">
        <v>1</v>
      </c>
      <c r="P78" s="729"/>
      <c r="Q78" s="746"/>
      <c r="R78" s="728"/>
      <c r="S78" s="746">
        <v>0</v>
      </c>
      <c r="T78" s="813"/>
      <c r="U78" s="769">
        <v>0</v>
      </c>
    </row>
    <row r="79" spans="1:21" ht="14.4" customHeight="1" x14ac:dyDescent="0.3">
      <c r="A79" s="727">
        <v>22</v>
      </c>
      <c r="B79" s="728" t="s">
        <v>721</v>
      </c>
      <c r="C79" s="728" t="s">
        <v>725</v>
      </c>
      <c r="D79" s="811" t="s">
        <v>1045</v>
      </c>
      <c r="E79" s="812" t="s">
        <v>731</v>
      </c>
      <c r="F79" s="728" t="s">
        <v>722</v>
      </c>
      <c r="G79" s="728" t="s">
        <v>855</v>
      </c>
      <c r="H79" s="728" t="s">
        <v>566</v>
      </c>
      <c r="I79" s="728" t="s">
        <v>859</v>
      </c>
      <c r="J79" s="728" t="s">
        <v>857</v>
      </c>
      <c r="K79" s="728" t="s">
        <v>858</v>
      </c>
      <c r="L79" s="729">
        <v>0</v>
      </c>
      <c r="M79" s="729">
        <v>0</v>
      </c>
      <c r="N79" s="728">
        <v>5</v>
      </c>
      <c r="O79" s="813">
        <v>4</v>
      </c>
      <c r="P79" s="729">
        <v>0</v>
      </c>
      <c r="Q79" s="746"/>
      <c r="R79" s="728">
        <v>1</v>
      </c>
      <c r="S79" s="746">
        <v>0.2</v>
      </c>
      <c r="T79" s="813">
        <v>1</v>
      </c>
      <c r="U79" s="769">
        <v>0.25</v>
      </c>
    </row>
    <row r="80" spans="1:21" ht="14.4" customHeight="1" x14ac:dyDescent="0.3">
      <c r="A80" s="727">
        <v>22</v>
      </c>
      <c r="B80" s="728" t="s">
        <v>721</v>
      </c>
      <c r="C80" s="728" t="s">
        <v>725</v>
      </c>
      <c r="D80" s="811" t="s">
        <v>1045</v>
      </c>
      <c r="E80" s="812" t="s">
        <v>731</v>
      </c>
      <c r="F80" s="728" t="s">
        <v>722</v>
      </c>
      <c r="G80" s="728" t="s">
        <v>855</v>
      </c>
      <c r="H80" s="728" t="s">
        <v>526</v>
      </c>
      <c r="I80" s="728" t="s">
        <v>860</v>
      </c>
      <c r="J80" s="728" t="s">
        <v>861</v>
      </c>
      <c r="K80" s="728" t="s">
        <v>858</v>
      </c>
      <c r="L80" s="729">
        <v>0</v>
      </c>
      <c r="M80" s="729">
        <v>0</v>
      </c>
      <c r="N80" s="728">
        <v>2</v>
      </c>
      <c r="O80" s="813">
        <v>0.5</v>
      </c>
      <c r="P80" s="729"/>
      <c r="Q80" s="746"/>
      <c r="R80" s="728"/>
      <c r="S80" s="746">
        <v>0</v>
      </c>
      <c r="T80" s="813"/>
      <c r="U80" s="769">
        <v>0</v>
      </c>
    </row>
    <row r="81" spans="1:21" ht="14.4" customHeight="1" x14ac:dyDescent="0.3">
      <c r="A81" s="727">
        <v>22</v>
      </c>
      <c r="B81" s="728" t="s">
        <v>721</v>
      </c>
      <c r="C81" s="728" t="s">
        <v>725</v>
      </c>
      <c r="D81" s="811" t="s">
        <v>1045</v>
      </c>
      <c r="E81" s="812" t="s">
        <v>731</v>
      </c>
      <c r="F81" s="728" t="s">
        <v>722</v>
      </c>
      <c r="G81" s="728" t="s">
        <v>862</v>
      </c>
      <c r="H81" s="728" t="s">
        <v>566</v>
      </c>
      <c r="I81" s="728" t="s">
        <v>863</v>
      </c>
      <c r="J81" s="728" t="s">
        <v>864</v>
      </c>
      <c r="K81" s="728" t="s">
        <v>865</v>
      </c>
      <c r="L81" s="729">
        <v>133.94</v>
      </c>
      <c r="M81" s="729">
        <v>133.94</v>
      </c>
      <c r="N81" s="728">
        <v>1</v>
      </c>
      <c r="O81" s="813">
        <v>0.5</v>
      </c>
      <c r="P81" s="729"/>
      <c r="Q81" s="746">
        <v>0</v>
      </c>
      <c r="R81" s="728"/>
      <c r="S81" s="746">
        <v>0</v>
      </c>
      <c r="T81" s="813"/>
      <c r="U81" s="769">
        <v>0</v>
      </c>
    </row>
    <row r="82" spans="1:21" ht="14.4" customHeight="1" x14ac:dyDescent="0.3">
      <c r="A82" s="727">
        <v>22</v>
      </c>
      <c r="B82" s="728" t="s">
        <v>721</v>
      </c>
      <c r="C82" s="728" t="s">
        <v>725</v>
      </c>
      <c r="D82" s="811" t="s">
        <v>1045</v>
      </c>
      <c r="E82" s="812" t="s">
        <v>731</v>
      </c>
      <c r="F82" s="728" t="s">
        <v>722</v>
      </c>
      <c r="G82" s="728" t="s">
        <v>866</v>
      </c>
      <c r="H82" s="728" t="s">
        <v>526</v>
      </c>
      <c r="I82" s="728" t="s">
        <v>867</v>
      </c>
      <c r="J82" s="728" t="s">
        <v>868</v>
      </c>
      <c r="K82" s="728" t="s">
        <v>869</v>
      </c>
      <c r="L82" s="729">
        <v>0</v>
      </c>
      <c r="M82" s="729">
        <v>0</v>
      </c>
      <c r="N82" s="728">
        <v>3</v>
      </c>
      <c r="O82" s="813">
        <v>2</v>
      </c>
      <c r="P82" s="729">
        <v>0</v>
      </c>
      <c r="Q82" s="746"/>
      <c r="R82" s="728">
        <v>3</v>
      </c>
      <c r="S82" s="746">
        <v>1</v>
      </c>
      <c r="T82" s="813">
        <v>2</v>
      </c>
      <c r="U82" s="769">
        <v>1</v>
      </c>
    </row>
    <row r="83" spans="1:21" ht="14.4" customHeight="1" x14ac:dyDescent="0.3">
      <c r="A83" s="727">
        <v>22</v>
      </c>
      <c r="B83" s="728" t="s">
        <v>721</v>
      </c>
      <c r="C83" s="728" t="s">
        <v>725</v>
      </c>
      <c r="D83" s="811" t="s">
        <v>1045</v>
      </c>
      <c r="E83" s="812" t="s">
        <v>731</v>
      </c>
      <c r="F83" s="728" t="s">
        <v>722</v>
      </c>
      <c r="G83" s="728" t="s">
        <v>870</v>
      </c>
      <c r="H83" s="728" t="s">
        <v>526</v>
      </c>
      <c r="I83" s="728" t="s">
        <v>871</v>
      </c>
      <c r="J83" s="728" t="s">
        <v>872</v>
      </c>
      <c r="K83" s="728" t="s">
        <v>873</v>
      </c>
      <c r="L83" s="729">
        <v>91.19</v>
      </c>
      <c r="M83" s="729">
        <v>91.19</v>
      </c>
      <c r="N83" s="728">
        <v>1</v>
      </c>
      <c r="O83" s="813">
        <v>1</v>
      </c>
      <c r="P83" s="729">
        <v>91.19</v>
      </c>
      <c r="Q83" s="746">
        <v>1</v>
      </c>
      <c r="R83" s="728">
        <v>1</v>
      </c>
      <c r="S83" s="746">
        <v>1</v>
      </c>
      <c r="T83" s="813">
        <v>1</v>
      </c>
      <c r="U83" s="769">
        <v>1</v>
      </c>
    </row>
    <row r="84" spans="1:21" ht="14.4" customHeight="1" x14ac:dyDescent="0.3">
      <c r="A84" s="727">
        <v>22</v>
      </c>
      <c r="B84" s="728" t="s">
        <v>721</v>
      </c>
      <c r="C84" s="728" t="s">
        <v>725</v>
      </c>
      <c r="D84" s="811" t="s">
        <v>1045</v>
      </c>
      <c r="E84" s="812" t="s">
        <v>732</v>
      </c>
      <c r="F84" s="728" t="s">
        <v>722</v>
      </c>
      <c r="G84" s="728" t="s">
        <v>874</v>
      </c>
      <c r="H84" s="728" t="s">
        <v>566</v>
      </c>
      <c r="I84" s="728" t="s">
        <v>875</v>
      </c>
      <c r="J84" s="728" t="s">
        <v>876</v>
      </c>
      <c r="K84" s="728" t="s">
        <v>877</v>
      </c>
      <c r="L84" s="729">
        <v>0</v>
      </c>
      <c r="M84" s="729">
        <v>0</v>
      </c>
      <c r="N84" s="728">
        <v>5</v>
      </c>
      <c r="O84" s="813">
        <v>1.5</v>
      </c>
      <c r="P84" s="729">
        <v>0</v>
      </c>
      <c r="Q84" s="746"/>
      <c r="R84" s="728">
        <v>5</v>
      </c>
      <c r="S84" s="746">
        <v>1</v>
      </c>
      <c r="T84" s="813">
        <v>1.5</v>
      </c>
      <c r="U84" s="769">
        <v>1</v>
      </c>
    </row>
    <row r="85" spans="1:21" ht="14.4" customHeight="1" x14ac:dyDescent="0.3">
      <c r="A85" s="727">
        <v>22</v>
      </c>
      <c r="B85" s="728" t="s">
        <v>721</v>
      </c>
      <c r="C85" s="728" t="s">
        <v>725</v>
      </c>
      <c r="D85" s="811" t="s">
        <v>1045</v>
      </c>
      <c r="E85" s="812" t="s">
        <v>732</v>
      </c>
      <c r="F85" s="728" t="s">
        <v>722</v>
      </c>
      <c r="G85" s="728" t="s">
        <v>878</v>
      </c>
      <c r="H85" s="728" t="s">
        <v>526</v>
      </c>
      <c r="I85" s="728" t="s">
        <v>879</v>
      </c>
      <c r="J85" s="728" t="s">
        <v>880</v>
      </c>
      <c r="K85" s="728" t="s">
        <v>881</v>
      </c>
      <c r="L85" s="729">
        <v>80.23</v>
      </c>
      <c r="M85" s="729">
        <v>80.23</v>
      </c>
      <c r="N85" s="728">
        <v>1</v>
      </c>
      <c r="O85" s="813">
        <v>1</v>
      </c>
      <c r="P85" s="729">
        <v>80.23</v>
      </c>
      <c r="Q85" s="746">
        <v>1</v>
      </c>
      <c r="R85" s="728">
        <v>1</v>
      </c>
      <c r="S85" s="746">
        <v>1</v>
      </c>
      <c r="T85" s="813">
        <v>1</v>
      </c>
      <c r="U85" s="769">
        <v>1</v>
      </c>
    </row>
    <row r="86" spans="1:21" ht="14.4" customHeight="1" x14ac:dyDescent="0.3">
      <c r="A86" s="727">
        <v>22</v>
      </c>
      <c r="B86" s="728" t="s">
        <v>721</v>
      </c>
      <c r="C86" s="728" t="s">
        <v>725</v>
      </c>
      <c r="D86" s="811" t="s">
        <v>1045</v>
      </c>
      <c r="E86" s="812" t="s">
        <v>732</v>
      </c>
      <c r="F86" s="728" t="s">
        <v>722</v>
      </c>
      <c r="G86" s="728" t="s">
        <v>809</v>
      </c>
      <c r="H86" s="728" t="s">
        <v>526</v>
      </c>
      <c r="I86" s="728" t="s">
        <v>882</v>
      </c>
      <c r="J86" s="728" t="s">
        <v>811</v>
      </c>
      <c r="K86" s="728" t="s">
        <v>883</v>
      </c>
      <c r="L86" s="729">
        <v>27.67</v>
      </c>
      <c r="M86" s="729">
        <v>193.69000000000003</v>
      </c>
      <c r="N86" s="728">
        <v>7</v>
      </c>
      <c r="O86" s="813">
        <v>3</v>
      </c>
      <c r="P86" s="729">
        <v>193.69000000000003</v>
      </c>
      <c r="Q86" s="746">
        <v>1</v>
      </c>
      <c r="R86" s="728">
        <v>7</v>
      </c>
      <c r="S86" s="746">
        <v>1</v>
      </c>
      <c r="T86" s="813">
        <v>3</v>
      </c>
      <c r="U86" s="769">
        <v>1</v>
      </c>
    </row>
    <row r="87" spans="1:21" ht="14.4" customHeight="1" x14ac:dyDescent="0.3">
      <c r="A87" s="727">
        <v>22</v>
      </c>
      <c r="B87" s="728" t="s">
        <v>721</v>
      </c>
      <c r="C87" s="728" t="s">
        <v>725</v>
      </c>
      <c r="D87" s="811" t="s">
        <v>1045</v>
      </c>
      <c r="E87" s="812" t="s">
        <v>732</v>
      </c>
      <c r="F87" s="728" t="s">
        <v>722</v>
      </c>
      <c r="G87" s="728" t="s">
        <v>884</v>
      </c>
      <c r="H87" s="728" t="s">
        <v>526</v>
      </c>
      <c r="I87" s="728" t="s">
        <v>885</v>
      </c>
      <c r="J87" s="728" t="s">
        <v>886</v>
      </c>
      <c r="K87" s="728" t="s">
        <v>887</v>
      </c>
      <c r="L87" s="729">
        <v>0</v>
      </c>
      <c r="M87" s="729">
        <v>0</v>
      </c>
      <c r="N87" s="728">
        <v>2</v>
      </c>
      <c r="O87" s="813">
        <v>1</v>
      </c>
      <c r="P87" s="729">
        <v>0</v>
      </c>
      <c r="Q87" s="746"/>
      <c r="R87" s="728">
        <v>2</v>
      </c>
      <c r="S87" s="746">
        <v>1</v>
      </c>
      <c r="T87" s="813">
        <v>1</v>
      </c>
      <c r="U87" s="769">
        <v>1</v>
      </c>
    </row>
    <row r="88" spans="1:21" ht="14.4" customHeight="1" x14ac:dyDescent="0.3">
      <c r="A88" s="727">
        <v>22</v>
      </c>
      <c r="B88" s="728" t="s">
        <v>721</v>
      </c>
      <c r="C88" s="728" t="s">
        <v>725</v>
      </c>
      <c r="D88" s="811" t="s">
        <v>1045</v>
      </c>
      <c r="E88" s="812" t="s">
        <v>732</v>
      </c>
      <c r="F88" s="728" t="s">
        <v>722</v>
      </c>
      <c r="G88" s="728" t="s">
        <v>822</v>
      </c>
      <c r="H88" s="728" t="s">
        <v>526</v>
      </c>
      <c r="I88" s="728" t="s">
        <v>823</v>
      </c>
      <c r="J88" s="728" t="s">
        <v>824</v>
      </c>
      <c r="K88" s="728" t="s">
        <v>825</v>
      </c>
      <c r="L88" s="729">
        <v>48.09</v>
      </c>
      <c r="M88" s="729">
        <v>48.09</v>
      </c>
      <c r="N88" s="728">
        <v>1</v>
      </c>
      <c r="O88" s="813">
        <v>1</v>
      </c>
      <c r="P88" s="729">
        <v>48.09</v>
      </c>
      <c r="Q88" s="746">
        <v>1</v>
      </c>
      <c r="R88" s="728">
        <v>1</v>
      </c>
      <c r="S88" s="746">
        <v>1</v>
      </c>
      <c r="T88" s="813">
        <v>1</v>
      </c>
      <c r="U88" s="769">
        <v>1</v>
      </c>
    </row>
    <row r="89" spans="1:21" ht="14.4" customHeight="1" x14ac:dyDescent="0.3">
      <c r="A89" s="727">
        <v>22</v>
      </c>
      <c r="B89" s="728" t="s">
        <v>721</v>
      </c>
      <c r="C89" s="728" t="s">
        <v>725</v>
      </c>
      <c r="D89" s="811" t="s">
        <v>1045</v>
      </c>
      <c r="E89" s="812" t="s">
        <v>732</v>
      </c>
      <c r="F89" s="728" t="s">
        <v>722</v>
      </c>
      <c r="G89" s="728" t="s">
        <v>754</v>
      </c>
      <c r="H89" s="728" t="s">
        <v>526</v>
      </c>
      <c r="I89" s="728" t="s">
        <v>888</v>
      </c>
      <c r="J89" s="728" t="s">
        <v>889</v>
      </c>
      <c r="K89" s="728" t="s">
        <v>890</v>
      </c>
      <c r="L89" s="729">
        <v>0</v>
      </c>
      <c r="M89" s="729">
        <v>0</v>
      </c>
      <c r="N89" s="728">
        <v>1</v>
      </c>
      <c r="O89" s="813">
        <v>0.5</v>
      </c>
      <c r="P89" s="729">
        <v>0</v>
      </c>
      <c r="Q89" s="746"/>
      <c r="R89" s="728">
        <v>1</v>
      </c>
      <c r="S89" s="746">
        <v>1</v>
      </c>
      <c r="T89" s="813">
        <v>0.5</v>
      </c>
      <c r="U89" s="769">
        <v>1</v>
      </c>
    </row>
    <row r="90" spans="1:21" ht="14.4" customHeight="1" x14ac:dyDescent="0.3">
      <c r="A90" s="727">
        <v>22</v>
      </c>
      <c r="B90" s="728" t="s">
        <v>721</v>
      </c>
      <c r="C90" s="728" t="s">
        <v>725</v>
      </c>
      <c r="D90" s="811" t="s">
        <v>1045</v>
      </c>
      <c r="E90" s="812" t="s">
        <v>733</v>
      </c>
      <c r="F90" s="728" t="s">
        <v>722</v>
      </c>
      <c r="G90" s="728" t="s">
        <v>891</v>
      </c>
      <c r="H90" s="728" t="s">
        <v>526</v>
      </c>
      <c r="I90" s="728" t="s">
        <v>892</v>
      </c>
      <c r="J90" s="728" t="s">
        <v>893</v>
      </c>
      <c r="K90" s="728" t="s">
        <v>894</v>
      </c>
      <c r="L90" s="729">
        <v>35.11</v>
      </c>
      <c r="M90" s="729">
        <v>105.33</v>
      </c>
      <c r="N90" s="728">
        <v>3</v>
      </c>
      <c r="O90" s="813">
        <v>0.5</v>
      </c>
      <c r="P90" s="729">
        <v>105.33</v>
      </c>
      <c r="Q90" s="746">
        <v>1</v>
      </c>
      <c r="R90" s="728">
        <v>3</v>
      </c>
      <c r="S90" s="746">
        <v>1</v>
      </c>
      <c r="T90" s="813">
        <v>0.5</v>
      </c>
      <c r="U90" s="769">
        <v>1</v>
      </c>
    </row>
    <row r="91" spans="1:21" ht="14.4" customHeight="1" x14ac:dyDescent="0.3">
      <c r="A91" s="727">
        <v>22</v>
      </c>
      <c r="B91" s="728" t="s">
        <v>721</v>
      </c>
      <c r="C91" s="728" t="s">
        <v>725</v>
      </c>
      <c r="D91" s="811" t="s">
        <v>1045</v>
      </c>
      <c r="E91" s="812" t="s">
        <v>733</v>
      </c>
      <c r="F91" s="728" t="s">
        <v>722</v>
      </c>
      <c r="G91" s="728" t="s">
        <v>895</v>
      </c>
      <c r="H91" s="728" t="s">
        <v>526</v>
      </c>
      <c r="I91" s="728" t="s">
        <v>896</v>
      </c>
      <c r="J91" s="728" t="s">
        <v>897</v>
      </c>
      <c r="K91" s="728" t="s">
        <v>898</v>
      </c>
      <c r="L91" s="729">
        <v>143.34</v>
      </c>
      <c r="M91" s="729">
        <v>430.02</v>
      </c>
      <c r="N91" s="728">
        <v>3</v>
      </c>
      <c r="O91" s="813">
        <v>0.5</v>
      </c>
      <c r="P91" s="729"/>
      <c r="Q91" s="746">
        <v>0</v>
      </c>
      <c r="R91" s="728"/>
      <c r="S91" s="746">
        <v>0</v>
      </c>
      <c r="T91" s="813"/>
      <c r="U91" s="769">
        <v>0</v>
      </c>
    </row>
    <row r="92" spans="1:21" ht="14.4" customHeight="1" x14ac:dyDescent="0.3">
      <c r="A92" s="727">
        <v>22</v>
      </c>
      <c r="B92" s="728" t="s">
        <v>721</v>
      </c>
      <c r="C92" s="728" t="s">
        <v>725</v>
      </c>
      <c r="D92" s="811" t="s">
        <v>1045</v>
      </c>
      <c r="E92" s="812" t="s">
        <v>733</v>
      </c>
      <c r="F92" s="728" t="s">
        <v>722</v>
      </c>
      <c r="G92" s="728" t="s">
        <v>801</v>
      </c>
      <c r="H92" s="728" t="s">
        <v>566</v>
      </c>
      <c r="I92" s="728" t="s">
        <v>899</v>
      </c>
      <c r="J92" s="728" t="s">
        <v>900</v>
      </c>
      <c r="K92" s="728" t="s">
        <v>901</v>
      </c>
      <c r="L92" s="729">
        <v>111.22</v>
      </c>
      <c r="M92" s="729">
        <v>111.22</v>
      </c>
      <c r="N92" s="728">
        <v>1</v>
      </c>
      <c r="O92" s="813">
        <v>1</v>
      </c>
      <c r="P92" s="729">
        <v>111.22</v>
      </c>
      <c r="Q92" s="746">
        <v>1</v>
      </c>
      <c r="R92" s="728">
        <v>1</v>
      </c>
      <c r="S92" s="746">
        <v>1</v>
      </c>
      <c r="T92" s="813">
        <v>1</v>
      </c>
      <c r="U92" s="769">
        <v>1</v>
      </c>
    </row>
    <row r="93" spans="1:21" ht="14.4" customHeight="1" x14ac:dyDescent="0.3">
      <c r="A93" s="727">
        <v>22</v>
      </c>
      <c r="B93" s="728" t="s">
        <v>721</v>
      </c>
      <c r="C93" s="728" t="s">
        <v>725</v>
      </c>
      <c r="D93" s="811" t="s">
        <v>1045</v>
      </c>
      <c r="E93" s="812" t="s">
        <v>733</v>
      </c>
      <c r="F93" s="728" t="s">
        <v>722</v>
      </c>
      <c r="G93" s="728" t="s">
        <v>902</v>
      </c>
      <c r="H93" s="728" t="s">
        <v>526</v>
      </c>
      <c r="I93" s="728" t="s">
        <v>903</v>
      </c>
      <c r="J93" s="728" t="s">
        <v>904</v>
      </c>
      <c r="K93" s="728" t="s">
        <v>905</v>
      </c>
      <c r="L93" s="729">
        <v>115.26</v>
      </c>
      <c r="M93" s="729">
        <v>115.26</v>
      </c>
      <c r="N93" s="728">
        <v>1</v>
      </c>
      <c r="O93" s="813">
        <v>1</v>
      </c>
      <c r="P93" s="729">
        <v>115.26</v>
      </c>
      <c r="Q93" s="746">
        <v>1</v>
      </c>
      <c r="R93" s="728">
        <v>1</v>
      </c>
      <c r="S93" s="746">
        <v>1</v>
      </c>
      <c r="T93" s="813">
        <v>1</v>
      </c>
      <c r="U93" s="769">
        <v>1</v>
      </c>
    </row>
    <row r="94" spans="1:21" ht="14.4" customHeight="1" x14ac:dyDescent="0.3">
      <c r="A94" s="727">
        <v>22</v>
      </c>
      <c r="B94" s="728" t="s">
        <v>721</v>
      </c>
      <c r="C94" s="728" t="s">
        <v>725</v>
      </c>
      <c r="D94" s="811" t="s">
        <v>1045</v>
      </c>
      <c r="E94" s="812" t="s">
        <v>733</v>
      </c>
      <c r="F94" s="728" t="s">
        <v>722</v>
      </c>
      <c r="G94" s="728" t="s">
        <v>758</v>
      </c>
      <c r="H94" s="728" t="s">
        <v>566</v>
      </c>
      <c r="I94" s="728" t="s">
        <v>906</v>
      </c>
      <c r="J94" s="728" t="s">
        <v>760</v>
      </c>
      <c r="K94" s="728" t="s">
        <v>814</v>
      </c>
      <c r="L94" s="729">
        <v>105.32</v>
      </c>
      <c r="M94" s="729">
        <v>105.32</v>
      </c>
      <c r="N94" s="728">
        <v>1</v>
      </c>
      <c r="O94" s="813">
        <v>0.5</v>
      </c>
      <c r="P94" s="729">
        <v>105.32</v>
      </c>
      <c r="Q94" s="746">
        <v>1</v>
      </c>
      <c r="R94" s="728">
        <v>1</v>
      </c>
      <c r="S94" s="746">
        <v>1</v>
      </c>
      <c r="T94" s="813">
        <v>0.5</v>
      </c>
      <c r="U94" s="769">
        <v>1</v>
      </c>
    </row>
    <row r="95" spans="1:21" ht="14.4" customHeight="1" x14ac:dyDescent="0.3">
      <c r="A95" s="727">
        <v>22</v>
      </c>
      <c r="B95" s="728" t="s">
        <v>721</v>
      </c>
      <c r="C95" s="728" t="s">
        <v>725</v>
      </c>
      <c r="D95" s="811" t="s">
        <v>1045</v>
      </c>
      <c r="E95" s="812" t="s">
        <v>733</v>
      </c>
      <c r="F95" s="728" t="s">
        <v>722</v>
      </c>
      <c r="G95" s="728" t="s">
        <v>907</v>
      </c>
      <c r="H95" s="728" t="s">
        <v>566</v>
      </c>
      <c r="I95" s="728" t="s">
        <v>908</v>
      </c>
      <c r="J95" s="728" t="s">
        <v>909</v>
      </c>
      <c r="K95" s="728" t="s">
        <v>910</v>
      </c>
      <c r="L95" s="729">
        <v>207.45</v>
      </c>
      <c r="M95" s="729">
        <v>414.9</v>
      </c>
      <c r="N95" s="728">
        <v>2</v>
      </c>
      <c r="O95" s="813">
        <v>2</v>
      </c>
      <c r="P95" s="729">
        <v>414.9</v>
      </c>
      <c r="Q95" s="746">
        <v>1</v>
      </c>
      <c r="R95" s="728">
        <v>2</v>
      </c>
      <c r="S95" s="746">
        <v>1</v>
      </c>
      <c r="T95" s="813">
        <v>2</v>
      </c>
      <c r="U95" s="769">
        <v>1</v>
      </c>
    </row>
    <row r="96" spans="1:21" ht="14.4" customHeight="1" x14ac:dyDescent="0.3">
      <c r="A96" s="727">
        <v>22</v>
      </c>
      <c r="B96" s="728" t="s">
        <v>721</v>
      </c>
      <c r="C96" s="728" t="s">
        <v>725</v>
      </c>
      <c r="D96" s="811" t="s">
        <v>1045</v>
      </c>
      <c r="E96" s="812" t="s">
        <v>733</v>
      </c>
      <c r="F96" s="728" t="s">
        <v>722</v>
      </c>
      <c r="G96" s="728" t="s">
        <v>911</v>
      </c>
      <c r="H96" s="728" t="s">
        <v>526</v>
      </c>
      <c r="I96" s="728" t="s">
        <v>912</v>
      </c>
      <c r="J96" s="728" t="s">
        <v>913</v>
      </c>
      <c r="K96" s="728" t="s">
        <v>914</v>
      </c>
      <c r="L96" s="729">
        <v>23.72</v>
      </c>
      <c r="M96" s="729">
        <v>71.16</v>
      </c>
      <c r="N96" s="728">
        <v>3</v>
      </c>
      <c r="O96" s="813">
        <v>1</v>
      </c>
      <c r="P96" s="729"/>
      <c r="Q96" s="746">
        <v>0</v>
      </c>
      <c r="R96" s="728"/>
      <c r="S96" s="746">
        <v>0</v>
      </c>
      <c r="T96" s="813"/>
      <c r="U96" s="769">
        <v>0</v>
      </c>
    </row>
    <row r="97" spans="1:21" ht="14.4" customHeight="1" x14ac:dyDescent="0.3">
      <c r="A97" s="727">
        <v>22</v>
      </c>
      <c r="B97" s="728" t="s">
        <v>721</v>
      </c>
      <c r="C97" s="728" t="s">
        <v>725</v>
      </c>
      <c r="D97" s="811" t="s">
        <v>1045</v>
      </c>
      <c r="E97" s="812" t="s">
        <v>733</v>
      </c>
      <c r="F97" s="728" t="s">
        <v>722</v>
      </c>
      <c r="G97" s="728" t="s">
        <v>815</v>
      </c>
      <c r="H97" s="728" t="s">
        <v>526</v>
      </c>
      <c r="I97" s="728" t="s">
        <v>816</v>
      </c>
      <c r="J97" s="728" t="s">
        <v>817</v>
      </c>
      <c r="K97" s="728" t="s">
        <v>818</v>
      </c>
      <c r="L97" s="729">
        <v>182.22</v>
      </c>
      <c r="M97" s="729">
        <v>182.22</v>
      </c>
      <c r="N97" s="728">
        <v>1</v>
      </c>
      <c r="O97" s="813">
        <v>0.5</v>
      </c>
      <c r="P97" s="729">
        <v>182.22</v>
      </c>
      <c r="Q97" s="746">
        <v>1</v>
      </c>
      <c r="R97" s="728">
        <v>1</v>
      </c>
      <c r="S97" s="746">
        <v>1</v>
      </c>
      <c r="T97" s="813">
        <v>0.5</v>
      </c>
      <c r="U97" s="769">
        <v>1</v>
      </c>
    </row>
    <row r="98" spans="1:21" ht="14.4" customHeight="1" x14ac:dyDescent="0.3">
      <c r="A98" s="727">
        <v>22</v>
      </c>
      <c r="B98" s="728" t="s">
        <v>721</v>
      </c>
      <c r="C98" s="728" t="s">
        <v>725</v>
      </c>
      <c r="D98" s="811" t="s">
        <v>1045</v>
      </c>
      <c r="E98" s="812" t="s">
        <v>733</v>
      </c>
      <c r="F98" s="728" t="s">
        <v>722</v>
      </c>
      <c r="G98" s="728" t="s">
        <v>915</v>
      </c>
      <c r="H98" s="728" t="s">
        <v>526</v>
      </c>
      <c r="I98" s="728" t="s">
        <v>916</v>
      </c>
      <c r="J98" s="728" t="s">
        <v>917</v>
      </c>
      <c r="K98" s="728" t="s">
        <v>918</v>
      </c>
      <c r="L98" s="729">
        <v>0</v>
      </c>
      <c r="M98" s="729">
        <v>0</v>
      </c>
      <c r="N98" s="728">
        <v>1</v>
      </c>
      <c r="O98" s="813">
        <v>1</v>
      </c>
      <c r="P98" s="729"/>
      <c r="Q98" s="746"/>
      <c r="R98" s="728"/>
      <c r="S98" s="746">
        <v>0</v>
      </c>
      <c r="T98" s="813"/>
      <c r="U98" s="769">
        <v>0</v>
      </c>
    </row>
    <row r="99" spans="1:21" ht="14.4" customHeight="1" x14ac:dyDescent="0.3">
      <c r="A99" s="727">
        <v>22</v>
      </c>
      <c r="B99" s="728" t="s">
        <v>721</v>
      </c>
      <c r="C99" s="728" t="s">
        <v>725</v>
      </c>
      <c r="D99" s="811" t="s">
        <v>1045</v>
      </c>
      <c r="E99" s="812" t="s">
        <v>733</v>
      </c>
      <c r="F99" s="728" t="s">
        <v>722</v>
      </c>
      <c r="G99" s="728" t="s">
        <v>919</v>
      </c>
      <c r="H99" s="728" t="s">
        <v>526</v>
      </c>
      <c r="I99" s="728" t="s">
        <v>920</v>
      </c>
      <c r="J99" s="728" t="s">
        <v>921</v>
      </c>
      <c r="K99" s="728" t="s">
        <v>922</v>
      </c>
      <c r="L99" s="729">
        <v>0</v>
      </c>
      <c r="M99" s="729">
        <v>0</v>
      </c>
      <c r="N99" s="728">
        <v>1</v>
      </c>
      <c r="O99" s="813">
        <v>0.5</v>
      </c>
      <c r="P99" s="729">
        <v>0</v>
      </c>
      <c r="Q99" s="746"/>
      <c r="R99" s="728">
        <v>1</v>
      </c>
      <c r="S99" s="746">
        <v>1</v>
      </c>
      <c r="T99" s="813">
        <v>0.5</v>
      </c>
      <c r="U99" s="769">
        <v>1</v>
      </c>
    </row>
    <row r="100" spans="1:21" ht="14.4" customHeight="1" x14ac:dyDescent="0.3">
      <c r="A100" s="727">
        <v>22</v>
      </c>
      <c r="B100" s="728" t="s">
        <v>721</v>
      </c>
      <c r="C100" s="728" t="s">
        <v>725</v>
      </c>
      <c r="D100" s="811" t="s">
        <v>1045</v>
      </c>
      <c r="E100" s="812" t="s">
        <v>733</v>
      </c>
      <c r="F100" s="728" t="s">
        <v>722</v>
      </c>
      <c r="G100" s="728" t="s">
        <v>819</v>
      </c>
      <c r="H100" s="728" t="s">
        <v>526</v>
      </c>
      <c r="I100" s="728" t="s">
        <v>923</v>
      </c>
      <c r="J100" s="728" t="s">
        <v>821</v>
      </c>
      <c r="K100" s="728"/>
      <c r="L100" s="729">
        <v>0</v>
      </c>
      <c r="M100" s="729">
        <v>0</v>
      </c>
      <c r="N100" s="728">
        <v>1</v>
      </c>
      <c r="O100" s="813">
        <v>0.5</v>
      </c>
      <c r="P100" s="729">
        <v>0</v>
      </c>
      <c r="Q100" s="746"/>
      <c r="R100" s="728">
        <v>1</v>
      </c>
      <c r="S100" s="746">
        <v>1</v>
      </c>
      <c r="T100" s="813">
        <v>0.5</v>
      </c>
      <c r="U100" s="769">
        <v>1</v>
      </c>
    </row>
    <row r="101" spans="1:21" ht="14.4" customHeight="1" x14ac:dyDescent="0.3">
      <c r="A101" s="727">
        <v>22</v>
      </c>
      <c r="B101" s="728" t="s">
        <v>721</v>
      </c>
      <c r="C101" s="728" t="s">
        <v>725</v>
      </c>
      <c r="D101" s="811" t="s">
        <v>1045</v>
      </c>
      <c r="E101" s="812" t="s">
        <v>733</v>
      </c>
      <c r="F101" s="728" t="s">
        <v>722</v>
      </c>
      <c r="G101" s="728" t="s">
        <v>822</v>
      </c>
      <c r="H101" s="728" t="s">
        <v>526</v>
      </c>
      <c r="I101" s="728" t="s">
        <v>924</v>
      </c>
      <c r="J101" s="728" t="s">
        <v>925</v>
      </c>
      <c r="K101" s="728" t="s">
        <v>926</v>
      </c>
      <c r="L101" s="729">
        <v>89.91</v>
      </c>
      <c r="M101" s="729">
        <v>89.91</v>
      </c>
      <c r="N101" s="728">
        <v>1</v>
      </c>
      <c r="O101" s="813">
        <v>1</v>
      </c>
      <c r="P101" s="729">
        <v>89.91</v>
      </c>
      <c r="Q101" s="746">
        <v>1</v>
      </c>
      <c r="R101" s="728">
        <v>1</v>
      </c>
      <c r="S101" s="746">
        <v>1</v>
      </c>
      <c r="T101" s="813">
        <v>1</v>
      </c>
      <c r="U101" s="769">
        <v>1</v>
      </c>
    </row>
    <row r="102" spans="1:21" ht="14.4" customHeight="1" x14ac:dyDescent="0.3">
      <c r="A102" s="727">
        <v>22</v>
      </c>
      <c r="B102" s="728" t="s">
        <v>721</v>
      </c>
      <c r="C102" s="728" t="s">
        <v>725</v>
      </c>
      <c r="D102" s="811" t="s">
        <v>1045</v>
      </c>
      <c r="E102" s="812" t="s">
        <v>733</v>
      </c>
      <c r="F102" s="728" t="s">
        <v>722</v>
      </c>
      <c r="G102" s="728" t="s">
        <v>927</v>
      </c>
      <c r="H102" s="728" t="s">
        <v>526</v>
      </c>
      <c r="I102" s="728" t="s">
        <v>928</v>
      </c>
      <c r="J102" s="728" t="s">
        <v>929</v>
      </c>
      <c r="K102" s="728" t="s">
        <v>930</v>
      </c>
      <c r="L102" s="729">
        <v>49.38</v>
      </c>
      <c r="M102" s="729">
        <v>49.38</v>
      </c>
      <c r="N102" s="728">
        <v>1</v>
      </c>
      <c r="O102" s="813">
        <v>1</v>
      </c>
      <c r="P102" s="729"/>
      <c r="Q102" s="746">
        <v>0</v>
      </c>
      <c r="R102" s="728"/>
      <c r="S102" s="746">
        <v>0</v>
      </c>
      <c r="T102" s="813"/>
      <c r="U102" s="769">
        <v>0</v>
      </c>
    </row>
    <row r="103" spans="1:21" ht="14.4" customHeight="1" x14ac:dyDescent="0.3">
      <c r="A103" s="727">
        <v>22</v>
      </c>
      <c r="B103" s="728" t="s">
        <v>721</v>
      </c>
      <c r="C103" s="728" t="s">
        <v>725</v>
      </c>
      <c r="D103" s="811" t="s">
        <v>1045</v>
      </c>
      <c r="E103" s="812" t="s">
        <v>733</v>
      </c>
      <c r="F103" s="728" t="s">
        <v>722</v>
      </c>
      <c r="G103" s="728" t="s">
        <v>931</v>
      </c>
      <c r="H103" s="728" t="s">
        <v>526</v>
      </c>
      <c r="I103" s="728" t="s">
        <v>932</v>
      </c>
      <c r="J103" s="728" t="s">
        <v>933</v>
      </c>
      <c r="K103" s="728" t="s">
        <v>934</v>
      </c>
      <c r="L103" s="729">
        <v>46.1</v>
      </c>
      <c r="M103" s="729">
        <v>46.1</v>
      </c>
      <c r="N103" s="728">
        <v>1</v>
      </c>
      <c r="O103" s="813">
        <v>1</v>
      </c>
      <c r="P103" s="729">
        <v>46.1</v>
      </c>
      <c r="Q103" s="746">
        <v>1</v>
      </c>
      <c r="R103" s="728">
        <v>1</v>
      </c>
      <c r="S103" s="746">
        <v>1</v>
      </c>
      <c r="T103" s="813">
        <v>1</v>
      </c>
      <c r="U103" s="769">
        <v>1</v>
      </c>
    </row>
    <row r="104" spans="1:21" ht="14.4" customHeight="1" x14ac:dyDescent="0.3">
      <c r="A104" s="727">
        <v>22</v>
      </c>
      <c r="B104" s="728" t="s">
        <v>721</v>
      </c>
      <c r="C104" s="728" t="s">
        <v>725</v>
      </c>
      <c r="D104" s="811" t="s">
        <v>1045</v>
      </c>
      <c r="E104" s="812" t="s">
        <v>733</v>
      </c>
      <c r="F104" s="728" t="s">
        <v>722</v>
      </c>
      <c r="G104" s="728" t="s">
        <v>739</v>
      </c>
      <c r="H104" s="728" t="s">
        <v>566</v>
      </c>
      <c r="I104" s="728" t="s">
        <v>935</v>
      </c>
      <c r="J104" s="728" t="s">
        <v>683</v>
      </c>
      <c r="K104" s="728" t="s">
        <v>936</v>
      </c>
      <c r="L104" s="729">
        <v>69.55</v>
      </c>
      <c r="M104" s="729">
        <v>278.2</v>
      </c>
      <c r="N104" s="728">
        <v>4</v>
      </c>
      <c r="O104" s="813">
        <v>3.5</v>
      </c>
      <c r="P104" s="729">
        <v>139.1</v>
      </c>
      <c r="Q104" s="746">
        <v>0.5</v>
      </c>
      <c r="R104" s="728">
        <v>2</v>
      </c>
      <c r="S104" s="746">
        <v>0.5</v>
      </c>
      <c r="T104" s="813">
        <v>1.5</v>
      </c>
      <c r="U104" s="769">
        <v>0.42857142857142855</v>
      </c>
    </row>
    <row r="105" spans="1:21" ht="14.4" customHeight="1" x14ac:dyDescent="0.3">
      <c r="A105" s="727">
        <v>22</v>
      </c>
      <c r="B105" s="728" t="s">
        <v>721</v>
      </c>
      <c r="C105" s="728" t="s">
        <v>725</v>
      </c>
      <c r="D105" s="811" t="s">
        <v>1045</v>
      </c>
      <c r="E105" s="812" t="s">
        <v>733</v>
      </c>
      <c r="F105" s="728" t="s">
        <v>722</v>
      </c>
      <c r="G105" s="728" t="s">
        <v>739</v>
      </c>
      <c r="H105" s="728" t="s">
        <v>566</v>
      </c>
      <c r="I105" s="728" t="s">
        <v>682</v>
      </c>
      <c r="J105" s="728" t="s">
        <v>683</v>
      </c>
      <c r="K105" s="728" t="s">
        <v>684</v>
      </c>
      <c r="L105" s="729">
        <v>88.51</v>
      </c>
      <c r="M105" s="729">
        <v>354.04</v>
      </c>
      <c r="N105" s="728">
        <v>4</v>
      </c>
      <c r="O105" s="813">
        <v>3.5</v>
      </c>
      <c r="P105" s="729">
        <v>88.51</v>
      </c>
      <c r="Q105" s="746">
        <v>0.25</v>
      </c>
      <c r="R105" s="728">
        <v>1</v>
      </c>
      <c r="S105" s="746">
        <v>0.25</v>
      </c>
      <c r="T105" s="813">
        <v>0.5</v>
      </c>
      <c r="U105" s="769">
        <v>0.14285714285714285</v>
      </c>
    </row>
    <row r="106" spans="1:21" ht="14.4" customHeight="1" x14ac:dyDescent="0.3">
      <c r="A106" s="727">
        <v>22</v>
      </c>
      <c r="B106" s="728" t="s">
        <v>721</v>
      </c>
      <c r="C106" s="728" t="s">
        <v>725</v>
      </c>
      <c r="D106" s="811" t="s">
        <v>1045</v>
      </c>
      <c r="E106" s="812" t="s">
        <v>733</v>
      </c>
      <c r="F106" s="728" t="s">
        <v>722</v>
      </c>
      <c r="G106" s="728" t="s">
        <v>739</v>
      </c>
      <c r="H106" s="728" t="s">
        <v>526</v>
      </c>
      <c r="I106" s="728" t="s">
        <v>773</v>
      </c>
      <c r="J106" s="728" t="s">
        <v>683</v>
      </c>
      <c r="K106" s="728" t="s">
        <v>774</v>
      </c>
      <c r="L106" s="729">
        <v>158.05000000000001</v>
      </c>
      <c r="M106" s="729">
        <v>1106.3499999999999</v>
      </c>
      <c r="N106" s="728">
        <v>7</v>
      </c>
      <c r="O106" s="813">
        <v>5.5</v>
      </c>
      <c r="P106" s="729">
        <v>316.10000000000002</v>
      </c>
      <c r="Q106" s="746">
        <v>0.28571428571428575</v>
      </c>
      <c r="R106" s="728">
        <v>2</v>
      </c>
      <c r="S106" s="746">
        <v>0.2857142857142857</v>
      </c>
      <c r="T106" s="813">
        <v>1.5</v>
      </c>
      <c r="U106" s="769">
        <v>0.27272727272727271</v>
      </c>
    </row>
    <row r="107" spans="1:21" ht="14.4" customHeight="1" x14ac:dyDescent="0.3">
      <c r="A107" s="727">
        <v>22</v>
      </c>
      <c r="B107" s="728" t="s">
        <v>721</v>
      </c>
      <c r="C107" s="728" t="s">
        <v>725</v>
      </c>
      <c r="D107" s="811" t="s">
        <v>1045</v>
      </c>
      <c r="E107" s="812" t="s">
        <v>733</v>
      </c>
      <c r="F107" s="728" t="s">
        <v>722</v>
      </c>
      <c r="G107" s="728" t="s">
        <v>739</v>
      </c>
      <c r="H107" s="728" t="s">
        <v>566</v>
      </c>
      <c r="I107" s="728" t="s">
        <v>740</v>
      </c>
      <c r="J107" s="728" t="s">
        <v>683</v>
      </c>
      <c r="K107" s="728" t="s">
        <v>741</v>
      </c>
      <c r="L107" s="729">
        <v>0</v>
      </c>
      <c r="M107" s="729">
        <v>0</v>
      </c>
      <c r="N107" s="728">
        <v>3</v>
      </c>
      <c r="O107" s="813">
        <v>3</v>
      </c>
      <c r="P107" s="729">
        <v>0</v>
      </c>
      <c r="Q107" s="746"/>
      <c r="R107" s="728">
        <v>2</v>
      </c>
      <c r="S107" s="746">
        <v>0.66666666666666663</v>
      </c>
      <c r="T107" s="813">
        <v>2</v>
      </c>
      <c r="U107" s="769">
        <v>0.66666666666666663</v>
      </c>
    </row>
    <row r="108" spans="1:21" ht="14.4" customHeight="1" x14ac:dyDescent="0.3">
      <c r="A108" s="727">
        <v>22</v>
      </c>
      <c r="B108" s="728" t="s">
        <v>721</v>
      </c>
      <c r="C108" s="728" t="s">
        <v>725</v>
      </c>
      <c r="D108" s="811" t="s">
        <v>1045</v>
      </c>
      <c r="E108" s="812" t="s">
        <v>733</v>
      </c>
      <c r="F108" s="728" t="s">
        <v>722</v>
      </c>
      <c r="G108" s="728" t="s">
        <v>739</v>
      </c>
      <c r="H108" s="728" t="s">
        <v>566</v>
      </c>
      <c r="I108" s="728" t="s">
        <v>685</v>
      </c>
      <c r="J108" s="728" t="s">
        <v>590</v>
      </c>
      <c r="K108" s="728" t="s">
        <v>686</v>
      </c>
      <c r="L108" s="729">
        <v>98.78</v>
      </c>
      <c r="M108" s="729">
        <v>2074.3799999999997</v>
      </c>
      <c r="N108" s="728">
        <v>21</v>
      </c>
      <c r="O108" s="813">
        <v>19.5</v>
      </c>
      <c r="P108" s="729">
        <v>889.01999999999987</v>
      </c>
      <c r="Q108" s="746">
        <v>0.4285714285714286</v>
      </c>
      <c r="R108" s="728">
        <v>9</v>
      </c>
      <c r="S108" s="746">
        <v>0.42857142857142855</v>
      </c>
      <c r="T108" s="813">
        <v>8.5</v>
      </c>
      <c r="U108" s="769">
        <v>0.4358974358974359</v>
      </c>
    </row>
    <row r="109" spans="1:21" ht="14.4" customHeight="1" x14ac:dyDescent="0.3">
      <c r="A109" s="727">
        <v>22</v>
      </c>
      <c r="B109" s="728" t="s">
        <v>721</v>
      </c>
      <c r="C109" s="728" t="s">
        <v>725</v>
      </c>
      <c r="D109" s="811" t="s">
        <v>1045</v>
      </c>
      <c r="E109" s="812" t="s">
        <v>733</v>
      </c>
      <c r="F109" s="728" t="s">
        <v>722</v>
      </c>
      <c r="G109" s="728" t="s">
        <v>739</v>
      </c>
      <c r="H109" s="728" t="s">
        <v>566</v>
      </c>
      <c r="I109" s="728" t="s">
        <v>742</v>
      </c>
      <c r="J109" s="728" t="s">
        <v>743</v>
      </c>
      <c r="K109" s="728" t="s">
        <v>744</v>
      </c>
      <c r="L109" s="729">
        <v>118.54</v>
      </c>
      <c r="M109" s="729">
        <v>5571.3799999999992</v>
      </c>
      <c r="N109" s="728">
        <v>47</v>
      </c>
      <c r="O109" s="813">
        <v>40.5</v>
      </c>
      <c r="P109" s="729">
        <v>2133.7199999999998</v>
      </c>
      <c r="Q109" s="746">
        <v>0.38297872340425532</v>
      </c>
      <c r="R109" s="728">
        <v>18</v>
      </c>
      <c r="S109" s="746">
        <v>0.38297872340425532</v>
      </c>
      <c r="T109" s="813">
        <v>14.5</v>
      </c>
      <c r="U109" s="769">
        <v>0.35802469135802467</v>
      </c>
    </row>
    <row r="110" spans="1:21" ht="14.4" customHeight="1" x14ac:dyDescent="0.3">
      <c r="A110" s="727">
        <v>22</v>
      </c>
      <c r="B110" s="728" t="s">
        <v>721</v>
      </c>
      <c r="C110" s="728" t="s">
        <v>725</v>
      </c>
      <c r="D110" s="811" t="s">
        <v>1045</v>
      </c>
      <c r="E110" s="812" t="s">
        <v>733</v>
      </c>
      <c r="F110" s="728" t="s">
        <v>722</v>
      </c>
      <c r="G110" s="728" t="s">
        <v>739</v>
      </c>
      <c r="H110" s="728" t="s">
        <v>566</v>
      </c>
      <c r="I110" s="728" t="s">
        <v>775</v>
      </c>
      <c r="J110" s="728" t="s">
        <v>776</v>
      </c>
      <c r="K110" s="728" t="s">
        <v>777</v>
      </c>
      <c r="L110" s="729">
        <v>59.27</v>
      </c>
      <c r="M110" s="729">
        <v>296.35000000000002</v>
      </c>
      <c r="N110" s="728">
        <v>5</v>
      </c>
      <c r="O110" s="813">
        <v>3.5</v>
      </c>
      <c r="P110" s="729">
        <v>59.27</v>
      </c>
      <c r="Q110" s="746">
        <v>0.19999999999999998</v>
      </c>
      <c r="R110" s="728">
        <v>1</v>
      </c>
      <c r="S110" s="746">
        <v>0.2</v>
      </c>
      <c r="T110" s="813">
        <v>1</v>
      </c>
      <c r="U110" s="769">
        <v>0.2857142857142857</v>
      </c>
    </row>
    <row r="111" spans="1:21" ht="14.4" customHeight="1" x14ac:dyDescent="0.3">
      <c r="A111" s="727">
        <v>22</v>
      </c>
      <c r="B111" s="728" t="s">
        <v>721</v>
      </c>
      <c r="C111" s="728" t="s">
        <v>725</v>
      </c>
      <c r="D111" s="811" t="s">
        <v>1045</v>
      </c>
      <c r="E111" s="812" t="s">
        <v>733</v>
      </c>
      <c r="F111" s="728" t="s">
        <v>722</v>
      </c>
      <c r="G111" s="728" t="s">
        <v>739</v>
      </c>
      <c r="H111" s="728" t="s">
        <v>566</v>
      </c>
      <c r="I111" s="728" t="s">
        <v>689</v>
      </c>
      <c r="J111" s="728" t="s">
        <v>588</v>
      </c>
      <c r="K111" s="728" t="s">
        <v>690</v>
      </c>
      <c r="L111" s="729">
        <v>79.03</v>
      </c>
      <c r="M111" s="729">
        <v>4030.5300000000007</v>
      </c>
      <c r="N111" s="728">
        <v>51</v>
      </c>
      <c r="O111" s="813">
        <v>38</v>
      </c>
      <c r="P111" s="729">
        <v>1264.4799999999998</v>
      </c>
      <c r="Q111" s="746">
        <v>0.31372549019607832</v>
      </c>
      <c r="R111" s="728">
        <v>16</v>
      </c>
      <c r="S111" s="746">
        <v>0.31372549019607843</v>
      </c>
      <c r="T111" s="813">
        <v>11.5</v>
      </c>
      <c r="U111" s="769">
        <v>0.30263157894736842</v>
      </c>
    </row>
    <row r="112" spans="1:21" ht="14.4" customHeight="1" x14ac:dyDescent="0.3">
      <c r="A112" s="727">
        <v>22</v>
      </c>
      <c r="B112" s="728" t="s">
        <v>721</v>
      </c>
      <c r="C112" s="728" t="s">
        <v>725</v>
      </c>
      <c r="D112" s="811" t="s">
        <v>1045</v>
      </c>
      <c r="E112" s="812" t="s">
        <v>733</v>
      </c>
      <c r="F112" s="728" t="s">
        <v>722</v>
      </c>
      <c r="G112" s="728" t="s">
        <v>739</v>
      </c>
      <c r="H112" s="728" t="s">
        <v>566</v>
      </c>
      <c r="I112" s="728" t="s">
        <v>745</v>
      </c>
      <c r="J112" s="728" t="s">
        <v>683</v>
      </c>
      <c r="K112" s="728" t="s">
        <v>746</v>
      </c>
      <c r="L112" s="729">
        <v>59.27</v>
      </c>
      <c r="M112" s="729">
        <v>177.81</v>
      </c>
      <c r="N112" s="728">
        <v>3</v>
      </c>
      <c r="O112" s="813">
        <v>1</v>
      </c>
      <c r="P112" s="729"/>
      <c r="Q112" s="746">
        <v>0</v>
      </c>
      <c r="R112" s="728"/>
      <c r="S112" s="746">
        <v>0</v>
      </c>
      <c r="T112" s="813"/>
      <c r="U112" s="769">
        <v>0</v>
      </c>
    </row>
    <row r="113" spans="1:21" ht="14.4" customHeight="1" x14ac:dyDescent="0.3">
      <c r="A113" s="727">
        <v>22</v>
      </c>
      <c r="B113" s="728" t="s">
        <v>721</v>
      </c>
      <c r="C113" s="728" t="s">
        <v>725</v>
      </c>
      <c r="D113" s="811" t="s">
        <v>1045</v>
      </c>
      <c r="E113" s="812" t="s">
        <v>733</v>
      </c>
      <c r="F113" s="728" t="s">
        <v>722</v>
      </c>
      <c r="G113" s="728" t="s">
        <v>739</v>
      </c>
      <c r="H113" s="728" t="s">
        <v>526</v>
      </c>
      <c r="I113" s="728" t="s">
        <v>747</v>
      </c>
      <c r="J113" s="728" t="s">
        <v>683</v>
      </c>
      <c r="K113" s="728" t="s">
        <v>748</v>
      </c>
      <c r="L113" s="729">
        <v>98.78</v>
      </c>
      <c r="M113" s="729">
        <v>493.9</v>
      </c>
      <c r="N113" s="728">
        <v>5</v>
      </c>
      <c r="O113" s="813">
        <v>4</v>
      </c>
      <c r="P113" s="729">
        <v>98.78</v>
      </c>
      <c r="Q113" s="746">
        <v>0.2</v>
      </c>
      <c r="R113" s="728">
        <v>1</v>
      </c>
      <c r="S113" s="746">
        <v>0.2</v>
      </c>
      <c r="T113" s="813">
        <v>0.5</v>
      </c>
      <c r="U113" s="769">
        <v>0.125</v>
      </c>
    </row>
    <row r="114" spans="1:21" ht="14.4" customHeight="1" x14ac:dyDescent="0.3">
      <c r="A114" s="727">
        <v>22</v>
      </c>
      <c r="B114" s="728" t="s">
        <v>721</v>
      </c>
      <c r="C114" s="728" t="s">
        <v>725</v>
      </c>
      <c r="D114" s="811" t="s">
        <v>1045</v>
      </c>
      <c r="E114" s="812" t="s">
        <v>733</v>
      </c>
      <c r="F114" s="728" t="s">
        <v>722</v>
      </c>
      <c r="G114" s="728" t="s">
        <v>739</v>
      </c>
      <c r="H114" s="728" t="s">
        <v>566</v>
      </c>
      <c r="I114" s="728" t="s">
        <v>691</v>
      </c>
      <c r="J114" s="728" t="s">
        <v>683</v>
      </c>
      <c r="K114" s="728" t="s">
        <v>692</v>
      </c>
      <c r="L114" s="729">
        <v>46.07</v>
      </c>
      <c r="M114" s="729">
        <v>138.21</v>
      </c>
      <c r="N114" s="728">
        <v>3</v>
      </c>
      <c r="O114" s="813">
        <v>2.5</v>
      </c>
      <c r="P114" s="729">
        <v>92.14</v>
      </c>
      <c r="Q114" s="746">
        <v>0.66666666666666663</v>
      </c>
      <c r="R114" s="728">
        <v>2</v>
      </c>
      <c r="S114" s="746">
        <v>0.66666666666666663</v>
      </c>
      <c r="T114" s="813">
        <v>1.5</v>
      </c>
      <c r="U114" s="769">
        <v>0.6</v>
      </c>
    </row>
    <row r="115" spans="1:21" ht="14.4" customHeight="1" x14ac:dyDescent="0.3">
      <c r="A115" s="727">
        <v>22</v>
      </c>
      <c r="B115" s="728" t="s">
        <v>721</v>
      </c>
      <c r="C115" s="728" t="s">
        <v>725</v>
      </c>
      <c r="D115" s="811" t="s">
        <v>1045</v>
      </c>
      <c r="E115" s="812" t="s">
        <v>733</v>
      </c>
      <c r="F115" s="728" t="s">
        <v>722</v>
      </c>
      <c r="G115" s="728" t="s">
        <v>739</v>
      </c>
      <c r="H115" s="728" t="s">
        <v>566</v>
      </c>
      <c r="I115" s="728" t="s">
        <v>778</v>
      </c>
      <c r="J115" s="728" t="s">
        <v>683</v>
      </c>
      <c r="K115" s="728" t="s">
        <v>779</v>
      </c>
      <c r="L115" s="729">
        <v>118.54</v>
      </c>
      <c r="M115" s="729">
        <v>1541.02</v>
      </c>
      <c r="N115" s="728">
        <v>13</v>
      </c>
      <c r="O115" s="813">
        <v>10</v>
      </c>
      <c r="P115" s="729">
        <v>711.24</v>
      </c>
      <c r="Q115" s="746">
        <v>0.46153846153846156</v>
      </c>
      <c r="R115" s="728">
        <v>6</v>
      </c>
      <c r="S115" s="746">
        <v>0.46153846153846156</v>
      </c>
      <c r="T115" s="813">
        <v>5.5</v>
      </c>
      <c r="U115" s="769">
        <v>0.55000000000000004</v>
      </c>
    </row>
    <row r="116" spans="1:21" ht="14.4" customHeight="1" x14ac:dyDescent="0.3">
      <c r="A116" s="727">
        <v>22</v>
      </c>
      <c r="B116" s="728" t="s">
        <v>721</v>
      </c>
      <c r="C116" s="728" t="s">
        <v>725</v>
      </c>
      <c r="D116" s="811" t="s">
        <v>1045</v>
      </c>
      <c r="E116" s="812" t="s">
        <v>733</v>
      </c>
      <c r="F116" s="728" t="s">
        <v>722</v>
      </c>
      <c r="G116" s="728" t="s">
        <v>739</v>
      </c>
      <c r="H116" s="728" t="s">
        <v>526</v>
      </c>
      <c r="I116" s="728" t="s">
        <v>749</v>
      </c>
      <c r="J116" s="728" t="s">
        <v>683</v>
      </c>
      <c r="K116" s="728" t="s">
        <v>750</v>
      </c>
      <c r="L116" s="729">
        <v>79.03</v>
      </c>
      <c r="M116" s="729">
        <v>869.32999999999993</v>
      </c>
      <c r="N116" s="728">
        <v>11</v>
      </c>
      <c r="O116" s="813">
        <v>6</v>
      </c>
      <c r="P116" s="729">
        <v>79.03</v>
      </c>
      <c r="Q116" s="746">
        <v>9.0909090909090912E-2</v>
      </c>
      <c r="R116" s="728">
        <v>1</v>
      </c>
      <c r="S116" s="746">
        <v>9.0909090909090912E-2</v>
      </c>
      <c r="T116" s="813">
        <v>1</v>
      </c>
      <c r="U116" s="769">
        <v>0.16666666666666666</v>
      </c>
    </row>
    <row r="117" spans="1:21" ht="14.4" customHeight="1" x14ac:dyDescent="0.3">
      <c r="A117" s="727">
        <v>22</v>
      </c>
      <c r="B117" s="728" t="s">
        <v>721</v>
      </c>
      <c r="C117" s="728" t="s">
        <v>725</v>
      </c>
      <c r="D117" s="811" t="s">
        <v>1045</v>
      </c>
      <c r="E117" s="812" t="s">
        <v>733</v>
      </c>
      <c r="F117" s="728" t="s">
        <v>722</v>
      </c>
      <c r="G117" s="728" t="s">
        <v>739</v>
      </c>
      <c r="H117" s="728" t="s">
        <v>566</v>
      </c>
      <c r="I117" s="728" t="s">
        <v>687</v>
      </c>
      <c r="J117" s="728" t="s">
        <v>592</v>
      </c>
      <c r="K117" s="728" t="s">
        <v>688</v>
      </c>
      <c r="L117" s="729">
        <v>46.07</v>
      </c>
      <c r="M117" s="729">
        <v>138.21</v>
      </c>
      <c r="N117" s="728">
        <v>3</v>
      </c>
      <c r="O117" s="813">
        <v>2.5</v>
      </c>
      <c r="P117" s="729"/>
      <c r="Q117" s="746">
        <v>0</v>
      </c>
      <c r="R117" s="728"/>
      <c r="S117" s="746">
        <v>0</v>
      </c>
      <c r="T117" s="813"/>
      <c r="U117" s="769">
        <v>0</v>
      </c>
    </row>
    <row r="118" spans="1:21" ht="14.4" customHeight="1" x14ac:dyDescent="0.3">
      <c r="A118" s="727">
        <v>22</v>
      </c>
      <c r="B118" s="728" t="s">
        <v>721</v>
      </c>
      <c r="C118" s="728" t="s">
        <v>725</v>
      </c>
      <c r="D118" s="811" t="s">
        <v>1045</v>
      </c>
      <c r="E118" s="812" t="s">
        <v>733</v>
      </c>
      <c r="F118" s="728" t="s">
        <v>722</v>
      </c>
      <c r="G118" s="728" t="s">
        <v>739</v>
      </c>
      <c r="H118" s="728" t="s">
        <v>526</v>
      </c>
      <c r="I118" s="728" t="s">
        <v>841</v>
      </c>
      <c r="J118" s="728" t="s">
        <v>842</v>
      </c>
      <c r="K118" s="728" t="s">
        <v>843</v>
      </c>
      <c r="L118" s="729">
        <v>79.03</v>
      </c>
      <c r="M118" s="729">
        <v>395.15</v>
      </c>
      <c r="N118" s="728">
        <v>5</v>
      </c>
      <c r="O118" s="813">
        <v>4</v>
      </c>
      <c r="P118" s="729">
        <v>237.09</v>
      </c>
      <c r="Q118" s="746">
        <v>0.60000000000000009</v>
      </c>
      <c r="R118" s="728">
        <v>3</v>
      </c>
      <c r="S118" s="746">
        <v>0.6</v>
      </c>
      <c r="T118" s="813">
        <v>2</v>
      </c>
      <c r="U118" s="769">
        <v>0.5</v>
      </c>
    </row>
    <row r="119" spans="1:21" ht="14.4" customHeight="1" x14ac:dyDescent="0.3">
      <c r="A119" s="727">
        <v>22</v>
      </c>
      <c r="B119" s="728" t="s">
        <v>721</v>
      </c>
      <c r="C119" s="728" t="s">
        <v>725</v>
      </c>
      <c r="D119" s="811" t="s">
        <v>1045</v>
      </c>
      <c r="E119" s="812" t="s">
        <v>733</v>
      </c>
      <c r="F119" s="728" t="s">
        <v>722</v>
      </c>
      <c r="G119" s="728" t="s">
        <v>739</v>
      </c>
      <c r="H119" s="728" t="s">
        <v>526</v>
      </c>
      <c r="I119" s="728" t="s">
        <v>937</v>
      </c>
      <c r="J119" s="728" t="s">
        <v>842</v>
      </c>
      <c r="K119" s="728" t="s">
        <v>692</v>
      </c>
      <c r="L119" s="729">
        <v>46.07</v>
      </c>
      <c r="M119" s="729">
        <v>230.35</v>
      </c>
      <c r="N119" s="728">
        <v>5</v>
      </c>
      <c r="O119" s="813">
        <v>4</v>
      </c>
      <c r="P119" s="729">
        <v>230.35</v>
      </c>
      <c r="Q119" s="746">
        <v>1</v>
      </c>
      <c r="R119" s="728">
        <v>5</v>
      </c>
      <c r="S119" s="746">
        <v>1</v>
      </c>
      <c r="T119" s="813">
        <v>4</v>
      </c>
      <c r="U119" s="769">
        <v>1</v>
      </c>
    </row>
    <row r="120" spans="1:21" ht="14.4" customHeight="1" x14ac:dyDescent="0.3">
      <c r="A120" s="727">
        <v>22</v>
      </c>
      <c r="B120" s="728" t="s">
        <v>721</v>
      </c>
      <c r="C120" s="728" t="s">
        <v>725</v>
      </c>
      <c r="D120" s="811" t="s">
        <v>1045</v>
      </c>
      <c r="E120" s="812" t="s">
        <v>733</v>
      </c>
      <c r="F120" s="728" t="s">
        <v>722</v>
      </c>
      <c r="G120" s="728" t="s">
        <v>938</v>
      </c>
      <c r="H120" s="728" t="s">
        <v>526</v>
      </c>
      <c r="I120" s="728" t="s">
        <v>939</v>
      </c>
      <c r="J120" s="728" t="s">
        <v>940</v>
      </c>
      <c r="K120" s="728" t="s">
        <v>941</v>
      </c>
      <c r="L120" s="729">
        <v>195.77</v>
      </c>
      <c r="M120" s="729">
        <v>195.77</v>
      </c>
      <c r="N120" s="728">
        <v>1</v>
      </c>
      <c r="O120" s="813">
        <v>1</v>
      </c>
      <c r="P120" s="729">
        <v>195.77</v>
      </c>
      <c r="Q120" s="746">
        <v>1</v>
      </c>
      <c r="R120" s="728">
        <v>1</v>
      </c>
      <c r="S120" s="746">
        <v>1</v>
      </c>
      <c r="T120" s="813">
        <v>1</v>
      </c>
      <c r="U120" s="769">
        <v>1</v>
      </c>
    </row>
    <row r="121" spans="1:21" ht="14.4" customHeight="1" x14ac:dyDescent="0.3">
      <c r="A121" s="727">
        <v>22</v>
      </c>
      <c r="B121" s="728" t="s">
        <v>721</v>
      </c>
      <c r="C121" s="728" t="s">
        <v>725</v>
      </c>
      <c r="D121" s="811" t="s">
        <v>1045</v>
      </c>
      <c r="E121" s="812" t="s">
        <v>733</v>
      </c>
      <c r="F121" s="728" t="s">
        <v>722</v>
      </c>
      <c r="G121" s="728" t="s">
        <v>942</v>
      </c>
      <c r="H121" s="728" t="s">
        <v>526</v>
      </c>
      <c r="I121" s="728" t="s">
        <v>943</v>
      </c>
      <c r="J121" s="728" t="s">
        <v>944</v>
      </c>
      <c r="K121" s="728" t="s">
        <v>945</v>
      </c>
      <c r="L121" s="729">
        <v>48.42</v>
      </c>
      <c r="M121" s="729">
        <v>96.84</v>
      </c>
      <c r="N121" s="728">
        <v>2</v>
      </c>
      <c r="O121" s="813">
        <v>1</v>
      </c>
      <c r="P121" s="729">
        <v>96.84</v>
      </c>
      <c r="Q121" s="746">
        <v>1</v>
      </c>
      <c r="R121" s="728">
        <v>2</v>
      </c>
      <c r="S121" s="746">
        <v>1</v>
      </c>
      <c r="T121" s="813">
        <v>1</v>
      </c>
      <c r="U121" s="769">
        <v>1</v>
      </c>
    </row>
    <row r="122" spans="1:21" ht="14.4" customHeight="1" x14ac:dyDescent="0.3">
      <c r="A122" s="727">
        <v>22</v>
      </c>
      <c r="B122" s="728" t="s">
        <v>721</v>
      </c>
      <c r="C122" s="728" t="s">
        <v>725</v>
      </c>
      <c r="D122" s="811" t="s">
        <v>1045</v>
      </c>
      <c r="E122" s="812" t="s">
        <v>733</v>
      </c>
      <c r="F122" s="728" t="s">
        <v>722</v>
      </c>
      <c r="G122" s="728" t="s">
        <v>946</v>
      </c>
      <c r="H122" s="728" t="s">
        <v>526</v>
      </c>
      <c r="I122" s="728" t="s">
        <v>947</v>
      </c>
      <c r="J122" s="728" t="s">
        <v>948</v>
      </c>
      <c r="K122" s="728" t="s">
        <v>949</v>
      </c>
      <c r="L122" s="729">
        <v>0</v>
      </c>
      <c r="M122" s="729">
        <v>0</v>
      </c>
      <c r="N122" s="728">
        <v>1</v>
      </c>
      <c r="O122" s="813">
        <v>0.5</v>
      </c>
      <c r="P122" s="729">
        <v>0</v>
      </c>
      <c r="Q122" s="746"/>
      <c r="R122" s="728">
        <v>1</v>
      </c>
      <c r="S122" s="746">
        <v>1</v>
      </c>
      <c r="T122" s="813">
        <v>0.5</v>
      </c>
      <c r="U122" s="769">
        <v>1</v>
      </c>
    </row>
    <row r="123" spans="1:21" ht="14.4" customHeight="1" x14ac:dyDescent="0.3">
      <c r="A123" s="727">
        <v>22</v>
      </c>
      <c r="B123" s="728" t="s">
        <v>721</v>
      </c>
      <c r="C123" s="728" t="s">
        <v>725</v>
      </c>
      <c r="D123" s="811" t="s">
        <v>1045</v>
      </c>
      <c r="E123" s="812" t="s">
        <v>733</v>
      </c>
      <c r="F123" s="728" t="s">
        <v>722</v>
      </c>
      <c r="G123" s="728" t="s">
        <v>751</v>
      </c>
      <c r="H123" s="728" t="s">
        <v>526</v>
      </c>
      <c r="I123" s="728" t="s">
        <v>784</v>
      </c>
      <c r="J123" s="728" t="s">
        <v>582</v>
      </c>
      <c r="K123" s="728" t="s">
        <v>785</v>
      </c>
      <c r="L123" s="729">
        <v>185.26</v>
      </c>
      <c r="M123" s="729">
        <v>185.26</v>
      </c>
      <c r="N123" s="728">
        <v>1</v>
      </c>
      <c r="O123" s="813">
        <v>0.5</v>
      </c>
      <c r="P123" s="729">
        <v>185.26</v>
      </c>
      <c r="Q123" s="746">
        <v>1</v>
      </c>
      <c r="R123" s="728">
        <v>1</v>
      </c>
      <c r="S123" s="746">
        <v>1</v>
      </c>
      <c r="T123" s="813">
        <v>0.5</v>
      </c>
      <c r="U123" s="769">
        <v>1</v>
      </c>
    </row>
    <row r="124" spans="1:21" ht="14.4" customHeight="1" x14ac:dyDescent="0.3">
      <c r="A124" s="727">
        <v>22</v>
      </c>
      <c r="B124" s="728" t="s">
        <v>721</v>
      </c>
      <c r="C124" s="728" t="s">
        <v>725</v>
      </c>
      <c r="D124" s="811" t="s">
        <v>1045</v>
      </c>
      <c r="E124" s="812" t="s">
        <v>733</v>
      </c>
      <c r="F124" s="728" t="s">
        <v>722</v>
      </c>
      <c r="G124" s="728" t="s">
        <v>794</v>
      </c>
      <c r="H124" s="728" t="s">
        <v>566</v>
      </c>
      <c r="I124" s="728" t="s">
        <v>950</v>
      </c>
      <c r="J124" s="728" t="s">
        <v>796</v>
      </c>
      <c r="K124" s="728" t="s">
        <v>814</v>
      </c>
      <c r="L124" s="729">
        <v>144.81</v>
      </c>
      <c r="M124" s="729">
        <v>144.81</v>
      </c>
      <c r="N124" s="728">
        <v>1</v>
      </c>
      <c r="O124" s="813">
        <v>0.5</v>
      </c>
      <c r="P124" s="729">
        <v>144.81</v>
      </c>
      <c r="Q124" s="746">
        <v>1</v>
      </c>
      <c r="R124" s="728">
        <v>1</v>
      </c>
      <c r="S124" s="746">
        <v>1</v>
      </c>
      <c r="T124" s="813">
        <v>0.5</v>
      </c>
      <c r="U124" s="769">
        <v>1</v>
      </c>
    </row>
    <row r="125" spans="1:21" ht="14.4" customHeight="1" x14ac:dyDescent="0.3">
      <c r="A125" s="727">
        <v>22</v>
      </c>
      <c r="B125" s="728" t="s">
        <v>721</v>
      </c>
      <c r="C125" s="728" t="s">
        <v>725</v>
      </c>
      <c r="D125" s="811" t="s">
        <v>1045</v>
      </c>
      <c r="E125" s="812" t="s">
        <v>733</v>
      </c>
      <c r="F125" s="728" t="s">
        <v>722</v>
      </c>
      <c r="G125" s="728" t="s">
        <v>786</v>
      </c>
      <c r="H125" s="728" t="s">
        <v>566</v>
      </c>
      <c r="I125" s="728" t="s">
        <v>951</v>
      </c>
      <c r="J125" s="728" t="s">
        <v>788</v>
      </c>
      <c r="K125" s="728" t="s">
        <v>952</v>
      </c>
      <c r="L125" s="729">
        <v>218.62</v>
      </c>
      <c r="M125" s="729">
        <v>218.62</v>
      </c>
      <c r="N125" s="728">
        <v>1</v>
      </c>
      <c r="O125" s="813">
        <v>0.5</v>
      </c>
      <c r="P125" s="729">
        <v>218.62</v>
      </c>
      <c r="Q125" s="746">
        <v>1</v>
      </c>
      <c r="R125" s="728">
        <v>1</v>
      </c>
      <c r="S125" s="746">
        <v>1</v>
      </c>
      <c r="T125" s="813">
        <v>0.5</v>
      </c>
      <c r="U125" s="769">
        <v>1</v>
      </c>
    </row>
    <row r="126" spans="1:21" ht="14.4" customHeight="1" x14ac:dyDescent="0.3">
      <c r="A126" s="727">
        <v>22</v>
      </c>
      <c r="B126" s="728" t="s">
        <v>721</v>
      </c>
      <c r="C126" s="728" t="s">
        <v>725</v>
      </c>
      <c r="D126" s="811" t="s">
        <v>1045</v>
      </c>
      <c r="E126" s="812" t="s">
        <v>733</v>
      </c>
      <c r="F126" s="728" t="s">
        <v>722</v>
      </c>
      <c r="G126" s="728" t="s">
        <v>953</v>
      </c>
      <c r="H126" s="728" t="s">
        <v>526</v>
      </c>
      <c r="I126" s="728" t="s">
        <v>954</v>
      </c>
      <c r="J126" s="728" t="s">
        <v>955</v>
      </c>
      <c r="K126" s="728" t="s">
        <v>956</v>
      </c>
      <c r="L126" s="729">
        <v>238.44</v>
      </c>
      <c r="M126" s="729">
        <v>238.44</v>
      </c>
      <c r="N126" s="728">
        <v>1</v>
      </c>
      <c r="O126" s="813">
        <v>1</v>
      </c>
      <c r="P126" s="729"/>
      <c r="Q126" s="746">
        <v>0</v>
      </c>
      <c r="R126" s="728"/>
      <c r="S126" s="746">
        <v>0</v>
      </c>
      <c r="T126" s="813"/>
      <c r="U126" s="769">
        <v>0</v>
      </c>
    </row>
    <row r="127" spans="1:21" ht="14.4" customHeight="1" x14ac:dyDescent="0.3">
      <c r="A127" s="727">
        <v>22</v>
      </c>
      <c r="B127" s="728" t="s">
        <v>721</v>
      </c>
      <c r="C127" s="728" t="s">
        <v>725</v>
      </c>
      <c r="D127" s="811" t="s">
        <v>1045</v>
      </c>
      <c r="E127" s="812" t="s">
        <v>733</v>
      </c>
      <c r="F127" s="728" t="s">
        <v>722</v>
      </c>
      <c r="G127" s="728" t="s">
        <v>855</v>
      </c>
      <c r="H127" s="728" t="s">
        <v>566</v>
      </c>
      <c r="I127" s="728" t="s">
        <v>859</v>
      </c>
      <c r="J127" s="728" t="s">
        <v>857</v>
      </c>
      <c r="K127" s="728" t="s">
        <v>858</v>
      </c>
      <c r="L127" s="729">
        <v>0</v>
      </c>
      <c r="M127" s="729">
        <v>0</v>
      </c>
      <c r="N127" s="728">
        <v>1</v>
      </c>
      <c r="O127" s="813">
        <v>1</v>
      </c>
      <c r="P127" s="729">
        <v>0</v>
      </c>
      <c r="Q127" s="746"/>
      <c r="R127" s="728">
        <v>1</v>
      </c>
      <c r="S127" s="746">
        <v>1</v>
      </c>
      <c r="T127" s="813">
        <v>1</v>
      </c>
      <c r="U127" s="769">
        <v>1</v>
      </c>
    </row>
    <row r="128" spans="1:21" ht="14.4" customHeight="1" x14ac:dyDescent="0.3">
      <c r="A128" s="727">
        <v>22</v>
      </c>
      <c r="B128" s="728" t="s">
        <v>721</v>
      </c>
      <c r="C128" s="728" t="s">
        <v>725</v>
      </c>
      <c r="D128" s="811" t="s">
        <v>1045</v>
      </c>
      <c r="E128" s="812" t="s">
        <v>733</v>
      </c>
      <c r="F128" s="728" t="s">
        <v>722</v>
      </c>
      <c r="G128" s="728" t="s">
        <v>957</v>
      </c>
      <c r="H128" s="728" t="s">
        <v>526</v>
      </c>
      <c r="I128" s="728" t="s">
        <v>958</v>
      </c>
      <c r="J128" s="728" t="s">
        <v>959</v>
      </c>
      <c r="K128" s="728" t="s">
        <v>960</v>
      </c>
      <c r="L128" s="729">
        <v>0</v>
      </c>
      <c r="M128" s="729">
        <v>0</v>
      </c>
      <c r="N128" s="728">
        <v>1</v>
      </c>
      <c r="O128" s="813">
        <v>1</v>
      </c>
      <c r="P128" s="729">
        <v>0</v>
      </c>
      <c r="Q128" s="746"/>
      <c r="R128" s="728">
        <v>1</v>
      </c>
      <c r="S128" s="746">
        <v>1</v>
      </c>
      <c r="T128" s="813">
        <v>1</v>
      </c>
      <c r="U128" s="769">
        <v>1</v>
      </c>
    </row>
    <row r="129" spans="1:21" ht="14.4" customHeight="1" x14ac:dyDescent="0.3">
      <c r="A129" s="727">
        <v>22</v>
      </c>
      <c r="B129" s="728" t="s">
        <v>721</v>
      </c>
      <c r="C129" s="728" t="s">
        <v>725</v>
      </c>
      <c r="D129" s="811" t="s">
        <v>1045</v>
      </c>
      <c r="E129" s="812" t="s">
        <v>733</v>
      </c>
      <c r="F129" s="728" t="s">
        <v>722</v>
      </c>
      <c r="G129" s="728" t="s">
        <v>862</v>
      </c>
      <c r="H129" s="728" t="s">
        <v>566</v>
      </c>
      <c r="I129" s="728" t="s">
        <v>863</v>
      </c>
      <c r="J129" s="728" t="s">
        <v>864</v>
      </c>
      <c r="K129" s="728" t="s">
        <v>865</v>
      </c>
      <c r="L129" s="729">
        <v>133.94</v>
      </c>
      <c r="M129" s="729">
        <v>133.94</v>
      </c>
      <c r="N129" s="728">
        <v>1</v>
      </c>
      <c r="O129" s="813">
        <v>0.5</v>
      </c>
      <c r="P129" s="729">
        <v>133.94</v>
      </c>
      <c r="Q129" s="746">
        <v>1</v>
      </c>
      <c r="R129" s="728">
        <v>1</v>
      </c>
      <c r="S129" s="746">
        <v>1</v>
      </c>
      <c r="T129" s="813">
        <v>0.5</v>
      </c>
      <c r="U129" s="769">
        <v>1</v>
      </c>
    </row>
    <row r="130" spans="1:21" ht="14.4" customHeight="1" x14ac:dyDescent="0.3">
      <c r="A130" s="727">
        <v>22</v>
      </c>
      <c r="B130" s="728" t="s">
        <v>721</v>
      </c>
      <c r="C130" s="728" t="s">
        <v>725</v>
      </c>
      <c r="D130" s="811" t="s">
        <v>1045</v>
      </c>
      <c r="E130" s="812" t="s">
        <v>733</v>
      </c>
      <c r="F130" s="728" t="s">
        <v>722</v>
      </c>
      <c r="G130" s="728" t="s">
        <v>866</v>
      </c>
      <c r="H130" s="728" t="s">
        <v>526</v>
      </c>
      <c r="I130" s="728" t="s">
        <v>867</v>
      </c>
      <c r="J130" s="728" t="s">
        <v>868</v>
      </c>
      <c r="K130" s="728" t="s">
        <v>869</v>
      </c>
      <c r="L130" s="729">
        <v>0</v>
      </c>
      <c r="M130" s="729">
        <v>0</v>
      </c>
      <c r="N130" s="728">
        <v>7</v>
      </c>
      <c r="O130" s="813">
        <v>5.5</v>
      </c>
      <c r="P130" s="729">
        <v>0</v>
      </c>
      <c r="Q130" s="746"/>
      <c r="R130" s="728">
        <v>7</v>
      </c>
      <c r="S130" s="746">
        <v>1</v>
      </c>
      <c r="T130" s="813">
        <v>5.5</v>
      </c>
      <c r="U130" s="769">
        <v>1</v>
      </c>
    </row>
    <row r="131" spans="1:21" ht="14.4" customHeight="1" x14ac:dyDescent="0.3">
      <c r="A131" s="727">
        <v>22</v>
      </c>
      <c r="B131" s="728" t="s">
        <v>721</v>
      </c>
      <c r="C131" s="728" t="s">
        <v>725</v>
      </c>
      <c r="D131" s="811" t="s">
        <v>1045</v>
      </c>
      <c r="E131" s="812" t="s">
        <v>734</v>
      </c>
      <c r="F131" s="728" t="s">
        <v>722</v>
      </c>
      <c r="G131" s="728" t="s">
        <v>927</v>
      </c>
      <c r="H131" s="728" t="s">
        <v>526</v>
      </c>
      <c r="I131" s="728" t="s">
        <v>961</v>
      </c>
      <c r="J131" s="728" t="s">
        <v>962</v>
      </c>
      <c r="K131" s="728" t="s">
        <v>963</v>
      </c>
      <c r="L131" s="729">
        <v>98.75</v>
      </c>
      <c r="M131" s="729">
        <v>197.5</v>
      </c>
      <c r="N131" s="728">
        <v>2</v>
      </c>
      <c r="O131" s="813">
        <v>1</v>
      </c>
      <c r="P131" s="729">
        <v>197.5</v>
      </c>
      <c r="Q131" s="746">
        <v>1</v>
      </c>
      <c r="R131" s="728">
        <v>2</v>
      </c>
      <c r="S131" s="746">
        <v>1</v>
      </c>
      <c r="T131" s="813">
        <v>1</v>
      </c>
      <c r="U131" s="769">
        <v>1</v>
      </c>
    </row>
    <row r="132" spans="1:21" ht="14.4" customHeight="1" x14ac:dyDescent="0.3">
      <c r="A132" s="727">
        <v>22</v>
      </c>
      <c r="B132" s="728" t="s">
        <v>721</v>
      </c>
      <c r="C132" s="728" t="s">
        <v>725</v>
      </c>
      <c r="D132" s="811" t="s">
        <v>1045</v>
      </c>
      <c r="E132" s="812" t="s">
        <v>734</v>
      </c>
      <c r="F132" s="728" t="s">
        <v>722</v>
      </c>
      <c r="G132" s="728" t="s">
        <v>927</v>
      </c>
      <c r="H132" s="728" t="s">
        <v>526</v>
      </c>
      <c r="I132" s="728" t="s">
        <v>964</v>
      </c>
      <c r="J132" s="728" t="s">
        <v>962</v>
      </c>
      <c r="K132" s="728" t="s">
        <v>965</v>
      </c>
      <c r="L132" s="729">
        <v>0</v>
      </c>
      <c r="M132" s="729">
        <v>0</v>
      </c>
      <c r="N132" s="728">
        <v>1</v>
      </c>
      <c r="O132" s="813">
        <v>1</v>
      </c>
      <c r="P132" s="729">
        <v>0</v>
      </c>
      <c r="Q132" s="746"/>
      <c r="R132" s="728">
        <v>1</v>
      </c>
      <c r="S132" s="746">
        <v>1</v>
      </c>
      <c r="T132" s="813">
        <v>1</v>
      </c>
      <c r="U132" s="769">
        <v>1</v>
      </c>
    </row>
    <row r="133" spans="1:21" ht="14.4" customHeight="1" x14ac:dyDescent="0.3">
      <c r="A133" s="727">
        <v>22</v>
      </c>
      <c r="B133" s="728" t="s">
        <v>721</v>
      </c>
      <c r="C133" s="728" t="s">
        <v>725</v>
      </c>
      <c r="D133" s="811" t="s">
        <v>1045</v>
      </c>
      <c r="E133" s="812" t="s">
        <v>735</v>
      </c>
      <c r="F133" s="728" t="s">
        <v>722</v>
      </c>
      <c r="G133" s="728" t="s">
        <v>739</v>
      </c>
      <c r="H133" s="728" t="s">
        <v>566</v>
      </c>
      <c r="I133" s="728" t="s">
        <v>682</v>
      </c>
      <c r="J133" s="728" t="s">
        <v>683</v>
      </c>
      <c r="K133" s="728" t="s">
        <v>684</v>
      </c>
      <c r="L133" s="729">
        <v>88.51</v>
      </c>
      <c r="M133" s="729">
        <v>88.51</v>
      </c>
      <c r="N133" s="728">
        <v>1</v>
      </c>
      <c r="O133" s="813">
        <v>1</v>
      </c>
      <c r="P133" s="729">
        <v>88.51</v>
      </c>
      <c r="Q133" s="746">
        <v>1</v>
      </c>
      <c r="R133" s="728">
        <v>1</v>
      </c>
      <c r="S133" s="746">
        <v>1</v>
      </c>
      <c r="T133" s="813">
        <v>1</v>
      </c>
      <c r="U133" s="769">
        <v>1</v>
      </c>
    </row>
    <row r="134" spans="1:21" ht="14.4" customHeight="1" x14ac:dyDescent="0.3">
      <c r="A134" s="727">
        <v>22</v>
      </c>
      <c r="B134" s="728" t="s">
        <v>721</v>
      </c>
      <c r="C134" s="728" t="s">
        <v>725</v>
      </c>
      <c r="D134" s="811" t="s">
        <v>1045</v>
      </c>
      <c r="E134" s="812" t="s">
        <v>735</v>
      </c>
      <c r="F134" s="728" t="s">
        <v>722</v>
      </c>
      <c r="G134" s="728" t="s">
        <v>739</v>
      </c>
      <c r="H134" s="728" t="s">
        <v>566</v>
      </c>
      <c r="I134" s="728" t="s">
        <v>740</v>
      </c>
      <c r="J134" s="728" t="s">
        <v>683</v>
      </c>
      <c r="K134" s="728" t="s">
        <v>741</v>
      </c>
      <c r="L134" s="729">
        <v>0</v>
      </c>
      <c r="M134" s="729">
        <v>0</v>
      </c>
      <c r="N134" s="728">
        <v>1</v>
      </c>
      <c r="O134" s="813">
        <v>1</v>
      </c>
      <c r="P134" s="729">
        <v>0</v>
      </c>
      <c r="Q134" s="746"/>
      <c r="R134" s="728">
        <v>1</v>
      </c>
      <c r="S134" s="746">
        <v>1</v>
      </c>
      <c r="T134" s="813">
        <v>1</v>
      </c>
      <c r="U134" s="769">
        <v>1</v>
      </c>
    </row>
    <row r="135" spans="1:21" ht="14.4" customHeight="1" x14ac:dyDescent="0.3">
      <c r="A135" s="727">
        <v>22</v>
      </c>
      <c r="B135" s="728" t="s">
        <v>721</v>
      </c>
      <c r="C135" s="728" t="s">
        <v>725</v>
      </c>
      <c r="D135" s="811" t="s">
        <v>1045</v>
      </c>
      <c r="E135" s="812" t="s">
        <v>735</v>
      </c>
      <c r="F135" s="728" t="s">
        <v>722</v>
      </c>
      <c r="G135" s="728" t="s">
        <v>739</v>
      </c>
      <c r="H135" s="728" t="s">
        <v>566</v>
      </c>
      <c r="I135" s="728" t="s">
        <v>685</v>
      </c>
      <c r="J135" s="728" t="s">
        <v>590</v>
      </c>
      <c r="K135" s="728" t="s">
        <v>686</v>
      </c>
      <c r="L135" s="729">
        <v>98.78</v>
      </c>
      <c r="M135" s="729">
        <v>197.56</v>
      </c>
      <c r="N135" s="728">
        <v>2</v>
      </c>
      <c r="O135" s="813">
        <v>1</v>
      </c>
      <c r="P135" s="729"/>
      <c r="Q135" s="746">
        <v>0</v>
      </c>
      <c r="R135" s="728"/>
      <c r="S135" s="746">
        <v>0</v>
      </c>
      <c r="T135" s="813"/>
      <c r="U135" s="769">
        <v>0</v>
      </c>
    </row>
    <row r="136" spans="1:21" ht="14.4" customHeight="1" x14ac:dyDescent="0.3">
      <c r="A136" s="727">
        <v>22</v>
      </c>
      <c r="B136" s="728" t="s">
        <v>721</v>
      </c>
      <c r="C136" s="728" t="s">
        <v>725</v>
      </c>
      <c r="D136" s="811" t="s">
        <v>1045</v>
      </c>
      <c r="E136" s="812" t="s">
        <v>735</v>
      </c>
      <c r="F136" s="728" t="s">
        <v>722</v>
      </c>
      <c r="G136" s="728" t="s">
        <v>739</v>
      </c>
      <c r="H136" s="728" t="s">
        <v>566</v>
      </c>
      <c r="I136" s="728" t="s">
        <v>742</v>
      </c>
      <c r="J136" s="728" t="s">
        <v>743</v>
      </c>
      <c r="K136" s="728" t="s">
        <v>744</v>
      </c>
      <c r="L136" s="729">
        <v>118.54</v>
      </c>
      <c r="M136" s="729">
        <v>237.08</v>
      </c>
      <c r="N136" s="728">
        <v>2</v>
      </c>
      <c r="O136" s="813">
        <v>1.5</v>
      </c>
      <c r="P136" s="729"/>
      <c r="Q136" s="746">
        <v>0</v>
      </c>
      <c r="R136" s="728"/>
      <c r="S136" s="746">
        <v>0</v>
      </c>
      <c r="T136" s="813"/>
      <c r="U136" s="769">
        <v>0</v>
      </c>
    </row>
    <row r="137" spans="1:21" ht="14.4" customHeight="1" x14ac:dyDescent="0.3">
      <c r="A137" s="727">
        <v>22</v>
      </c>
      <c r="B137" s="728" t="s">
        <v>721</v>
      </c>
      <c r="C137" s="728" t="s">
        <v>725</v>
      </c>
      <c r="D137" s="811" t="s">
        <v>1045</v>
      </c>
      <c r="E137" s="812" t="s">
        <v>735</v>
      </c>
      <c r="F137" s="728" t="s">
        <v>722</v>
      </c>
      <c r="G137" s="728" t="s">
        <v>739</v>
      </c>
      <c r="H137" s="728" t="s">
        <v>566</v>
      </c>
      <c r="I137" s="728" t="s">
        <v>775</v>
      </c>
      <c r="J137" s="728" t="s">
        <v>776</v>
      </c>
      <c r="K137" s="728" t="s">
        <v>777</v>
      </c>
      <c r="L137" s="729">
        <v>59.27</v>
      </c>
      <c r="M137" s="729">
        <v>59.27</v>
      </c>
      <c r="N137" s="728">
        <v>1</v>
      </c>
      <c r="O137" s="813">
        <v>1</v>
      </c>
      <c r="P137" s="729">
        <v>59.27</v>
      </c>
      <c r="Q137" s="746">
        <v>1</v>
      </c>
      <c r="R137" s="728">
        <v>1</v>
      </c>
      <c r="S137" s="746">
        <v>1</v>
      </c>
      <c r="T137" s="813">
        <v>1</v>
      </c>
      <c r="U137" s="769">
        <v>1</v>
      </c>
    </row>
    <row r="138" spans="1:21" ht="14.4" customHeight="1" x14ac:dyDescent="0.3">
      <c r="A138" s="727">
        <v>22</v>
      </c>
      <c r="B138" s="728" t="s">
        <v>721</v>
      </c>
      <c r="C138" s="728" t="s">
        <v>725</v>
      </c>
      <c r="D138" s="811" t="s">
        <v>1045</v>
      </c>
      <c r="E138" s="812" t="s">
        <v>735</v>
      </c>
      <c r="F138" s="728" t="s">
        <v>722</v>
      </c>
      <c r="G138" s="728" t="s">
        <v>739</v>
      </c>
      <c r="H138" s="728" t="s">
        <v>566</v>
      </c>
      <c r="I138" s="728" t="s">
        <v>689</v>
      </c>
      <c r="J138" s="728" t="s">
        <v>588</v>
      </c>
      <c r="K138" s="728" t="s">
        <v>690</v>
      </c>
      <c r="L138" s="729">
        <v>79.03</v>
      </c>
      <c r="M138" s="729">
        <v>237.09</v>
      </c>
      <c r="N138" s="728">
        <v>3</v>
      </c>
      <c r="O138" s="813">
        <v>2.5</v>
      </c>
      <c r="P138" s="729">
        <v>79.03</v>
      </c>
      <c r="Q138" s="746">
        <v>0.33333333333333331</v>
      </c>
      <c r="R138" s="728">
        <v>1</v>
      </c>
      <c r="S138" s="746">
        <v>0.33333333333333331</v>
      </c>
      <c r="T138" s="813">
        <v>1</v>
      </c>
      <c r="U138" s="769">
        <v>0.4</v>
      </c>
    </row>
    <row r="139" spans="1:21" ht="14.4" customHeight="1" x14ac:dyDescent="0.3">
      <c r="A139" s="727">
        <v>22</v>
      </c>
      <c r="B139" s="728" t="s">
        <v>721</v>
      </c>
      <c r="C139" s="728" t="s">
        <v>725</v>
      </c>
      <c r="D139" s="811" t="s">
        <v>1045</v>
      </c>
      <c r="E139" s="812" t="s">
        <v>735</v>
      </c>
      <c r="F139" s="728" t="s">
        <v>722</v>
      </c>
      <c r="G139" s="728" t="s">
        <v>739</v>
      </c>
      <c r="H139" s="728" t="s">
        <v>566</v>
      </c>
      <c r="I139" s="728" t="s">
        <v>687</v>
      </c>
      <c r="J139" s="728" t="s">
        <v>592</v>
      </c>
      <c r="K139" s="728" t="s">
        <v>688</v>
      </c>
      <c r="L139" s="729">
        <v>46.07</v>
      </c>
      <c r="M139" s="729">
        <v>92.14</v>
      </c>
      <c r="N139" s="728">
        <v>2</v>
      </c>
      <c r="O139" s="813">
        <v>2</v>
      </c>
      <c r="P139" s="729">
        <v>46.07</v>
      </c>
      <c r="Q139" s="746">
        <v>0.5</v>
      </c>
      <c r="R139" s="728">
        <v>1</v>
      </c>
      <c r="S139" s="746">
        <v>0.5</v>
      </c>
      <c r="T139" s="813">
        <v>1</v>
      </c>
      <c r="U139" s="769">
        <v>0.5</v>
      </c>
    </row>
    <row r="140" spans="1:21" ht="14.4" customHeight="1" x14ac:dyDescent="0.3">
      <c r="A140" s="727">
        <v>22</v>
      </c>
      <c r="B140" s="728" t="s">
        <v>721</v>
      </c>
      <c r="C140" s="728" t="s">
        <v>725</v>
      </c>
      <c r="D140" s="811" t="s">
        <v>1045</v>
      </c>
      <c r="E140" s="812" t="s">
        <v>736</v>
      </c>
      <c r="F140" s="728" t="s">
        <v>722</v>
      </c>
      <c r="G140" s="728" t="s">
        <v>891</v>
      </c>
      <c r="H140" s="728" t="s">
        <v>526</v>
      </c>
      <c r="I140" s="728" t="s">
        <v>892</v>
      </c>
      <c r="J140" s="728" t="s">
        <v>893</v>
      </c>
      <c r="K140" s="728" t="s">
        <v>894</v>
      </c>
      <c r="L140" s="729">
        <v>35.11</v>
      </c>
      <c r="M140" s="729">
        <v>105.33</v>
      </c>
      <c r="N140" s="728">
        <v>3</v>
      </c>
      <c r="O140" s="813">
        <v>0.5</v>
      </c>
      <c r="P140" s="729"/>
      <c r="Q140" s="746">
        <v>0</v>
      </c>
      <c r="R140" s="728"/>
      <c r="S140" s="746">
        <v>0</v>
      </c>
      <c r="T140" s="813"/>
      <c r="U140" s="769">
        <v>0</v>
      </c>
    </row>
    <row r="141" spans="1:21" ht="14.4" customHeight="1" x14ac:dyDescent="0.3">
      <c r="A141" s="727">
        <v>22</v>
      </c>
      <c r="B141" s="728" t="s">
        <v>721</v>
      </c>
      <c r="C141" s="728" t="s">
        <v>725</v>
      </c>
      <c r="D141" s="811" t="s">
        <v>1045</v>
      </c>
      <c r="E141" s="812" t="s">
        <v>736</v>
      </c>
      <c r="F141" s="728" t="s">
        <v>722</v>
      </c>
      <c r="G141" s="728" t="s">
        <v>966</v>
      </c>
      <c r="H141" s="728" t="s">
        <v>526</v>
      </c>
      <c r="I141" s="728" t="s">
        <v>967</v>
      </c>
      <c r="J141" s="728" t="s">
        <v>968</v>
      </c>
      <c r="K141" s="728" t="s">
        <v>969</v>
      </c>
      <c r="L141" s="729">
        <v>87.77</v>
      </c>
      <c r="M141" s="729">
        <v>87.77</v>
      </c>
      <c r="N141" s="728">
        <v>1</v>
      </c>
      <c r="O141" s="813">
        <v>1</v>
      </c>
      <c r="P141" s="729">
        <v>87.77</v>
      </c>
      <c r="Q141" s="746">
        <v>1</v>
      </c>
      <c r="R141" s="728">
        <v>1</v>
      </c>
      <c r="S141" s="746">
        <v>1</v>
      </c>
      <c r="T141" s="813">
        <v>1</v>
      </c>
      <c r="U141" s="769">
        <v>1</v>
      </c>
    </row>
    <row r="142" spans="1:21" ht="14.4" customHeight="1" x14ac:dyDescent="0.3">
      <c r="A142" s="727">
        <v>22</v>
      </c>
      <c r="B142" s="728" t="s">
        <v>721</v>
      </c>
      <c r="C142" s="728" t="s">
        <v>725</v>
      </c>
      <c r="D142" s="811" t="s">
        <v>1045</v>
      </c>
      <c r="E142" s="812" t="s">
        <v>736</v>
      </c>
      <c r="F142" s="728" t="s">
        <v>722</v>
      </c>
      <c r="G142" s="728" t="s">
        <v>801</v>
      </c>
      <c r="H142" s="728" t="s">
        <v>526</v>
      </c>
      <c r="I142" s="728" t="s">
        <v>970</v>
      </c>
      <c r="J142" s="728" t="s">
        <v>971</v>
      </c>
      <c r="K142" s="728" t="s">
        <v>804</v>
      </c>
      <c r="L142" s="729">
        <v>154.36000000000001</v>
      </c>
      <c r="M142" s="729">
        <v>154.36000000000001</v>
      </c>
      <c r="N142" s="728">
        <v>1</v>
      </c>
      <c r="O142" s="813">
        <v>1</v>
      </c>
      <c r="P142" s="729">
        <v>154.36000000000001</v>
      </c>
      <c r="Q142" s="746">
        <v>1</v>
      </c>
      <c r="R142" s="728">
        <v>1</v>
      </c>
      <c r="S142" s="746">
        <v>1</v>
      </c>
      <c r="T142" s="813">
        <v>1</v>
      </c>
      <c r="U142" s="769">
        <v>1</v>
      </c>
    </row>
    <row r="143" spans="1:21" ht="14.4" customHeight="1" x14ac:dyDescent="0.3">
      <c r="A143" s="727">
        <v>22</v>
      </c>
      <c r="B143" s="728" t="s">
        <v>721</v>
      </c>
      <c r="C143" s="728" t="s">
        <v>725</v>
      </c>
      <c r="D143" s="811" t="s">
        <v>1045</v>
      </c>
      <c r="E143" s="812" t="s">
        <v>736</v>
      </c>
      <c r="F143" s="728" t="s">
        <v>722</v>
      </c>
      <c r="G143" s="728" t="s">
        <v>758</v>
      </c>
      <c r="H143" s="728" t="s">
        <v>526</v>
      </c>
      <c r="I143" s="728" t="s">
        <v>972</v>
      </c>
      <c r="J143" s="728" t="s">
        <v>973</v>
      </c>
      <c r="K143" s="728" t="s">
        <v>974</v>
      </c>
      <c r="L143" s="729">
        <v>35.11</v>
      </c>
      <c r="M143" s="729">
        <v>70.22</v>
      </c>
      <c r="N143" s="728">
        <v>2</v>
      </c>
      <c r="O143" s="813">
        <v>0.5</v>
      </c>
      <c r="P143" s="729"/>
      <c r="Q143" s="746">
        <v>0</v>
      </c>
      <c r="R143" s="728"/>
      <c r="S143" s="746">
        <v>0</v>
      </c>
      <c r="T143" s="813"/>
      <c r="U143" s="769">
        <v>0</v>
      </c>
    </row>
    <row r="144" spans="1:21" ht="14.4" customHeight="1" x14ac:dyDescent="0.3">
      <c r="A144" s="727">
        <v>22</v>
      </c>
      <c r="B144" s="728" t="s">
        <v>721</v>
      </c>
      <c r="C144" s="728" t="s">
        <v>725</v>
      </c>
      <c r="D144" s="811" t="s">
        <v>1045</v>
      </c>
      <c r="E144" s="812" t="s">
        <v>736</v>
      </c>
      <c r="F144" s="728" t="s">
        <v>722</v>
      </c>
      <c r="G144" s="728" t="s">
        <v>975</v>
      </c>
      <c r="H144" s="728" t="s">
        <v>526</v>
      </c>
      <c r="I144" s="728" t="s">
        <v>976</v>
      </c>
      <c r="J144" s="728" t="s">
        <v>977</v>
      </c>
      <c r="K144" s="728" t="s">
        <v>978</v>
      </c>
      <c r="L144" s="729">
        <v>0</v>
      </c>
      <c r="M144" s="729">
        <v>0</v>
      </c>
      <c r="N144" s="728">
        <v>2</v>
      </c>
      <c r="O144" s="813">
        <v>1.5</v>
      </c>
      <c r="P144" s="729">
        <v>0</v>
      </c>
      <c r="Q144" s="746"/>
      <c r="R144" s="728">
        <v>2</v>
      </c>
      <c r="S144" s="746">
        <v>1</v>
      </c>
      <c r="T144" s="813">
        <v>1.5</v>
      </c>
      <c r="U144" s="769">
        <v>1</v>
      </c>
    </row>
    <row r="145" spans="1:21" ht="14.4" customHeight="1" x14ac:dyDescent="0.3">
      <c r="A145" s="727">
        <v>22</v>
      </c>
      <c r="B145" s="728" t="s">
        <v>721</v>
      </c>
      <c r="C145" s="728" t="s">
        <v>725</v>
      </c>
      <c r="D145" s="811" t="s">
        <v>1045</v>
      </c>
      <c r="E145" s="812" t="s">
        <v>736</v>
      </c>
      <c r="F145" s="728" t="s">
        <v>722</v>
      </c>
      <c r="G145" s="728" t="s">
        <v>979</v>
      </c>
      <c r="H145" s="728" t="s">
        <v>526</v>
      </c>
      <c r="I145" s="728" t="s">
        <v>980</v>
      </c>
      <c r="J145" s="728" t="s">
        <v>981</v>
      </c>
      <c r="K145" s="728" t="s">
        <v>982</v>
      </c>
      <c r="L145" s="729">
        <v>3480.65</v>
      </c>
      <c r="M145" s="729">
        <v>3480.65</v>
      </c>
      <c r="N145" s="728">
        <v>1</v>
      </c>
      <c r="O145" s="813">
        <v>1</v>
      </c>
      <c r="P145" s="729">
        <v>3480.65</v>
      </c>
      <c r="Q145" s="746">
        <v>1</v>
      </c>
      <c r="R145" s="728">
        <v>1</v>
      </c>
      <c r="S145" s="746">
        <v>1</v>
      </c>
      <c r="T145" s="813">
        <v>1</v>
      </c>
      <c r="U145" s="769">
        <v>1</v>
      </c>
    </row>
    <row r="146" spans="1:21" ht="14.4" customHeight="1" x14ac:dyDescent="0.3">
      <c r="A146" s="727">
        <v>22</v>
      </c>
      <c r="B146" s="728" t="s">
        <v>721</v>
      </c>
      <c r="C146" s="728" t="s">
        <v>725</v>
      </c>
      <c r="D146" s="811" t="s">
        <v>1045</v>
      </c>
      <c r="E146" s="812" t="s">
        <v>736</v>
      </c>
      <c r="F146" s="728" t="s">
        <v>722</v>
      </c>
      <c r="G146" s="728" t="s">
        <v>983</v>
      </c>
      <c r="H146" s="728" t="s">
        <v>526</v>
      </c>
      <c r="I146" s="728" t="s">
        <v>984</v>
      </c>
      <c r="J146" s="728" t="s">
        <v>985</v>
      </c>
      <c r="K146" s="728" t="s">
        <v>986</v>
      </c>
      <c r="L146" s="729">
        <v>0</v>
      </c>
      <c r="M146" s="729">
        <v>0</v>
      </c>
      <c r="N146" s="728">
        <v>1</v>
      </c>
      <c r="O146" s="813">
        <v>1</v>
      </c>
      <c r="P146" s="729">
        <v>0</v>
      </c>
      <c r="Q146" s="746"/>
      <c r="R146" s="728">
        <v>1</v>
      </c>
      <c r="S146" s="746">
        <v>1</v>
      </c>
      <c r="T146" s="813">
        <v>1</v>
      </c>
      <c r="U146" s="769">
        <v>1</v>
      </c>
    </row>
    <row r="147" spans="1:21" ht="14.4" customHeight="1" x14ac:dyDescent="0.3">
      <c r="A147" s="727">
        <v>22</v>
      </c>
      <c r="B147" s="728" t="s">
        <v>721</v>
      </c>
      <c r="C147" s="728" t="s">
        <v>725</v>
      </c>
      <c r="D147" s="811" t="s">
        <v>1045</v>
      </c>
      <c r="E147" s="812" t="s">
        <v>736</v>
      </c>
      <c r="F147" s="728" t="s">
        <v>722</v>
      </c>
      <c r="G147" s="728" t="s">
        <v>987</v>
      </c>
      <c r="H147" s="728" t="s">
        <v>526</v>
      </c>
      <c r="I147" s="728" t="s">
        <v>988</v>
      </c>
      <c r="J147" s="728" t="s">
        <v>989</v>
      </c>
      <c r="K147" s="728" t="s">
        <v>990</v>
      </c>
      <c r="L147" s="729">
        <v>107.27</v>
      </c>
      <c r="M147" s="729">
        <v>214.54</v>
      </c>
      <c r="N147" s="728">
        <v>2</v>
      </c>
      <c r="O147" s="813">
        <v>1.5</v>
      </c>
      <c r="P147" s="729">
        <v>107.27</v>
      </c>
      <c r="Q147" s="746">
        <v>0.5</v>
      </c>
      <c r="R147" s="728">
        <v>1</v>
      </c>
      <c r="S147" s="746">
        <v>0.5</v>
      </c>
      <c r="T147" s="813">
        <v>0.5</v>
      </c>
      <c r="U147" s="769">
        <v>0.33333333333333331</v>
      </c>
    </row>
    <row r="148" spans="1:21" ht="14.4" customHeight="1" x14ac:dyDescent="0.3">
      <c r="A148" s="727">
        <v>22</v>
      </c>
      <c r="B148" s="728" t="s">
        <v>721</v>
      </c>
      <c r="C148" s="728" t="s">
        <v>725</v>
      </c>
      <c r="D148" s="811" t="s">
        <v>1045</v>
      </c>
      <c r="E148" s="812" t="s">
        <v>736</v>
      </c>
      <c r="F148" s="728" t="s">
        <v>722</v>
      </c>
      <c r="G148" s="728" t="s">
        <v>991</v>
      </c>
      <c r="H148" s="728" t="s">
        <v>526</v>
      </c>
      <c r="I148" s="728" t="s">
        <v>992</v>
      </c>
      <c r="J148" s="728" t="s">
        <v>993</v>
      </c>
      <c r="K148" s="728" t="s">
        <v>994</v>
      </c>
      <c r="L148" s="729">
        <v>1322.72</v>
      </c>
      <c r="M148" s="729">
        <v>1322.72</v>
      </c>
      <c r="N148" s="728">
        <v>1</v>
      </c>
      <c r="O148" s="813">
        <v>1</v>
      </c>
      <c r="P148" s="729">
        <v>1322.72</v>
      </c>
      <c r="Q148" s="746">
        <v>1</v>
      </c>
      <c r="R148" s="728">
        <v>1</v>
      </c>
      <c r="S148" s="746">
        <v>1</v>
      </c>
      <c r="T148" s="813">
        <v>1</v>
      </c>
      <c r="U148" s="769">
        <v>1</v>
      </c>
    </row>
    <row r="149" spans="1:21" ht="14.4" customHeight="1" x14ac:dyDescent="0.3">
      <c r="A149" s="727">
        <v>22</v>
      </c>
      <c r="B149" s="728" t="s">
        <v>721</v>
      </c>
      <c r="C149" s="728" t="s">
        <v>725</v>
      </c>
      <c r="D149" s="811" t="s">
        <v>1045</v>
      </c>
      <c r="E149" s="812" t="s">
        <v>736</v>
      </c>
      <c r="F149" s="728" t="s">
        <v>722</v>
      </c>
      <c r="G149" s="728" t="s">
        <v>995</v>
      </c>
      <c r="H149" s="728" t="s">
        <v>566</v>
      </c>
      <c r="I149" s="728" t="s">
        <v>996</v>
      </c>
      <c r="J149" s="728" t="s">
        <v>997</v>
      </c>
      <c r="K149" s="728" t="s">
        <v>998</v>
      </c>
      <c r="L149" s="729">
        <v>28.81</v>
      </c>
      <c r="M149" s="729">
        <v>28.81</v>
      </c>
      <c r="N149" s="728">
        <v>1</v>
      </c>
      <c r="O149" s="813">
        <v>1</v>
      </c>
      <c r="P149" s="729">
        <v>28.81</v>
      </c>
      <c r="Q149" s="746">
        <v>1</v>
      </c>
      <c r="R149" s="728">
        <v>1</v>
      </c>
      <c r="S149" s="746">
        <v>1</v>
      </c>
      <c r="T149" s="813">
        <v>1</v>
      </c>
      <c r="U149" s="769">
        <v>1</v>
      </c>
    </row>
    <row r="150" spans="1:21" ht="14.4" customHeight="1" x14ac:dyDescent="0.3">
      <c r="A150" s="727">
        <v>22</v>
      </c>
      <c r="B150" s="728" t="s">
        <v>721</v>
      </c>
      <c r="C150" s="728" t="s">
        <v>725</v>
      </c>
      <c r="D150" s="811" t="s">
        <v>1045</v>
      </c>
      <c r="E150" s="812" t="s">
        <v>736</v>
      </c>
      <c r="F150" s="728" t="s">
        <v>722</v>
      </c>
      <c r="G150" s="728" t="s">
        <v>739</v>
      </c>
      <c r="H150" s="728" t="s">
        <v>566</v>
      </c>
      <c r="I150" s="728" t="s">
        <v>935</v>
      </c>
      <c r="J150" s="728" t="s">
        <v>683</v>
      </c>
      <c r="K150" s="728" t="s">
        <v>936</v>
      </c>
      <c r="L150" s="729">
        <v>69.55</v>
      </c>
      <c r="M150" s="729">
        <v>139.1</v>
      </c>
      <c r="N150" s="728">
        <v>2</v>
      </c>
      <c r="O150" s="813">
        <v>2</v>
      </c>
      <c r="P150" s="729"/>
      <c r="Q150" s="746">
        <v>0</v>
      </c>
      <c r="R150" s="728"/>
      <c r="S150" s="746">
        <v>0</v>
      </c>
      <c r="T150" s="813"/>
      <c r="U150" s="769">
        <v>0</v>
      </c>
    </row>
    <row r="151" spans="1:21" ht="14.4" customHeight="1" x14ac:dyDescent="0.3">
      <c r="A151" s="727">
        <v>22</v>
      </c>
      <c r="B151" s="728" t="s">
        <v>721</v>
      </c>
      <c r="C151" s="728" t="s">
        <v>725</v>
      </c>
      <c r="D151" s="811" t="s">
        <v>1045</v>
      </c>
      <c r="E151" s="812" t="s">
        <v>736</v>
      </c>
      <c r="F151" s="728" t="s">
        <v>722</v>
      </c>
      <c r="G151" s="728" t="s">
        <v>739</v>
      </c>
      <c r="H151" s="728" t="s">
        <v>566</v>
      </c>
      <c r="I151" s="728" t="s">
        <v>682</v>
      </c>
      <c r="J151" s="728" t="s">
        <v>683</v>
      </c>
      <c r="K151" s="728" t="s">
        <v>684</v>
      </c>
      <c r="L151" s="729">
        <v>88.51</v>
      </c>
      <c r="M151" s="729">
        <v>88.51</v>
      </c>
      <c r="N151" s="728">
        <v>1</v>
      </c>
      <c r="O151" s="813">
        <v>0.5</v>
      </c>
      <c r="P151" s="729"/>
      <c r="Q151" s="746">
        <v>0</v>
      </c>
      <c r="R151" s="728"/>
      <c r="S151" s="746">
        <v>0</v>
      </c>
      <c r="T151" s="813"/>
      <c r="U151" s="769">
        <v>0</v>
      </c>
    </row>
    <row r="152" spans="1:21" ht="14.4" customHeight="1" x14ac:dyDescent="0.3">
      <c r="A152" s="727">
        <v>22</v>
      </c>
      <c r="B152" s="728" t="s">
        <v>721</v>
      </c>
      <c r="C152" s="728" t="s">
        <v>725</v>
      </c>
      <c r="D152" s="811" t="s">
        <v>1045</v>
      </c>
      <c r="E152" s="812" t="s">
        <v>736</v>
      </c>
      <c r="F152" s="728" t="s">
        <v>722</v>
      </c>
      <c r="G152" s="728" t="s">
        <v>739</v>
      </c>
      <c r="H152" s="728" t="s">
        <v>526</v>
      </c>
      <c r="I152" s="728" t="s">
        <v>999</v>
      </c>
      <c r="J152" s="728" t="s">
        <v>683</v>
      </c>
      <c r="K152" s="728" t="s">
        <v>1000</v>
      </c>
      <c r="L152" s="729">
        <v>0</v>
      </c>
      <c r="M152" s="729">
        <v>0</v>
      </c>
      <c r="N152" s="728">
        <v>1</v>
      </c>
      <c r="O152" s="813">
        <v>1</v>
      </c>
      <c r="P152" s="729">
        <v>0</v>
      </c>
      <c r="Q152" s="746"/>
      <c r="R152" s="728">
        <v>1</v>
      </c>
      <c r="S152" s="746">
        <v>1</v>
      </c>
      <c r="T152" s="813">
        <v>1</v>
      </c>
      <c r="U152" s="769">
        <v>1</v>
      </c>
    </row>
    <row r="153" spans="1:21" ht="14.4" customHeight="1" x14ac:dyDescent="0.3">
      <c r="A153" s="727">
        <v>22</v>
      </c>
      <c r="B153" s="728" t="s">
        <v>721</v>
      </c>
      <c r="C153" s="728" t="s">
        <v>725</v>
      </c>
      <c r="D153" s="811" t="s">
        <v>1045</v>
      </c>
      <c r="E153" s="812" t="s">
        <v>736</v>
      </c>
      <c r="F153" s="728" t="s">
        <v>722</v>
      </c>
      <c r="G153" s="728" t="s">
        <v>739</v>
      </c>
      <c r="H153" s="728" t="s">
        <v>526</v>
      </c>
      <c r="I153" s="728" t="s">
        <v>773</v>
      </c>
      <c r="J153" s="728" t="s">
        <v>683</v>
      </c>
      <c r="K153" s="728" t="s">
        <v>774</v>
      </c>
      <c r="L153" s="729">
        <v>158.05000000000001</v>
      </c>
      <c r="M153" s="729">
        <v>790.25</v>
      </c>
      <c r="N153" s="728">
        <v>5</v>
      </c>
      <c r="O153" s="813">
        <v>4</v>
      </c>
      <c r="P153" s="729">
        <v>632.20000000000005</v>
      </c>
      <c r="Q153" s="746">
        <v>0.8</v>
      </c>
      <c r="R153" s="728">
        <v>4</v>
      </c>
      <c r="S153" s="746">
        <v>0.8</v>
      </c>
      <c r="T153" s="813">
        <v>3</v>
      </c>
      <c r="U153" s="769">
        <v>0.75</v>
      </c>
    </row>
    <row r="154" spans="1:21" ht="14.4" customHeight="1" x14ac:dyDescent="0.3">
      <c r="A154" s="727">
        <v>22</v>
      </c>
      <c r="B154" s="728" t="s">
        <v>721</v>
      </c>
      <c r="C154" s="728" t="s">
        <v>725</v>
      </c>
      <c r="D154" s="811" t="s">
        <v>1045</v>
      </c>
      <c r="E154" s="812" t="s">
        <v>736</v>
      </c>
      <c r="F154" s="728" t="s">
        <v>722</v>
      </c>
      <c r="G154" s="728" t="s">
        <v>739</v>
      </c>
      <c r="H154" s="728" t="s">
        <v>566</v>
      </c>
      <c r="I154" s="728" t="s">
        <v>740</v>
      </c>
      <c r="J154" s="728" t="s">
        <v>683</v>
      </c>
      <c r="K154" s="728" t="s">
        <v>741</v>
      </c>
      <c r="L154" s="729">
        <v>0</v>
      </c>
      <c r="M154" s="729">
        <v>0</v>
      </c>
      <c r="N154" s="728">
        <v>1</v>
      </c>
      <c r="O154" s="813">
        <v>1</v>
      </c>
      <c r="P154" s="729"/>
      <c r="Q154" s="746"/>
      <c r="R154" s="728"/>
      <c r="S154" s="746">
        <v>0</v>
      </c>
      <c r="T154" s="813"/>
      <c r="U154" s="769">
        <v>0</v>
      </c>
    </row>
    <row r="155" spans="1:21" ht="14.4" customHeight="1" x14ac:dyDescent="0.3">
      <c r="A155" s="727">
        <v>22</v>
      </c>
      <c r="B155" s="728" t="s">
        <v>721</v>
      </c>
      <c r="C155" s="728" t="s">
        <v>725</v>
      </c>
      <c r="D155" s="811" t="s">
        <v>1045</v>
      </c>
      <c r="E155" s="812" t="s">
        <v>736</v>
      </c>
      <c r="F155" s="728" t="s">
        <v>722</v>
      </c>
      <c r="G155" s="728" t="s">
        <v>739</v>
      </c>
      <c r="H155" s="728" t="s">
        <v>566</v>
      </c>
      <c r="I155" s="728" t="s">
        <v>685</v>
      </c>
      <c r="J155" s="728" t="s">
        <v>590</v>
      </c>
      <c r="K155" s="728" t="s">
        <v>686</v>
      </c>
      <c r="L155" s="729">
        <v>98.78</v>
      </c>
      <c r="M155" s="729">
        <v>1580.4799999999998</v>
      </c>
      <c r="N155" s="728">
        <v>16</v>
      </c>
      <c r="O155" s="813">
        <v>15</v>
      </c>
      <c r="P155" s="729">
        <v>790.2399999999999</v>
      </c>
      <c r="Q155" s="746">
        <v>0.5</v>
      </c>
      <c r="R155" s="728">
        <v>8</v>
      </c>
      <c r="S155" s="746">
        <v>0.5</v>
      </c>
      <c r="T155" s="813">
        <v>7</v>
      </c>
      <c r="U155" s="769">
        <v>0.46666666666666667</v>
      </c>
    </row>
    <row r="156" spans="1:21" ht="14.4" customHeight="1" x14ac:dyDescent="0.3">
      <c r="A156" s="727">
        <v>22</v>
      </c>
      <c r="B156" s="728" t="s">
        <v>721</v>
      </c>
      <c r="C156" s="728" t="s">
        <v>725</v>
      </c>
      <c r="D156" s="811" t="s">
        <v>1045</v>
      </c>
      <c r="E156" s="812" t="s">
        <v>736</v>
      </c>
      <c r="F156" s="728" t="s">
        <v>722</v>
      </c>
      <c r="G156" s="728" t="s">
        <v>739</v>
      </c>
      <c r="H156" s="728" t="s">
        <v>566</v>
      </c>
      <c r="I156" s="728" t="s">
        <v>742</v>
      </c>
      <c r="J156" s="728" t="s">
        <v>743</v>
      </c>
      <c r="K156" s="728" t="s">
        <v>744</v>
      </c>
      <c r="L156" s="729">
        <v>118.54</v>
      </c>
      <c r="M156" s="729">
        <v>2252.2600000000002</v>
      </c>
      <c r="N156" s="728">
        <v>19</v>
      </c>
      <c r="O156" s="813">
        <v>17.5</v>
      </c>
      <c r="P156" s="729">
        <v>1303.94</v>
      </c>
      <c r="Q156" s="746">
        <v>0.57894736842105265</v>
      </c>
      <c r="R156" s="728">
        <v>11</v>
      </c>
      <c r="S156" s="746">
        <v>0.57894736842105265</v>
      </c>
      <c r="T156" s="813">
        <v>10</v>
      </c>
      <c r="U156" s="769">
        <v>0.5714285714285714</v>
      </c>
    </row>
    <row r="157" spans="1:21" ht="14.4" customHeight="1" x14ac:dyDescent="0.3">
      <c r="A157" s="727">
        <v>22</v>
      </c>
      <c r="B157" s="728" t="s">
        <v>721</v>
      </c>
      <c r="C157" s="728" t="s">
        <v>725</v>
      </c>
      <c r="D157" s="811" t="s">
        <v>1045</v>
      </c>
      <c r="E157" s="812" t="s">
        <v>736</v>
      </c>
      <c r="F157" s="728" t="s">
        <v>722</v>
      </c>
      <c r="G157" s="728" t="s">
        <v>739</v>
      </c>
      <c r="H157" s="728" t="s">
        <v>566</v>
      </c>
      <c r="I157" s="728" t="s">
        <v>775</v>
      </c>
      <c r="J157" s="728" t="s">
        <v>776</v>
      </c>
      <c r="K157" s="728" t="s">
        <v>777</v>
      </c>
      <c r="L157" s="729">
        <v>59.27</v>
      </c>
      <c r="M157" s="729">
        <v>296.35000000000002</v>
      </c>
      <c r="N157" s="728">
        <v>5</v>
      </c>
      <c r="O157" s="813">
        <v>4</v>
      </c>
      <c r="P157" s="729">
        <v>177.81</v>
      </c>
      <c r="Q157" s="746">
        <v>0.6</v>
      </c>
      <c r="R157" s="728">
        <v>3</v>
      </c>
      <c r="S157" s="746">
        <v>0.6</v>
      </c>
      <c r="T157" s="813">
        <v>2.5</v>
      </c>
      <c r="U157" s="769">
        <v>0.625</v>
      </c>
    </row>
    <row r="158" spans="1:21" ht="14.4" customHeight="1" x14ac:dyDescent="0.3">
      <c r="A158" s="727">
        <v>22</v>
      </c>
      <c r="B158" s="728" t="s">
        <v>721</v>
      </c>
      <c r="C158" s="728" t="s">
        <v>725</v>
      </c>
      <c r="D158" s="811" t="s">
        <v>1045</v>
      </c>
      <c r="E158" s="812" t="s">
        <v>736</v>
      </c>
      <c r="F158" s="728" t="s">
        <v>722</v>
      </c>
      <c r="G158" s="728" t="s">
        <v>739</v>
      </c>
      <c r="H158" s="728" t="s">
        <v>566</v>
      </c>
      <c r="I158" s="728" t="s">
        <v>689</v>
      </c>
      <c r="J158" s="728" t="s">
        <v>588</v>
      </c>
      <c r="K158" s="728" t="s">
        <v>690</v>
      </c>
      <c r="L158" s="729">
        <v>79.03</v>
      </c>
      <c r="M158" s="729">
        <v>3556.3499999999995</v>
      </c>
      <c r="N158" s="728">
        <v>45</v>
      </c>
      <c r="O158" s="813">
        <v>34.5</v>
      </c>
      <c r="P158" s="729">
        <v>1975.7499999999995</v>
      </c>
      <c r="Q158" s="746">
        <v>0.55555555555555547</v>
      </c>
      <c r="R158" s="728">
        <v>25</v>
      </c>
      <c r="S158" s="746">
        <v>0.55555555555555558</v>
      </c>
      <c r="T158" s="813">
        <v>17</v>
      </c>
      <c r="U158" s="769">
        <v>0.49275362318840582</v>
      </c>
    </row>
    <row r="159" spans="1:21" ht="14.4" customHeight="1" x14ac:dyDescent="0.3">
      <c r="A159" s="727">
        <v>22</v>
      </c>
      <c r="B159" s="728" t="s">
        <v>721</v>
      </c>
      <c r="C159" s="728" t="s">
        <v>725</v>
      </c>
      <c r="D159" s="811" t="s">
        <v>1045</v>
      </c>
      <c r="E159" s="812" t="s">
        <v>736</v>
      </c>
      <c r="F159" s="728" t="s">
        <v>722</v>
      </c>
      <c r="G159" s="728" t="s">
        <v>739</v>
      </c>
      <c r="H159" s="728" t="s">
        <v>566</v>
      </c>
      <c r="I159" s="728" t="s">
        <v>745</v>
      </c>
      <c r="J159" s="728" t="s">
        <v>683</v>
      </c>
      <c r="K159" s="728" t="s">
        <v>746</v>
      </c>
      <c r="L159" s="729">
        <v>59.27</v>
      </c>
      <c r="M159" s="729">
        <v>237.08</v>
      </c>
      <c r="N159" s="728">
        <v>4</v>
      </c>
      <c r="O159" s="813">
        <v>4</v>
      </c>
      <c r="P159" s="729">
        <v>59.27</v>
      </c>
      <c r="Q159" s="746">
        <v>0.25</v>
      </c>
      <c r="R159" s="728">
        <v>1</v>
      </c>
      <c r="S159" s="746">
        <v>0.25</v>
      </c>
      <c r="T159" s="813">
        <v>1</v>
      </c>
      <c r="U159" s="769">
        <v>0.25</v>
      </c>
    </row>
    <row r="160" spans="1:21" ht="14.4" customHeight="1" x14ac:dyDescent="0.3">
      <c r="A160" s="727">
        <v>22</v>
      </c>
      <c r="B160" s="728" t="s">
        <v>721</v>
      </c>
      <c r="C160" s="728" t="s">
        <v>725</v>
      </c>
      <c r="D160" s="811" t="s">
        <v>1045</v>
      </c>
      <c r="E160" s="812" t="s">
        <v>736</v>
      </c>
      <c r="F160" s="728" t="s">
        <v>722</v>
      </c>
      <c r="G160" s="728" t="s">
        <v>739</v>
      </c>
      <c r="H160" s="728" t="s">
        <v>526</v>
      </c>
      <c r="I160" s="728" t="s">
        <v>747</v>
      </c>
      <c r="J160" s="728" t="s">
        <v>683</v>
      </c>
      <c r="K160" s="728" t="s">
        <v>748</v>
      </c>
      <c r="L160" s="729">
        <v>98.78</v>
      </c>
      <c r="M160" s="729">
        <v>296.34000000000003</v>
      </c>
      <c r="N160" s="728">
        <v>3</v>
      </c>
      <c r="O160" s="813">
        <v>3</v>
      </c>
      <c r="P160" s="729">
        <v>197.56</v>
      </c>
      <c r="Q160" s="746">
        <v>0.66666666666666663</v>
      </c>
      <c r="R160" s="728">
        <v>2</v>
      </c>
      <c r="S160" s="746">
        <v>0.66666666666666663</v>
      </c>
      <c r="T160" s="813">
        <v>2</v>
      </c>
      <c r="U160" s="769">
        <v>0.66666666666666663</v>
      </c>
    </row>
    <row r="161" spans="1:21" ht="14.4" customHeight="1" x14ac:dyDescent="0.3">
      <c r="A161" s="727">
        <v>22</v>
      </c>
      <c r="B161" s="728" t="s">
        <v>721</v>
      </c>
      <c r="C161" s="728" t="s">
        <v>725</v>
      </c>
      <c r="D161" s="811" t="s">
        <v>1045</v>
      </c>
      <c r="E161" s="812" t="s">
        <v>736</v>
      </c>
      <c r="F161" s="728" t="s">
        <v>722</v>
      </c>
      <c r="G161" s="728" t="s">
        <v>739</v>
      </c>
      <c r="H161" s="728" t="s">
        <v>566</v>
      </c>
      <c r="I161" s="728" t="s">
        <v>778</v>
      </c>
      <c r="J161" s="728" t="s">
        <v>683</v>
      </c>
      <c r="K161" s="728" t="s">
        <v>779</v>
      </c>
      <c r="L161" s="729">
        <v>118.54</v>
      </c>
      <c r="M161" s="729">
        <v>711.24</v>
      </c>
      <c r="N161" s="728">
        <v>6</v>
      </c>
      <c r="O161" s="813">
        <v>6</v>
      </c>
      <c r="P161" s="729">
        <v>355.62</v>
      </c>
      <c r="Q161" s="746">
        <v>0.5</v>
      </c>
      <c r="R161" s="728">
        <v>3</v>
      </c>
      <c r="S161" s="746">
        <v>0.5</v>
      </c>
      <c r="T161" s="813">
        <v>3</v>
      </c>
      <c r="U161" s="769">
        <v>0.5</v>
      </c>
    </row>
    <row r="162" spans="1:21" ht="14.4" customHeight="1" x14ac:dyDescent="0.3">
      <c r="A162" s="727">
        <v>22</v>
      </c>
      <c r="B162" s="728" t="s">
        <v>721</v>
      </c>
      <c r="C162" s="728" t="s">
        <v>725</v>
      </c>
      <c r="D162" s="811" t="s">
        <v>1045</v>
      </c>
      <c r="E162" s="812" t="s">
        <v>736</v>
      </c>
      <c r="F162" s="728" t="s">
        <v>722</v>
      </c>
      <c r="G162" s="728" t="s">
        <v>739</v>
      </c>
      <c r="H162" s="728" t="s">
        <v>526</v>
      </c>
      <c r="I162" s="728" t="s">
        <v>749</v>
      </c>
      <c r="J162" s="728" t="s">
        <v>683</v>
      </c>
      <c r="K162" s="728" t="s">
        <v>750</v>
      </c>
      <c r="L162" s="729">
        <v>79.03</v>
      </c>
      <c r="M162" s="729">
        <v>1185.4499999999998</v>
      </c>
      <c r="N162" s="728">
        <v>15</v>
      </c>
      <c r="O162" s="813">
        <v>14</v>
      </c>
      <c r="P162" s="729">
        <v>474.17999999999995</v>
      </c>
      <c r="Q162" s="746">
        <v>0.4</v>
      </c>
      <c r="R162" s="728">
        <v>6</v>
      </c>
      <c r="S162" s="746">
        <v>0.4</v>
      </c>
      <c r="T162" s="813">
        <v>6</v>
      </c>
      <c r="U162" s="769">
        <v>0.42857142857142855</v>
      </c>
    </row>
    <row r="163" spans="1:21" ht="14.4" customHeight="1" x14ac:dyDescent="0.3">
      <c r="A163" s="727">
        <v>22</v>
      </c>
      <c r="B163" s="728" t="s">
        <v>721</v>
      </c>
      <c r="C163" s="728" t="s">
        <v>725</v>
      </c>
      <c r="D163" s="811" t="s">
        <v>1045</v>
      </c>
      <c r="E163" s="812" t="s">
        <v>736</v>
      </c>
      <c r="F163" s="728" t="s">
        <v>722</v>
      </c>
      <c r="G163" s="728" t="s">
        <v>739</v>
      </c>
      <c r="H163" s="728" t="s">
        <v>566</v>
      </c>
      <c r="I163" s="728" t="s">
        <v>687</v>
      </c>
      <c r="J163" s="728" t="s">
        <v>592</v>
      </c>
      <c r="K163" s="728" t="s">
        <v>688</v>
      </c>
      <c r="L163" s="729">
        <v>46.07</v>
      </c>
      <c r="M163" s="729">
        <v>138.21</v>
      </c>
      <c r="N163" s="728">
        <v>3</v>
      </c>
      <c r="O163" s="813">
        <v>2.5</v>
      </c>
      <c r="P163" s="729">
        <v>46.07</v>
      </c>
      <c r="Q163" s="746">
        <v>0.33333333333333331</v>
      </c>
      <c r="R163" s="728">
        <v>1</v>
      </c>
      <c r="S163" s="746">
        <v>0.33333333333333331</v>
      </c>
      <c r="T163" s="813">
        <v>1</v>
      </c>
      <c r="U163" s="769">
        <v>0.4</v>
      </c>
    </row>
    <row r="164" spans="1:21" ht="14.4" customHeight="1" x14ac:dyDescent="0.3">
      <c r="A164" s="727">
        <v>22</v>
      </c>
      <c r="B164" s="728" t="s">
        <v>721</v>
      </c>
      <c r="C164" s="728" t="s">
        <v>725</v>
      </c>
      <c r="D164" s="811" t="s">
        <v>1045</v>
      </c>
      <c r="E164" s="812" t="s">
        <v>736</v>
      </c>
      <c r="F164" s="728" t="s">
        <v>722</v>
      </c>
      <c r="G164" s="728" t="s">
        <v>751</v>
      </c>
      <c r="H164" s="728" t="s">
        <v>526</v>
      </c>
      <c r="I164" s="728" t="s">
        <v>752</v>
      </c>
      <c r="J164" s="728" t="s">
        <v>582</v>
      </c>
      <c r="K164" s="728" t="s">
        <v>753</v>
      </c>
      <c r="L164" s="729">
        <v>57.64</v>
      </c>
      <c r="M164" s="729">
        <v>57.64</v>
      </c>
      <c r="N164" s="728">
        <v>1</v>
      </c>
      <c r="O164" s="813">
        <v>1</v>
      </c>
      <c r="P164" s="729"/>
      <c r="Q164" s="746">
        <v>0</v>
      </c>
      <c r="R164" s="728"/>
      <c r="S164" s="746">
        <v>0</v>
      </c>
      <c r="T164" s="813"/>
      <c r="U164" s="769">
        <v>0</v>
      </c>
    </row>
    <row r="165" spans="1:21" ht="14.4" customHeight="1" x14ac:dyDescent="0.3">
      <c r="A165" s="727">
        <v>22</v>
      </c>
      <c r="B165" s="728" t="s">
        <v>721</v>
      </c>
      <c r="C165" s="728" t="s">
        <v>725</v>
      </c>
      <c r="D165" s="811" t="s">
        <v>1045</v>
      </c>
      <c r="E165" s="812" t="s">
        <v>736</v>
      </c>
      <c r="F165" s="728" t="s">
        <v>722</v>
      </c>
      <c r="G165" s="728" t="s">
        <v>847</v>
      </c>
      <c r="H165" s="728" t="s">
        <v>526</v>
      </c>
      <c r="I165" s="728" t="s">
        <v>848</v>
      </c>
      <c r="J165" s="728" t="s">
        <v>849</v>
      </c>
      <c r="K165" s="728" t="s">
        <v>850</v>
      </c>
      <c r="L165" s="729">
        <v>83.74</v>
      </c>
      <c r="M165" s="729">
        <v>418.7</v>
      </c>
      <c r="N165" s="728">
        <v>5</v>
      </c>
      <c r="O165" s="813">
        <v>0.5</v>
      </c>
      <c r="P165" s="729"/>
      <c r="Q165" s="746">
        <v>0</v>
      </c>
      <c r="R165" s="728"/>
      <c r="S165" s="746">
        <v>0</v>
      </c>
      <c r="T165" s="813"/>
      <c r="U165" s="769">
        <v>0</v>
      </c>
    </row>
    <row r="166" spans="1:21" ht="14.4" customHeight="1" x14ac:dyDescent="0.3">
      <c r="A166" s="727">
        <v>22</v>
      </c>
      <c r="B166" s="728" t="s">
        <v>721</v>
      </c>
      <c r="C166" s="728" t="s">
        <v>725</v>
      </c>
      <c r="D166" s="811" t="s">
        <v>1045</v>
      </c>
      <c r="E166" s="812" t="s">
        <v>736</v>
      </c>
      <c r="F166" s="728" t="s">
        <v>722</v>
      </c>
      <c r="G166" s="728" t="s">
        <v>1001</v>
      </c>
      <c r="H166" s="728" t="s">
        <v>526</v>
      </c>
      <c r="I166" s="728" t="s">
        <v>1002</v>
      </c>
      <c r="J166" s="728" t="s">
        <v>1003</v>
      </c>
      <c r="K166" s="728" t="s">
        <v>1004</v>
      </c>
      <c r="L166" s="729">
        <v>580.04</v>
      </c>
      <c r="M166" s="729">
        <v>580.04</v>
      </c>
      <c r="N166" s="728">
        <v>1</v>
      </c>
      <c r="O166" s="813">
        <v>1</v>
      </c>
      <c r="P166" s="729">
        <v>580.04</v>
      </c>
      <c r="Q166" s="746">
        <v>1</v>
      </c>
      <c r="R166" s="728">
        <v>1</v>
      </c>
      <c r="S166" s="746">
        <v>1</v>
      </c>
      <c r="T166" s="813">
        <v>1</v>
      </c>
      <c r="U166" s="769">
        <v>1</v>
      </c>
    </row>
    <row r="167" spans="1:21" ht="14.4" customHeight="1" x14ac:dyDescent="0.3">
      <c r="A167" s="727">
        <v>22</v>
      </c>
      <c r="B167" s="728" t="s">
        <v>721</v>
      </c>
      <c r="C167" s="728" t="s">
        <v>725</v>
      </c>
      <c r="D167" s="811" t="s">
        <v>1045</v>
      </c>
      <c r="E167" s="812" t="s">
        <v>736</v>
      </c>
      <c r="F167" s="728" t="s">
        <v>722</v>
      </c>
      <c r="G167" s="728" t="s">
        <v>866</v>
      </c>
      <c r="H167" s="728" t="s">
        <v>526</v>
      </c>
      <c r="I167" s="728" t="s">
        <v>867</v>
      </c>
      <c r="J167" s="728" t="s">
        <v>868</v>
      </c>
      <c r="K167" s="728" t="s">
        <v>869</v>
      </c>
      <c r="L167" s="729">
        <v>0</v>
      </c>
      <c r="M167" s="729">
        <v>0</v>
      </c>
      <c r="N167" s="728">
        <v>12</v>
      </c>
      <c r="O167" s="813">
        <v>8.5</v>
      </c>
      <c r="P167" s="729">
        <v>0</v>
      </c>
      <c r="Q167" s="746"/>
      <c r="R167" s="728">
        <v>12</v>
      </c>
      <c r="S167" s="746">
        <v>1</v>
      </c>
      <c r="T167" s="813">
        <v>8.5</v>
      </c>
      <c r="U167" s="769">
        <v>1</v>
      </c>
    </row>
    <row r="168" spans="1:21" ht="14.4" customHeight="1" x14ac:dyDescent="0.3">
      <c r="A168" s="727">
        <v>22</v>
      </c>
      <c r="B168" s="728" t="s">
        <v>721</v>
      </c>
      <c r="C168" s="728" t="s">
        <v>725</v>
      </c>
      <c r="D168" s="811" t="s">
        <v>1045</v>
      </c>
      <c r="E168" s="812" t="s">
        <v>737</v>
      </c>
      <c r="F168" s="728" t="s">
        <v>722</v>
      </c>
      <c r="G168" s="728" t="s">
        <v>1005</v>
      </c>
      <c r="H168" s="728" t="s">
        <v>526</v>
      </c>
      <c r="I168" s="728" t="s">
        <v>1006</v>
      </c>
      <c r="J168" s="728" t="s">
        <v>1007</v>
      </c>
      <c r="K168" s="728" t="s">
        <v>1008</v>
      </c>
      <c r="L168" s="729">
        <v>160.88999999999999</v>
      </c>
      <c r="M168" s="729">
        <v>160.88999999999999</v>
      </c>
      <c r="N168" s="728">
        <v>1</v>
      </c>
      <c r="O168" s="813">
        <v>1</v>
      </c>
      <c r="P168" s="729">
        <v>160.88999999999999</v>
      </c>
      <c r="Q168" s="746">
        <v>1</v>
      </c>
      <c r="R168" s="728">
        <v>1</v>
      </c>
      <c r="S168" s="746">
        <v>1</v>
      </c>
      <c r="T168" s="813">
        <v>1</v>
      </c>
      <c r="U168" s="769">
        <v>1</v>
      </c>
    </row>
    <row r="169" spans="1:21" ht="14.4" customHeight="1" x14ac:dyDescent="0.3">
      <c r="A169" s="727">
        <v>22</v>
      </c>
      <c r="B169" s="728" t="s">
        <v>721</v>
      </c>
      <c r="C169" s="728" t="s">
        <v>725</v>
      </c>
      <c r="D169" s="811" t="s">
        <v>1045</v>
      </c>
      <c r="E169" s="812" t="s">
        <v>737</v>
      </c>
      <c r="F169" s="728" t="s">
        <v>722</v>
      </c>
      <c r="G169" s="728" t="s">
        <v>1009</v>
      </c>
      <c r="H169" s="728" t="s">
        <v>526</v>
      </c>
      <c r="I169" s="728" t="s">
        <v>1010</v>
      </c>
      <c r="J169" s="728" t="s">
        <v>1011</v>
      </c>
      <c r="K169" s="728" t="s">
        <v>1012</v>
      </c>
      <c r="L169" s="729">
        <v>0</v>
      </c>
      <c r="M169" s="729">
        <v>0</v>
      </c>
      <c r="N169" s="728">
        <v>1</v>
      </c>
      <c r="O169" s="813">
        <v>1</v>
      </c>
      <c r="P169" s="729"/>
      <c r="Q169" s="746"/>
      <c r="R169" s="728"/>
      <c r="S169" s="746">
        <v>0</v>
      </c>
      <c r="T169" s="813"/>
      <c r="U169" s="769">
        <v>0</v>
      </c>
    </row>
    <row r="170" spans="1:21" ht="14.4" customHeight="1" x14ac:dyDescent="0.3">
      <c r="A170" s="727">
        <v>22</v>
      </c>
      <c r="B170" s="728" t="s">
        <v>721</v>
      </c>
      <c r="C170" s="728" t="s">
        <v>725</v>
      </c>
      <c r="D170" s="811" t="s">
        <v>1045</v>
      </c>
      <c r="E170" s="812" t="s">
        <v>737</v>
      </c>
      <c r="F170" s="728" t="s">
        <v>722</v>
      </c>
      <c r="G170" s="728" t="s">
        <v>1013</v>
      </c>
      <c r="H170" s="728" t="s">
        <v>526</v>
      </c>
      <c r="I170" s="728" t="s">
        <v>1014</v>
      </c>
      <c r="J170" s="728" t="s">
        <v>1015</v>
      </c>
      <c r="K170" s="728" t="s">
        <v>1016</v>
      </c>
      <c r="L170" s="729">
        <v>18.809999999999999</v>
      </c>
      <c r="M170" s="729">
        <v>18.809999999999999</v>
      </c>
      <c r="N170" s="728">
        <v>1</v>
      </c>
      <c r="O170" s="813">
        <v>1</v>
      </c>
      <c r="P170" s="729">
        <v>18.809999999999999</v>
      </c>
      <c r="Q170" s="746">
        <v>1</v>
      </c>
      <c r="R170" s="728">
        <v>1</v>
      </c>
      <c r="S170" s="746">
        <v>1</v>
      </c>
      <c r="T170" s="813">
        <v>1</v>
      </c>
      <c r="U170" s="769">
        <v>1</v>
      </c>
    </row>
    <row r="171" spans="1:21" ht="14.4" customHeight="1" x14ac:dyDescent="0.3">
      <c r="A171" s="727">
        <v>22</v>
      </c>
      <c r="B171" s="728" t="s">
        <v>721</v>
      </c>
      <c r="C171" s="728" t="s">
        <v>725</v>
      </c>
      <c r="D171" s="811" t="s">
        <v>1045</v>
      </c>
      <c r="E171" s="812" t="s">
        <v>737</v>
      </c>
      <c r="F171" s="728" t="s">
        <v>722</v>
      </c>
      <c r="G171" s="728" t="s">
        <v>815</v>
      </c>
      <c r="H171" s="728" t="s">
        <v>526</v>
      </c>
      <c r="I171" s="728" t="s">
        <v>1017</v>
      </c>
      <c r="J171" s="728" t="s">
        <v>817</v>
      </c>
      <c r="K171" s="728" t="s">
        <v>818</v>
      </c>
      <c r="L171" s="729">
        <v>182.22</v>
      </c>
      <c r="M171" s="729">
        <v>182.22</v>
      </c>
      <c r="N171" s="728">
        <v>1</v>
      </c>
      <c r="O171" s="813">
        <v>1</v>
      </c>
      <c r="P171" s="729"/>
      <c r="Q171" s="746">
        <v>0</v>
      </c>
      <c r="R171" s="728"/>
      <c r="S171" s="746">
        <v>0</v>
      </c>
      <c r="T171" s="813"/>
      <c r="U171" s="769">
        <v>0</v>
      </c>
    </row>
    <row r="172" spans="1:21" ht="14.4" customHeight="1" x14ac:dyDescent="0.3">
      <c r="A172" s="727">
        <v>22</v>
      </c>
      <c r="B172" s="728" t="s">
        <v>721</v>
      </c>
      <c r="C172" s="728" t="s">
        <v>725</v>
      </c>
      <c r="D172" s="811" t="s">
        <v>1045</v>
      </c>
      <c r="E172" s="812" t="s">
        <v>737</v>
      </c>
      <c r="F172" s="728" t="s">
        <v>722</v>
      </c>
      <c r="G172" s="728" t="s">
        <v>987</v>
      </c>
      <c r="H172" s="728" t="s">
        <v>526</v>
      </c>
      <c r="I172" s="728" t="s">
        <v>988</v>
      </c>
      <c r="J172" s="728" t="s">
        <v>989</v>
      </c>
      <c r="K172" s="728" t="s">
        <v>990</v>
      </c>
      <c r="L172" s="729">
        <v>107.27</v>
      </c>
      <c r="M172" s="729">
        <v>107.27</v>
      </c>
      <c r="N172" s="728">
        <v>1</v>
      </c>
      <c r="O172" s="813">
        <v>1</v>
      </c>
      <c r="P172" s="729"/>
      <c r="Q172" s="746">
        <v>0</v>
      </c>
      <c r="R172" s="728"/>
      <c r="S172" s="746">
        <v>0</v>
      </c>
      <c r="T172" s="813"/>
      <c r="U172" s="769">
        <v>0</v>
      </c>
    </row>
    <row r="173" spans="1:21" ht="14.4" customHeight="1" x14ac:dyDescent="0.3">
      <c r="A173" s="727">
        <v>22</v>
      </c>
      <c r="B173" s="728" t="s">
        <v>721</v>
      </c>
      <c r="C173" s="728" t="s">
        <v>725</v>
      </c>
      <c r="D173" s="811" t="s">
        <v>1045</v>
      </c>
      <c r="E173" s="812" t="s">
        <v>737</v>
      </c>
      <c r="F173" s="728" t="s">
        <v>722</v>
      </c>
      <c r="G173" s="728" t="s">
        <v>819</v>
      </c>
      <c r="H173" s="728" t="s">
        <v>526</v>
      </c>
      <c r="I173" s="728" t="s">
        <v>923</v>
      </c>
      <c r="J173" s="728" t="s">
        <v>821</v>
      </c>
      <c r="K173" s="728"/>
      <c r="L173" s="729">
        <v>0</v>
      </c>
      <c r="M173" s="729">
        <v>0</v>
      </c>
      <c r="N173" s="728">
        <v>2</v>
      </c>
      <c r="O173" s="813">
        <v>1.5</v>
      </c>
      <c r="P173" s="729"/>
      <c r="Q173" s="746"/>
      <c r="R173" s="728"/>
      <c r="S173" s="746">
        <v>0</v>
      </c>
      <c r="T173" s="813"/>
      <c r="U173" s="769">
        <v>0</v>
      </c>
    </row>
    <row r="174" spans="1:21" ht="14.4" customHeight="1" x14ac:dyDescent="0.3">
      <c r="A174" s="727">
        <v>22</v>
      </c>
      <c r="B174" s="728" t="s">
        <v>721</v>
      </c>
      <c r="C174" s="728" t="s">
        <v>725</v>
      </c>
      <c r="D174" s="811" t="s">
        <v>1045</v>
      </c>
      <c r="E174" s="812" t="s">
        <v>737</v>
      </c>
      <c r="F174" s="728" t="s">
        <v>722</v>
      </c>
      <c r="G174" s="728" t="s">
        <v>1018</v>
      </c>
      <c r="H174" s="728" t="s">
        <v>526</v>
      </c>
      <c r="I174" s="728" t="s">
        <v>1019</v>
      </c>
      <c r="J174" s="728" t="s">
        <v>1020</v>
      </c>
      <c r="K174" s="728" t="s">
        <v>898</v>
      </c>
      <c r="L174" s="729">
        <v>95.57</v>
      </c>
      <c r="M174" s="729">
        <v>286.70999999999998</v>
      </c>
      <c r="N174" s="728">
        <v>3</v>
      </c>
      <c r="O174" s="813">
        <v>0.5</v>
      </c>
      <c r="P174" s="729"/>
      <c r="Q174" s="746">
        <v>0</v>
      </c>
      <c r="R174" s="728"/>
      <c r="S174" s="746">
        <v>0</v>
      </c>
      <c r="T174" s="813"/>
      <c r="U174" s="769">
        <v>0</v>
      </c>
    </row>
    <row r="175" spans="1:21" ht="14.4" customHeight="1" x14ac:dyDescent="0.3">
      <c r="A175" s="727">
        <v>22</v>
      </c>
      <c r="B175" s="728" t="s">
        <v>721</v>
      </c>
      <c r="C175" s="728" t="s">
        <v>725</v>
      </c>
      <c r="D175" s="811" t="s">
        <v>1045</v>
      </c>
      <c r="E175" s="812" t="s">
        <v>737</v>
      </c>
      <c r="F175" s="728" t="s">
        <v>722</v>
      </c>
      <c r="G175" s="728" t="s">
        <v>739</v>
      </c>
      <c r="H175" s="728" t="s">
        <v>566</v>
      </c>
      <c r="I175" s="728" t="s">
        <v>834</v>
      </c>
      <c r="J175" s="728" t="s">
        <v>683</v>
      </c>
      <c r="K175" s="728" t="s">
        <v>835</v>
      </c>
      <c r="L175" s="729">
        <v>0</v>
      </c>
      <c r="M175" s="729">
        <v>0</v>
      </c>
      <c r="N175" s="728">
        <v>2</v>
      </c>
      <c r="O175" s="813">
        <v>2</v>
      </c>
      <c r="P175" s="729"/>
      <c r="Q175" s="746"/>
      <c r="R175" s="728"/>
      <c r="S175" s="746">
        <v>0</v>
      </c>
      <c r="T175" s="813"/>
      <c r="U175" s="769">
        <v>0</v>
      </c>
    </row>
    <row r="176" spans="1:21" ht="14.4" customHeight="1" x14ac:dyDescent="0.3">
      <c r="A176" s="727">
        <v>22</v>
      </c>
      <c r="B176" s="728" t="s">
        <v>721</v>
      </c>
      <c r="C176" s="728" t="s">
        <v>725</v>
      </c>
      <c r="D176" s="811" t="s">
        <v>1045</v>
      </c>
      <c r="E176" s="812" t="s">
        <v>737</v>
      </c>
      <c r="F176" s="728" t="s">
        <v>722</v>
      </c>
      <c r="G176" s="728" t="s">
        <v>739</v>
      </c>
      <c r="H176" s="728" t="s">
        <v>566</v>
      </c>
      <c r="I176" s="728" t="s">
        <v>935</v>
      </c>
      <c r="J176" s="728" t="s">
        <v>683</v>
      </c>
      <c r="K176" s="728" t="s">
        <v>936</v>
      </c>
      <c r="L176" s="729">
        <v>69.55</v>
      </c>
      <c r="M176" s="729">
        <v>208.64999999999998</v>
      </c>
      <c r="N176" s="728">
        <v>3</v>
      </c>
      <c r="O176" s="813">
        <v>3</v>
      </c>
      <c r="P176" s="729">
        <v>69.55</v>
      </c>
      <c r="Q176" s="746">
        <v>0.33333333333333337</v>
      </c>
      <c r="R176" s="728">
        <v>1</v>
      </c>
      <c r="S176" s="746">
        <v>0.33333333333333331</v>
      </c>
      <c r="T176" s="813">
        <v>1</v>
      </c>
      <c r="U176" s="769">
        <v>0.33333333333333331</v>
      </c>
    </row>
    <row r="177" spans="1:21" ht="14.4" customHeight="1" x14ac:dyDescent="0.3">
      <c r="A177" s="727">
        <v>22</v>
      </c>
      <c r="B177" s="728" t="s">
        <v>721</v>
      </c>
      <c r="C177" s="728" t="s">
        <v>725</v>
      </c>
      <c r="D177" s="811" t="s">
        <v>1045</v>
      </c>
      <c r="E177" s="812" t="s">
        <v>737</v>
      </c>
      <c r="F177" s="728" t="s">
        <v>722</v>
      </c>
      <c r="G177" s="728" t="s">
        <v>739</v>
      </c>
      <c r="H177" s="728" t="s">
        <v>566</v>
      </c>
      <c r="I177" s="728" t="s">
        <v>1021</v>
      </c>
      <c r="J177" s="728" t="s">
        <v>683</v>
      </c>
      <c r="K177" s="728" t="s">
        <v>1022</v>
      </c>
      <c r="L177" s="729">
        <v>0</v>
      </c>
      <c r="M177" s="729">
        <v>0</v>
      </c>
      <c r="N177" s="728">
        <v>6</v>
      </c>
      <c r="O177" s="813">
        <v>5</v>
      </c>
      <c r="P177" s="729">
        <v>0</v>
      </c>
      <c r="Q177" s="746"/>
      <c r="R177" s="728">
        <v>4</v>
      </c>
      <c r="S177" s="746">
        <v>0.66666666666666663</v>
      </c>
      <c r="T177" s="813">
        <v>4</v>
      </c>
      <c r="U177" s="769">
        <v>0.8</v>
      </c>
    </row>
    <row r="178" spans="1:21" ht="14.4" customHeight="1" x14ac:dyDescent="0.3">
      <c r="A178" s="727">
        <v>22</v>
      </c>
      <c r="B178" s="728" t="s">
        <v>721</v>
      </c>
      <c r="C178" s="728" t="s">
        <v>725</v>
      </c>
      <c r="D178" s="811" t="s">
        <v>1045</v>
      </c>
      <c r="E178" s="812" t="s">
        <v>737</v>
      </c>
      <c r="F178" s="728" t="s">
        <v>722</v>
      </c>
      <c r="G178" s="728" t="s">
        <v>739</v>
      </c>
      <c r="H178" s="728" t="s">
        <v>566</v>
      </c>
      <c r="I178" s="728" t="s">
        <v>682</v>
      </c>
      <c r="J178" s="728" t="s">
        <v>683</v>
      </c>
      <c r="K178" s="728" t="s">
        <v>684</v>
      </c>
      <c r="L178" s="729">
        <v>88.51</v>
      </c>
      <c r="M178" s="729">
        <v>354.04</v>
      </c>
      <c r="N178" s="728">
        <v>4</v>
      </c>
      <c r="O178" s="813">
        <v>3.5</v>
      </c>
      <c r="P178" s="729">
        <v>177.02</v>
      </c>
      <c r="Q178" s="746">
        <v>0.5</v>
      </c>
      <c r="R178" s="728">
        <v>2</v>
      </c>
      <c r="S178" s="746">
        <v>0.5</v>
      </c>
      <c r="T178" s="813">
        <v>2</v>
      </c>
      <c r="U178" s="769">
        <v>0.5714285714285714</v>
      </c>
    </row>
    <row r="179" spans="1:21" ht="14.4" customHeight="1" x14ac:dyDescent="0.3">
      <c r="A179" s="727">
        <v>22</v>
      </c>
      <c r="B179" s="728" t="s">
        <v>721</v>
      </c>
      <c r="C179" s="728" t="s">
        <v>725</v>
      </c>
      <c r="D179" s="811" t="s">
        <v>1045</v>
      </c>
      <c r="E179" s="812" t="s">
        <v>737</v>
      </c>
      <c r="F179" s="728" t="s">
        <v>722</v>
      </c>
      <c r="G179" s="728" t="s">
        <v>739</v>
      </c>
      <c r="H179" s="728" t="s">
        <v>526</v>
      </c>
      <c r="I179" s="728" t="s">
        <v>999</v>
      </c>
      <c r="J179" s="728" t="s">
        <v>683</v>
      </c>
      <c r="K179" s="728" t="s">
        <v>1000</v>
      </c>
      <c r="L179" s="729">
        <v>0</v>
      </c>
      <c r="M179" s="729">
        <v>0</v>
      </c>
      <c r="N179" s="728">
        <v>6</v>
      </c>
      <c r="O179" s="813">
        <v>5</v>
      </c>
      <c r="P179" s="729">
        <v>0</v>
      </c>
      <c r="Q179" s="746"/>
      <c r="R179" s="728">
        <v>4</v>
      </c>
      <c r="S179" s="746">
        <v>0.66666666666666663</v>
      </c>
      <c r="T179" s="813">
        <v>3.5</v>
      </c>
      <c r="U179" s="769">
        <v>0.7</v>
      </c>
    </row>
    <row r="180" spans="1:21" ht="14.4" customHeight="1" x14ac:dyDescent="0.3">
      <c r="A180" s="727">
        <v>22</v>
      </c>
      <c r="B180" s="728" t="s">
        <v>721</v>
      </c>
      <c r="C180" s="728" t="s">
        <v>725</v>
      </c>
      <c r="D180" s="811" t="s">
        <v>1045</v>
      </c>
      <c r="E180" s="812" t="s">
        <v>737</v>
      </c>
      <c r="F180" s="728" t="s">
        <v>722</v>
      </c>
      <c r="G180" s="728" t="s">
        <v>739</v>
      </c>
      <c r="H180" s="728" t="s">
        <v>526</v>
      </c>
      <c r="I180" s="728" t="s">
        <v>773</v>
      </c>
      <c r="J180" s="728" t="s">
        <v>683</v>
      </c>
      <c r="K180" s="728" t="s">
        <v>774</v>
      </c>
      <c r="L180" s="729">
        <v>158.05000000000001</v>
      </c>
      <c r="M180" s="729">
        <v>158.05000000000001</v>
      </c>
      <c r="N180" s="728">
        <v>1</v>
      </c>
      <c r="O180" s="813">
        <v>1</v>
      </c>
      <c r="P180" s="729"/>
      <c r="Q180" s="746">
        <v>0</v>
      </c>
      <c r="R180" s="728"/>
      <c r="S180" s="746">
        <v>0</v>
      </c>
      <c r="T180" s="813"/>
      <c r="U180" s="769">
        <v>0</v>
      </c>
    </row>
    <row r="181" spans="1:21" ht="14.4" customHeight="1" x14ac:dyDescent="0.3">
      <c r="A181" s="727">
        <v>22</v>
      </c>
      <c r="B181" s="728" t="s">
        <v>721</v>
      </c>
      <c r="C181" s="728" t="s">
        <v>725</v>
      </c>
      <c r="D181" s="811" t="s">
        <v>1045</v>
      </c>
      <c r="E181" s="812" t="s">
        <v>737</v>
      </c>
      <c r="F181" s="728" t="s">
        <v>722</v>
      </c>
      <c r="G181" s="728" t="s">
        <v>739</v>
      </c>
      <c r="H181" s="728" t="s">
        <v>566</v>
      </c>
      <c r="I181" s="728" t="s">
        <v>740</v>
      </c>
      <c r="J181" s="728" t="s">
        <v>683</v>
      </c>
      <c r="K181" s="728" t="s">
        <v>741</v>
      </c>
      <c r="L181" s="729">
        <v>0</v>
      </c>
      <c r="M181" s="729">
        <v>0</v>
      </c>
      <c r="N181" s="728">
        <v>3</v>
      </c>
      <c r="O181" s="813">
        <v>3</v>
      </c>
      <c r="P181" s="729">
        <v>0</v>
      </c>
      <c r="Q181" s="746"/>
      <c r="R181" s="728">
        <v>3</v>
      </c>
      <c r="S181" s="746">
        <v>1</v>
      </c>
      <c r="T181" s="813">
        <v>3</v>
      </c>
      <c r="U181" s="769">
        <v>1</v>
      </c>
    </row>
    <row r="182" spans="1:21" ht="14.4" customHeight="1" x14ac:dyDescent="0.3">
      <c r="A182" s="727">
        <v>22</v>
      </c>
      <c r="B182" s="728" t="s">
        <v>721</v>
      </c>
      <c r="C182" s="728" t="s">
        <v>725</v>
      </c>
      <c r="D182" s="811" t="s">
        <v>1045</v>
      </c>
      <c r="E182" s="812" t="s">
        <v>737</v>
      </c>
      <c r="F182" s="728" t="s">
        <v>722</v>
      </c>
      <c r="G182" s="728" t="s">
        <v>739</v>
      </c>
      <c r="H182" s="728" t="s">
        <v>566</v>
      </c>
      <c r="I182" s="728" t="s">
        <v>685</v>
      </c>
      <c r="J182" s="728" t="s">
        <v>590</v>
      </c>
      <c r="K182" s="728" t="s">
        <v>686</v>
      </c>
      <c r="L182" s="729">
        <v>98.78</v>
      </c>
      <c r="M182" s="729">
        <v>1580.48</v>
      </c>
      <c r="N182" s="728">
        <v>16</v>
      </c>
      <c r="O182" s="813">
        <v>14.5</v>
      </c>
      <c r="P182" s="729">
        <v>889.02</v>
      </c>
      <c r="Q182" s="746">
        <v>0.5625</v>
      </c>
      <c r="R182" s="728">
        <v>9</v>
      </c>
      <c r="S182" s="746">
        <v>0.5625</v>
      </c>
      <c r="T182" s="813">
        <v>8</v>
      </c>
      <c r="U182" s="769">
        <v>0.55172413793103448</v>
      </c>
    </row>
    <row r="183" spans="1:21" ht="14.4" customHeight="1" x14ac:dyDescent="0.3">
      <c r="A183" s="727">
        <v>22</v>
      </c>
      <c r="B183" s="728" t="s">
        <v>721</v>
      </c>
      <c r="C183" s="728" t="s">
        <v>725</v>
      </c>
      <c r="D183" s="811" t="s">
        <v>1045</v>
      </c>
      <c r="E183" s="812" t="s">
        <v>737</v>
      </c>
      <c r="F183" s="728" t="s">
        <v>722</v>
      </c>
      <c r="G183" s="728" t="s">
        <v>739</v>
      </c>
      <c r="H183" s="728" t="s">
        <v>566</v>
      </c>
      <c r="I183" s="728" t="s">
        <v>742</v>
      </c>
      <c r="J183" s="728" t="s">
        <v>743</v>
      </c>
      <c r="K183" s="728" t="s">
        <v>744</v>
      </c>
      <c r="L183" s="729">
        <v>118.54</v>
      </c>
      <c r="M183" s="729">
        <v>4741.5999999999995</v>
      </c>
      <c r="N183" s="728">
        <v>40</v>
      </c>
      <c r="O183" s="813">
        <v>33</v>
      </c>
      <c r="P183" s="729">
        <v>1303.9399999999998</v>
      </c>
      <c r="Q183" s="746">
        <v>0.27500000000000002</v>
      </c>
      <c r="R183" s="728">
        <v>11</v>
      </c>
      <c r="S183" s="746">
        <v>0.27500000000000002</v>
      </c>
      <c r="T183" s="813">
        <v>10</v>
      </c>
      <c r="U183" s="769">
        <v>0.30303030303030304</v>
      </c>
    </row>
    <row r="184" spans="1:21" ht="14.4" customHeight="1" x14ac:dyDescent="0.3">
      <c r="A184" s="727">
        <v>22</v>
      </c>
      <c r="B184" s="728" t="s">
        <v>721</v>
      </c>
      <c r="C184" s="728" t="s">
        <v>725</v>
      </c>
      <c r="D184" s="811" t="s">
        <v>1045</v>
      </c>
      <c r="E184" s="812" t="s">
        <v>737</v>
      </c>
      <c r="F184" s="728" t="s">
        <v>722</v>
      </c>
      <c r="G184" s="728" t="s">
        <v>739</v>
      </c>
      <c r="H184" s="728" t="s">
        <v>566</v>
      </c>
      <c r="I184" s="728" t="s">
        <v>775</v>
      </c>
      <c r="J184" s="728" t="s">
        <v>776</v>
      </c>
      <c r="K184" s="728" t="s">
        <v>777</v>
      </c>
      <c r="L184" s="729">
        <v>59.27</v>
      </c>
      <c r="M184" s="729">
        <v>355.62</v>
      </c>
      <c r="N184" s="728">
        <v>6</v>
      </c>
      <c r="O184" s="813">
        <v>5.5</v>
      </c>
      <c r="P184" s="729">
        <v>118.54</v>
      </c>
      <c r="Q184" s="746">
        <v>0.33333333333333337</v>
      </c>
      <c r="R184" s="728">
        <v>2</v>
      </c>
      <c r="S184" s="746">
        <v>0.33333333333333331</v>
      </c>
      <c r="T184" s="813">
        <v>2</v>
      </c>
      <c r="U184" s="769">
        <v>0.36363636363636365</v>
      </c>
    </row>
    <row r="185" spans="1:21" ht="14.4" customHeight="1" x14ac:dyDescent="0.3">
      <c r="A185" s="727">
        <v>22</v>
      </c>
      <c r="B185" s="728" t="s">
        <v>721</v>
      </c>
      <c r="C185" s="728" t="s">
        <v>725</v>
      </c>
      <c r="D185" s="811" t="s">
        <v>1045</v>
      </c>
      <c r="E185" s="812" t="s">
        <v>737</v>
      </c>
      <c r="F185" s="728" t="s">
        <v>722</v>
      </c>
      <c r="G185" s="728" t="s">
        <v>739</v>
      </c>
      <c r="H185" s="728" t="s">
        <v>566</v>
      </c>
      <c r="I185" s="728" t="s">
        <v>689</v>
      </c>
      <c r="J185" s="728" t="s">
        <v>588</v>
      </c>
      <c r="K185" s="728" t="s">
        <v>690</v>
      </c>
      <c r="L185" s="729">
        <v>79.03</v>
      </c>
      <c r="M185" s="729">
        <v>3082.17</v>
      </c>
      <c r="N185" s="728">
        <v>39</v>
      </c>
      <c r="O185" s="813">
        <v>29.5</v>
      </c>
      <c r="P185" s="729">
        <v>869.32999999999981</v>
      </c>
      <c r="Q185" s="746">
        <v>0.28205128205128199</v>
      </c>
      <c r="R185" s="728">
        <v>11</v>
      </c>
      <c r="S185" s="746">
        <v>0.28205128205128205</v>
      </c>
      <c r="T185" s="813">
        <v>9</v>
      </c>
      <c r="U185" s="769">
        <v>0.30508474576271188</v>
      </c>
    </row>
    <row r="186" spans="1:21" ht="14.4" customHeight="1" x14ac:dyDescent="0.3">
      <c r="A186" s="727">
        <v>22</v>
      </c>
      <c r="B186" s="728" t="s">
        <v>721</v>
      </c>
      <c r="C186" s="728" t="s">
        <v>725</v>
      </c>
      <c r="D186" s="811" t="s">
        <v>1045</v>
      </c>
      <c r="E186" s="812" t="s">
        <v>737</v>
      </c>
      <c r="F186" s="728" t="s">
        <v>722</v>
      </c>
      <c r="G186" s="728" t="s">
        <v>739</v>
      </c>
      <c r="H186" s="728" t="s">
        <v>566</v>
      </c>
      <c r="I186" s="728" t="s">
        <v>1023</v>
      </c>
      <c r="J186" s="728" t="s">
        <v>776</v>
      </c>
      <c r="K186" s="728" t="s">
        <v>1024</v>
      </c>
      <c r="L186" s="729">
        <v>62.24</v>
      </c>
      <c r="M186" s="729">
        <v>62.24</v>
      </c>
      <c r="N186" s="728">
        <v>1</v>
      </c>
      <c r="O186" s="813">
        <v>1</v>
      </c>
      <c r="P186" s="729"/>
      <c r="Q186" s="746">
        <v>0</v>
      </c>
      <c r="R186" s="728"/>
      <c r="S186" s="746">
        <v>0</v>
      </c>
      <c r="T186" s="813"/>
      <c r="U186" s="769">
        <v>0</v>
      </c>
    </row>
    <row r="187" spans="1:21" ht="14.4" customHeight="1" x14ac:dyDescent="0.3">
      <c r="A187" s="727">
        <v>22</v>
      </c>
      <c r="B187" s="728" t="s">
        <v>721</v>
      </c>
      <c r="C187" s="728" t="s">
        <v>725</v>
      </c>
      <c r="D187" s="811" t="s">
        <v>1045</v>
      </c>
      <c r="E187" s="812" t="s">
        <v>737</v>
      </c>
      <c r="F187" s="728" t="s">
        <v>722</v>
      </c>
      <c r="G187" s="728" t="s">
        <v>739</v>
      </c>
      <c r="H187" s="728" t="s">
        <v>566</v>
      </c>
      <c r="I187" s="728" t="s">
        <v>745</v>
      </c>
      <c r="J187" s="728" t="s">
        <v>683</v>
      </c>
      <c r="K187" s="728" t="s">
        <v>746</v>
      </c>
      <c r="L187" s="729">
        <v>59.27</v>
      </c>
      <c r="M187" s="729">
        <v>237.08</v>
      </c>
      <c r="N187" s="728">
        <v>4</v>
      </c>
      <c r="O187" s="813">
        <v>2.5</v>
      </c>
      <c r="P187" s="729"/>
      <c r="Q187" s="746">
        <v>0</v>
      </c>
      <c r="R187" s="728"/>
      <c r="S187" s="746">
        <v>0</v>
      </c>
      <c r="T187" s="813"/>
      <c r="U187" s="769">
        <v>0</v>
      </c>
    </row>
    <row r="188" spans="1:21" ht="14.4" customHeight="1" x14ac:dyDescent="0.3">
      <c r="A188" s="727">
        <v>22</v>
      </c>
      <c r="B188" s="728" t="s">
        <v>721</v>
      </c>
      <c r="C188" s="728" t="s">
        <v>725</v>
      </c>
      <c r="D188" s="811" t="s">
        <v>1045</v>
      </c>
      <c r="E188" s="812" t="s">
        <v>737</v>
      </c>
      <c r="F188" s="728" t="s">
        <v>722</v>
      </c>
      <c r="G188" s="728" t="s">
        <v>739</v>
      </c>
      <c r="H188" s="728" t="s">
        <v>526</v>
      </c>
      <c r="I188" s="728" t="s">
        <v>747</v>
      </c>
      <c r="J188" s="728" t="s">
        <v>683</v>
      </c>
      <c r="K188" s="728" t="s">
        <v>748</v>
      </c>
      <c r="L188" s="729">
        <v>98.78</v>
      </c>
      <c r="M188" s="729">
        <v>296.34000000000003</v>
      </c>
      <c r="N188" s="728">
        <v>3</v>
      </c>
      <c r="O188" s="813">
        <v>3</v>
      </c>
      <c r="P188" s="729">
        <v>98.78</v>
      </c>
      <c r="Q188" s="746">
        <v>0.33333333333333331</v>
      </c>
      <c r="R188" s="728">
        <v>1</v>
      </c>
      <c r="S188" s="746">
        <v>0.33333333333333331</v>
      </c>
      <c r="T188" s="813">
        <v>1</v>
      </c>
      <c r="U188" s="769">
        <v>0.33333333333333331</v>
      </c>
    </row>
    <row r="189" spans="1:21" ht="14.4" customHeight="1" x14ac:dyDescent="0.3">
      <c r="A189" s="727">
        <v>22</v>
      </c>
      <c r="B189" s="728" t="s">
        <v>721</v>
      </c>
      <c r="C189" s="728" t="s">
        <v>725</v>
      </c>
      <c r="D189" s="811" t="s">
        <v>1045</v>
      </c>
      <c r="E189" s="812" t="s">
        <v>737</v>
      </c>
      <c r="F189" s="728" t="s">
        <v>722</v>
      </c>
      <c r="G189" s="728" t="s">
        <v>739</v>
      </c>
      <c r="H189" s="728" t="s">
        <v>566</v>
      </c>
      <c r="I189" s="728" t="s">
        <v>839</v>
      </c>
      <c r="J189" s="728" t="s">
        <v>743</v>
      </c>
      <c r="K189" s="728" t="s">
        <v>840</v>
      </c>
      <c r="L189" s="729">
        <v>118.54</v>
      </c>
      <c r="M189" s="729">
        <v>474.16</v>
      </c>
      <c r="N189" s="728">
        <v>4</v>
      </c>
      <c r="O189" s="813">
        <v>3.5</v>
      </c>
      <c r="P189" s="729">
        <v>237.08</v>
      </c>
      <c r="Q189" s="746">
        <v>0.5</v>
      </c>
      <c r="R189" s="728">
        <v>2</v>
      </c>
      <c r="S189" s="746">
        <v>0.5</v>
      </c>
      <c r="T189" s="813">
        <v>1.5</v>
      </c>
      <c r="U189" s="769">
        <v>0.42857142857142855</v>
      </c>
    </row>
    <row r="190" spans="1:21" ht="14.4" customHeight="1" x14ac:dyDescent="0.3">
      <c r="A190" s="727">
        <v>22</v>
      </c>
      <c r="B190" s="728" t="s">
        <v>721</v>
      </c>
      <c r="C190" s="728" t="s">
        <v>725</v>
      </c>
      <c r="D190" s="811" t="s">
        <v>1045</v>
      </c>
      <c r="E190" s="812" t="s">
        <v>737</v>
      </c>
      <c r="F190" s="728" t="s">
        <v>722</v>
      </c>
      <c r="G190" s="728" t="s">
        <v>739</v>
      </c>
      <c r="H190" s="728" t="s">
        <v>566</v>
      </c>
      <c r="I190" s="728" t="s">
        <v>1025</v>
      </c>
      <c r="J190" s="728" t="s">
        <v>592</v>
      </c>
      <c r="K190" s="728" t="s">
        <v>1026</v>
      </c>
      <c r="L190" s="729">
        <v>46.07</v>
      </c>
      <c r="M190" s="729">
        <v>46.07</v>
      </c>
      <c r="N190" s="728">
        <v>1</v>
      </c>
      <c r="O190" s="813">
        <v>0.5</v>
      </c>
      <c r="P190" s="729"/>
      <c r="Q190" s="746">
        <v>0</v>
      </c>
      <c r="R190" s="728"/>
      <c r="S190" s="746">
        <v>0</v>
      </c>
      <c r="T190" s="813"/>
      <c r="U190" s="769">
        <v>0</v>
      </c>
    </row>
    <row r="191" spans="1:21" ht="14.4" customHeight="1" x14ac:dyDescent="0.3">
      <c r="A191" s="727">
        <v>22</v>
      </c>
      <c r="B191" s="728" t="s">
        <v>721</v>
      </c>
      <c r="C191" s="728" t="s">
        <v>725</v>
      </c>
      <c r="D191" s="811" t="s">
        <v>1045</v>
      </c>
      <c r="E191" s="812" t="s">
        <v>737</v>
      </c>
      <c r="F191" s="728" t="s">
        <v>722</v>
      </c>
      <c r="G191" s="728" t="s">
        <v>739</v>
      </c>
      <c r="H191" s="728" t="s">
        <v>566</v>
      </c>
      <c r="I191" s="728" t="s">
        <v>1027</v>
      </c>
      <c r="J191" s="728" t="s">
        <v>588</v>
      </c>
      <c r="K191" s="728" t="s">
        <v>1028</v>
      </c>
      <c r="L191" s="729">
        <v>79.03</v>
      </c>
      <c r="M191" s="729">
        <v>1027.3899999999999</v>
      </c>
      <c r="N191" s="728">
        <v>13</v>
      </c>
      <c r="O191" s="813">
        <v>10</v>
      </c>
      <c r="P191" s="729">
        <v>553.20999999999992</v>
      </c>
      <c r="Q191" s="746">
        <v>0.53846153846153844</v>
      </c>
      <c r="R191" s="728">
        <v>7</v>
      </c>
      <c r="S191" s="746">
        <v>0.53846153846153844</v>
      </c>
      <c r="T191" s="813">
        <v>5.5</v>
      </c>
      <c r="U191" s="769">
        <v>0.55000000000000004</v>
      </c>
    </row>
    <row r="192" spans="1:21" ht="14.4" customHeight="1" x14ac:dyDescent="0.3">
      <c r="A192" s="727">
        <v>22</v>
      </c>
      <c r="B192" s="728" t="s">
        <v>721</v>
      </c>
      <c r="C192" s="728" t="s">
        <v>725</v>
      </c>
      <c r="D192" s="811" t="s">
        <v>1045</v>
      </c>
      <c r="E192" s="812" t="s">
        <v>737</v>
      </c>
      <c r="F192" s="728" t="s">
        <v>722</v>
      </c>
      <c r="G192" s="728" t="s">
        <v>739</v>
      </c>
      <c r="H192" s="728" t="s">
        <v>566</v>
      </c>
      <c r="I192" s="728" t="s">
        <v>691</v>
      </c>
      <c r="J192" s="728" t="s">
        <v>683</v>
      </c>
      <c r="K192" s="728" t="s">
        <v>692</v>
      </c>
      <c r="L192" s="729">
        <v>46.07</v>
      </c>
      <c r="M192" s="729">
        <v>184.28</v>
      </c>
      <c r="N192" s="728">
        <v>4</v>
      </c>
      <c r="O192" s="813">
        <v>2.5</v>
      </c>
      <c r="P192" s="729"/>
      <c r="Q192" s="746">
        <v>0</v>
      </c>
      <c r="R192" s="728"/>
      <c r="S192" s="746">
        <v>0</v>
      </c>
      <c r="T192" s="813"/>
      <c r="U192" s="769">
        <v>0</v>
      </c>
    </row>
    <row r="193" spans="1:21" ht="14.4" customHeight="1" x14ac:dyDescent="0.3">
      <c r="A193" s="727">
        <v>22</v>
      </c>
      <c r="B193" s="728" t="s">
        <v>721</v>
      </c>
      <c r="C193" s="728" t="s">
        <v>725</v>
      </c>
      <c r="D193" s="811" t="s">
        <v>1045</v>
      </c>
      <c r="E193" s="812" t="s">
        <v>737</v>
      </c>
      <c r="F193" s="728" t="s">
        <v>722</v>
      </c>
      <c r="G193" s="728" t="s">
        <v>739</v>
      </c>
      <c r="H193" s="728" t="s">
        <v>566</v>
      </c>
      <c r="I193" s="728" t="s">
        <v>778</v>
      </c>
      <c r="J193" s="728" t="s">
        <v>683</v>
      </c>
      <c r="K193" s="728" t="s">
        <v>779</v>
      </c>
      <c r="L193" s="729">
        <v>118.54</v>
      </c>
      <c r="M193" s="729">
        <v>1896.6399999999999</v>
      </c>
      <c r="N193" s="728">
        <v>16</v>
      </c>
      <c r="O193" s="813">
        <v>12.5</v>
      </c>
      <c r="P193" s="729">
        <v>829.78000000000009</v>
      </c>
      <c r="Q193" s="746">
        <v>0.43750000000000006</v>
      </c>
      <c r="R193" s="728">
        <v>7</v>
      </c>
      <c r="S193" s="746">
        <v>0.4375</v>
      </c>
      <c r="T193" s="813">
        <v>5</v>
      </c>
      <c r="U193" s="769">
        <v>0.4</v>
      </c>
    </row>
    <row r="194" spans="1:21" ht="14.4" customHeight="1" x14ac:dyDescent="0.3">
      <c r="A194" s="727">
        <v>22</v>
      </c>
      <c r="B194" s="728" t="s">
        <v>721</v>
      </c>
      <c r="C194" s="728" t="s">
        <v>725</v>
      </c>
      <c r="D194" s="811" t="s">
        <v>1045</v>
      </c>
      <c r="E194" s="812" t="s">
        <v>737</v>
      </c>
      <c r="F194" s="728" t="s">
        <v>722</v>
      </c>
      <c r="G194" s="728" t="s">
        <v>739</v>
      </c>
      <c r="H194" s="728" t="s">
        <v>526</v>
      </c>
      <c r="I194" s="728" t="s">
        <v>749</v>
      </c>
      <c r="J194" s="728" t="s">
        <v>683</v>
      </c>
      <c r="K194" s="728" t="s">
        <v>750</v>
      </c>
      <c r="L194" s="729">
        <v>79.03</v>
      </c>
      <c r="M194" s="729">
        <v>1185.4499999999998</v>
      </c>
      <c r="N194" s="728">
        <v>15</v>
      </c>
      <c r="O194" s="813">
        <v>13</v>
      </c>
      <c r="P194" s="729">
        <v>474.17999999999995</v>
      </c>
      <c r="Q194" s="746">
        <v>0.4</v>
      </c>
      <c r="R194" s="728">
        <v>6</v>
      </c>
      <c r="S194" s="746">
        <v>0.4</v>
      </c>
      <c r="T194" s="813">
        <v>6</v>
      </c>
      <c r="U194" s="769">
        <v>0.46153846153846156</v>
      </c>
    </row>
    <row r="195" spans="1:21" ht="14.4" customHeight="1" x14ac:dyDescent="0.3">
      <c r="A195" s="727">
        <v>22</v>
      </c>
      <c r="B195" s="728" t="s">
        <v>721</v>
      </c>
      <c r="C195" s="728" t="s">
        <v>725</v>
      </c>
      <c r="D195" s="811" t="s">
        <v>1045</v>
      </c>
      <c r="E195" s="812" t="s">
        <v>737</v>
      </c>
      <c r="F195" s="728" t="s">
        <v>722</v>
      </c>
      <c r="G195" s="728" t="s">
        <v>739</v>
      </c>
      <c r="H195" s="728" t="s">
        <v>566</v>
      </c>
      <c r="I195" s="728" t="s">
        <v>687</v>
      </c>
      <c r="J195" s="728" t="s">
        <v>592</v>
      </c>
      <c r="K195" s="728" t="s">
        <v>688</v>
      </c>
      <c r="L195" s="729">
        <v>46.07</v>
      </c>
      <c r="M195" s="729">
        <v>184.28</v>
      </c>
      <c r="N195" s="728">
        <v>4</v>
      </c>
      <c r="O195" s="813">
        <v>3</v>
      </c>
      <c r="P195" s="729">
        <v>46.07</v>
      </c>
      <c r="Q195" s="746">
        <v>0.25</v>
      </c>
      <c r="R195" s="728">
        <v>1</v>
      </c>
      <c r="S195" s="746">
        <v>0.25</v>
      </c>
      <c r="T195" s="813">
        <v>0.5</v>
      </c>
      <c r="U195" s="769">
        <v>0.16666666666666666</v>
      </c>
    </row>
    <row r="196" spans="1:21" ht="14.4" customHeight="1" x14ac:dyDescent="0.3">
      <c r="A196" s="727">
        <v>22</v>
      </c>
      <c r="B196" s="728" t="s">
        <v>721</v>
      </c>
      <c r="C196" s="728" t="s">
        <v>725</v>
      </c>
      <c r="D196" s="811" t="s">
        <v>1045</v>
      </c>
      <c r="E196" s="812" t="s">
        <v>737</v>
      </c>
      <c r="F196" s="728" t="s">
        <v>722</v>
      </c>
      <c r="G196" s="728" t="s">
        <v>739</v>
      </c>
      <c r="H196" s="728" t="s">
        <v>526</v>
      </c>
      <c r="I196" s="728" t="s">
        <v>841</v>
      </c>
      <c r="J196" s="728" t="s">
        <v>842</v>
      </c>
      <c r="K196" s="728" t="s">
        <v>843</v>
      </c>
      <c r="L196" s="729">
        <v>79.03</v>
      </c>
      <c r="M196" s="729">
        <v>632.24</v>
      </c>
      <c r="N196" s="728">
        <v>8</v>
      </c>
      <c r="O196" s="813">
        <v>5.5</v>
      </c>
      <c r="P196" s="729">
        <v>395.15</v>
      </c>
      <c r="Q196" s="746">
        <v>0.625</v>
      </c>
      <c r="R196" s="728">
        <v>5</v>
      </c>
      <c r="S196" s="746">
        <v>0.625</v>
      </c>
      <c r="T196" s="813">
        <v>3.5</v>
      </c>
      <c r="U196" s="769">
        <v>0.63636363636363635</v>
      </c>
    </row>
    <row r="197" spans="1:21" ht="14.4" customHeight="1" x14ac:dyDescent="0.3">
      <c r="A197" s="727">
        <v>22</v>
      </c>
      <c r="B197" s="728" t="s">
        <v>721</v>
      </c>
      <c r="C197" s="728" t="s">
        <v>725</v>
      </c>
      <c r="D197" s="811" t="s">
        <v>1045</v>
      </c>
      <c r="E197" s="812" t="s">
        <v>737</v>
      </c>
      <c r="F197" s="728" t="s">
        <v>722</v>
      </c>
      <c r="G197" s="728" t="s">
        <v>751</v>
      </c>
      <c r="H197" s="728" t="s">
        <v>526</v>
      </c>
      <c r="I197" s="728" t="s">
        <v>1029</v>
      </c>
      <c r="J197" s="728" t="s">
        <v>1030</v>
      </c>
      <c r="K197" s="728" t="s">
        <v>783</v>
      </c>
      <c r="L197" s="729">
        <v>0</v>
      </c>
      <c r="M197" s="729">
        <v>0</v>
      </c>
      <c r="N197" s="728">
        <v>1</v>
      </c>
      <c r="O197" s="813">
        <v>1</v>
      </c>
      <c r="P197" s="729"/>
      <c r="Q197" s="746"/>
      <c r="R197" s="728"/>
      <c r="S197" s="746">
        <v>0</v>
      </c>
      <c r="T197" s="813"/>
      <c r="U197" s="769">
        <v>0</v>
      </c>
    </row>
    <row r="198" spans="1:21" ht="14.4" customHeight="1" x14ac:dyDescent="0.3">
      <c r="A198" s="727">
        <v>22</v>
      </c>
      <c r="B198" s="728" t="s">
        <v>721</v>
      </c>
      <c r="C198" s="728" t="s">
        <v>725</v>
      </c>
      <c r="D198" s="811" t="s">
        <v>1045</v>
      </c>
      <c r="E198" s="812" t="s">
        <v>737</v>
      </c>
      <c r="F198" s="728" t="s">
        <v>722</v>
      </c>
      <c r="G198" s="728" t="s">
        <v>1031</v>
      </c>
      <c r="H198" s="728" t="s">
        <v>566</v>
      </c>
      <c r="I198" s="728" t="s">
        <v>1032</v>
      </c>
      <c r="J198" s="728" t="s">
        <v>1033</v>
      </c>
      <c r="K198" s="728" t="s">
        <v>1034</v>
      </c>
      <c r="L198" s="729">
        <v>181.94</v>
      </c>
      <c r="M198" s="729">
        <v>181.94</v>
      </c>
      <c r="N198" s="728">
        <v>1</v>
      </c>
      <c r="O198" s="813">
        <v>0.5</v>
      </c>
      <c r="P198" s="729"/>
      <c r="Q198" s="746">
        <v>0</v>
      </c>
      <c r="R198" s="728"/>
      <c r="S198" s="746">
        <v>0</v>
      </c>
      <c r="T198" s="813"/>
      <c r="U198" s="769">
        <v>0</v>
      </c>
    </row>
    <row r="199" spans="1:21" ht="14.4" customHeight="1" x14ac:dyDescent="0.3">
      <c r="A199" s="727">
        <v>22</v>
      </c>
      <c r="B199" s="728" t="s">
        <v>721</v>
      </c>
      <c r="C199" s="728" t="s">
        <v>725</v>
      </c>
      <c r="D199" s="811" t="s">
        <v>1045</v>
      </c>
      <c r="E199" s="812" t="s">
        <v>737</v>
      </c>
      <c r="F199" s="728" t="s">
        <v>722</v>
      </c>
      <c r="G199" s="728" t="s">
        <v>855</v>
      </c>
      <c r="H199" s="728" t="s">
        <v>566</v>
      </c>
      <c r="I199" s="728" t="s">
        <v>859</v>
      </c>
      <c r="J199" s="728" t="s">
        <v>857</v>
      </c>
      <c r="K199" s="728" t="s">
        <v>858</v>
      </c>
      <c r="L199" s="729">
        <v>0</v>
      </c>
      <c r="M199" s="729">
        <v>0</v>
      </c>
      <c r="N199" s="728">
        <v>1</v>
      </c>
      <c r="O199" s="813">
        <v>1</v>
      </c>
      <c r="P199" s="729">
        <v>0</v>
      </c>
      <c r="Q199" s="746"/>
      <c r="R199" s="728">
        <v>1</v>
      </c>
      <c r="S199" s="746">
        <v>1</v>
      </c>
      <c r="T199" s="813">
        <v>1</v>
      </c>
      <c r="U199" s="769">
        <v>1</v>
      </c>
    </row>
    <row r="200" spans="1:21" ht="14.4" customHeight="1" x14ac:dyDescent="0.3">
      <c r="A200" s="727">
        <v>22</v>
      </c>
      <c r="B200" s="728" t="s">
        <v>721</v>
      </c>
      <c r="C200" s="728" t="s">
        <v>725</v>
      </c>
      <c r="D200" s="811" t="s">
        <v>1045</v>
      </c>
      <c r="E200" s="812" t="s">
        <v>737</v>
      </c>
      <c r="F200" s="728" t="s">
        <v>722</v>
      </c>
      <c r="G200" s="728" t="s">
        <v>855</v>
      </c>
      <c r="H200" s="728" t="s">
        <v>566</v>
      </c>
      <c r="I200" s="728" t="s">
        <v>1035</v>
      </c>
      <c r="J200" s="728" t="s">
        <v>857</v>
      </c>
      <c r="K200" s="728" t="s">
        <v>1036</v>
      </c>
      <c r="L200" s="729">
        <v>0</v>
      </c>
      <c r="M200" s="729">
        <v>0</v>
      </c>
      <c r="N200" s="728">
        <v>1</v>
      </c>
      <c r="O200" s="813">
        <v>1</v>
      </c>
      <c r="P200" s="729">
        <v>0</v>
      </c>
      <c r="Q200" s="746"/>
      <c r="R200" s="728">
        <v>1</v>
      </c>
      <c r="S200" s="746">
        <v>1</v>
      </c>
      <c r="T200" s="813">
        <v>1</v>
      </c>
      <c r="U200" s="769">
        <v>1</v>
      </c>
    </row>
    <row r="201" spans="1:21" ht="14.4" customHeight="1" x14ac:dyDescent="0.3">
      <c r="A201" s="727">
        <v>22</v>
      </c>
      <c r="B201" s="728" t="s">
        <v>721</v>
      </c>
      <c r="C201" s="728" t="s">
        <v>725</v>
      </c>
      <c r="D201" s="811" t="s">
        <v>1045</v>
      </c>
      <c r="E201" s="812" t="s">
        <v>737</v>
      </c>
      <c r="F201" s="728" t="s">
        <v>722</v>
      </c>
      <c r="G201" s="728" t="s">
        <v>866</v>
      </c>
      <c r="H201" s="728" t="s">
        <v>526</v>
      </c>
      <c r="I201" s="728" t="s">
        <v>867</v>
      </c>
      <c r="J201" s="728" t="s">
        <v>868</v>
      </c>
      <c r="K201" s="728" t="s">
        <v>869</v>
      </c>
      <c r="L201" s="729">
        <v>0</v>
      </c>
      <c r="M201" s="729">
        <v>0</v>
      </c>
      <c r="N201" s="728">
        <v>14</v>
      </c>
      <c r="O201" s="813">
        <v>11.5</v>
      </c>
      <c r="P201" s="729">
        <v>0</v>
      </c>
      <c r="Q201" s="746"/>
      <c r="R201" s="728">
        <v>14</v>
      </c>
      <c r="S201" s="746">
        <v>1</v>
      </c>
      <c r="T201" s="813">
        <v>11.5</v>
      </c>
      <c r="U201" s="769">
        <v>1</v>
      </c>
    </row>
    <row r="202" spans="1:21" ht="14.4" customHeight="1" x14ac:dyDescent="0.3">
      <c r="A202" s="727">
        <v>22</v>
      </c>
      <c r="B202" s="728" t="s">
        <v>721</v>
      </c>
      <c r="C202" s="728" t="s">
        <v>725</v>
      </c>
      <c r="D202" s="811" t="s">
        <v>1045</v>
      </c>
      <c r="E202" s="812" t="s">
        <v>738</v>
      </c>
      <c r="F202" s="728" t="s">
        <v>722</v>
      </c>
      <c r="G202" s="728" t="s">
        <v>895</v>
      </c>
      <c r="H202" s="728" t="s">
        <v>526</v>
      </c>
      <c r="I202" s="728" t="s">
        <v>896</v>
      </c>
      <c r="J202" s="728" t="s">
        <v>897</v>
      </c>
      <c r="K202" s="728" t="s">
        <v>898</v>
      </c>
      <c r="L202" s="729">
        <v>143.34</v>
      </c>
      <c r="M202" s="729">
        <v>143.34</v>
      </c>
      <c r="N202" s="728">
        <v>1</v>
      </c>
      <c r="O202" s="813">
        <v>1</v>
      </c>
      <c r="P202" s="729"/>
      <c r="Q202" s="746">
        <v>0</v>
      </c>
      <c r="R202" s="728"/>
      <c r="S202" s="746">
        <v>0</v>
      </c>
      <c r="T202" s="813"/>
      <c r="U202" s="769">
        <v>0</v>
      </c>
    </row>
    <row r="203" spans="1:21" ht="14.4" customHeight="1" x14ac:dyDescent="0.3">
      <c r="A203" s="727">
        <v>22</v>
      </c>
      <c r="B203" s="728" t="s">
        <v>721</v>
      </c>
      <c r="C203" s="728" t="s">
        <v>725</v>
      </c>
      <c r="D203" s="811" t="s">
        <v>1045</v>
      </c>
      <c r="E203" s="812" t="s">
        <v>738</v>
      </c>
      <c r="F203" s="728" t="s">
        <v>722</v>
      </c>
      <c r="G203" s="728" t="s">
        <v>1037</v>
      </c>
      <c r="H203" s="728" t="s">
        <v>526</v>
      </c>
      <c r="I203" s="728" t="s">
        <v>1038</v>
      </c>
      <c r="J203" s="728" t="s">
        <v>1039</v>
      </c>
      <c r="K203" s="728" t="s">
        <v>1040</v>
      </c>
      <c r="L203" s="729">
        <v>0</v>
      </c>
      <c r="M203" s="729">
        <v>0</v>
      </c>
      <c r="N203" s="728">
        <v>1</v>
      </c>
      <c r="O203" s="813">
        <v>1</v>
      </c>
      <c r="P203" s="729">
        <v>0</v>
      </c>
      <c r="Q203" s="746"/>
      <c r="R203" s="728">
        <v>1</v>
      </c>
      <c r="S203" s="746">
        <v>1</v>
      </c>
      <c r="T203" s="813">
        <v>1</v>
      </c>
      <c r="U203" s="769">
        <v>1</v>
      </c>
    </row>
    <row r="204" spans="1:21" ht="14.4" customHeight="1" x14ac:dyDescent="0.3">
      <c r="A204" s="727">
        <v>22</v>
      </c>
      <c r="B204" s="728" t="s">
        <v>721</v>
      </c>
      <c r="C204" s="728" t="s">
        <v>725</v>
      </c>
      <c r="D204" s="811" t="s">
        <v>1045</v>
      </c>
      <c r="E204" s="812" t="s">
        <v>738</v>
      </c>
      <c r="F204" s="728" t="s">
        <v>722</v>
      </c>
      <c r="G204" s="728" t="s">
        <v>902</v>
      </c>
      <c r="H204" s="728" t="s">
        <v>526</v>
      </c>
      <c r="I204" s="728" t="s">
        <v>903</v>
      </c>
      <c r="J204" s="728" t="s">
        <v>904</v>
      </c>
      <c r="K204" s="728" t="s">
        <v>905</v>
      </c>
      <c r="L204" s="729">
        <v>115.26</v>
      </c>
      <c r="M204" s="729">
        <v>115.26</v>
      </c>
      <c r="N204" s="728">
        <v>1</v>
      </c>
      <c r="O204" s="813">
        <v>1</v>
      </c>
      <c r="P204" s="729">
        <v>115.26</v>
      </c>
      <c r="Q204" s="746">
        <v>1</v>
      </c>
      <c r="R204" s="728">
        <v>1</v>
      </c>
      <c r="S204" s="746">
        <v>1</v>
      </c>
      <c r="T204" s="813">
        <v>1</v>
      </c>
      <c r="U204" s="769">
        <v>1</v>
      </c>
    </row>
    <row r="205" spans="1:21" ht="14.4" customHeight="1" x14ac:dyDescent="0.3">
      <c r="A205" s="727">
        <v>22</v>
      </c>
      <c r="B205" s="728" t="s">
        <v>721</v>
      </c>
      <c r="C205" s="728" t="s">
        <v>725</v>
      </c>
      <c r="D205" s="811" t="s">
        <v>1045</v>
      </c>
      <c r="E205" s="812" t="s">
        <v>738</v>
      </c>
      <c r="F205" s="728" t="s">
        <v>722</v>
      </c>
      <c r="G205" s="728" t="s">
        <v>769</v>
      </c>
      <c r="H205" s="728" t="s">
        <v>526</v>
      </c>
      <c r="I205" s="728" t="s">
        <v>1041</v>
      </c>
      <c r="J205" s="728" t="s">
        <v>771</v>
      </c>
      <c r="K205" s="728" t="s">
        <v>772</v>
      </c>
      <c r="L205" s="729">
        <v>34.15</v>
      </c>
      <c r="M205" s="729">
        <v>34.15</v>
      </c>
      <c r="N205" s="728">
        <v>1</v>
      </c>
      <c r="O205" s="813">
        <v>0.5</v>
      </c>
      <c r="P205" s="729">
        <v>34.15</v>
      </c>
      <c r="Q205" s="746">
        <v>1</v>
      </c>
      <c r="R205" s="728">
        <v>1</v>
      </c>
      <c r="S205" s="746">
        <v>1</v>
      </c>
      <c r="T205" s="813">
        <v>0.5</v>
      </c>
      <c r="U205" s="769">
        <v>1</v>
      </c>
    </row>
    <row r="206" spans="1:21" ht="14.4" customHeight="1" x14ac:dyDescent="0.3">
      <c r="A206" s="727">
        <v>22</v>
      </c>
      <c r="B206" s="728" t="s">
        <v>721</v>
      </c>
      <c r="C206" s="728" t="s">
        <v>725</v>
      </c>
      <c r="D206" s="811" t="s">
        <v>1045</v>
      </c>
      <c r="E206" s="812" t="s">
        <v>738</v>
      </c>
      <c r="F206" s="728" t="s">
        <v>722</v>
      </c>
      <c r="G206" s="728" t="s">
        <v>739</v>
      </c>
      <c r="H206" s="728" t="s">
        <v>566</v>
      </c>
      <c r="I206" s="728" t="s">
        <v>935</v>
      </c>
      <c r="J206" s="728" t="s">
        <v>683</v>
      </c>
      <c r="K206" s="728" t="s">
        <v>936</v>
      </c>
      <c r="L206" s="729">
        <v>69.55</v>
      </c>
      <c r="M206" s="729">
        <v>69.55</v>
      </c>
      <c r="N206" s="728">
        <v>1</v>
      </c>
      <c r="O206" s="813">
        <v>1</v>
      </c>
      <c r="P206" s="729"/>
      <c r="Q206" s="746">
        <v>0</v>
      </c>
      <c r="R206" s="728"/>
      <c r="S206" s="746">
        <v>0</v>
      </c>
      <c r="T206" s="813"/>
      <c r="U206" s="769">
        <v>0</v>
      </c>
    </row>
    <row r="207" spans="1:21" ht="14.4" customHeight="1" x14ac:dyDescent="0.3">
      <c r="A207" s="727">
        <v>22</v>
      </c>
      <c r="B207" s="728" t="s">
        <v>721</v>
      </c>
      <c r="C207" s="728" t="s">
        <v>725</v>
      </c>
      <c r="D207" s="811" t="s">
        <v>1045</v>
      </c>
      <c r="E207" s="812" t="s">
        <v>738</v>
      </c>
      <c r="F207" s="728" t="s">
        <v>722</v>
      </c>
      <c r="G207" s="728" t="s">
        <v>739</v>
      </c>
      <c r="H207" s="728" t="s">
        <v>566</v>
      </c>
      <c r="I207" s="728" t="s">
        <v>1021</v>
      </c>
      <c r="J207" s="728" t="s">
        <v>683</v>
      </c>
      <c r="K207" s="728" t="s">
        <v>1022</v>
      </c>
      <c r="L207" s="729">
        <v>0</v>
      </c>
      <c r="M207" s="729">
        <v>0</v>
      </c>
      <c r="N207" s="728">
        <v>1</v>
      </c>
      <c r="O207" s="813">
        <v>1</v>
      </c>
      <c r="P207" s="729">
        <v>0</v>
      </c>
      <c r="Q207" s="746"/>
      <c r="R207" s="728">
        <v>1</v>
      </c>
      <c r="S207" s="746">
        <v>1</v>
      </c>
      <c r="T207" s="813">
        <v>1</v>
      </c>
      <c r="U207" s="769">
        <v>1</v>
      </c>
    </row>
    <row r="208" spans="1:21" ht="14.4" customHeight="1" x14ac:dyDescent="0.3">
      <c r="A208" s="727">
        <v>22</v>
      </c>
      <c r="B208" s="728" t="s">
        <v>721</v>
      </c>
      <c r="C208" s="728" t="s">
        <v>725</v>
      </c>
      <c r="D208" s="811" t="s">
        <v>1045</v>
      </c>
      <c r="E208" s="812" t="s">
        <v>738</v>
      </c>
      <c r="F208" s="728" t="s">
        <v>722</v>
      </c>
      <c r="G208" s="728" t="s">
        <v>739</v>
      </c>
      <c r="H208" s="728" t="s">
        <v>566</v>
      </c>
      <c r="I208" s="728" t="s">
        <v>682</v>
      </c>
      <c r="J208" s="728" t="s">
        <v>683</v>
      </c>
      <c r="K208" s="728" t="s">
        <v>684</v>
      </c>
      <c r="L208" s="729">
        <v>88.51</v>
      </c>
      <c r="M208" s="729">
        <v>619.57000000000005</v>
      </c>
      <c r="N208" s="728">
        <v>7</v>
      </c>
      <c r="O208" s="813">
        <v>7</v>
      </c>
      <c r="P208" s="729">
        <v>442.55</v>
      </c>
      <c r="Q208" s="746">
        <v>0.7142857142857143</v>
      </c>
      <c r="R208" s="728">
        <v>5</v>
      </c>
      <c r="S208" s="746">
        <v>0.7142857142857143</v>
      </c>
      <c r="T208" s="813">
        <v>5</v>
      </c>
      <c r="U208" s="769">
        <v>0.7142857142857143</v>
      </c>
    </row>
    <row r="209" spans="1:21" ht="14.4" customHeight="1" x14ac:dyDescent="0.3">
      <c r="A209" s="727">
        <v>22</v>
      </c>
      <c r="B209" s="728" t="s">
        <v>721</v>
      </c>
      <c r="C209" s="728" t="s">
        <v>725</v>
      </c>
      <c r="D209" s="811" t="s">
        <v>1045</v>
      </c>
      <c r="E209" s="812" t="s">
        <v>738</v>
      </c>
      <c r="F209" s="728" t="s">
        <v>722</v>
      </c>
      <c r="G209" s="728" t="s">
        <v>739</v>
      </c>
      <c r="H209" s="728" t="s">
        <v>526</v>
      </c>
      <c r="I209" s="728" t="s">
        <v>773</v>
      </c>
      <c r="J209" s="728" t="s">
        <v>683</v>
      </c>
      <c r="K209" s="728" t="s">
        <v>774</v>
      </c>
      <c r="L209" s="729">
        <v>158.05000000000001</v>
      </c>
      <c r="M209" s="729">
        <v>316.10000000000002</v>
      </c>
      <c r="N209" s="728">
        <v>2</v>
      </c>
      <c r="O209" s="813">
        <v>2</v>
      </c>
      <c r="P209" s="729">
        <v>316.10000000000002</v>
      </c>
      <c r="Q209" s="746">
        <v>1</v>
      </c>
      <c r="R209" s="728">
        <v>2</v>
      </c>
      <c r="S209" s="746">
        <v>1</v>
      </c>
      <c r="T209" s="813">
        <v>2</v>
      </c>
      <c r="U209" s="769">
        <v>1</v>
      </c>
    </row>
    <row r="210" spans="1:21" ht="14.4" customHeight="1" x14ac:dyDescent="0.3">
      <c r="A210" s="727">
        <v>22</v>
      </c>
      <c r="B210" s="728" t="s">
        <v>721</v>
      </c>
      <c r="C210" s="728" t="s">
        <v>725</v>
      </c>
      <c r="D210" s="811" t="s">
        <v>1045</v>
      </c>
      <c r="E210" s="812" t="s">
        <v>738</v>
      </c>
      <c r="F210" s="728" t="s">
        <v>722</v>
      </c>
      <c r="G210" s="728" t="s">
        <v>739</v>
      </c>
      <c r="H210" s="728" t="s">
        <v>566</v>
      </c>
      <c r="I210" s="728" t="s">
        <v>740</v>
      </c>
      <c r="J210" s="728" t="s">
        <v>683</v>
      </c>
      <c r="K210" s="728" t="s">
        <v>741</v>
      </c>
      <c r="L210" s="729">
        <v>0</v>
      </c>
      <c r="M210" s="729">
        <v>0</v>
      </c>
      <c r="N210" s="728">
        <v>5</v>
      </c>
      <c r="O210" s="813">
        <v>5</v>
      </c>
      <c r="P210" s="729">
        <v>0</v>
      </c>
      <c r="Q210" s="746"/>
      <c r="R210" s="728">
        <v>1</v>
      </c>
      <c r="S210" s="746">
        <v>0.2</v>
      </c>
      <c r="T210" s="813">
        <v>1</v>
      </c>
      <c r="U210" s="769">
        <v>0.2</v>
      </c>
    </row>
    <row r="211" spans="1:21" ht="14.4" customHeight="1" x14ac:dyDescent="0.3">
      <c r="A211" s="727">
        <v>22</v>
      </c>
      <c r="B211" s="728" t="s">
        <v>721</v>
      </c>
      <c r="C211" s="728" t="s">
        <v>725</v>
      </c>
      <c r="D211" s="811" t="s">
        <v>1045</v>
      </c>
      <c r="E211" s="812" t="s">
        <v>738</v>
      </c>
      <c r="F211" s="728" t="s">
        <v>722</v>
      </c>
      <c r="G211" s="728" t="s">
        <v>739</v>
      </c>
      <c r="H211" s="728" t="s">
        <v>566</v>
      </c>
      <c r="I211" s="728" t="s">
        <v>685</v>
      </c>
      <c r="J211" s="728" t="s">
        <v>590</v>
      </c>
      <c r="K211" s="728" t="s">
        <v>686</v>
      </c>
      <c r="L211" s="729">
        <v>98.78</v>
      </c>
      <c r="M211" s="729">
        <v>2271.9399999999996</v>
      </c>
      <c r="N211" s="728">
        <v>23</v>
      </c>
      <c r="O211" s="813">
        <v>23</v>
      </c>
      <c r="P211" s="729">
        <v>592.67999999999995</v>
      </c>
      <c r="Q211" s="746">
        <v>0.26086956521739135</v>
      </c>
      <c r="R211" s="728">
        <v>6</v>
      </c>
      <c r="S211" s="746">
        <v>0.2608695652173913</v>
      </c>
      <c r="T211" s="813">
        <v>6</v>
      </c>
      <c r="U211" s="769">
        <v>0.2608695652173913</v>
      </c>
    </row>
    <row r="212" spans="1:21" ht="14.4" customHeight="1" x14ac:dyDescent="0.3">
      <c r="A212" s="727">
        <v>22</v>
      </c>
      <c r="B212" s="728" t="s">
        <v>721</v>
      </c>
      <c r="C212" s="728" t="s">
        <v>725</v>
      </c>
      <c r="D212" s="811" t="s">
        <v>1045</v>
      </c>
      <c r="E212" s="812" t="s">
        <v>738</v>
      </c>
      <c r="F212" s="728" t="s">
        <v>722</v>
      </c>
      <c r="G212" s="728" t="s">
        <v>739</v>
      </c>
      <c r="H212" s="728" t="s">
        <v>566</v>
      </c>
      <c r="I212" s="728" t="s">
        <v>742</v>
      </c>
      <c r="J212" s="728" t="s">
        <v>743</v>
      </c>
      <c r="K212" s="728" t="s">
        <v>744</v>
      </c>
      <c r="L212" s="729">
        <v>118.54</v>
      </c>
      <c r="M212" s="729">
        <v>4623.0599999999995</v>
      </c>
      <c r="N212" s="728">
        <v>39</v>
      </c>
      <c r="O212" s="813">
        <v>35</v>
      </c>
      <c r="P212" s="729">
        <v>2489.3399999999997</v>
      </c>
      <c r="Q212" s="746">
        <v>0.53846153846153844</v>
      </c>
      <c r="R212" s="728">
        <v>21</v>
      </c>
      <c r="S212" s="746">
        <v>0.53846153846153844</v>
      </c>
      <c r="T212" s="813">
        <v>18.5</v>
      </c>
      <c r="U212" s="769">
        <v>0.52857142857142858</v>
      </c>
    </row>
    <row r="213" spans="1:21" ht="14.4" customHeight="1" x14ac:dyDescent="0.3">
      <c r="A213" s="727">
        <v>22</v>
      </c>
      <c r="B213" s="728" t="s">
        <v>721</v>
      </c>
      <c r="C213" s="728" t="s">
        <v>725</v>
      </c>
      <c r="D213" s="811" t="s">
        <v>1045</v>
      </c>
      <c r="E213" s="812" t="s">
        <v>738</v>
      </c>
      <c r="F213" s="728" t="s">
        <v>722</v>
      </c>
      <c r="G213" s="728" t="s">
        <v>739</v>
      </c>
      <c r="H213" s="728" t="s">
        <v>566</v>
      </c>
      <c r="I213" s="728" t="s">
        <v>775</v>
      </c>
      <c r="J213" s="728" t="s">
        <v>776</v>
      </c>
      <c r="K213" s="728" t="s">
        <v>777</v>
      </c>
      <c r="L213" s="729">
        <v>59.27</v>
      </c>
      <c r="M213" s="729">
        <v>118.54</v>
      </c>
      <c r="N213" s="728">
        <v>2</v>
      </c>
      <c r="O213" s="813">
        <v>1</v>
      </c>
      <c r="P213" s="729">
        <v>59.27</v>
      </c>
      <c r="Q213" s="746">
        <v>0.5</v>
      </c>
      <c r="R213" s="728">
        <v>1</v>
      </c>
      <c r="S213" s="746">
        <v>0.5</v>
      </c>
      <c r="T213" s="813">
        <v>0.5</v>
      </c>
      <c r="U213" s="769">
        <v>0.5</v>
      </c>
    </row>
    <row r="214" spans="1:21" ht="14.4" customHeight="1" x14ac:dyDescent="0.3">
      <c r="A214" s="727">
        <v>22</v>
      </c>
      <c r="B214" s="728" t="s">
        <v>721</v>
      </c>
      <c r="C214" s="728" t="s">
        <v>725</v>
      </c>
      <c r="D214" s="811" t="s">
        <v>1045</v>
      </c>
      <c r="E214" s="812" t="s">
        <v>738</v>
      </c>
      <c r="F214" s="728" t="s">
        <v>722</v>
      </c>
      <c r="G214" s="728" t="s">
        <v>739</v>
      </c>
      <c r="H214" s="728" t="s">
        <v>566</v>
      </c>
      <c r="I214" s="728" t="s">
        <v>689</v>
      </c>
      <c r="J214" s="728" t="s">
        <v>588</v>
      </c>
      <c r="K214" s="728" t="s">
        <v>690</v>
      </c>
      <c r="L214" s="729">
        <v>79.03</v>
      </c>
      <c r="M214" s="729">
        <v>3714.4099999999989</v>
      </c>
      <c r="N214" s="728">
        <v>47</v>
      </c>
      <c r="O214" s="813">
        <v>36</v>
      </c>
      <c r="P214" s="729">
        <v>1817.6899999999996</v>
      </c>
      <c r="Q214" s="746">
        <v>0.48936170212765961</v>
      </c>
      <c r="R214" s="728">
        <v>23</v>
      </c>
      <c r="S214" s="746">
        <v>0.48936170212765956</v>
      </c>
      <c r="T214" s="813">
        <v>18</v>
      </c>
      <c r="U214" s="769">
        <v>0.5</v>
      </c>
    </row>
    <row r="215" spans="1:21" ht="14.4" customHeight="1" x14ac:dyDescent="0.3">
      <c r="A215" s="727">
        <v>22</v>
      </c>
      <c r="B215" s="728" t="s">
        <v>721</v>
      </c>
      <c r="C215" s="728" t="s">
        <v>725</v>
      </c>
      <c r="D215" s="811" t="s">
        <v>1045</v>
      </c>
      <c r="E215" s="812" t="s">
        <v>738</v>
      </c>
      <c r="F215" s="728" t="s">
        <v>722</v>
      </c>
      <c r="G215" s="728" t="s">
        <v>739</v>
      </c>
      <c r="H215" s="728" t="s">
        <v>566</v>
      </c>
      <c r="I215" s="728" t="s">
        <v>745</v>
      </c>
      <c r="J215" s="728" t="s">
        <v>683</v>
      </c>
      <c r="K215" s="728" t="s">
        <v>746</v>
      </c>
      <c r="L215" s="729">
        <v>59.27</v>
      </c>
      <c r="M215" s="729">
        <v>177.81</v>
      </c>
      <c r="N215" s="728">
        <v>3</v>
      </c>
      <c r="O215" s="813">
        <v>3</v>
      </c>
      <c r="P215" s="729"/>
      <c r="Q215" s="746">
        <v>0</v>
      </c>
      <c r="R215" s="728"/>
      <c r="S215" s="746">
        <v>0</v>
      </c>
      <c r="T215" s="813"/>
      <c r="U215" s="769">
        <v>0</v>
      </c>
    </row>
    <row r="216" spans="1:21" ht="14.4" customHeight="1" x14ac:dyDescent="0.3">
      <c r="A216" s="727">
        <v>22</v>
      </c>
      <c r="B216" s="728" t="s">
        <v>721</v>
      </c>
      <c r="C216" s="728" t="s">
        <v>725</v>
      </c>
      <c r="D216" s="811" t="s">
        <v>1045</v>
      </c>
      <c r="E216" s="812" t="s">
        <v>738</v>
      </c>
      <c r="F216" s="728" t="s">
        <v>722</v>
      </c>
      <c r="G216" s="728" t="s">
        <v>739</v>
      </c>
      <c r="H216" s="728" t="s">
        <v>526</v>
      </c>
      <c r="I216" s="728" t="s">
        <v>747</v>
      </c>
      <c r="J216" s="728" t="s">
        <v>683</v>
      </c>
      <c r="K216" s="728" t="s">
        <v>748</v>
      </c>
      <c r="L216" s="729">
        <v>98.78</v>
      </c>
      <c r="M216" s="729">
        <v>790.24</v>
      </c>
      <c r="N216" s="728">
        <v>8</v>
      </c>
      <c r="O216" s="813">
        <v>8</v>
      </c>
      <c r="P216" s="729">
        <v>296.34000000000003</v>
      </c>
      <c r="Q216" s="746">
        <v>0.37500000000000006</v>
      </c>
      <c r="R216" s="728">
        <v>3</v>
      </c>
      <c r="S216" s="746">
        <v>0.375</v>
      </c>
      <c r="T216" s="813">
        <v>3</v>
      </c>
      <c r="U216" s="769">
        <v>0.375</v>
      </c>
    </row>
    <row r="217" spans="1:21" ht="14.4" customHeight="1" x14ac:dyDescent="0.3">
      <c r="A217" s="727">
        <v>22</v>
      </c>
      <c r="B217" s="728" t="s">
        <v>721</v>
      </c>
      <c r="C217" s="728" t="s">
        <v>725</v>
      </c>
      <c r="D217" s="811" t="s">
        <v>1045</v>
      </c>
      <c r="E217" s="812" t="s">
        <v>738</v>
      </c>
      <c r="F217" s="728" t="s">
        <v>722</v>
      </c>
      <c r="G217" s="728" t="s">
        <v>739</v>
      </c>
      <c r="H217" s="728" t="s">
        <v>566</v>
      </c>
      <c r="I217" s="728" t="s">
        <v>778</v>
      </c>
      <c r="J217" s="728" t="s">
        <v>683</v>
      </c>
      <c r="K217" s="728" t="s">
        <v>779</v>
      </c>
      <c r="L217" s="729">
        <v>118.54</v>
      </c>
      <c r="M217" s="729">
        <v>474.16</v>
      </c>
      <c r="N217" s="728">
        <v>4</v>
      </c>
      <c r="O217" s="813">
        <v>3</v>
      </c>
      <c r="P217" s="729"/>
      <c r="Q217" s="746">
        <v>0</v>
      </c>
      <c r="R217" s="728"/>
      <c r="S217" s="746">
        <v>0</v>
      </c>
      <c r="T217" s="813"/>
      <c r="U217" s="769">
        <v>0</v>
      </c>
    </row>
    <row r="218" spans="1:21" ht="14.4" customHeight="1" x14ac:dyDescent="0.3">
      <c r="A218" s="727">
        <v>22</v>
      </c>
      <c r="B218" s="728" t="s">
        <v>721</v>
      </c>
      <c r="C218" s="728" t="s">
        <v>725</v>
      </c>
      <c r="D218" s="811" t="s">
        <v>1045</v>
      </c>
      <c r="E218" s="812" t="s">
        <v>738</v>
      </c>
      <c r="F218" s="728" t="s">
        <v>722</v>
      </c>
      <c r="G218" s="728" t="s">
        <v>739</v>
      </c>
      <c r="H218" s="728" t="s">
        <v>526</v>
      </c>
      <c r="I218" s="728" t="s">
        <v>749</v>
      </c>
      <c r="J218" s="728" t="s">
        <v>683</v>
      </c>
      <c r="K218" s="728" t="s">
        <v>750</v>
      </c>
      <c r="L218" s="729">
        <v>79.03</v>
      </c>
      <c r="M218" s="729">
        <v>948.3599999999999</v>
      </c>
      <c r="N218" s="728">
        <v>12</v>
      </c>
      <c r="O218" s="813">
        <v>10</v>
      </c>
      <c r="P218" s="729">
        <v>474.17999999999995</v>
      </c>
      <c r="Q218" s="746">
        <v>0.5</v>
      </c>
      <c r="R218" s="728">
        <v>6</v>
      </c>
      <c r="S218" s="746">
        <v>0.5</v>
      </c>
      <c r="T218" s="813">
        <v>6</v>
      </c>
      <c r="U218" s="769">
        <v>0.6</v>
      </c>
    </row>
    <row r="219" spans="1:21" ht="14.4" customHeight="1" x14ac:dyDescent="0.3">
      <c r="A219" s="727">
        <v>22</v>
      </c>
      <c r="B219" s="728" t="s">
        <v>721</v>
      </c>
      <c r="C219" s="728" t="s">
        <v>725</v>
      </c>
      <c r="D219" s="811" t="s">
        <v>1045</v>
      </c>
      <c r="E219" s="812" t="s">
        <v>738</v>
      </c>
      <c r="F219" s="728" t="s">
        <v>722</v>
      </c>
      <c r="G219" s="728" t="s">
        <v>739</v>
      </c>
      <c r="H219" s="728" t="s">
        <v>566</v>
      </c>
      <c r="I219" s="728" t="s">
        <v>687</v>
      </c>
      <c r="J219" s="728" t="s">
        <v>592</v>
      </c>
      <c r="K219" s="728" t="s">
        <v>688</v>
      </c>
      <c r="L219" s="729">
        <v>46.07</v>
      </c>
      <c r="M219" s="729">
        <v>92.14</v>
      </c>
      <c r="N219" s="728">
        <v>2</v>
      </c>
      <c r="O219" s="813">
        <v>2</v>
      </c>
      <c r="P219" s="729">
        <v>46.07</v>
      </c>
      <c r="Q219" s="746">
        <v>0.5</v>
      </c>
      <c r="R219" s="728">
        <v>1</v>
      </c>
      <c r="S219" s="746">
        <v>0.5</v>
      </c>
      <c r="T219" s="813">
        <v>1</v>
      </c>
      <c r="U219" s="769">
        <v>0.5</v>
      </c>
    </row>
    <row r="220" spans="1:21" ht="14.4" customHeight="1" x14ac:dyDescent="0.3">
      <c r="A220" s="727">
        <v>22</v>
      </c>
      <c r="B220" s="728" t="s">
        <v>721</v>
      </c>
      <c r="C220" s="728" t="s">
        <v>725</v>
      </c>
      <c r="D220" s="811" t="s">
        <v>1045</v>
      </c>
      <c r="E220" s="812" t="s">
        <v>738</v>
      </c>
      <c r="F220" s="728" t="s">
        <v>722</v>
      </c>
      <c r="G220" s="728" t="s">
        <v>739</v>
      </c>
      <c r="H220" s="728" t="s">
        <v>526</v>
      </c>
      <c r="I220" s="728" t="s">
        <v>841</v>
      </c>
      <c r="J220" s="728" t="s">
        <v>842</v>
      </c>
      <c r="K220" s="728" t="s">
        <v>843</v>
      </c>
      <c r="L220" s="729">
        <v>79.03</v>
      </c>
      <c r="M220" s="729">
        <v>316.12</v>
      </c>
      <c r="N220" s="728">
        <v>4</v>
      </c>
      <c r="O220" s="813">
        <v>3</v>
      </c>
      <c r="P220" s="729">
        <v>237.09</v>
      </c>
      <c r="Q220" s="746">
        <v>0.75</v>
      </c>
      <c r="R220" s="728">
        <v>3</v>
      </c>
      <c r="S220" s="746">
        <v>0.75</v>
      </c>
      <c r="T220" s="813">
        <v>2</v>
      </c>
      <c r="U220" s="769">
        <v>0.66666666666666663</v>
      </c>
    </row>
    <row r="221" spans="1:21" ht="14.4" customHeight="1" x14ac:dyDescent="0.3">
      <c r="A221" s="727">
        <v>22</v>
      </c>
      <c r="B221" s="728" t="s">
        <v>721</v>
      </c>
      <c r="C221" s="728" t="s">
        <v>725</v>
      </c>
      <c r="D221" s="811" t="s">
        <v>1045</v>
      </c>
      <c r="E221" s="812" t="s">
        <v>738</v>
      </c>
      <c r="F221" s="728" t="s">
        <v>722</v>
      </c>
      <c r="G221" s="728" t="s">
        <v>739</v>
      </c>
      <c r="H221" s="728" t="s">
        <v>526</v>
      </c>
      <c r="I221" s="728" t="s">
        <v>1042</v>
      </c>
      <c r="J221" s="728" t="s">
        <v>592</v>
      </c>
      <c r="K221" s="728" t="s">
        <v>1043</v>
      </c>
      <c r="L221" s="729">
        <v>0</v>
      </c>
      <c r="M221" s="729">
        <v>0</v>
      </c>
      <c r="N221" s="728">
        <v>1</v>
      </c>
      <c r="O221" s="813">
        <v>1</v>
      </c>
      <c r="P221" s="729"/>
      <c r="Q221" s="746"/>
      <c r="R221" s="728"/>
      <c r="S221" s="746">
        <v>0</v>
      </c>
      <c r="T221" s="813"/>
      <c r="U221" s="769">
        <v>0</v>
      </c>
    </row>
    <row r="222" spans="1:21" ht="14.4" customHeight="1" thickBot="1" x14ac:dyDescent="0.35">
      <c r="A222" s="734">
        <v>22</v>
      </c>
      <c r="B222" s="735" t="s">
        <v>721</v>
      </c>
      <c r="C222" s="735" t="s">
        <v>725</v>
      </c>
      <c r="D222" s="814" t="s">
        <v>1045</v>
      </c>
      <c r="E222" s="815" t="s">
        <v>738</v>
      </c>
      <c r="F222" s="735" t="s">
        <v>722</v>
      </c>
      <c r="G222" s="735" t="s">
        <v>866</v>
      </c>
      <c r="H222" s="735" t="s">
        <v>526</v>
      </c>
      <c r="I222" s="735" t="s">
        <v>867</v>
      </c>
      <c r="J222" s="735" t="s">
        <v>868</v>
      </c>
      <c r="K222" s="735" t="s">
        <v>869</v>
      </c>
      <c r="L222" s="736">
        <v>0</v>
      </c>
      <c r="M222" s="736">
        <v>0</v>
      </c>
      <c r="N222" s="735">
        <v>18</v>
      </c>
      <c r="O222" s="816">
        <v>15.5</v>
      </c>
      <c r="P222" s="736">
        <v>0</v>
      </c>
      <c r="Q222" s="747"/>
      <c r="R222" s="735">
        <v>18</v>
      </c>
      <c r="S222" s="747">
        <v>1</v>
      </c>
      <c r="T222" s="816">
        <v>15.5</v>
      </c>
      <c r="U222" s="77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4" t="s">
        <v>1047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817" t="s">
        <v>210</v>
      </c>
      <c r="B4" s="742" t="s">
        <v>14</v>
      </c>
      <c r="C4" s="743" t="s">
        <v>2</v>
      </c>
      <c r="D4" s="742" t="s">
        <v>14</v>
      </c>
      <c r="E4" s="743" t="s">
        <v>2</v>
      </c>
      <c r="F4" s="744" t="s">
        <v>14</v>
      </c>
    </row>
    <row r="5" spans="1:6" ht="14.4" customHeight="1" x14ac:dyDescent="0.3">
      <c r="A5" s="819" t="s">
        <v>736</v>
      </c>
      <c r="B5" s="225">
        <v>5807.52</v>
      </c>
      <c r="C5" s="810">
        <v>0.21905002583706426</v>
      </c>
      <c r="D5" s="225">
        <v>20704.780000000006</v>
      </c>
      <c r="E5" s="810">
        <v>0.78094997416293577</v>
      </c>
      <c r="F5" s="818">
        <v>26512.300000000007</v>
      </c>
    </row>
    <row r="6" spans="1:6" ht="14.4" customHeight="1" x14ac:dyDescent="0.3">
      <c r="A6" s="756" t="s">
        <v>733</v>
      </c>
      <c r="B6" s="732">
        <v>4712.6099999999997</v>
      </c>
      <c r="C6" s="746">
        <v>0.19452454563841767</v>
      </c>
      <c r="D6" s="732">
        <v>19513.690000000006</v>
      </c>
      <c r="E6" s="746">
        <v>0.8054754543615823</v>
      </c>
      <c r="F6" s="733">
        <v>24226.300000000007</v>
      </c>
    </row>
    <row r="7" spans="1:6" ht="14.4" customHeight="1" x14ac:dyDescent="0.3">
      <c r="A7" s="756" t="s">
        <v>737</v>
      </c>
      <c r="B7" s="732">
        <v>2746.2599999999998</v>
      </c>
      <c r="C7" s="746">
        <v>0.12956867999660299</v>
      </c>
      <c r="D7" s="732">
        <v>18449.140000000007</v>
      </c>
      <c r="E7" s="746">
        <v>0.87043132000339707</v>
      </c>
      <c r="F7" s="733">
        <v>21195.400000000005</v>
      </c>
    </row>
    <row r="8" spans="1:6" ht="14.4" customHeight="1" x14ac:dyDescent="0.3">
      <c r="A8" s="756" t="s">
        <v>738</v>
      </c>
      <c r="B8" s="732">
        <v>2706.69</v>
      </c>
      <c r="C8" s="746">
        <v>0.15401182163308783</v>
      </c>
      <c r="D8" s="732">
        <v>14867.870000000003</v>
      </c>
      <c r="E8" s="746">
        <v>0.84598817836691231</v>
      </c>
      <c r="F8" s="733">
        <v>17574.560000000001</v>
      </c>
    </row>
    <row r="9" spans="1:6" ht="14.4" customHeight="1" x14ac:dyDescent="0.3">
      <c r="A9" s="756" t="s">
        <v>731</v>
      </c>
      <c r="B9" s="732">
        <v>2389.77</v>
      </c>
      <c r="C9" s="746">
        <v>0.20198249260241877</v>
      </c>
      <c r="D9" s="732">
        <v>9441.8000000000011</v>
      </c>
      <c r="E9" s="746">
        <v>0.79801750739758126</v>
      </c>
      <c r="F9" s="733">
        <v>11831.570000000002</v>
      </c>
    </row>
    <row r="10" spans="1:6" ht="14.4" customHeight="1" x14ac:dyDescent="0.3">
      <c r="A10" s="756" t="s">
        <v>732</v>
      </c>
      <c r="B10" s="732"/>
      <c r="C10" s="746"/>
      <c r="D10" s="732">
        <v>0</v>
      </c>
      <c r="E10" s="746"/>
      <c r="F10" s="733">
        <v>0</v>
      </c>
    </row>
    <row r="11" spans="1:6" ht="14.4" customHeight="1" thickBot="1" x14ac:dyDescent="0.35">
      <c r="A11" s="757" t="s">
        <v>735</v>
      </c>
      <c r="B11" s="748"/>
      <c r="C11" s="749">
        <v>0</v>
      </c>
      <c r="D11" s="748">
        <v>1431.8799999999999</v>
      </c>
      <c r="E11" s="749">
        <v>1</v>
      </c>
      <c r="F11" s="750">
        <v>1431.8799999999999</v>
      </c>
    </row>
    <row r="12" spans="1:6" ht="14.4" customHeight="1" thickBot="1" x14ac:dyDescent="0.35">
      <c r="A12" s="751" t="s">
        <v>3</v>
      </c>
      <c r="B12" s="752">
        <v>18362.849999999999</v>
      </c>
      <c r="C12" s="753">
        <v>0.17867559464877639</v>
      </c>
      <c r="D12" s="752">
        <v>84409.16</v>
      </c>
      <c r="E12" s="753">
        <v>0.82132440535122342</v>
      </c>
      <c r="F12" s="754">
        <v>102772.01000000002</v>
      </c>
    </row>
    <row r="13" spans="1:6" ht="14.4" customHeight="1" thickBot="1" x14ac:dyDescent="0.35"/>
    <row r="14" spans="1:6" ht="14.4" customHeight="1" x14ac:dyDescent="0.3">
      <c r="A14" s="819" t="s">
        <v>677</v>
      </c>
      <c r="B14" s="225">
        <v>15976.580000000002</v>
      </c>
      <c r="C14" s="810">
        <v>0.16282137097628951</v>
      </c>
      <c r="D14" s="225">
        <v>82146.779999999955</v>
      </c>
      <c r="E14" s="810">
        <v>0.83717862902371043</v>
      </c>
      <c r="F14" s="818">
        <v>98123.359999999957</v>
      </c>
    </row>
    <row r="15" spans="1:6" ht="14.4" customHeight="1" x14ac:dyDescent="0.3">
      <c r="A15" s="756" t="s">
        <v>1048</v>
      </c>
      <c r="B15" s="732">
        <v>1322.72</v>
      </c>
      <c r="C15" s="746">
        <v>1</v>
      </c>
      <c r="D15" s="732"/>
      <c r="E15" s="746">
        <v>0</v>
      </c>
      <c r="F15" s="733">
        <v>1322.72</v>
      </c>
    </row>
    <row r="16" spans="1:6" ht="14.4" customHeight="1" x14ac:dyDescent="0.3">
      <c r="A16" s="756" t="s">
        <v>1049</v>
      </c>
      <c r="B16" s="732">
        <v>322.70999999999998</v>
      </c>
      <c r="C16" s="746">
        <v>1</v>
      </c>
      <c r="D16" s="732"/>
      <c r="E16" s="746">
        <v>0</v>
      </c>
      <c r="F16" s="733">
        <v>322.70999999999998</v>
      </c>
    </row>
    <row r="17" spans="1:6" ht="14.4" customHeight="1" x14ac:dyDescent="0.3">
      <c r="A17" s="756" t="s">
        <v>1050</v>
      </c>
      <c r="B17" s="732">
        <v>308.72000000000003</v>
      </c>
      <c r="C17" s="746">
        <v>0.73515264085345522</v>
      </c>
      <c r="D17" s="732">
        <v>111.22</v>
      </c>
      <c r="E17" s="746">
        <v>0.26484735914654473</v>
      </c>
      <c r="F17" s="733">
        <v>419.94000000000005</v>
      </c>
    </row>
    <row r="18" spans="1:6" ht="14.4" customHeight="1" x14ac:dyDescent="0.3">
      <c r="A18" s="756" t="s">
        <v>1051</v>
      </c>
      <c r="B18" s="732">
        <v>238.44</v>
      </c>
      <c r="C18" s="746">
        <v>1</v>
      </c>
      <c r="D18" s="732"/>
      <c r="E18" s="746">
        <v>0</v>
      </c>
      <c r="F18" s="733">
        <v>238.44</v>
      </c>
    </row>
    <row r="19" spans="1:6" ht="14.4" customHeight="1" x14ac:dyDescent="0.3">
      <c r="A19" s="756" t="s">
        <v>679</v>
      </c>
      <c r="B19" s="732">
        <v>193.68</v>
      </c>
      <c r="C19" s="746">
        <v>1</v>
      </c>
      <c r="D19" s="732"/>
      <c r="E19" s="746">
        <v>0</v>
      </c>
      <c r="F19" s="733">
        <v>193.68</v>
      </c>
    </row>
    <row r="20" spans="1:6" ht="14.4" customHeight="1" x14ac:dyDescent="0.3">
      <c r="A20" s="756" t="s">
        <v>1052</v>
      </c>
      <c r="B20" s="732"/>
      <c r="C20" s="746"/>
      <c r="D20" s="732">
        <v>0</v>
      </c>
      <c r="E20" s="746"/>
      <c r="F20" s="733">
        <v>0</v>
      </c>
    </row>
    <row r="21" spans="1:6" ht="14.4" customHeight="1" x14ac:dyDescent="0.3">
      <c r="A21" s="756" t="s">
        <v>1053</v>
      </c>
      <c r="B21" s="732"/>
      <c r="C21" s="746"/>
      <c r="D21" s="732">
        <v>0</v>
      </c>
      <c r="E21" s="746"/>
      <c r="F21" s="733">
        <v>0</v>
      </c>
    </row>
    <row r="22" spans="1:6" ht="14.4" customHeight="1" x14ac:dyDescent="0.3">
      <c r="A22" s="756" t="s">
        <v>1054</v>
      </c>
      <c r="B22" s="732">
        <v>0</v>
      </c>
      <c r="C22" s="746">
        <v>0</v>
      </c>
      <c r="D22" s="732">
        <v>144.81</v>
      </c>
      <c r="E22" s="746">
        <v>1</v>
      </c>
      <c r="F22" s="733">
        <v>144.81</v>
      </c>
    </row>
    <row r="23" spans="1:6" ht="14.4" customHeight="1" x14ac:dyDescent="0.3">
      <c r="A23" s="756" t="s">
        <v>1055</v>
      </c>
      <c r="B23" s="732"/>
      <c r="C23" s="746">
        <v>0</v>
      </c>
      <c r="D23" s="732">
        <v>140.43</v>
      </c>
      <c r="E23" s="746">
        <v>1</v>
      </c>
      <c r="F23" s="733">
        <v>140.43</v>
      </c>
    </row>
    <row r="24" spans="1:6" ht="14.4" customHeight="1" x14ac:dyDescent="0.3">
      <c r="A24" s="756" t="s">
        <v>1056</v>
      </c>
      <c r="B24" s="732"/>
      <c r="C24" s="746">
        <v>0</v>
      </c>
      <c r="D24" s="732">
        <v>363.88</v>
      </c>
      <c r="E24" s="746">
        <v>1</v>
      </c>
      <c r="F24" s="733">
        <v>363.88</v>
      </c>
    </row>
    <row r="25" spans="1:6" ht="14.4" customHeight="1" x14ac:dyDescent="0.3">
      <c r="A25" s="756" t="s">
        <v>1057</v>
      </c>
      <c r="B25" s="732"/>
      <c r="C25" s="746">
        <v>0</v>
      </c>
      <c r="D25" s="732">
        <v>28.81</v>
      </c>
      <c r="E25" s="746">
        <v>1</v>
      </c>
      <c r="F25" s="733">
        <v>28.81</v>
      </c>
    </row>
    <row r="26" spans="1:6" ht="14.4" customHeight="1" x14ac:dyDescent="0.3">
      <c r="A26" s="756" t="s">
        <v>1058</v>
      </c>
      <c r="B26" s="732"/>
      <c r="C26" s="746">
        <v>0</v>
      </c>
      <c r="D26" s="732">
        <v>622.34999999999991</v>
      </c>
      <c r="E26" s="746">
        <v>1</v>
      </c>
      <c r="F26" s="733">
        <v>622.34999999999991</v>
      </c>
    </row>
    <row r="27" spans="1:6" ht="14.4" customHeight="1" x14ac:dyDescent="0.3">
      <c r="A27" s="756" t="s">
        <v>1059</v>
      </c>
      <c r="B27" s="732"/>
      <c r="C27" s="746">
        <v>0</v>
      </c>
      <c r="D27" s="732">
        <v>267.88</v>
      </c>
      <c r="E27" s="746">
        <v>1</v>
      </c>
      <c r="F27" s="733">
        <v>267.88</v>
      </c>
    </row>
    <row r="28" spans="1:6" ht="14.4" customHeight="1" x14ac:dyDescent="0.3">
      <c r="A28" s="756" t="s">
        <v>1060</v>
      </c>
      <c r="B28" s="732">
        <v>0</v>
      </c>
      <c r="C28" s="746"/>
      <c r="D28" s="732"/>
      <c r="E28" s="746"/>
      <c r="F28" s="733">
        <v>0</v>
      </c>
    </row>
    <row r="29" spans="1:6" ht="14.4" customHeight="1" x14ac:dyDescent="0.3">
      <c r="A29" s="756" t="s">
        <v>1061</v>
      </c>
      <c r="B29" s="732"/>
      <c r="C29" s="746">
        <v>0</v>
      </c>
      <c r="D29" s="732">
        <v>583</v>
      </c>
      <c r="E29" s="746">
        <v>1</v>
      </c>
      <c r="F29" s="733">
        <v>583</v>
      </c>
    </row>
    <row r="30" spans="1:6" ht="14.4" customHeight="1" thickBot="1" x14ac:dyDescent="0.35">
      <c r="A30" s="757" t="s">
        <v>680</v>
      </c>
      <c r="B30" s="748"/>
      <c r="C30" s="749"/>
      <c r="D30" s="748">
        <v>0</v>
      </c>
      <c r="E30" s="749"/>
      <c r="F30" s="750">
        <v>0</v>
      </c>
    </row>
    <row r="31" spans="1:6" ht="14.4" customHeight="1" thickBot="1" x14ac:dyDescent="0.35">
      <c r="A31" s="751" t="s">
        <v>3</v>
      </c>
      <c r="B31" s="752">
        <v>18362.850000000002</v>
      </c>
      <c r="C31" s="753">
        <v>0.17867559464877653</v>
      </c>
      <c r="D31" s="752">
        <v>84409.15999999996</v>
      </c>
      <c r="E31" s="753">
        <v>0.82132440535122342</v>
      </c>
      <c r="F31" s="754">
        <v>102772.00999999997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{4CC6C717-637E-4F1D-8F33-3C26E2271090}</x14:id>
        </ext>
      </extLst>
    </cfRule>
  </conditionalFormatting>
  <conditionalFormatting sqref="F14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{50BDB901-E827-4FDF-B0BB-365CEEA974B7}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C6C717-637E-4F1D-8F33-3C26E22710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50BDB901-E827-4FDF-B0BB-365CEEA974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1078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321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196</v>
      </c>
      <c r="G3" s="47">
        <f>SUBTOTAL(9,G6:G1048576)</f>
        <v>18362.849999999995</v>
      </c>
      <c r="H3" s="48">
        <f>IF(M3=0,0,G3/M3)</f>
        <v>0.17867559464877641</v>
      </c>
      <c r="I3" s="47">
        <f>SUBTOTAL(9,I6:I1048576)</f>
        <v>946</v>
      </c>
      <c r="J3" s="47">
        <f>SUBTOTAL(9,J6:J1048576)</f>
        <v>84409.16</v>
      </c>
      <c r="K3" s="48">
        <f>IF(M3=0,0,J3/M3)</f>
        <v>0.82132440535122364</v>
      </c>
      <c r="L3" s="47">
        <f>SUBTOTAL(9,L6:L1048576)</f>
        <v>1142</v>
      </c>
      <c r="M3" s="49">
        <f>SUBTOTAL(9,M6:M1048576)</f>
        <v>102772.01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817" t="s">
        <v>167</v>
      </c>
      <c r="B5" s="820" t="s">
        <v>163</v>
      </c>
      <c r="C5" s="820" t="s">
        <v>90</v>
      </c>
      <c r="D5" s="820" t="s">
        <v>164</v>
      </c>
      <c r="E5" s="820" t="s">
        <v>165</v>
      </c>
      <c r="F5" s="760" t="s">
        <v>28</v>
      </c>
      <c r="G5" s="760" t="s">
        <v>14</v>
      </c>
      <c r="H5" s="743" t="s">
        <v>166</v>
      </c>
      <c r="I5" s="742" t="s">
        <v>28</v>
      </c>
      <c r="J5" s="760" t="s">
        <v>14</v>
      </c>
      <c r="K5" s="743" t="s">
        <v>166</v>
      </c>
      <c r="L5" s="742" t="s">
        <v>28</v>
      </c>
      <c r="M5" s="761" t="s">
        <v>14</v>
      </c>
    </row>
    <row r="6" spans="1:13" ht="14.4" customHeight="1" x14ac:dyDescent="0.3">
      <c r="A6" s="804" t="s">
        <v>731</v>
      </c>
      <c r="B6" s="805" t="s">
        <v>681</v>
      </c>
      <c r="C6" s="805" t="s">
        <v>834</v>
      </c>
      <c r="D6" s="805" t="s">
        <v>683</v>
      </c>
      <c r="E6" s="805" t="s">
        <v>835</v>
      </c>
      <c r="F6" s="225"/>
      <c r="G6" s="225"/>
      <c r="H6" s="810"/>
      <c r="I6" s="225">
        <v>1</v>
      </c>
      <c r="J6" s="225">
        <v>0</v>
      </c>
      <c r="K6" s="810"/>
      <c r="L6" s="225">
        <v>1</v>
      </c>
      <c r="M6" s="818">
        <v>0</v>
      </c>
    </row>
    <row r="7" spans="1:13" ht="14.4" customHeight="1" x14ac:dyDescent="0.3">
      <c r="A7" s="727" t="s">
        <v>731</v>
      </c>
      <c r="B7" s="728" t="s">
        <v>681</v>
      </c>
      <c r="C7" s="728" t="s">
        <v>682</v>
      </c>
      <c r="D7" s="728" t="s">
        <v>683</v>
      </c>
      <c r="E7" s="728" t="s">
        <v>684</v>
      </c>
      <c r="F7" s="732"/>
      <c r="G7" s="732"/>
      <c r="H7" s="746">
        <v>0</v>
      </c>
      <c r="I7" s="732">
        <v>5</v>
      </c>
      <c r="J7" s="732">
        <v>442.55</v>
      </c>
      <c r="K7" s="746">
        <v>1</v>
      </c>
      <c r="L7" s="732">
        <v>5</v>
      </c>
      <c r="M7" s="733">
        <v>442.55</v>
      </c>
    </row>
    <row r="8" spans="1:13" ht="14.4" customHeight="1" x14ac:dyDescent="0.3">
      <c r="A8" s="727" t="s">
        <v>731</v>
      </c>
      <c r="B8" s="728" t="s">
        <v>681</v>
      </c>
      <c r="C8" s="728" t="s">
        <v>773</v>
      </c>
      <c r="D8" s="728" t="s">
        <v>683</v>
      </c>
      <c r="E8" s="728" t="s">
        <v>774</v>
      </c>
      <c r="F8" s="732">
        <v>4</v>
      </c>
      <c r="G8" s="732">
        <v>632.20000000000005</v>
      </c>
      <c r="H8" s="746">
        <v>1</v>
      </c>
      <c r="I8" s="732"/>
      <c r="J8" s="732"/>
      <c r="K8" s="746">
        <v>0</v>
      </c>
      <c r="L8" s="732">
        <v>4</v>
      </c>
      <c r="M8" s="733">
        <v>632.20000000000005</v>
      </c>
    </row>
    <row r="9" spans="1:13" ht="14.4" customHeight="1" x14ac:dyDescent="0.3">
      <c r="A9" s="727" t="s">
        <v>731</v>
      </c>
      <c r="B9" s="728" t="s">
        <v>681</v>
      </c>
      <c r="C9" s="728" t="s">
        <v>740</v>
      </c>
      <c r="D9" s="728" t="s">
        <v>683</v>
      </c>
      <c r="E9" s="728" t="s">
        <v>741</v>
      </c>
      <c r="F9" s="732"/>
      <c r="G9" s="732"/>
      <c r="H9" s="746"/>
      <c r="I9" s="732">
        <v>5</v>
      </c>
      <c r="J9" s="732">
        <v>0</v>
      </c>
      <c r="K9" s="746"/>
      <c r="L9" s="732">
        <v>5</v>
      </c>
      <c r="M9" s="733">
        <v>0</v>
      </c>
    </row>
    <row r="10" spans="1:13" ht="14.4" customHeight="1" x14ac:dyDescent="0.3">
      <c r="A10" s="727" t="s">
        <v>731</v>
      </c>
      <c r="B10" s="728" t="s">
        <v>681</v>
      </c>
      <c r="C10" s="728" t="s">
        <v>836</v>
      </c>
      <c r="D10" s="728" t="s">
        <v>683</v>
      </c>
      <c r="E10" s="728" t="s">
        <v>837</v>
      </c>
      <c r="F10" s="732"/>
      <c r="G10" s="732"/>
      <c r="H10" s="746">
        <v>0</v>
      </c>
      <c r="I10" s="732">
        <v>1</v>
      </c>
      <c r="J10" s="732">
        <v>108.26</v>
      </c>
      <c r="K10" s="746">
        <v>1</v>
      </c>
      <c r="L10" s="732">
        <v>1</v>
      </c>
      <c r="M10" s="733">
        <v>108.26</v>
      </c>
    </row>
    <row r="11" spans="1:13" ht="14.4" customHeight="1" x14ac:dyDescent="0.3">
      <c r="A11" s="727" t="s">
        <v>731</v>
      </c>
      <c r="B11" s="728" t="s">
        <v>681</v>
      </c>
      <c r="C11" s="728" t="s">
        <v>685</v>
      </c>
      <c r="D11" s="728" t="s">
        <v>590</v>
      </c>
      <c r="E11" s="728" t="s">
        <v>686</v>
      </c>
      <c r="F11" s="732"/>
      <c r="G11" s="732"/>
      <c r="H11" s="746">
        <v>0</v>
      </c>
      <c r="I11" s="732">
        <v>14</v>
      </c>
      <c r="J11" s="732">
        <v>1382.92</v>
      </c>
      <c r="K11" s="746">
        <v>1</v>
      </c>
      <c r="L11" s="732">
        <v>14</v>
      </c>
      <c r="M11" s="733">
        <v>1382.92</v>
      </c>
    </row>
    <row r="12" spans="1:13" ht="14.4" customHeight="1" x14ac:dyDescent="0.3">
      <c r="A12" s="727" t="s">
        <v>731</v>
      </c>
      <c r="B12" s="728" t="s">
        <v>681</v>
      </c>
      <c r="C12" s="728" t="s">
        <v>689</v>
      </c>
      <c r="D12" s="728" t="s">
        <v>588</v>
      </c>
      <c r="E12" s="728" t="s">
        <v>690</v>
      </c>
      <c r="F12" s="732"/>
      <c r="G12" s="732"/>
      <c r="H12" s="746">
        <v>0</v>
      </c>
      <c r="I12" s="732">
        <v>33</v>
      </c>
      <c r="J12" s="732">
        <v>2607.9899999999998</v>
      </c>
      <c r="K12" s="746">
        <v>1</v>
      </c>
      <c r="L12" s="732">
        <v>33</v>
      </c>
      <c r="M12" s="733">
        <v>2607.9899999999998</v>
      </c>
    </row>
    <row r="13" spans="1:13" ht="14.4" customHeight="1" x14ac:dyDescent="0.3">
      <c r="A13" s="727" t="s">
        <v>731</v>
      </c>
      <c r="B13" s="728" t="s">
        <v>681</v>
      </c>
      <c r="C13" s="728" t="s">
        <v>838</v>
      </c>
      <c r="D13" s="728" t="s">
        <v>590</v>
      </c>
      <c r="E13" s="728" t="s">
        <v>591</v>
      </c>
      <c r="F13" s="732"/>
      <c r="G13" s="732"/>
      <c r="H13" s="746">
        <v>0</v>
      </c>
      <c r="I13" s="732">
        <v>1</v>
      </c>
      <c r="J13" s="732">
        <v>103.74</v>
      </c>
      <c r="K13" s="746">
        <v>1</v>
      </c>
      <c r="L13" s="732">
        <v>1</v>
      </c>
      <c r="M13" s="733">
        <v>103.74</v>
      </c>
    </row>
    <row r="14" spans="1:13" ht="14.4" customHeight="1" x14ac:dyDescent="0.3">
      <c r="A14" s="727" t="s">
        <v>731</v>
      </c>
      <c r="B14" s="728" t="s">
        <v>681</v>
      </c>
      <c r="C14" s="728" t="s">
        <v>745</v>
      </c>
      <c r="D14" s="728" t="s">
        <v>683</v>
      </c>
      <c r="E14" s="728" t="s">
        <v>746</v>
      </c>
      <c r="F14" s="732"/>
      <c r="G14" s="732"/>
      <c r="H14" s="746">
        <v>0</v>
      </c>
      <c r="I14" s="732">
        <v>3</v>
      </c>
      <c r="J14" s="732">
        <v>177.81</v>
      </c>
      <c r="K14" s="746">
        <v>1</v>
      </c>
      <c r="L14" s="732">
        <v>3</v>
      </c>
      <c r="M14" s="733">
        <v>177.81</v>
      </c>
    </row>
    <row r="15" spans="1:13" ht="14.4" customHeight="1" x14ac:dyDescent="0.3">
      <c r="A15" s="727" t="s">
        <v>731</v>
      </c>
      <c r="B15" s="728" t="s">
        <v>681</v>
      </c>
      <c r="C15" s="728" t="s">
        <v>747</v>
      </c>
      <c r="D15" s="728" t="s">
        <v>683</v>
      </c>
      <c r="E15" s="728" t="s">
        <v>748</v>
      </c>
      <c r="F15" s="732">
        <v>5</v>
      </c>
      <c r="G15" s="732">
        <v>493.9</v>
      </c>
      <c r="H15" s="746">
        <v>1</v>
      </c>
      <c r="I15" s="732"/>
      <c r="J15" s="732"/>
      <c r="K15" s="746">
        <v>0</v>
      </c>
      <c r="L15" s="732">
        <v>5</v>
      </c>
      <c r="M15" s="733">
        <v>493.9</v>
      </c>
    </row>
    <row r="16" spans="1:13" ht="14.4" customHeight="1" x14ac:dyDescent="0.3">
      <c r="A16" s="727" t="s">
        <v>731</v>
      </c>
      <c r="B16" s="728" t="s">
        <v>681</v>
      </c>
      <c r="C16" s="728" t="s">
        <v>839</v>
      </c>
      <c r="D16" s="728" t="s">
        <v>743</v>
      </c>
      <c r="E16" s="728" t="s">
        <v>840</v>
      </c>
      <c r="F16" s="732"/>
      <c r="G16" s="732"/>
      <c r="H16" s="746">
        <v>0</v>
      </c>
      <c r="I16" s="732">
        <v>3</v>
      </c>
      <c r="J16" s="732">
        <v>355.62</v>
      </c>
      <c r="K16" s="746">
        <v>1</v>
      </c>
      <c r="L16" s="732">
        <v>3</v>
      </c>
      <c r="M16" s="733">
        <v>355.62</v>
      </c>
    </row>
    <row r="17" spans="1:13" ht="14.4" customHeight="1" x14ac:dyDescent="0.3">
      <c r="A17" s="727" t="s">
        <v>731</v>
      </c>
      <c r="B17" s="728" t="s">
        <v>681</v>
      </c>
      <c r="C17" s="728" t="s">
        <v>691</v>
      </c>
      <c r="D17" s="728" t="s">
        <v>683</v>
      </c>
      <c r="E17" s="728" t="s">
        <v>692</v>
      </c>
      <c r="F17" s="732"/>
      <c r="G17" s="732"/>
      <c r="H17" s="746">
        <v>0</v>
      </c>
      <c r="I17" s="732">
        <v>4</v>
      </c>
      <c r="J17" s="732">
        <v>184.28</v>
      </c>
      <c r="K17" s="746">
        <v>1</v>
      </c>
      <c r="L17" s="732">
        <v>4</v>
      </c>
      <c r="M17" s="733">
        <v>184.28</v>
      </c>
    </row>
    <row r="18" spans="1:13" ht="14.4" customHeight="1" x14ac:dyDescent="0.3">
      <c r="A18" s="727" t="s">
        <v>731</v>
      </c>
      <c r="B18" s="728" t="s">
        <v>681</v>
      </c>
      <c r="C18" s="728" t="s">
        <v>778</v>
      </c>
      <c r="D18" s="728" t="s">
        <v>683</v>
      </c>
      <c r="E18" s="728" t="s">
        <v>779</v>
      </c>
      <c r="F18" s="732"/>
      <c r="G18" s="732"/>
      <c r="H18" s="746">
        <v>0</v>
      </c>
      <c r="I18" s="732">
        <v>6</v>
      </c>
      <c r="J18" s="732">
        <v>711.24</v>
      </c>
      <c r="K18" s="746">
        <v>1</v>
      </c>
      <c r="L18" s="732">
        <v>6</v>
      </c>
      <c r="M18" s="733">
        <v>711.24</v>
      </c>
    </row>
    <row r="19" spans="1:13" ht="14.4" customHeight="1" x14ac:dyDescent="0.3">
      <c r="A19" s="727" t="s">
        <v>731</v>
      </c>
      <c r="B19" s="728" t="s">
        <v>681</v>
      </c>
      <c r="C19" s="728" t="s">
        <v>749</v>
      </c>
      <c r="D19" s="728" t="s">
        <v>683</v>
      </c>
      <c r="E19" s="728" t="s">
        <v>750</v>
      </c>
      <c r="F19" s="732">
        <v>6</v>
      </c>
      <c r="G19" s="732">
        <v>474.17999999999995</v>
      </c>
      <c r="H19" s="746">
        <v>1</v>
      </c>
      <c r="I19" s="732"/>
      <c r="J19" s="732"/>
      <c r="K19" s="746">
        <v>0</v>
      </c>
      <c r="L19" s="732">
        <v>6</v>
      </c>
      <c r="M19" s="733">
        <v>474.17999999999995</v>
      </c>
    </row>
    <row r="20" spans="1:13" ht="14.4" customHeight="1" x14ac:dyDescent="0.3">
      <c r="A20" s="727" t="s">
        <v>731</v>
      </c>
      <c r="B20" s="728" t="s">
        <v>681</v>
      </c>
      <c r="C20" s="728" t="s">
        <v>742</v>
      </c>
      <c r="D20" s="728" t="s">
        <v>743</v>
      </c>
      <c r="E20" s="728" t="s">
        <v>744</v>
      </c>
      <c r="F20" s="732"/>
      <c r="G20" s="732"/>
      <c r="H20" s="746">
        <v>0</v>
      </c>
      <c r="I20" s="732">
        <v>26</v>
      </c>
      <c r="J20" s="732">
        <v>3082.04</v>
      </c>
      <c r="K20" s="746">
        <v>1</v>
      </c>
      <c r="L20" s="732">
        <v>26</v>
      </c>
      <c r="M20" s="733">
        <v>3082.04</v>
      </c>
    </row>
    <row r="21" spans="1:13" ht="14.4" customHeight="1" x14ac:dyDescent="0.3">
      <c r="A21" s="727" t="s">
        <v>731</v>
      </c>
      <c r="B21" s="728" t="s">
        <v>681</v>
      </c>
      <c r="C21" s="728" t="s">
        <v>775</v>
      </c>
      <c r="D21" s="728" t="s">
        <v>776</v>
      </c>
      <c r="E21" s="728" t="s">
        <v>777</v>
      </c>
      <c r="F21" s="732"/>
      <c r="G21" s="732"/>
      <c r="H21" s="746">
        <v>0</v>
      </c>
      <c r="I21" s="732">
        <v>1</v>
      </c>
      <c r="J21" s="732">
        <v>59.27</v>
      </c>
      <c r="K21" s="746">
        <v>1</v>
      </c>
      <c r="L21" s="732">
        <v>1</v>
      </c>
      <c r="M21" s="733">
        <v>59.27</v>
      </c>
    </row>
    <row r="22" spans="1:13" ht="14.4" customHeight="1" x14ac:dyDescent="0.3">
      <c r="A22" s="727" t="s">
        <v>731</v>
      </c>
      <c r="B22" s="728" t="s">
        <v>681</v>
      </c>
      <c r="C22" s="728" t="s">
        <v>687</v>
      </c>
      <c r="D22" s="728" t="s">
        <v>592</v>
      </c>
      <c r="E22" s="728" t="s">
        <v>688</v>
      </c>
      <c r="F22" s="732"/>
      <c r="G22" s="732"/>
      <c r="H22" s="746">
        <v>0</v>
      </c>
      <c r="I22" s="732">
        <v>2</v>
      </c>
      <c r="J22" s="732">
        <v>92.14</v>
      </c>
      <c r="K22" s="746">
        <v>1</v>
      </c>
      <c r="L22" s="732">
        <v>2</v>
      </c>
      <c r="M22" s="733">
        <v>92.14</v>
      </c>
    </row>
    <row r="23" spans="1:13" ht="14.4" customHeight="1" x14ac:dyDescent="0.3">
      <c r="A23" s="727" t="s">
        <v>731</v>
      </c>
      <c r="B23" s="728" t="s">
        <v>681</v>
      </c>
      <c r="C23" s="728" t="s">
        <v>841</v>
      </c>
      <c r="D23" s="728" t="s">
        <v>842</v>
      </c>
      <c r="E23" s="728" t="s">
        <v>843</v>
      </c>
      <c r="F23" s="732">
        <v>2</v>
      </c>
      <c r="G23" s="732">
        <v>158.06</v>
      </c>
      <c r="H23" s="746">
        <v>1</v>
      </c>
      <c r="I23" s="732"/>
      <c r="J23" s="732"/>
      <c r="K23" s="746">
        <v>0</v>
      </c>
      <c r="L23" s="732">
        <v>2</v>
      </c>
      <c r="M23" s="733">
        <v>158.06</v>
      </c>
    </row>
    <row r="24" spans="1:13" ht="14.4" customHeight="1" x14ac:dyDescent="0.3">
      <c r="A24" s="727" t="s">
        <v>731</v>
      </c>
      <c r="B24" s="728" t="s">
        <v>681</v>
      </c>
      <c r="C24" s="728" t="s">
        <v>820</v>
      </c>
      <c r="D24" s="728" t="s">
        <v>1062</v>
      </c>
      <c r="E24" s="728" t="s">
        <v>1063</v>
      </c>
      <c r="F24" s="732">
        <v>2</v>
      </c>
      <c r="G24" s="732">
        <v>0</v>
      </c>
      <c r="H24" s="746"/>
      <c r="I24" s="732"/>
      <c r="J24" s="732"/>
      <c r="K24" s="746"/>
      <c r="L24" s="732">
        <v>2</v>
      </c>
      <c r="M24" s="733">
        <v>0</v>
      </c>
    </row>
    <row r="25" spans="1:13" ht="14.4" customHeight="1" x14ac:dyDescent="0.3">
      <c r="A25" s="727" t="s">
        <v>731</v>
      </c>
      <c r="B25" s="728" t="s">
        <v>1064</v>
      </c>
      <c r="C25" s="728" t="s">
        <v>802</v>
      </c>
      <c r="D25" s="728" t="s">
        <v>803</v>
      </c>
      <c r="E25" s="728" t="s">
        <v>804</v>
      </c>
      <c r="F25" s="732">
        <v>2</v>
      </c>
      <c r="G25" s="732">
        <v>308.72000000000003</v>
      </c>
      <c r="H25" s="746">
        <v>1</v>
      </c>
      <c r="I25" s="732"/>
      <c r="J25" s="732"/>
      <c r="K25" s="746">
        <v>0</v>
      </c>
      <c r="L25" s="732">
        <v>2</v>
      </c>
      <c r="M25" s="733">
        <v>308.72000000000003</v>
      </c>
    </row>
    <row r="26" spans="1:13" ht="14.4" customHeight="1" x14ac:dyDescent="0.3">
      <c r="A26" s="727" t="s">
        <v>731</v>
      </c>
      <c r="B26" s="728" t="s">
        <v>696</v>
      </c>
      <c r="C26" s="728" t="s">
        <v>697</v>
      </c>
      <c r="D26" s="728" t="s">
        <v>698</v>
      </c>
      <c r="E26" s="728" t="s">
        <v>699</v>
      </c>
      <c r="F26" s="732"/>
      <c r="G26" s="732"/>
      <c r="H26" s="746"/>
      <c r="I26" s="732">
        <v>2</v>
      </c>
      <c r="J26" s="732">
        <v>0</v>
      </c>
      <c r="K26" s="746"/>
      <c r="L26" s="732">
        <v>2</v>
      </c>
      <c r="M26" s="733">
        <v>0</v>
      </c>
    </row>
    <row r="27" spans="1:13" ht="14.4" customHeight="1" x14ac:dyDescent="0.3">
      <c r="A27" s="727" t="s">
        <v>731</v>
      </c>
      <c r="B27" s="728" t="s">
        <v>1065</v>
      </c>
      <c r="C27" s="728" t="s">
        <v>859</v>
      </c>
      <c r="D27" s="728" t="s">
        <v>857</v>
      </c>
      <c r="E27" s="728" t="s">
        <v>858</v>
      </c>
      <c r="F27" s="732"/>
      <c r="G27" s="732"/>
      <c r="H27" s="746"/>
      <c r="I27" s="732">
        <v>9</v>
      </c>
      <c r="J27" s="732">
        <v>0</v>
      </c>
      <c r="K27" s="746"/>
      <c r="L27" s="732">
        <v>9</v>
      </c>
      <c r="M27" s="733">
        <v>0</v>
      </c>
    </row>
    <row r="28" spans="1:13" ht="14.4" customHeight="1" x14ac:dyDescent="0.3">
      <c r="A28" s="727" t="s">
        <v>731</v>
      </c>
      <c r="B28" s="728" t="s">
        <v>1066</v>
      </c>
      <c r="C28" s="728" t="s">
        <v>810</v>
      </c>
      <c r="D28" s="728" t="s">
        <v>811</v>
      </c>
      <c r="E28" s="728" t="s">
        <v>812</v>
      </c>
      <c r="F28" s="732">
        <v>1</v>
      </c>
      <c r="G28" s="732">
        <v>115.26</v>
      </c>
      <c r="H28" s="746">
        <v>1</v>
      </c>
      <c r="I28" s="732"/>
      <c r="J28" s="732"/>
      <c r="K28" s="746">
        <v>0</v>
      </c>
      <c r="L28" s="732">
        <v>1</v>
      </c>
      <c r="M28" s="733">
        <v>115.26</v>
      </c>
    </row>
    <row r="29" spans="1:13" ht="14.4" customHeight="1" x14ac:dyDescent="0.3">
      <c r="A29" s="727" t="s">
        <v>731</v>
      </c>
      <c r="B29" s="728" t="s">
        <v>1066</v>
      </c>
      <c r="C29" s="728" t="s">
        <v>813</v>
      </c>
      <c r="D29" s="728" t="s">
        <v>811</v>
      </c>
      <c r="E29" s="728" t="s">
        <v>814</v>
      </c>
      <c r="F29" s="732">
        <v>1</v>
      </c>
      <c r="G29" s="732">
        <v>207.45</v>
      </c>
      <c r="H29" s="746">
        <v>1</v>
      </c>
      <c r="I29" s="732"/>
      <c r="J29" s="732"/>
      <c r="K29" s="746">
        <v>0</v>
      </c>
      <c r="L29" s="732">
        <v>1</v>
      </c>
      <c r="M29" s="733">
        <v>207.45</v>
      </c>
    </row>
    <row r="30" spans="1:13" ht="14.4" customHeight="1" x14ac:dyDescent="0.3">
      <c r="A30" s="727" t="s">
        <v>731</v>
      </c>
      <c r="B30" s="728" t="s">
        <v>1067</v>
      </c>
      <c r="C30" s="728" t="s">
        <v>863</v>
      </c>
      <c r="D30" s="728" t="s">
        <v>864</v>
      </c>
      <c r="E30" s="728" t="s">
        <v>865</v>
      </c>
      <c r="F30" s="732"/>
      <c r="G30" s="732"/>
      <c r="H30" s="746">
        <v>0</v>
      </c>
      <c r="I30" s="732">
        <v>1</v>
      </c>
      <c r="J30" s="732">
        <v>133.94</v>
      </c>
      <c r="K30" s="746">
        <v>1</v>
      </c>
      <c r="L30" s="732">
        <v>1</v>
      </c>
      <c r="M30" s="733">
        <v>133.94</v>
      </c>
    </row>
    <row r="31" spans="1:13" ht="14.4" customHeight="1" x14ac:dyDescent="0.3">
      <c r="A31" s="727" t="s">
        <v>732</v>
      </c>
      <c r="B31" s="728" t="s">
        <v>1068</v>
      </c>
      <c r="C31" s="728" t="s">
        <v>875</v>
      </c>
      <c r="D31" s="728" t="s">
        <v>876</v>
      </c>
      <c r="E31" s="728" t="s">
        <v>877</v>
      </c>
      <c r="F31" s="732"/>
      <c r="G31" s="732"/>
      <c r="H31" s="746"/>
      <c r="I31" s="732">
        <v>6</v>
      </c>
      <c r="J31" s="732">
        <v>0</v>
      </c>
      <c r="K31" s="746"/>
      <c r="L31" s="732">
        <v>6</v>
      </c>
      <c r="M31" s="733">
        <v>0</v>
      </c>
    </row>
    <row r="32" spans="1:13" ht="14.4" customHeight="1" x14ac:dyDescent="0.3">
      <c r="A32" s="727" t="s">
        <v>733</v>
      </c>
      <c r="B32" s="728" t="s">
        <v>1069</v>
      </c>
      <c r="C32" s="728" t="s">
        <v>906</v>
      </c>
      <c r="D32" s="728" t="s">
        <v>760</v>
      </c>
      <c r="E32" s="728" t="s">
        <v>814</v>
      </c>
      <c r="F32" s="732"/>
      <c r="G32" s="732"/>
      <c r="H32" s="746">
        <v>0</v>
      </c>
      <c r="I32" s="732">
        <v>1</v>
      </c>
      <c r="J32" s="732">
        <v>105.32</v>
      </c>
      <c r="K32" s="746">
        <v>1</v>
      </c>
      <c r="L32" s="732">
        <v>1</v>
      </c>
      <c r="M32" s="733">
        <v>105.32</v>
      </c>
    </row>
    <row r="33" spans="1:13" ht="14.4" customHeight="1" x14ac:dyDescent="0.3">
      <c r="A33" s="727" t="s">
        <v>733</v>
      </c>
      <c r="B33" s="728" t="s">
        <v>1070</v>
      </c>
      <c r="C33" s="728" t="s">
        <v>950</v>
      </c>
      <c r="D33" s="728" t="s">
        <v>796</v>
      </c>
      <c r="E33" s="728" t="s">
        <v>814</v>
      </c>
      <c r="F33" s="732"/>
      <c r="G33" s="732"/>
      <c r="H33" s="746">
        <v>0</v>
      </c>
      <c r="I33" s="732">
        <v>1</v>
      </c>
      <c r="J33" s="732">
        <v>144.81</v>
      </c>
      <c r="K33" s="746">
        <v>1</v>
      </c>
      <c r="L33" s="732">
        <v>1</v>
      </c>
      <c r="M33" s="733">
        <v>144.81</v>
      </c>
    </row>
    <row r="34" spans="1:13" ht="14.4" customHeight="1" x14ac:dyDescent="0.3">
      <c r="A34" s="727" t="s">
        <v>733</v>
      </c>
      <c r="B34" s="728" t="s">
        <v>1071</v>
      </c>
      <c r="C34" s="728" t="s">
        <v>951</v>
      </c>
      <c r="D34" s="728" t="s">
        <v>788</v>
      </c>
      <c r="E34" s="728" t="s">
        <v>952</v>
      </c>
      <c r="F34" s="732"/>
      <c r="G34" s="732"/>
      <c r="H34" s="746">
        <v>0</v>
      </c>
      <c r="I34" s="732">
        <v>2</v>
      </c>
      <c r="J34" s="732">
        <v>437.24</v>
      </c>
      <c r="K34" s="746">
        <v>1</v>
      </c>
      <c r="L34" s="732">
        <v>2</v>
      </c>
      <c r="M34" s="733">
        <v>437.24</v>
      </c>
    </row>
    <row r="35" spans="1:13" ht="14.4" customHeight="1" x14ac:dyDescent="0.3">
      <c r="A35" s="727" t="s">
        <v>733</v>
      </c>
      <c r="B35" s="728" t="s">
        <v>681</v>
      </c>
      <c r="C35" s="728" t="s">
        <v>935</v>
      </c>
      <c r="D35" s="728" t="s">
        <v>683</v>
      </c>
      <c r="E35" s="728" t="s">
        <v>936</v>
      </c>
      <c r="F35" s="732"/>
      <c r="G35" s="732"/>
      <c r="H35" s="746">
        <v>0</v>
      </c>
      <c r="I35" s="732">
        <v>6</v>
      </c>
      <c r="J35" s="732">
        <v>417.3</v>
      </c>
      <c r="K35" s="746">
        <v>1</v>
      </c>
      <c r="L35" s="732">
        <v>6</v>
      </c>
      <c r="M35" s="733">
        <v>417.3</v>
      </c>
    </row>
    <row r="36" spans="1:13" ht="14.4" customHeight="1" x14ac:dyDescent="0.3">
      <c r="A36" s="727" t="s">
        <v>733</v>
      </c>
      <c r="B36" s="728" t="s">
        <v>681</v>
      </c>
      <c r="C36" s="728" t="s">
        <v>682</v>
      </c>
      <c r="D36" s="728" t="s">
        <v>683</v>
      </c>
      <c r="E36" s="728" t="s">
        <v>684</v>
      </c>
      <c r="F36" s="732"/>
      <c r="G36" s="732"/>
      <c r="H36" s="746">
        <v>0</v>
      </c>
      <c r="I36" s="732">
        <v>6</v>
      </c>
      <c r="J36" s="732">
        <v>531.06000000000006</v>
      </c>
      <c r="K36" s="746">
        <v>1</v>
      </c>
      <c r="L36" s="732">
        <v>6</v>
      </c>
      <c r="M36" s="733">
        <v>531.06000000000006</v>
      </c>
    </row>
    <row r="37" spans="1:13" ht="14.4" customHeight="1" x14ac:dyDescent="0.3">
      <c r="A37" s="727" t="s">
        <v>733</v>
      </c>
      <c r="B37" s="728" t="s">
        <v>681</v>
      </c>
      <c r="C37" s="728" t="s">
        <v>773</v>
      </c>
      <c r="D37" s="728" t="s">
        <v>683</v>
      </c>
      <c r="E37" s="728" t="s">
        <v>774</v>
      </c>
      <c r="F37" s="732">
        <v>11</v>
      </c>
      <c r="G37" s="732">
        <v>1738.55</v>
      </c>
      <c r="H37" s="746">
        <v>1</v>
      </c>
      <c r="I37" s="732"/>
      <c r="J37" s="732"/>
      <c r="K37" s="746">
        <v>0</v>
      </c>
      <c r="L37" s="732">
        <v>11</v>
      </c>
      <c r="M37" s="733">
        <v>1738.55</v>
      </c>
    </row>
    <row r="38" spans="1:13" ht="14.4" customHeight="1" x14ac:dyDescent="0.3">
      <c r="A38" s="727" t="s">
        <v>733</v>
      </c>
      <c r="B38" s="728" t="s">
        <v>681</v>
      </c>
      <c r="C38" s="728" t="s">
        <v>740</v>
      </c>
      <c r="D38" s="728" t="s">
        <v>683</v>
      </c>
      <c r="E38" s="728" t="s">
        <v>741</v>
      </c>
      <c r="F38" s="732"/>
      <c r="G38" s="732"/>
      <c r="H38" s="746"/>
      <c r="I38" s="732">
        <v>3</v>
      </c>
      <c r="J38" s="732">
        <v>0</v>
      </c>
      <c r="K38" s="746"/>
      <c r="L38" s="732">
        <v>3</v>
      </c>
      <c r="M38" s="733">
        <v>0</v>
      </c>
    </row>
    <row r="39" spans="1:13" ht="14.4" customHeight="1" x14ac:dyDescent="0.3">
      <c r="A39" s="727" t="s">
        <v>733</v>
      </c>
      <c r="B39" s="728" t="s">
        <v>681</v>
      </c>
      <c r="C39" s="728" t="s">
        <v>685</v>
      </c>
      <c r="D39" s="728" t="s">
        <v>590</v>
      </c>
      <c r="E39" s="728" t="s">
        <v>686</v>
      </c>
      <c r="F39" s="732"/>
      <c r="G39" s="732"/>
      <c r="H39" s="746">
        <v>0</v>
      </c>
      <c r="I39" s="732">
        <v>25</v>
      </c>
      <c r="J39" s="732">
        <v>2469.4999999999995</v>
      </c>
      <c r="K39" s="746">
        <v>1</v>
      </c>
      <c r="L39" s="732">
        <v>25</v>
      </c>
      <c r="M39" s="733">
        <v>2469.4999999999995</v>
      </c>
    </row>
    <row r="40" spans="1:13" ht="14.4" customHeight="1" x14ac:dyDescent="0.3">
      <c r="A40" s="727" t="s">
        <v>733</v>
      </c>
      <c r="B40" s="728" t="s">
        <v>681</v>
      </c>
      <c r="C40" s="728" t="s">
        <v>689</v>
      </c>
      <c r="D40" s="728" t="s">
        <v>588</v>
      </c>
      <c r="E40" s="728" t="s">
        <v>690</v>
      </c>
      <c r="F40" s="732"/>
      <c r="G40" s="732"/>
      <c r="H40" s="746">
        <v>0</v>
      </c>
      <c r="I40" s="732">
        <v>65</v>
      </c>
      <c r="J40" s="732">
        <v>5136.9499999999989</v>
      </c>
      <c r="K40" s="746">
        <v>1</v>
      </c>
      <c r="L40" s="732">
        <v>65</v>
      </c>
      <c r="M40" s="733">
        <v>5136.9499999999989</v>
      </c>
    </row>
    <row r="41" spans="1:13" ht="14.4" customHeight="1" x14ac:dyDescent="0.3">
      <c r="A41" s="727" t="s">
        <v>733</v>
      </c>
      <c r="B41" s="728" t="s">
        <v>681</v>
      </c>
      <c r="C41" s="728" t="s">
        <v>745</v>
      </c>
      <c r="D41" s="728" t="s">
        <v>683</v>
      </c>
      <c r="E41" s="728" t="s">
        <v>746</v>
      </c>
      <c r="F41" s="732"/>
      <c r="G41" s="732"/>
      <c r="H41" s="746">
        <v>0</v>
      </c>
      <c r="I41" s="732">
        <v>3</v>
      </c>
      <c r="J41" s="732">
        <v>177.81</v>
      </c>
      <c r="K41" s="746">
        <v>1</v>
      </c>
      <c r="L41" s="732">
        <v>3</v>
      </c>
      <c r="M41" s="733">
        <v>177.81</v>
      </c>
    </row>
    <row r="42" spans="1:13" ht="14.4" customHeight="1" x14ac:dyDescent="0.3">
      <c r="A42" s="727" t="s">
        <v>733</v>
      </c>
      <c r="B42" s="728" t="s">
        <v>681</v>
      </c>
      <c r="C42" s="728" t="s">
        <v>747</v>
      </c>
      <c r="D42" s="728" t="s">
        <v>683</v>
      </c>
      <c r="E42" s="728" t="s">
        <v>748</v>
      </c>
      <c r="F42" s="732">
        <v>5</v>
      </c>
      <c r="G42" s="732">
        <v>493.90000000000003</v>
      </c>
      <c r="H42" s="746">
        <v>1</v>
      </c>
      <c r="I42" s="732"/>
      <c r="J42" s="732"/>
      <c r="K42" s="746">
        <v>0</v>
      </c>
      <c r="L42" s="732">
        <v>5</v>
      </c>
      <c r="M42" s="733">
        <v>493.90000000000003</v>
      </c>
    </row>
    <row r="43" spans="1:13" ht="14.4" customHeight="1" x14ac:dyDescent="0.3">
      <c r="A43" s="727" t="s">
        <v>733</v>
      </c>
      <c r="B43" s="728" t="s">
        <v>681</v>
      </c>
      <c r="C43" s="728" t="s">
        <v>691</v>
      </c>
      <c r="D43" s="728" t="s">
        <v>683</v>
      </c>
      <c r="E43" s="728" t="s">
        <v>692</v>
      </c>
      <c r="F43" s="732"/>
      <c r="G43" s="732"/>
      <c r="H43" s="746">
        <v>0</v>
      </c>
      <c r="I43" s="732">
        <v>3</v>
      </c>
      <c r="J43" s="732">
        <v>138.21</v>
      </c>
      <c r="K43" s="746">
        <v>1</v>
      </c>
      <c r="L43" s="732">
        <v>3</v>
      </c>
      <c r="M43" s="733">
        <v>138.21</v>
      </c>
    </row>
    <row r="44" spans="1:13" ht="14.4" customHeight="1" x14ac:dyDescent="0.3">
      <c r="A44" s="727" t="s">
        <v>733</v>
      </c>
      <c r="B44" s="728" t="s">
        <v>681</v>
      </c>
      <c r="C44" s="728" t="s">
        <v>778</v>
      </c>
      <c r="D44" s="728" t="s">
        <v>683</v>
      </c>
      <c r="E44" s="728" t="s">
        <v>779</v>
      </c>
      <c r="F44" s="732"/>
      <c r="G44" s="732"/>
      <c r="H44" s="746">
        <v>0</v>
      </c>
      <c r="I44" s="732">
        <v>17</v>
      </c>
      <c r="J44" s="732">
        <v>2015.18</v>
      </c>
      <c r="K44" s="746">
        <v>1</v>
      </c>
      <c r="L44" s="732">
        <v>17</v>
      </c>
      <c r="M44" s="733">
        <v>2015.18</v>
      </c>
    </row>
    <row r="45" spans="1:13" ht="14.4" customHeight="1" x14ac:dyDescent="0.3">
      <c r="A45" s="727" t="s">
        <v>733</v>
      </c>
      <c r="B45" s="728" t="s">
        <v>681</v>
      </c>
      <c r="C45" s="728" t="s">
        <v>749</v>
      </c>
      <c r="D45" s="728" t="s">
        <v>683</v>
      </c>
      <c r="E45" s="728" t="s">
        <v>750</v>
      </c>
      <c r="F45" s="732">
        <v>16</v>
      </c>
      <c r="G45" s="732">
        <v>1264.4799999999998</v>
      </c>
      <c r="H45" s="746">
        <v>1</v>
      </c>
      <c r="I45" s="732"/>
      <c r="J45" s="732"/>
      <c r="K45" s="746">
        <v>0</v>
      </c>
      <c r="L45" s="732">
        <v>16</v>
      </c>
      <c r="M45" s="733">
        <v>1264.4799999999998</v>
      </c>
    </row>
    <row r="46" spans="1:13" ht="14.4" customHeight="1" x14ac:dyDescent="0.3">
      <c r="A46" s="727" t="s">
        <v>733</v>
      </c>
      <c r="B46" s="728" t="s">
        <v>681</v>
      </c>
      <c r="C46" s="728" t="s">
        <v>742</v>
      </c>
      <c r="D46" s="728" t="s">
        <v>743</v>
      </c>
      <c r="E46" s="728" t="s">
        <v>744</v>
      </c>
      <c r="F46" s="732"/>
      <c r="G46" s="732"/>
      <c r="H46" s="746">
        <v>0</v>
      </c>
      <c r="I46" s="732">
        <v>55</v>
      </c>
      <c r="J46" s="732">
        <v>6519.6999999999989</v>
      </c>
      <c r="K46" s="746">
        <v>1</v>
      </c>
      <c r="L46" s="732">
        <v>55</v>
      </c>
      <c r="M46" s="733">
        <v>6519.6999999999989</v>
      </c>
    </row>
    <row r="47" spans="1:13" ht="14.4" customHeight="1" x14ac:dyDescent="0.3">
      <c r="A47" s="727" t="s">
        <v>733</v>
      </c>
      <c r="B47" s="728" t="s">
        <v>681</v>
      </c>
      <c r="C47" s="728" t="s">
        <v>775</v>
      </c>
      <c r="D47" s="728" t="s">
        <v>776</v>
      </c>
      <c r="E47" s="728" t="s">
        <v>777</v>
      </c>
      <c r="F47" s="732"/>
      <c r="G47" s="732"/>
      <c r="H47" s="746">
        <v>0</v>
      </c>
      <c r="I47" s="732">
        <v>7</v>
      </c>
      <c r="J47" s="732">
        <v>414.89</v>
      </c>
      <c r="K47" s="746">
        <v>1</v>
      </c>
      <c r="L47" s="732">
        <v>7</v>
      </c>
      <c r="M47" s="733">
        <v>414.89</v>
      </c>
    </row>
    <row r="48" spans="1:13" ht="14.4" customHeight="1" x14ac:dyDescent="0.3">
      <c r="A48" s="727" t="s">
        <v>733</v>
      </c>
      <c r="B48" s="728" t="s">
        <v>681</v>
      </c>
      <c r="C48" s="728" t="s">
        <v>687</v>
      </c>
      <c r="D48" s="728" t="s">
        <v>592</v>
      </c>
      <c r="E48" s="728" t="s">
        <v>688</v>
      </c>
      <c r="F48" s="732"/>
      <c r="G48" s="732"/>
      <c r="H48" s="746">
        <v>0</v>
      </c>
      <c r="I48" s="732">
        <v>3</v>
      </c>
      <c r="J48" s="732">
        <v>138.21</v>
      </c>
      <c r="K48" s="746">
        <v>1</v>
      </c>
      <c r="L48" s="732">
        <v>3</v>
      </c>
      <c r="M48" s="733">
        <v>138.21</v>
      </c>
    </row>
    <row r="49" spans="1:13" ht="14.4" customHeight="1" x14ac:dyDescent="0.3">
      <c r="A49" s="727" t="s">
        <v>733</v>
      </c>
      <c r="B49" s="728" t="s">
        <v>681</v>
      </c>
      <c r="C49" s="728" t="s">
        <v>841</v>
      </c>
      <c r="D49" s="728" t="s">
        <v>842</v>
      </c>
      <c r="E49" s="728" t="s">
        <v>843</v>
      </c>
      <c r="F49" s="732">
        <v>7</v>
      </c>
      <c r="G49" s="732">
        <v>553.21</v>
      </c>
      <c r="H49" s="746">
        <v>1</v>
      </c>
      <c r="I49" s="732"/>
      <c r="J49" s="732"/>
      <c r="K49" s="746">
        <v>0</v>
      </c>
      <c r="L49" s="732">
        <v>7</v>
      </c>
      <c r="M49" s="733">
        <v>553.21</v>
      </c>
    </row>
    <row r="50" spans="1:13" ht="14.4" customHeight="1" x14ac:dyDescent="0.3">
      <c r="A50" s="727" t="s">
        <v>733</v>
      </c>
      <c r="B50" s="728" t="s">
        <v>681</v>
      </c>
      <c r="C50" s="728" t="s">
        <v>937</v>
      </c>
      <c r="D50" s="728" t="s">
        <v>842</v>
      </c>
      <c r="E50" s="728" t="s">
        <v>692</v>
      </c>
      <c r="F50" s="732">
        <v>5</v>
      </c>
      <c r="G50" s="732">
        <v>230.35000000000002</v>
      </c>
      <c r="H50" s="746">
        <v>1</v>
      </c>
      <c r="I50" s="732"/>
      <c r="J50" s="732"/>
      <c r="K50" s="746">
        <v>0</v>
      </c>
      <c r="L50" s="732">
        <v>5</v>
      </c>
      <c r="M50" s="733">
        <v>230.35000000000002</v>
      </c>
    </row>
    <row r="51" spans="1:13" ht="14.4" customHeight="1" x14ac:dyDescent="0.3">
      <c r="A51" s="727" t="s">
        <v>733</v>
      </c>
      <c r="B51" s="728" t="s">
        <v>1064</v>
      </c>
      <c r="C51" s="728" t="s">
        <v>899</v>
      </c>
      <c r="D51" s="728" t="s">
        <v>900</v>
      </c>
      <c r="E51" s="728" t="s">
        <v>901</v>
      </c>
      <c r="F51" s="732"/>
      <c r="G51" s="732"/>
      <c r="H51" s="746">
        <v>0</v>
      </c>
      <c r="I51" s="732">
        <v>1</v>
      </c>
      <c r="J51" s="732">
        <v>111.22</v>
      </c>
      <c r="K51" s="746">
        <v>1</v>
      </c>
      <c r="L51" s="732">
        <v>1</v>
      </c>
      <c r="M51" s="733">
        <v>111.22</v>
      </c>
    </row>
    <row r="52" spans="1:13" ht="14.4" customHeight="1" x14ac:dyDescent="0.3">
      <c r="A52" s="727" t="s">
        <v>733</v>
      </c>
      <c r="B52" s="728" t="s">
        <v>693</v>
      </c>
      <c r="C52" s="728" t="s">
        <v>943</v>
      </c>
      <c r="D52" s="728" t="s">
        <v>944</v>
      </c>
      <c r="E52" s="728" t="s">
        <v>945</v>
      </c>
      <c r="F52" s="732">
        <v>4</v>
      </c>
      <c r="G52" s="732">
        <v>193.68</v>
      </c>
      <c r="H52" s="746">
        <v>1</v>
      </c>
      <c r="I52" s="732"/>
      <c r="J52" s="732"/>
      <c r="K52" s="746">
        <v>0</v>
      </c>
      <c r="L52" s="732">
        <v>4</v>
      </c>
      <c r="M52" s="733">
        <v>193.68</v>
      </c>
    </row>
    <row r="53" spans="1:13" ht="14.4" customHeight="1" x14ac:dyDescent="0.3">
      <c r="A53" s="727" t="s">
        <v>733</v>
      </c>
      <c r="B53" s="728" t="s">
        <v>1065</v>
      </c>
      <c r="C53" s="728" t="s">
        <v>859</v>
      </c>
      <c r="D53" s="728" t="s">
        <v>857</v>
      </c>
      <c r="E53" s="728" t="s">
        <v>858</v>
      </c>
      <c r="F53" s="732"/>
      <c r="G53" s="732"/>
      <c r="H53" s="746"/>
      <c r="I53" s="732">
        <v>1</v>
      </c>
      <c r="J53" s="732">
        <v>0</v>
      </c>
      <c r="K53" s="746"/>
      <c r="L53" s="732">
        <v>1</v>
      </c>
      <c r="M53" s="733">
        <v>0</v>
      </c>
    </row>
    <row r="54" spans="1:13" ht="14.4" customHeight="1" x14ac:dyDescent="0.3">
      <c r="A54" s="727" t="s">
        <v>733</v>
      </c>
      <c r="B54" s="728" t="s">
        <v>1072</v>
      </c>
      <c r="C54" s="728" t="s">
        <v>954</v>
      </c>
      <c r="D54" s="728" t="s">
        <v>955</v>
      </c>
      <c r="E54" s="728" t="s">
        <v>956</v>
      </c>
      <c r="F54" s="732">
        <v>1</v>
      </c>
      <c r="G54" s="732">
        <v>238.44</v>
      </c>
      <c r="H54" s="746">
        <v>1</v>
      </c>
      <c r="I54" s="732"/>
      <c r="J54" s="732"/>
      <c r="K54" s="746">
        <v>0</v>
      </c>
      <c r="L54" s="732">
        <v>1</v>
      </c>
      <c r="M54" s="733">
        <v>238.44</v>
      </c>
    </row>
    <row r="55" spans="1:13" ht="14.4" customHeight="1" x14ac:dyDescent="0.3">
      <c r="A55" s="727" t="s">
        <v>733</v>
      </c>
      <c r="B55" s="728" t="s">
        <v>1073</v>
      </c>
      <c r="C55" s="728" t="s">
        <v>908</v>
      </c>
      <c r="D55" s="728" t="s">
        <v>909</v>
      </c>
      <c r="E55" s="728" t="s">
        <v>910</v>
      </c>
      <c r="F55" s="732"/>
      <c r="G55" s="732"/>
      <c r="H55" s="746">
        <v>0</v>
      </c>
      <c r="I55" s="732">
        <v>3</v>
      </c>
      <c r="J55" s="732">
        <v>622.34999999999991</v>
      </c>
      <c r="K55" s="746">
        <v>1</v>
      </c>
      <c r="L55" s="732">
        <v>3</v>
      </c>
      <c r="M55" s="733">
        <v>622.34999999999991</v>
      </c>
    </row>
    <row r="56" spans="1:13" ht="14.4" customHeight="1" x14ac:dyDescent="0.3">
      <c r="A56" s="727" t="s">
        <v>733</v>
      </c>
      <c r="B56" s="728" t="s">
        <v>1067</v>
      </c>
      <c r="C56" s="728" t="s">
        <v>863</v>
      </c>
      <c r="D56" s="728" t="s">
        <v>864</v>
      </c>
      <c r="E56" s="728" t="s">
        <v>865</v>
      </c>
      <c r="F56" s="732"/>
      <c r="G56" s="732"/>
      <c r="H56" s="746">
        <v>0</v>
      </c>
      <c r="I56" s="732">
        <v>1</v>
      </c>
      <c r="J56" s="732">
        <v>133.94</v>
      </c>
      <c r="K56" s="746">
        <v>1</v>
      </c>
      <c r="L56" s="732">
        <v>1</v>
      </c>
      <c r="M56" s="733">
        <v>133.94</v>
      </c>
    </row>
    <row r="57" spans="1:13" ht="14.4" customHeight="1" x14ac:dyDescent="0.3">
      <c r="A57" s="727" t="s">
        <v>735</v>
      </c>
      <c r="B57" s="728" t="s">
        <v>681</v>
      </c>
      <c r="C57" s="728" t="s">
        <v>682</v>
      </c>
      <c r="D57" s="728" t="s">
        <v>683</v>
      </c>
      <c r="E57" s="728" t="s">
        <v>684</v>
      </c>
      <c r="F57" s="732"/>
      <c r="G57" s="732"/>
      <c r="H57" s="746">
        <v>0</v>
      </c>
      <c r="I57" s="732">
        <v>1</v>
      </c>
      <c r="J57" s="732">
        <v>88.51</v>
      </c>
      <c r="K57" s="746">
        <v>1</v>
      </c>
      <c r="L57" s="732">
        <v>1</v>
      </c>
      <c r="M57" s="733">
        <v>88.51</v>
      </c>
    </row>
    <row r="58" spans="1:13" ht="14.4" customHeight="1" x14ac:dyDescent="0.3">
      <c r="A58" s="727" t="s">
        <v>735</v>
      </c>
      <c r="B58" s="728" t="s">
        <v>681</v>
      </c>
      <c r="C58" s="728" t="s">
        <v>740</v>
      </c>
      <c r="D58" s="728" t="s">
        <v>683</v>
      </c>
      <c r="E58" s="728" t="s">
        <v>741</v>
      </c>
      <c r="F58" s="732"/>
      <c r="G58" s="732"/>
      <c r="H58" s="746"/>
      <c r="I58" s="732">
        <v>1</v>
      </c>
      <c r="J58" s="732">
        <v>0</v>
      </c>
      <c r="K58" s="746"/>
      <c r="L58" s="732">
        <v>1</v>
      </c>
      <c r="M58" s="733">
        <v>0</v>
      </c>
    </row>
    <row r="59" spans="1:13" ht="14.4" customHeight="1" x14ac:dyDescent="0.3">
      <c r="A59" s="727" t="s">
        <v>735</v>
      </c>
      <c r="B59" s="728" t="s">
        <v>681</v>
      </c>
      <c r="C59" s="728" t="s">
        <v>685</v>
      </c>
      <c r="D59" s="728" t="s">
        <v>590</v>
      </c>
      <c r="E59" s="728" t="s">
        <v>686</v>
      </c>
      <c r="F59" s="732"/>
      <c r="G59" s="732"/>
      <c r="H59" s="746">
        <v>0</v>
      </c>
      <c r="I59" s="732">
        <v>4</v>
      </c>
      <c r="J59" s="732">
        <v>395.12</v>
      </c>
      <c r="K59" s="746">
        <v>1</v>
      </c>
      <c r="L59" s="732">
        <v>4</v>
      </c>
      <c r="M59" s="733">
        <v>395.12</v>
      </c>
    </row>
    <row r="60" spans="1:13" ht="14.4" customHeight="1" x14ac:dyDescent="0.3">
      <c r="A60" s="727" t="s">
        <v>735</v>
      </c>
      <c r="B60" s="728" t="s">
        <v>681</v>
      </c>
      <c r="C60" s="728" t="s">
        <v>689</v>
      </c>
      <c r="D60" s="728" t="s">
        <v>588</v>
      </c>
      <c r="E60" s="728" t="s">
        <v>690</v>
      </c>
      <c r="F60" s="732"/>
      <c r="G60" s="732"/>
      <c r="H60" s="746">
        <v>0</v>
      </c>
      <c r="I60" s="732">
        <v>5</v>
      </c>
      <c r="J60" s="732">
        <v>395.15</v>
      </c>
      <c r="K60" s="746">
        <v>1</v>
      </c>
      <c r="L60" s="732">
        <v>5</v>
      </c>
      <c r="M60" s="733">
        <v>395.15</v>
      </c>
    </row>
    <row r="61" spans="1:13" ht="14.4" customHeight="1" x14ac:dyDescent="0.3">
      <c r="A61" s="727" t="s">
        <v>735</v>
      </c>
      <c r="B61" s="728" t="s">
        <v>681</v>
      </c>
      <c r="C61" s="728" t="s">
        <v>742</v>
      </c>
      <c r="D61" s="728" t="s">
        <v>743</v>
      </c>
      <c r="E61" s="728" t="s">
        <v>744</v>
      </c>
      <c r="F61" s="732"/>
      <c r="G61" s="732"/>
      <c r="H61" s="746">
        <v>0</v>
      </c>
      <c r="I61" s="732">
        <v>3</v>
      </c>
      <c r="J61" s="732">
        <v>355.62</v>
      </c>
      <c r="K61" s="746">
        <v>1</v>
      </c>
      <c r="L61" s="732">
        <v>3</v>
      </c>
      <c r="M61" s="733">
        <v>355.62</v>
      </c>
    </row>
    <row r="62" spans="1:13" ht="14.4" customHeight="1" x14ac:dyDescent="0.3">
      <c r="A62" s="727" t="s">
        <v>735</v>
      </c>
      <c r="B62" s="728" t="s">
        <v>681</v>
      </c>
      <c r="C62" s="728" t="s">
        <v>775</v>
      </c>
      <c r="D62" s="728" t="s">
        <v>776</v>
      </c>
      <c r="E62" s="728" t="s">
        <v>777</v>
      </c>
      <c r="F62" s="732"/>
      <c r="G62" s="732"/>
      <c r="H62" s="746">
        <v>0</v>
      </c>
      <c r="I62" s="732">
        <v>1</v>
      </c>
      <c r="J62" s="732">
        <v>59.27</v>
      </c>
      <c r="K62" s="746">
        <v>1</v>
      </c>
      <c r="L62" s="732">
        <v>1</v>
      </c>
      <c r="M62" s="733">
        <v>59.27</v>
      </c>
    </row>
    <row r="63" spans="1:13" ht="14.4" customHeight="1" x14ac:dyDescent="0.3">
      <c r="A63" s="727" t="s">
        <v>735</v>
      </c>
      <c r="B63" s="728" t="s">
        <v>681</v>
      </c>
      <c r="C63" s="728" t="s">
        <v>687</v>
      </c>
      <c r="D63" s="728" t="s">
        <v>592</v>
      </c>
      <c r="E63" s="728" t="s">
        <v>688</v>
      </c>
      <c r="F63" s="732"/>
      <c r="G63" s="732"/>
      <c r="H63" s="746">
        <v>0</v>
      </c>
      <c r="I63" s="732">
        <v>3</v>
      </c>
      <c r="J63" s="732">
        <v>138.21</v>
      </c>
      <c r="K63" s="746">
        <v>1</v>
      </c>
      <c r="L63" s="732">
        <v>3</v>
      </c>
      <c r="M63" s="733">
        <v>138.21</v>
      </c>
    </row>
    <row r="64" spans="1:13" ht="14.4" customHeight="1" x14ac:dyDescent="0.3">
      <c r="A64" s="727" t="s">
        <v>736</v>
      </c>
      <c r="B64" s="728" t="s">
        <v>1074</v>
      </c>
      <c r="C64" s="728" t="s">
        <v>996</v>
      </c>
      <c r="D64" s="728" t="s">
        <v>997</v>
      </c>
      <c r="E64" s="728" t="s">
        <v>998</v>
      </c>
      <c r="F64" s="732"/>
      <c r="G64" s="732"/>
      <c r="H64" s="746">
        <v>0</v>
      </c>
      <c r="I64" s="732">
        <v>1</v>
      </c>
      <c r="J64" s="732">
        <v>28.81</v>
      </c>
      <c r="K64" s="746">
        <v>1</v>
      </c>
      <c r="L64" s="732">
        <v>1</v>
      </c>
      <c r="M64" s="733">
        <v>28.81</v>
      </c>
    </row>
    <row r="65" spans="1:13" ht="14.4" customHeight="1" x14ac:dyDescent="0.3">
      <c r="A65" s="727" t="s">
        <v>736</v>
      </c>
      <c r="B65" s="728" t="s">
        <v>1075</v>
      </c>
      <c r="C65" s="728" t="s">
        <v>992</v>
      </c>
      <c r="D65" s="728" t="s">
        <v>993</v>
      </c>
      <c r="E65" s="728" t="s">
        <v>994</v>
      </c>
      <c r="F65" s="732">
        <v>1</v>
      </c>
      <c r="G65" s="732">
        <v>1322.72</v>
      </c>
      <c r="H65" s="746">
        <v>1</v>
      </c>
      <c r="I65" s="732"/>
      <c r="J65" s="732"/>
      <c r="K65" s="746">
        <v>0</v>
      </c>
      <c r="L65" s="732">
        <v>1</v>
      </c>
      <c r="M65" s="733">
        <v>1322.72</v>
      </c>
    </row>
    <row r="66" spans="1:13" ht="14.4" customHeight="1" x14ac:dyDescent="0.3">
      <c r="A66" s="727" t="s">
        <v>736</v>
      </c>
      <c r="B66" s="728" t="s">
        <v>1069</v>
      </c>
      <c r="C66" s="728" t="s">
        <v>759</v>
      </c>
      <c r="D66" s="728" t="s">
        <v>760</v>
      </c>
      <c r="E66" s="728" t="s">
        <v>761</v>
      </c>
      <c r="F66" s="732"/>
      <c r="G66" s="732"/>
      <c r="H66" s="746">
        <v>0</v>
      </c>
      <c r="I66" s="732">
        <v>1</v>
      </c>
      <c r="J66" s="732">
        <v>35.11</v>
      </c>
      <c r="K66" s="746">
        <v>1</v>
      </c>
      <c r="L66" s="732">
        <v>1</v>
      </c>
      <c r="M66" s="733">
        <v>35.11</v>
      </c>
    </row>
    <row r="67" spans="1:13" ht="14.4" customHeight="1" x14ac:dyDescent="0.3">
      <c r="A67" s="727" t="s">
        <v>736</v>
      </c>
      <c r="B67" s="728" t="s">
        <v>1071</v>
      </c>
      <c r="C67" s="728" t="s">
        <v>787</v>
      </c>
      <c r="D67" s="728" t="s">
        <v>788</v>
      </c>
      <c r="E67" s="728" t="s">
        <v>789</v>
      </c>
      <c r="F67" s="732"/>
      <c r="G67" s="732"/>
      <c r="H67" s="746">
        <v>0</v>
      </c>
      <c r="I67" s="732">
        <v>2</v>
      </c>
      <c r="J67" s="732">
        <v>145.76</v>
      </c>
      <c r="K67" s="746">
        <v>1</v>
      </c>
      <c r="L67" s="732">
        <v>2</v>
      </c>
      <c r="M67" s="733">
        <v>145.76</v>
      </c>
    </row>
    <row r="68" spans="1:13" ht="14.4" customHeight="1" x14ac:dyDescent="0.3">
      <c r="A68" s="727" t="s">
        <v>736</v>
      </c>
      <c r="B68" s="728" t="s">
        <v>681</v>
      </c>
      <c r="C68" s="728" t="s">
        <v>935</v>
      </c>
      <c r="D68" s="728" t="s">
        <v>683</v>
      </c>
      <c r="E68" s="728" t="s">
        <v>936</v>
      </c>
      <c r="F68" s="732"/>
      <c r="G68" s="732"/>
      <c r="H68" s="746">
        <v>0</v>
      </c>
      <c r="I68" s="732">
        <v>3</v>
      </c>
      <c r="J68" s="732">
        <v>208.64999999999998</v>
      </c>
      <c r="K68" s="746">
        <v>1</v>
      </c>
      <c r="L68" s="732">
        <v>3</v>
      </c>
      <c r="M68" s="733">
        <v>208.64999999999998</v>
      </c>
    </row>
    <row r="69" spans="1:13" ht="14.4" customHeight="1" x14ac:dyDescent="0.3">
      <c r="A69" s="727" t="s">
        <v>736</v>
      </c>
      <c r="B69" s="728" t="s">
        <v>681</v>
      </c>
      <c r="C69" s="728" t="s">
        <v>682</v>
      </c>
      <c r="D69" s="728" t="s">
        <v>683</v>
      </c>
      <c r="E69" s="728" t="s">
        <v>684</v>
      </c>
      <c r="F69" s="732"/>
      <c r="G69" s="732"/>
      <c r="H69" s="746">
        <v>0</v>
      </c>
      <c r="I69" s="732">
        <v>1</v>
      </c>
      <c r="J69" s="732">
        <v>88.51</v>
      </c>
      <c r="K69" s="746">
        <v>1</v>
      </c>
      <c r="L69" s="732">
        <v>1</v>
      </c>
      <c r="M69" s="733">
        <v>88.51</v>
      </c>
    </row>
    <row r="70" spans="1:13" ht="14.4" customHeight="1" x14ac:dyDescent="0.3">
      <c r="A70" s="727" t="s">
        <v>736</v>
      </c>
      <c r="B70" s="728" t="s">
        <v>681</v>
      </c>
      <c r="C70" s="728" t="s">
        <v>999</v>
      </c>
      <c r="D70" s="728" t="s">
        <v>683</v>
      </c>
      <c r="E70" s="728" t="s">
        <v>1000</v>
      </c>
      <c r="F70" s="732">
        <v>1</v>
      </c>
      <c r="G70" s="732">
        <v>0</v>
      </c>
      <c r="H70" s="746"/>
      <c r="I70" s="732"/>
      <c r="J70" s="732"/>
      <c r="K70" s="746"/>
      <c r="L70" s="732">
        <v>1</v>
      </c>
      <c r="M70" s="733">
        <v>0</v>
      </c>
    </row>
    <row r="71" spans="1:13" ht="14.4" customHeight="1" x14ac:dyDescent="0.3">
      <c r="A71" s="727" t="s">
        <v>736</v>
      </c>
      <c r="B71" s="728" t="s">
        <v>681</v>
      </c>
      <c r="C71" s="728" t="s">
        <v>773</v>
      </c>
      <c r="D71" s="728" t="s">
        <v>683</v>
      </c>
      <c r="E71" s="728" t="s">
        <v>774</v>
      </c>
      <c r="F71" s="732">
        <v>10</v>
      </c>
      <c r="G71" s="732">
        <v>1580.5</v>
      </c>
      <c r="H71" s="746">
        <v>1</v>
      </c>
      <c r="I71" s="732"/>
      <c r="J71" s="732"/>
      <c r="K71" s="746">
        <v>0</v>
      </c>
      <c r="L71" s="732">
        <v>10</v>
      </c>
      <c r="M71" s="733">
        <v>1580.5</v>
      </c>
    </row>
    <row r="72" spans="1:13" ht="14.4" customHeight="1" x14ac:dyDescent="0.3">
      <c r="A72" s="727" t="s">
        <v>736</v>
      </c>
      <c r="B72" s="728" t="s">
        <v>681</v>
      </c>
      <c r="C72" s="728" t="s">
        <v>740</v>
      </c>
      <c r="D72" s="728" t="s">
        <v>683</v>
      </c>
      <c r="E72" s="728" t="s">
        <v>741</v>
      </c>
      <c r="F72" s="732"/>
      <c r="G72" s="732"/>
      <c r="H72" s="746"/>
      <c r="I72" s="732">
        <v>2</v>
      </c>
      <c r="J72" s="732">
        <v>0</v>
      </c>
      <c r="K72" s="746"/>
      <c r="L72" s="732">
        <v>2</v>
      </c>
      <c r="M72" s="733">
        <v>0</v>
      </c>
    </row>
    <row r="73" spans="1:13" ht="14.4" customHeight="1" x14ac:dyDescent="0.3">
      <c r="A73" s="727" t="s">
        <v>736</v>
      </c>
      <c r="B73" s="728" t="s">
        <v>681</v>
      </c>
      <c r="C73" s="728" t="s">
        <v>685</v>
      </c>
      <c r="D73" s="728" t="s">
        <v>590</v>
      </c>
      <c r="E73" s="728" t="s">
        <v>686</v>
      </c>
      <c r="F73" s="732"/>
      <c r="G73" s="732"/>
      <c r="H73" s="746">
        <v>0</v>
      </c>
      <c r="I73" s="732">
        <v>43</v>
      </c>
      <c r="J73" s="732">
        <v>4247.5399999999991</v>
      </c>
      <c r="K73" s="746">
        <v>1</v>
      </c>
      <c r="L73" s="732">
        <v>43</v>
      </c>
      <c r="M73" s="733">
        <v>4247.5399999999991</v>
      </c>
    </row>
    <row r="74" spans="1:13" ht="14.4" customHeight="1" x14ac:dyDescent="0.3">
      <c r="A74" s="727" t="s">
        <v>736</v>
      </c>
      <c r="B74" s="728" t="s">
        <v>681</v>
      </c>
      <c r="C74" s="728" t="s">
        <v>689</v>
      </c>
      <c r="D74" s="728" t="s">
        <v>588</v>
      </c>
      <c r="E74" s="728" t="s">
        <v>690</v>
      </c>
      <c r="F74" s="732"/>
      <c r="G74" s="732"/>
      <c r="H74" s="746">
        <v>0</v>
      </c>
      <c r="I74" s="732">
        <v>90</v>
      </c>
      <c r="J74" s="732">
        <v>7112.7000000000007</v>
      </c>
      <c r="K74" s="746">
        <v>1</v>
      </c>
      <c r="L74" s="732">
        <v>90</v>
      </c>
      <c r="M74" s="733">
        <v>7112.7000000000007</v>
      </c>
    </row>
    <row r="75" spans="1:13" ht="14.4" customHeight="1" x14ac:dyDescent="0.3">
      <c r="A75" s="727" t="s">
        <v>736</v>
      </c>
      <c r="B75" s="728" t="s">
        <v>681</v>
      </c>
      <c r="C75" s="728" t="s">
        <v>745</v>
      </c>
      <c r="D75" s="728" t="s">
        <v>683</v>
      </c>
      <c r="E75" s="728" t="s">
        <v>746</v>
      </c>
      <c r="F75" s="732"/>
      <c r="G75" s="732"/>
      <c r="H75" s="746">
        <v>0</v>
      </c>
      <c r="I75" s="732">
        <v>6</v>
      </c>
      <c r="J75" s="732">
        <v>355.62</v>
      </c>
      <c r="K75" s="746">
        <v>1</v>
      </c>
      <c r="L75" s="732">
        <v>6</v>
      </c>
      <c r="M75" s="733">
        <v>355.62</v>
      </c>
    </row>
    <row r="76" spans="1:13" ht="14.4" customHeight="1" x14ac:dyDescent="0.3">
      <c r="A76" s="727" t="s">
        <v>736</v>
      </c>
      <c r="B76" s="728" t="s">
        <v>681</v>
      </c>
      <c r="C76" s="728" t="s">
        <v>747</v>
      </c>
      <c r="D76" s="728" t="s">
        <v>683</v>
      </c>
      <c r="E76" s="728" t="s">
        <v>748</v>
      </c>
      <c r="F76" s="732">
        <v>7</v>
      </c>
      <c r="G76" s="732">
        <v>691.46</v>
      </c>
      <c r="H76" s="746">
        <v>1</v>
      </c>
      <c r="I76" s="732"/>
      <c r="J76" s="732"/>
      <c r="K76" s="746">
        <v>0</v>
      </c>
      <c r="L76" s="732">
        <v>7</v>
      </c>
      <c r="M76" s="733">
        <v>691.46</v>
      </c>
    </row>
    <row r="77" spans="1:13" ht="14.4" customHeight="1" x14ac:dyDescent="0.3">
      <c r="A77" s="727" t="s">
        <v>736</v>
      </c>
      <c r="B77" s="728" t="s">
        <v>681</v>
      </c>
      <c r="C77" s="728" t="s">
        <v>778</v>
      </c>
      <c r="D77" s="728" t="s">
        <v>683</v>
      </c>
      <c r="E77" s="728" t="s">
        <v>779</v>
      </c>
      <c r="F77" s="732"/>
      <c r="G77" s="732"/>
      <c r="H77" s="746">
        <v>0</v>
      </c>
      <c r="I77" s="732">
        <v>14</v>
      </c>
      <c r="J77" s="732">
        <v>1659.56</v>
      </c>
      <c r="K77" s="746">
        <v>1</v>
      </c>
      <c r="L77" s="732">
        <v>14</v>
      </c>
      <c r="M77" s="733">
        <v>1659.56</v>
      </c>
    </row>
    <row r="78" spans="1:13" ht="14.4" customHeight="1" x14ac:dyDescent="0.3">
      <c r="A78" s="727" t="s">
        <v>736</v>
      </c>
      <c r="B78" s="728" t="s">
        <v>681</v>
      </c>
      <c r="C78" s="728" t="s">
        <v>749</v>
      </c>
      <c r="D78" s="728" t="s">
        <v>683</v>
      </c>
      <c r="E78" s="728" t="s">
        <v>750</v>
      </c>
      <c r="F78" s="732">
        <v>28</v>
      </c>
      <c r="G78" s="732">
        <v>2212.8399999999997</v>
      </c>
      <c r="H78" s="746">
        <v>1</v>
      </c>
      <c r="I78" s="732"/>
      <c r="J78" s="732"/>
      <c r="K78" s="746">
        <v>0</v>
      </c>
      <c r="L78" s="732">
        <v>28</v>
      </c>
      <c r="M78" s="733">
        <v>2212.8399999999997</v>
      </c>
    </row>
    <row r="79" spans="1:13" ht="14.4" customHeight="1" x14ac:dyDescent="0.3">
      <c r="A79" s="727" t="s">
        <v>736</v>
      </c>
      <c r="B79" s="728" t="s">
        <v>681</v>
      </c>
      <c r="C79" s="728" t="s">
        <v>742</v>
      </c>
      <c r="D79" s="728" t="s">
        <v>743</v>
      </c>
      <c r="E79" s="728" t="s">
        <v>744</v>
      </c>
      <c r="F79" s="732"/>
      <c r="G79" s="732"/>
      <c r="H79" s="746">
        <v>0</v>
      </c>
      <c r="I79" s="732">
        <v>53</v>
      </c>
      <c r="J79" s="732">
        <v>6282.619999999999</v>
      </c>
      <c r="K79" s="746">
        <v>1</v>
      </c>
      <c r="L79" s="732">
        <v>53</v>
      </c>
      <c r="M79" s="733">
        <v>6282.619999999999</v>
      </c>
    </row>
    <row r="80" spans="1:13" ht="14.4" customHeight="1" x14ac:dyDescent="0.3">
      <c r="A80" s="727" t="s">
        <v>736</v>
      </c>
      <c r="B80" s="728" t="s">
        <v>681</v>
      </c>
      <c r="C80" s="728" t="s">
        <v>775</v>
      </c>
      <c r="D80" s="728" t="s">
        <v>776</v>
      </c>
      <c r="E80" s="728" t="s">
        <v>777</v>
      </c>
      <c r="F80" s="732"/>
      <c r="G80" s="732"/>
      <c r="H80" s="746">
        <v>0</v>
      </c>
      <c r="I80" s="732">
        <v>6</v>
      </c>
      <c r="J80" s="732">
        <v>355.62</v>
      </c>
      <c r="K80" s="746">
        <v>1</v>
      </c>
      <c r="L80" s="732">
        <v>6</v>
      </c>
      <c r="M80" s="733">
        <v>355.62</v>
      </c>
    </row>
    <row r="81" spans="1:13" ht="14.4" customHeight="1" x14ac:dyDescent="0.3">
      <c r="A81" s="727" t="s">
        <v>736</v>
      </c>
      <c r="B81" s="728" t="s">
        <v>681</v>
      </c>
      <c r="C81" s="728" t="s">
        <v>687</v>
      </c>
      <c r="D81" s="728" t="s">
        <v>592</v>
      </c>
      <c r="E81" s="728" t="s">
        <v>688</v>
      </c>
      <c r="F81" s="732"/>
      <c r="G81" s="732"/>
      <c r="H81" s="746">
        <v>0</v>
      </c>
      <c r="I81" s="732">
        <v>4</v>
      </c>
      <c r="J81" s="732">
        <v>184.28</v>
      </c>
      <c r="K81" s="746">
        <v>1</v>
      </c>
      <c r="L81" s="732">
        <v>4</v>
      </c>
      <c r="M81" s="733">
        <v>184.28</v>
      </c>
    </row>
    <row r="82" spans="1:13" ht="14.4" customHeight="1" x14ac:dyDescent="0.3">
      <c r="A82" s="727" t="s">
        <v>737</v>
      </c>
      <c r="B82" s="728" t="s">
        <v>1076</v>
      </c>
      <c r="C82" s="728" t="s">
        <v>1032</v>
      </c>
      <c r="D82" s="728" t="s">
        <v>1033</v>
      </c>
      <c r="E82" s="728" t="s">
        <v>1034</v>
      </c>
      <c r="F82" s="732"/>
      <c r="G82" s="732"/>
      <c r="H82" s="746">
        <v>0</v>
      </c>
      <c r="I82" s="732">
        <v>2</v>
      </c>
      <c r="J82" s="732">
        <v>363.88</v>
      </c>
      <c r="K82" s="746">
        <v>1</v>
      </c>
      <c r="L82" s="732">
        <v>2</v>
      </c>
      <c r="M82" s="733">
        <v>363.88</v>
      </c>
    </row>
    <row r="83" spans="1:13" ht="14.4" customHeight="1" x14ac:dyDescent="0.3">
      <c r="A83" s="727" t="s">
        <v>737</v>
      </c>
      <c r="B83" s="728" t="s">
        <v>681</v>
      </c>
      <c r="C83" s="728" t="s">
        <v>834</v>
      </c>
      <c r="D83" s="728" t="s">
        <v>683</v>
      </c>
      <c r="E83" s="728" t="s">
        <v>835</v>
      </c>
      <c r="F83" s="732"/>
      <c r="G83" s="732"/>
      <c r="H83" s="746"/>
      <c r="I83" s="732">
        <v>2</v>
      </c>
      <c r="J83" s="732">
        <v>0</v>
      </c>
      <c r="K83" s="746"/>
      <c r="L83" s="732">
        <v>2</v>
      </c>
      <c r="M83" s="733">
        <v>0</v>
      </c>
    </row>
    <row r="84" spans="1:13" ht="14.4" customHeight="1" x14ac:dyDescent="0.3">
      <c r="A84" s="727" t="s">
        <v>737</v>
      </c>
      <c r="B84" s="728" t="s">
        <v>681</v>
      </c>
      <c r="C84" s="728" t="s">
        <v>935</v>
      </c>
      <c r="D84" s="728" t="s">
        <v>683</v>
      </c>
      <c r="E84" s="728" t="s">
        <v>936</v>
      </c>
      <c r="F84" s="732"/>
      <c r="G84" s="732"/>
      <c r="H84" s="746">
        <v>0</v>
      </c>
      <c r="I84" s="732">
        <v>4</v>
      </c>
      <c r="J84" s="732">
        <v>278.2</v>
      </c>
      <c r="K84" s="746">
        <v>1</v>
      </c>
      <c r="L84" s="732">
        <v>4</v>
      </c>
      <c r="M84" s="733">
        <v>278.2</v>
      </c>
    </row>
    <row r="85" spans="1:13" ht="14.4" customHeight="1" x14ac:dyDescent="0.3">
      <c r="A85" s="727" t="s">
        <v>737</v>
      </c>
      <c r="B85" s="728" t="s">
        <v>681</v>
      </c>
      <c r="C85" s="728" t="s">
        <v>1021</v>
      </c>
      <c r="D85" s="728" t="s">
        <v>683</v>
      </c>
      <c r="E85" s="728" t="s">
        <v>1022</v>
      </c>
      <c r="F85" s="732"/>
      <c r="G85" s="732"/>
      <c r="H85" s="746"/>
      <c r="I85" s="732">
        <v>7</v>
      </c>
      <c r="J85" s="732">
        <v>0</v>
      </c>
      <c r="K85" s="746"/>
      <c r="L85" s="732">
        <v>7</v>
      </c>
      <c r="M85" s="733">
        <v>0</v>
      </c>
    </row>
    <row r="86" spans="1:13" ht="14.4" customHeight="1" x14ac:dyDescent="0.3">
      <c r="A86" s="727" t="s">
        <v>737</v>
      </c>
      <c r="B86" s="728" t="s">
        <v>681</v>
      </c>
      <c r="C86" s="728" t="s">
        <v>682</v>
      </c>
      <c r="D86" s="728" t="s">
        <v>683</v>
      </c>
      <c r="E86" s="728" t="s">
        <v>684</v>
      </c>
      <c r="F86" s="732"/>
      <c r="G86" s="732"/>
      <c r="H86" s="746">
        <v>0</v>
      </c>
      <c r="I86" s="732">
        <v>7</v>
      </c>
      <c r="J86" s="732">
        <v>619.57000000000005</v>
      </c>
      <c r="K86" s="746">
        <v>1</v>
      </c>
      <c r="L86" s="732">
        <v>7</v>
      </c>
      <c r="M86" s="733">
        <v>619.57000000000005</v>
      </c>
    </row>
    <row r="87" spans="1:13" ht="14.4" customHeight="1" x14ac:dyDescent="0.3">
      <c r="A87" s="727" t="s">
        <v>737</v>
      </c>
      <c r="B87" s="728" t="s">
        <v>681</v>
      </c>
      <c r="C87" s="728" t="s">
        <v>999</v>
      </c>
      <c r="D87" s="728" t="s">
        <v>683</v>
      </c>
      <c r="E87" s="728" t="s">
        <v>1000</v>
      </c>
      <c r="F87" s="732">
        <v>8</v>
      </c>
      <c r="G87" s="732">
        <v>0</v>
      </c>
      <c r="H87" s="746"/>
      <c r="I87" s="732"/>
      <c r="J87" s="732"/>
      <c r="K87" s="746"/>
      <c r="L87" s="732">
        <v>8</v>
      </c>
      <c r="M87" s="733">
        <v>0</v>
      </c>
    </row>
    <row r="88" spans="1:13" ht="14.4" customHeight="1" x14ac:dyDescent="0.3">
      <c r="A88" s="727" t="s">
        <v>737</v>
      </c>
      <c r="B88" s="728" t="s">
        <v>681</v>
      </c>
      <c r="C88" s="728" t="s">
        <v>773</v>
      </c>
      <c r="D88" s="728" t="s">
        <v>683</v>
      </c>
      <c r="E88" s="728" t="s">
        <v>774</v>
      </c>
      <c r="F88" s="732">
        <v>1</v>
      </c>
      <c r="G88" s="732">
        <v>158.05000000000001</v>
      </c>
      <c r="H88" s="746">
        <v>1</v>
      </c>
      <c r="I88" s="732"/>
      <c r="J88" s="732"/>
      <c r="K88" s="746">
        <v>0</v>
      </c>
      <c r="L88" s="732">
        <v>1</v>
      </c>
      <c r="M88" s="733">
        <v>158.05000000000001</v>
      </c>
    </row>
    <row r="89" spans="1:13" ht="14.4" customHeight="1" x14ac:dyDescent="0.3">
      <c r="A89" s="727" t="s">
        <v>737</v>
      </c>
      <c r="B89" s="728" t="s">
        <v>681</v>
      </c>
      <c r="C89" s="728" t="s">
        <v>740</v>
      </c>
      <c r="D89" s="728" t="s">
        <v>683</v>
      </c>
      <c r="E89" s="728" t="s">
        <v>741</v>
      </c>
      <c r="F89" s="732"/>
      <c r="G89" s="732"/>
      <c r="H89" s="746"/>
      <c r="I89" s="732">
        <v>3</v>
      </c>
      <c r="J89" s="732">
        <v>0</v>
      </c>
      <c r="K89" s="746"/>
      <c r="L89" s="732">
        <v>3</v>
      </c>
      <c r="M89" s="733">
        <v>0</v>
      </c>
    </row>
    <row r="90" spans="1:13" ht="14.4" customHeight="1" x14ac:dyDescent="0.3">
      <c r="A90" s="727" t="s">
        <v>737</v>
      </c>
      <c r="B90" s="728" t="s">
        <v>681</v>
      </c>
      <c r="C90" s="728" t="s">
        <v>685</v>
      </c>
      <c r="D90" s="728" t="s">
        <v>590</v>
      </c>
      <c r="E90" s="728" t="s">
        <v>686</v>
      </c>
      <c r="F90" s="732"/>
      <c r="G90" s="732"/>
      <c r="H90" s="746">
        <v>0</v>
      </c>
      <c r="I90" s="732">
        <v>21</v>
      </c>
      <c r="J90" s="732">
        <v>2074.38</v>
      </c>
      <c r="K90" s="746">
        <v>1</v>
      </c>
      <c r="L90" s="732">
        <v>21</v>
      </c>
      <c r="M90" s="733">
        <v>2074.38</v>
      </c>
    </row>
    <row r="91" spans="1:13" ht="14.4" customHeight="1" x14ac:dyDescent="0.3">
      <c r="A91" s="727" t="s">
        <v>737</v>
      </c>
      <c r="B91" s="728" t="s">
        <v>681</v>
      </c>
      <c r="C91" s="728" t="s">
        <v>689</v>
      </c>
      <c r="D91" s="728" t="s">
        <v>588</v>
      </c>
      <c r="E91" s="728" t="s">
        <v>690</v>
      </c>
      <c r="F91" s="732"/>
      <c r="G91" s="732"/>
      <c r="H91" s="746">
        <v>0</v>
      </c>
      <c r="I91" s="732">
        <v>52</v>
      </c>
      <c r="J91" s="732">
        <v>4109.5599999999995</v>
      </c>
      <c r="K91" s="746">
        <v>1</v>
      </c>
      <c r="L91" s="732">
        <v>52</v>
      </c>
      <c r="M91" s="733">
        <v>4109.5599999999995</v>
      </c>
    </row>
    <row r="92" spans="1:13" ht="14.4" customHeight="1" x14ac:dyDescent="0.3">
      <c r="A92" s="727" t="s">
        <v>737</v>
      </c>
      <c r="B92" s="728" t="s">
        <v>681</v>
      </c>
      <c r="C92" s="728" t="s">
        <v>1023</v>
      </c>
      <c r="D92" s="728" t="s">
        <v>776</v>
      </c>
      <c r="E92" s="728" t="s">
        <v>1024</v>
      </c>
      <c r="F92" s="732"/>
      <c r="G92" s="732"/>
      <c r="H92" s="746">
        <v>0</v>
      </c>
      <c r="I92" s="732">
        <v>2</v>
      </c>
      <c r="J92" s="732">
        <v>124.48</v>
      </c>
      <c r="K92" s="746">
        <v>1</v>
      </c>
      <c r="L92" s="732">
        <v>2</v>
      </c>
      <c r="M92" s="733">
        <v>124.48</v>
      </c>
    </row>
    <row r="93" spans="1:13" ht="14.4" customHeight="1" x14ac:dyDescent="0.3">
      <c r="A93" s="727" t="s">
        <v>737</v>
      </c>
      <c r="B93" s="728" t="s">
        <v>681</v>
      </c>
      <c r="C93" s="728" t="s">
        <v>745</v>
      </c>
      <c r="D93" s="728" t="s">
        <v>683</v>
      </c>
      <c r="E93" s="728" t="s">
        <v>746</v>
      </c>
      <c r="F93" s="732"/>
      <c r="G93" s="732"/>
      <c r="H93" s="746">
        <v>0</v>
      </c>
      <c r="I93" s="732">
        <v>6</v>
      </c>
      <c r="J93" s="732">
        <v>355.62</v>
      </c>
      <c r="K93" s="746">
        <v>1</v>
      </c>
      <c r="L93" s="732">
        <v>6</v>
      </c>
      <c r="M93" s="733">
        <v>355.62</v>
      </c>
    </row>
    <row r="94" spans="1:13" ht="14.4" customHeight="1" x14ac:dyDescent="0.3">
      <c r="A94" s="727" t="s">
        <v>737</v>
      </c>
      <c r="B94" s="728" t="s">
        <v>681</v>
      </c>
      <c r="C94" s="728" t="s">
        <v>747</v>
      </c>
      <c r="D94" s="728" t="s">
        <v>683</v>
      </c>
      <c r="E94" s="728" t="s">
        <v>748</v>
      </c>
      <c r="F94" s="732">
        <v>3</v>
      </c>
      <c r="G94" s="732">
        <v>296.34000000000003</v>
      </c>
      <c r="H94" s="746">
        <v>1</v>
      </c>
      <c r="I94" s="732"/>
      <c r="J94" s="732"/>
      <c r="K94" s="746">
        <v>0</v>
      </c>
      <c r="L94" s="732">
        <v>3</v>
      </c>
      <c r="M94" s="733">
        <v>296.34000000000003</v>
      </c>
    </row>
    <row r="95" spans="1:13" ht="14.4" customHeight="1" x14ac:dyDescent="0.3">
      <c r="A95" s="727" t="s">
        <v>737</v>
      </c>
      <c r="B95" s="728" t="s">
        <v>681</v>
      </c>
      <c r="C95" s="728" t="s">
        <v>839</v>
      </c>
      <c r="D95" s="728" t="s">
        <v>743</v>
      </c>
      <c r="E95" s="728" t="s">
        <v>840</v>
      </c>
      <c r="F95" s="732"/>
      <c r="G95" s="732"/>
      <c r="H95" s="746">
        <v>0</v>
      </c>
      <c r="I95" s="732">
        <v>4</v>
      </c>
      <c r="J95" s="732">
        <v>474.16</v>
      </c>
      <c r="K95" s="746">
        <v>1</v>
      </c>
      <c r="L95" s="732">
        <v>4</v>
      </c>
      <c r="M95" s="733">
        <v>474.16</v>
      </c>
    </row>
    <row r="96" spans="1:13" ht="14.4" customHeight="1" x14ac:dyDescent="0.3">
      <c r="A96" s="727" t="s">
        <v>737</v>
      </c>
      <c r="B96" s="728" t="s">
        <v>681</v>
      </c>
      <c r="C96" s="728" t="s">
        <v>1025</v>
      </c>
      <c r="D96" s="728" t="s">
        <v>592</v>
      </c>
      <c r="E96" s="728" t="s">
        <v>1026</v>
      </c>
      <c r="F96" s="732"/>
      <c r="G96" s="732"/>
      <c r="H96" s="746">
        <v>0</v>
      </c>
      <c r="I96" s="732">
        <v>1</v>
      </c>
      <c r="J96" s="732">
        <v>46.07</v>
      </c>
      <c r="K96" s="746">
        <v>1</v>
      </c>
      <c r="L96" s="732">
        <v>1</v>
      </c>
      <c r="M96" s="733">
        <v>46.07</v>
      </c>
    </row>
    <row r="97" spans="1:13" ht="14.4" customHeight="1" x14ac:dyDescent="0.3">
      <c r="A97" s="727" t="s">
        <v>737</v>
      </c>
      <c r="B97" s="728" t="s">
        <v>681</v>
      </c>
      <c r="C97" s="728" t="s">
        <v>1027</v>
      </c>
      <c r="D97" s="728" t="s">
        <v>588</v>
      </c>
      <c r="E97" s="728" t="s">
        <v>1028</v>
      </c>
      <c r="F97" s="732"/>
      <c r="G97" s="732"/>
      <c r="H97" s="746">
        <v>0</v>
      </c>
      <c r="I97" s="732">
        <v>15</v>
      </c>
      <c r="J97" s="732">
        <v>1185.45</v>
      </c>
      <c r="K97" s="746">
        <v>1</v>
      </c>
      <c r="L97" s="732">
        <v>15</v>
      </c>
      <c r="M97" s="733">
        <v>1185.45</v>
      </c>
    </row>
    <row r="98" spans="1:13" ht="14.4" customHeight="1" x14ac:dyDescent="0.3">
      <c r="A98" s="727" t="s">
        <v>737</v>
      </c>
      <c r="B98" s="728" t="s">
        <v>681</v>
      </c>
      <c r="C98" s="728" t="s">
        <v>691</v>
      </c>
      <c r="D98" s="728" t="s">
        <v>683</v>
      </c>
      <c r="E98" s="728" t="s">
        <v>692</v>
      </c>
      <c r="F98" s="732"/>
      <c r="G98" s="732"/>
      <c r="H98" s="746">
        <v>0</v>
      </c>
      <c r="I98" s="732">
        <v>4</v>
      </c>
      <c r="J98" s="732">
        <v>184.28</v>
      </c>
      <c r="K98" s="746">
        <v>1</v>
      </c>
      <c r="L98" s="732">
        <v>4</v>
      </c>
      <c r="M98" s="733">
        <v>184.28</v>
      </c>
    </row>
    <row r="99" spans="1:13" ht="14.4" customHeight="1" x14ac:dyDescent="0.3">
      <c r="A99" s="727" t="s">
        <v>737</v>
      </c>
      <c r="B99" s="728" t="s">
        <v>681</v>
      </c>
      <c r="C99" s="728" t="s">
        <v>778</v>
      </c>
      <c r="D99" s="728" t="s">
        <v>683</v>
      </c>
      <c r="E99" s="728" t="s">
        <v>779</v>
      </c>
      <c r="F99" s="732"/>
      <c r="G99" s="732"/>
      <c r="H99" s="746">
        <v>0</v>
      </c>
      <c r="I99" s="732">
        <v>19</v>
      </c>
      <c r="J99" s="732">
        <v>2252.2600000000002</v>
      </c>
      <c r="K99" s="746">
        <v>1</v>
      </c>
      <c r="L99" s="732">
        <v>19</v>
      </c>
      <c r="M99" s="733">
        <v>2252.2600000000002</v>
      </c>
    </row>
    <row r="100" spans="1:13" ht="14.4" customHeight="1" x14ac:dyDescent="0.3">
      <c r="A100" s="727" t="s">
        <v>737</v>
      </c>
      <c r="B100" s="728" t="s">
        <v>681</v>
      </c>
      <c r="C100" s="728" t="s">
        <v>749</v>
      </c>
      <c r="D100" s="728" t="s">
        <v>683</v>
      </c>
      <c r="E100" s="728" t="s">
        <v>750</v>
      </c>
      <c r="F100" s="732">
        <v>18</v>
      </c>
      <c r="G100" s="732">
        <v>1422.5399999999997</v>
      </c>
      <c r="H100" s="746">
        <v>1</v>
      </c>
      <c r="I100" s="732"/>
      <c r="J100" s="732"/>
      <c r="K100" s="746">
        <v>0</v>
      </c>
      <c r="L100" s="732">
        <v>18</v>
      </c>
      <c r="M100" s="733">
        <v>1422.5399999999997</v>
      </c>
    </row>
    <row r="101" spans="1:13" ht="14.4" customHeight="1" x14ac:dyDescent="0.3">
      <c r="A101" s="727" t="s">
        <v>737</v>
      </c>
      <c r="B101" s="728" t="s">
        <v>681</v>
      </c>
      <c r="C101" s="728" t="s">
        <v>742</v>
      </c>
      <c r="D101" s="728" t="s">
        <v>743</v>
      </c>
      <c r="E101" s="728" t="s">
        <v>744</v>
      </c>
      <c r="F101" s="732"/>
      <c r="G101" s="732"/>
      <c r="H101" s="746">
        <v>0</v>
      </c>
      <c r="I101" s="732">
        <v>48</v>
      </c>
      <c r="J101" s="732">
        <v>5689.9199999999992</v>
      </c>
      <c r="K101" s="746">
        <v>1</v>
      </c>
      <c r="L101" s="732">
        <v>48</v>
      </c>
      <c r="M101" s="733">
        <v>5689.9199999999992</v>
      </c>
    </row>
    <row r="102" spans="1:13" ht="14.4" customHeight="1" x14ac:dyDescent="0.3">
      <c r="A102" s="727" t="s">
        <v>737</v>
      </c>
      <c r="B102" s="728" t="s">
        <v>681</v>
      </c>
      <c r="C102" s="728" t="s">
        <v>775</v>
      </c>
      <c r="D102" s="728" t="s">
        <v>776</v>
      </c>
      <c r="E102" s="728" t="s">
        <v>777</v>
      </c>
      <c r="F102" s="732"/>
      <c r="G102" s="732"/>
      <c r="H102" s="746">
        <v>0</v>
      </c>
      <c r="I102" s="732">
        <v>7</v>
      </c>
      <c r="J102" s="732">
        <v>414.89000000000004</v>
      </c>
      <c r="K102" s="746">
        <v>1</v>
      </c>
      <c r="L102" s="732">
        <v>7</v>
      </c>
      <c r="M102" s="733">
        <v>414.89000000000004</v>
      </c>
    </row>
    <row r="103" spans="1:13" ht="14.4" customHeight="1" x14ac:dyDescent="0.3">
      <c r="A103" s="727" t="s">
        <v>737</v>
      </c>
      <c r="B103" s="728" t="s">
        <v>681</v>
      </c>
      <c r="C103" s="728" t="s">
        <v>687</v>
      </c>
      <c r="D103" s="728" t="s">
        <v>592</v>
      </c>
      <c r="E103" s="728" t="s">
        <v>688</v>
      </c>
      <c r="F103" s="732"/>
      <c r="G103" s="732"/>
      <c r="H103" s="746">
        <v>0</v>
      </c>
      <c r="I103" s="732">
        <v>6</v>
      </c>
      <c r="J103" s="732">
        <v>276.42</v>
      </c>
      <c r="K103" s="746">
        <v>1</v>
      </c>
      <c r="L103" s="732">
        <v>6</v>
      </c>
      <c r="M103" s="733">
        <v>276.42</v>
      </c>
    </row>
    <row r="104" spans="1:13" ht="14.4" customHeight="1" x14ac:dyDescent="0.3">
      <c r="A104" s="727" t="s">
        <v>737</v>
      </c>
      <c r="B104" s="728" t="s">
        <v>681</v>
      </c>
      <c r="C104" s="728" t="s">
        <v>841</v>
      </c>
      <c r="D104" s="728" t="s">
        <v>842</v>
      </c>
      <c r="E104" s="728" t="s">
        <v>843</v>
      </c>
      <c r="F104" s="732">
        <v>11</v>
      </c>
      <c r="G104" s="732">
        <v>869.32999999999993</v>
      </c>
      <c r="H104" s="746">
        <v>1</v>
      </c>
      <c r="I104" s="732"/>
      <c r="J104" s="732"/>
      <c r="K104" s="746">
        <v>0</v>
      </c>
      <c r="L104" s="732">
        <v>11</v>
      </c>
      <c r="M104" s="733">
        <v>869.32999999999993</v>
      </c>
    </row>
    <row r="105" spans="1:13" ht="14.4" customHeight="1" x14ac:dyDescent="0.3">
      <c r="A105" s="727" t="s">
        <v>737</v>
      </c>
      <c r="B105" s="728" t="s">
        <v>1065</v>
      </c>
      <c r="C105" s="728" t="s">
        <v>859</v>
      </c>
      <c r="D105" s="728" t="s">
        <v>857</v>
      </c>
      <c r="E105" s="728" t="s">
        <v>858</v>
      </c>
      <c r="F105" s="732"/>
      <c r="G105" s="732"/>
      <c r="H105" s="746"/>
      <c r="I105" s="732">
        <v>2</v>
      </c>
      <c r="J105" s="732">
        <v>0</v>
      </c>
      <c r="K105" s="746"/>
      <c r="L105" s="732">
        <v>2</v>
      </c>
      <c r="M105" s="733">
        <v>0</v>
      </c>
    </row>
    <row r="106" spans="1:13" ht="14.4" customHeight="1" x14ac:dyDescent="0.3">
      <c r="A106" s="727" t="s">
        <v>737</v>
      </c>
      <c r="B106" s="728" t="s">
        <v>1065</v>
      </c>
      <c r="C106" s="728" t="s">
        <v>1035</v>
      </c>
      <c r="D106" s="728" t="s">
        <v>857</v>
      </c>
      <c r="E106" s="728" t="s">
        <v>1036</v>
      </c>
      <c r="F106" s="732"/>
      <c r="G106" s="732"/>
      <c r="H106" s="746"/>
      <c r="I106" s="732">
        <v>1</v>
      </c>
      <c r="J106" s="732">
        <v>0</v>
      </c>
      <c r="K106" s="746"/>
      <c r="L106" s="732">
        <v>1</v>
      </c>
      <c r="M106" s="733">
        <v>0</v>
      </c>
    </row>
    <row r="107" spans="1:13" ht="14.4" customHeight="1" x14ac:dyDescent="0.3">
      <c r="A107" s="727" t="s">
        <v>738</v>
      </c>
      <c r="B107" s="728" t="s">
        <v>1070</v>
      </c>
      <c r="C107" s="728" t="s">
        <v>795</v>
      </c>
      <c r="D107" s="728" t="s">
        <v>796</v>
      </c>
      <c r="E107" s="728" t="s">
        <v>797</v>
      </c>
      <c r="F107" s="732">
        <v>2</v>
      </c>
      <c r="G107" s="732">
        <v>0</v>
      </c>
      <c r="H107" s="746"/>
      <c r="I107" s="732"/>
      <c r="J107" s="732"/>
      <c r="K107" s="746"/>
      <c r="L107" s="732">
        <v>2</v>
      </c>
      <c r="M107" s="733">
        <v>0</v>
      </c>
    </row>
    <row r="108" spans="1:13" ht="14.4" customHeight="1" x14ac:dyDescent="0.3">
      <c r="A108" s="727" t="s">
        <v>738</v>
      </c>
      <c r="B108" s="728" t="s">
        <v>1077</v>
      </c>
      <c r="C108" s="728" t="s">
        <v>1038</v>
      </c>
      <c r="D108" s="728" t="s">
        <v>1039</v>
      </c>
      <c r="E108" s="728" t="s">
        <v>1040</v>
      </c>
      <c r="F108" s="732">
        <v>2</v>
      </c>
      <c r="G108" s="732">
        <v>0</v>
      </c>
      <c r="H108" s="746"/>
      <c r="I108" s="732"/>
      <c r="J108" s="732"/>
      <c r="K108" s="746"/>
      <c r="L108" s="732">
        <v>2</v>
      </c>
      <c r="M108" s="733">
        <v>0</v>
      </c>
    </row>
    <row r="109" spans="1:13" ht="14.4" customHeight="1" x14ac:dyDescent="0.3">
      <c r="A109" s="727" t="s">
        <v>738</v>
      </c>
      <c r="B109" s="728" t="s">
        <v>681</v>
      </c>
      <c r="C109" s="728" t="s">
        <v>935</v>
      </c>
      <c r="D109" s="728" t="s">
        <v>683</v>
      </c>
      <c r="E109" s="728" t="s">
        <v>936</v>
      </c>
      <c r="F109" s="732"/>
      <c r="G109" s="732"/>
      <c r="H109" s="746">
        <v>0</v>
      </c>
      <c r="I109" s="732">
        <v>1</v>
      </c>
      <c r="J109" s="732">
        <v>69.55</v>
      </c>
      <c r="K109" s="746">
        <v>1</v>
      </c>
      <c r="L109" s="732">
        <v>1</v>
      </c>
      <c r="M109" s="733">
        <v>69.55</v>
      </c>
    </row>
    <row r="110" spans="1:13" ht="14.4" customHeight="1" x14ac:dyDescent="0.3">
      <c r="A110" s="727" t="s">
        <v>738</v>
      </c>
      <c r="B110" s="728" t="s">
        <v>681</v>
      </c>
      <c r="C110" s="728" t="s">
        <v>1021</v>
      </c>
      <c r="D110" s="728" t="s">
        <v>683</v>
      </c>
      <c r="E110" s="728" t="s">
        <v>1022</v>
      </c>
      <c r="F110" s="732"/>
      <c r="G110" s="732"/>
      <c r="H110" s="746"/>
      <c r="I110" s="732">
        <v>2</v>
      </c>
      <c r="J110" s="732">
        <v>0</v>
      </c>
      <c r="K110" s="746"/>
      <c r="L110" s="732">
        <v>2</v>
      </c>
      <c r="M110" s="733">
        <v>0</v>
      </c>
    </row>
    <row r="111" spans="1:13" ht="14.4" customHeight="1" x14ac:dyDescent="0.3">
      <c r="A111" s="727" t="s">
        <v>738</v>
      </c>
      <c r="B111" s="728" t="s">
        <v>681</v>
      </c>
      <c r="C111" s="728" t="s">
        <v>682</v>
      </c>
      <c r="D111" s="728" t="s">
        <v>683</v>
      </c>
      <c r="E111" s="728" t="s">
        <v>684</v>
      </c>
      <c r="F111" s="732"/>
      <c r="G111" s="732"/>
      <c r="H111" s="746">
        <v>0</v>
      </c>
      <c r="I111" s="732">
        <v>7</v>
      </c>
      <c r="J111" s="732">
        <v>619.57000000000005</v>
      </c>
      <c r="K111" s="746">
        <v>1</v>
      </c>
      <c r="L111" s="732">
        <v>7</v>
      </c>
      <c r="M111" s="733">
        <v>619.57000000000005</v>
      </c>
    </row>
    <row r="112" spans="1:13" ht="14.4" customHeight="1" x14ac:dyDescent="0.3">
      <c r="A112" s="727" t="s">
        <v>738</v>
      </c>
      <c r="B112" s="728" t="s">
        <v>681</v>
      </c>
      <c r="C112" s="728" t="s">
        <v>773</v>
      </c>
      <c r="D112" s="728" t="s">
        <v>683</v>
      </c>
      <c r="E112" s="728" t="s">
        <v>774</v>
      </c>
      <c r="F112" s="732">
        <v>2</v>
      </c>
      <c r="G112" s="732">
        <v>316.10000000000002</v>
      </c>
      <c r="H112" s="746">
        <v>1</v>
      </c>
      <c r="I112" s="732"/>
      <c r="J112" s="732"/>
      <c r="K112" s="746">
        <v>0</v>
      </c>
      <c r="L112" s="732">
        <v>2</v>
      </c>
      <c r="M112" s="733">
        <v>316.10000000000002</v>
      </c>
    </row>
    <row r="113" spans="1:13" ht="14.4" customHeight="1" x14ac:dyDescent="0.3">
      <c r="A113" s="727" t="s">
        <v>738</v>
      </c>
      <c r="B113" s="728" t="s">
        <v>681</v>
      </c>
      <c r="C113" s="728" t="s">
        <v>740</v>
      </c>
      <c r="D113" s="728" t="s">
        <v>683</v>
      </c>
      <c r="E113" s="728" t="s">
        <v>741</v>
      </c>
      <c r="F113" s="732"/>
      <c r="G113" s="732"/>
      <c r="H113" s="746"/>
      <c r="I113" s="732">
        <v>5</v>
      </c>
      <c r="J113" s="732">
        <v>0</v>
      </c>
      <c r="K113" s="746"/>
      <c r="L113" s="732">
        <v>5</v>
      </c>
      <c r="M113" s="733">
        <v>0</v>
      </c>
    </row>
    <row r="114" spans="1:13" ht="14.4" customHeight="1" x14ac:dyDescent="0.3">
      <c r="A114" s="727" t="s">
        <v>738</v>
      </c>
      <c r="B114" s="728" t="s">
        <v>681</v>
      </c>
      <c r="C114" s="728" t="s">
        <v>685</v>
      </c>
      <c r="D114" s="728" t="s">
        <v>590</v>
      </c>
      <c r="E114" s="728" t="s">
        <v>686</v>
      </c>
      <c r="F114" s="732"/>
      <c r="G114" s="732"/>
      <c r="H114" s="746">
        <v>0</v>
      </c>
      <c r="I114" s="732">
        <v>27</v>
      </c>
      <c r="J114" s="732">
        <v>2667.0599999999995</v>
      </c>
      <c r="K114" s="746">
        <v>1</v>
      </c>
      <c r="L114" s="732">
        <v>27</v>
      </c>
      <c r="M114" s="733">
        <v>2667.0599999999995</v>
      </c>
    </row>
    <row r="115" spans="1:13" ht="14.4" customHeight="1" x14ac:dyDescent="0.3">
      <c r="A115" s="727" t="s">
        <v>738</v>
      </c>
      <c r="B115" s="728" t="s">
        <v>681</v>
      </c>
      <c r="C115" s="728" t="s">
        <v>689</v>
      </c>
      <c r="D115" s="728" t="s">
        <v>588</v>
      </c>
      <c r="E115" s="728" t="s">
        <v>690</v>
      </c>
      <c r="F115" s="732"/>
      <c r="G115" s="732"/>
      <c r="H115" s="746">
        <v>0</v>
      </c>
      <c r="I115" s="732">
        <v>59</v>
      </c>
      <c r="J115" s="732">
        <v>4662.7699999999995</v>
      </c>
      <c r="K115" s="746">
        <v>1</v>
      </c>
      <c r="L115" s="732">
        <v>59</v>
      </c>
      <c r="M115" s="733">
        <v>4662.7699999999995</v>
      </c>
    </row>
    <row r="116" spans="1:13" ht="14.4" customHeight="1" x14ac:dyDescent="0.3">
      <c r="A116" s="727" t="s">
        <v>738</v>
      </c>
      <c r="B116" s="728" t="s">
        <v>681</v>
      </c>
      <c r="C116" s="728" t="s">
        <v>745</v>
      </c>
      <c r="D116" s="728" t="s">
        <v>683</v>
      </c>
      <c r="E116" s="728" t="s">
        <v>746</v>
      </c>
      <c r="F116" s="732"/>
      <c r="G116" s="732"/>
      <c r="H116" s="746">
        <v>0</v>
      </c>
      <c r="I116" s="732">
        <v>4</v>
      </c>
      <c r="J116" s="732">
        <v>237.08</v>
      </c>
      <c r="K116" s="746">
        <v>1</v>
      </c>
      <c r="L116" s="732">
        <v>4</v>
      </c>
      <c r="M116" s="733">
        <v>237.08</v>
      </c>
    </row>
    <row r="117" spans="1:13" ht="14.4" customHeight="1" x14ac:dyDescent="0.3">
      <c r="A117" s="727" t="s">
        <v>738</v>
      </c>
      <c r="B117" s="728" t="s">
        <v>681</v>
      </c>
      <c r="C117" s="728" t="s">
        <v>747</v>
      </c>
      <c r="D117" s="728" t="s">
        <v>683</v>
      </c>
      <c r="E117" s="728" t="s">
        <v>748</v>
      </c>
      <c r="F117" s="732">
        <v>9</v>
      </c>
      <c r="G117" s="732">
        <v>889.02</v>
      </c>
      <c r="H117" s="746">
        <v>1</v>
      </c>
      <c r="I117" s="732"/>
      <c r="J117" s="732"/>
      <c r="K117" s="746">
        <v>0</v>
      </c>
      <c r="L117" s="732">
        <v>9</v>
      </c>
      <c r="M117" s="733">
        <v>889.02</v>
      </c>
    </row>
    <row r="118" spans="1:13" ht="14.4" customHeight="1" x14ac:dyDescent="0.3">
      <c r="A118" s="727" t="s">
        <v>738</v>
      </c>
      <c r="B118" s="728" t="s">
        <v>681</v>
      </c>
      <c r="C118" s="728" t="s">
        <v>778</v>
      </c>
      <c r="D118" s="728" t="s">
        <v>683</v>
      </c>
      <c r="E118" s="728" t="s">
        <v>779</v>
      </c>
      <c r="F118" s="732"/>
      <c r="G118" s="732"/>
      <c r="H118" s="746">
        <v>0</v>
      </c>
      <c r="I118" s="732">
        <v>6</v>
      </c>
      <c r="J118" s="732">
        <v>711.24</v>
      </c>
      <c r="K118" s="746">
        <v>1</v>
      </c>
      <c r="L118" s="732">
        <v>6</v>
      </c>
      <c r="M118" s="733">
        <v>711.24</v>
      </c>
    </row>
    <row r="119" spans="1:13" ht="14.4" customHeight="1" x14ac:dyDescent="0.3">
      <c r="A119" s="727" t="s">
        <v>738</v>
      </c>
      <c r="B119" s="728" t="s">
        <v>681</v>
      </c>
      <c r="C119" s="728" t="s">
        <v>749</v>
      </c>
      <c r="D119" s="728" t="s">
        <v>683</v>
      </c>
      <c r="E119" s="728" t="s">
        <v>750</v>
      </c>
      <c r="F119" s="732">
        <v>12</v>
      </c>
      <c r="G119" s="732">
        <v>948.3599999999999</v>
      </c>
      <c r="H119" s="746">
        <v>1</v>
      </c>
      <c r="I119" s="732"/>
      <c r="J119" s="732"/>
      <c r="K119" s="746">
        <v>0</v>
      </c>
      <c r="L119" s="732">
        <v>12</v>
      </c>
      <c r="M119" s="733">
        <v>948.3599999999999</v>
      </c>
    </row>
    <row r="120" spans="1:13" ht="14.4" customHeight="1" x14ac:dyDescent="0.3">
      <c r="A120" s="727" t="s">
        <v>738</v>
      </c>
      <c r="B120" s="728" t="s">
        <v>681</v>
      </c>
      <c r="C120" s="728" t="s">
        <v>742</v>
      </c>
      <c r="D120" s="728" t="s">
        <v>743</v>
      </c>
      <c r="E120" s="728" t="s">
        <v>744</v>
      </c>
      <c r="F120" s="732"/>
      <c r="G120" s="732"/>
      <c r="H120" s="746">
        <v>0</v>
      </c>
      <c r="I120" s="732">
        <v>48</v>
      </c>
      <c r="J120" s="732">
        <v>5689.9199999999992</v>
      </c>
      <c r="K120" s="746">
        <v>1</v>
      </c>
      <c r="L120" s="732">
        <v>48</v>
      </c>
      <c r="M120" s="733">
        <v>5689.9199999999992</v>
      </c>
    </row>
    <row r="121" spans="1:13" ht="14.4" customHeight="1" x14ac:dyDescent="0.3">
      <c r="A121" s="727" t="s">
        <v>738</v>
      </c>
      <c r="B121" s="728" t="s">
        <v>681</v>
      </c>
      <c r="C121" s="728" t="s">
        <v>775</v>
      </c>
      <c r="D121" s="728" t="s">
        <v>776</v>
      </c>
      <c r="E121" s="728" t="s">
        <v>777</v>
      </c>
      <c r="F121" s="732"/>
      <c r="G121" s="732"/>
      <c r="H121" s="746">
        <v>0</v>
      </c>
      <c r="I121" s="732">
        <v>2</v>
      </c>
      <c r="J121" s="732">
        <v>118.54</v>
      </c>
      <c r="K121" s="746">
        <v>1</v>
      </c>
      <c r="L121" s="732">
        <v>2</v>
      </c>
      <c r="M121" s="733">
        <v>118.54</v>
      </c>
    </row>
    <row r="122" spans="1:13" ht="14.4" customHeight="1" x14ac:dyDescent="0.3">
      <c r="A122" s="727" t="s">
        <v>738</v>
      </c>
      <c r="B122" s="728" t="s">
        <v>681</v>
      </c>
      <c r="C122" s="728" t="s">
        <v>687</v>
      </c>
      <c r="D122" s="728" t="s">
        <v>592</v>
      </c>
      <c r="E122" s="728" t="s">
        <v>688</v>
      </c>
      <c r="F122" s="732"/>
      <c r="G122" s="732"/>
      <c r="H122" s="746">
        <v>0</v>
      </c>
      <c r="I122" s="732">
        <v>2</v>
      </c>
      <c r="J122" s="732">
        <v>92.14</v>
      </c>
      <c r="K122" s="746">
        <v>1</v>
      </c>
      <c r="L122" s="732">
        <v>2</v>
      </c>
      <c r="M122" s="733">
        <v>92.14</v>
      </c>
    </row>
    <row r="123" spans="1:13" ht="14.4" customHeight="1" x14ac:dyDescent="0.3">
      <c r="A123" s="727" t="s">
        <v>738</v>
      </c>
      <c r="B123" s="728" t="s">
        <v>681</v>
      </c>
      <c r="C123" s="728" t="s">
        <v>841</v>
      </c>
      <c r="D123" s="728" t="s">
        <v>842</v>
      </c>
      <c r="E123" s="728" t="s">
        <v>843</v>
      </c>
      <c r="F123" s="732">
        <v>7</v>
      </c>
      <c r="G123" s="732">
        <v>553.20999999999992</v>
      </c>
      <c r="H123" s="746">
        <v>1</v>
      </c>
      <c r="I123" s="732"/>
      <c r="J123" s="732"/>
      <c r="K123" s="746">
        <v>0</v>
      </c>
      <c r="L123" s="732">
        <v>7</v>
      </c>
      <c r="M123" s="733">
        <v>553.20999999999992</v>
      </c>
    </row>
    <row r="124" spans="1:13" ht="14.4" customHeight="1" thickBot="1" x14ac:dyDescent="0.35">
      <c r="A124" s="734" t="s">
        <v>738</v>
      </c>
      <c r="B124" s="735" t="s">
        <v>681</v>
      </c>
      <c r="C124" s="735" t="s">
        <v>1042</v>
      </c>
      <c r="D124" s="735" t="s">
        <v>592</v>
      </c>
      <c r="E124" s="735" t="s">
        <v>1043</v>
      </c>
      <c r="F124" s="739">
        <v>2</v>
      </c>
      <c r="G124" s="739">
        <v>0</v>
      </c>
      <c r="H124" s="747"/>
      <c r="I124" s="739"/>
      <c r="J124" s="739"/>
      <c r="K124" s="747"/>
      <c r="L124" s="739">
        <v>2</v>
      </c>
      <c r="M124" s="740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178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321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0"/>
      <c r="C3" s="418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9" t="s">
        <v>524</v>
      </c>
      <c r="B5" s="710" t="s">
        <v>525</v>
      </c>
      <c r="C5" s="711" t="s">
        <v>526</v>
      </c>
      <c r="D5" s="711" t="s">
        <v>526</v>
      </c>
      <c r="E5" s="711"/>
      <c r="F5" s="711" t="s">
        <v>526</v>
      </c>
      <c r="G5" s="711" t="s">
        <v>526</v>
      </c>
      <c r="H5" s="711" t="s">
        <v>526</v>
      </c>
      <c r="I5" s="712" t="s">
        <v>526</v>
      </c>
      <c r="J5" s="713" t="s">
        <v>74</v>
      </c>
    </row>
    <row r="6" spans="1:10" ht="14.4" customHeight="1" x14ac:dyDescent="0.3">
      <c r="A6" s="709" t="s">
        <v>524</v>
      </c>
      <c r="B6" s="710" t="s">
        <v>1079</v>
      </c>
      <c r="C6" s="711">
        <v>0</v>
      </c>
      <c r="D6" s="711">
        <v>0</v>
      </c>
      <c r="E6" s="711"/>
      <c r="F6" s="711">
        <v>0</v>
      </c>
      <c r="G6" s="711">
        <v>7.164255523681641E-2</v>
      </c>
      <c r="H6" s="711">
        <v>-7.164255523681641E-2</v>
      </c>
      <c r="I6" s="712">
        <v>0</v>
      </c>
      <c r="J6" s="713" t="s">
        <v>1</v>
      </c>
    </row>
    <row r="7" spans="1:10" ht="14.4" customHeight="1" x14ac:dyDescent="0.3">
      <c r="A7" s="709" t="s">
        <v>524</v>
      </c>
      <c r="B7" s="710" t="s">
        <v>1080</v>
      </c>
      <c r="C7" s="711">
        <v>0</v>
      </c>
      <c r="D7" s="711">
        <v>9.0749999999999997E-2</v>
      </c>
      <c r="E7" s="711"/>
      <c r="F7" s="711">
        <v>0</v>
      </c>
      <c r="G7" s="711">
        <v>8.7989589691162107E-2</v>
      </c>
      <c r="H7" s="711">
        <v>-8.7989589691162107E-2</v>
      </c>
      <c r="I7" s="712">
        <v>0</v>
      </c>
      <c r="J7" s="713" t="s">
        <v>1</v>
      </c>
    </row>
    <row r="8" spans="1:10" ht="14.4" customHeight="1" x14ac:dyDescent="0.3">
      <c r="A8" s="709" t="s">
        <v>524</v>
      </c>
      <c r="B8" s="710" t="s">
        <v>1081</v>
      </c>
      <c r="C8" s="711">
        <v>10.705250000000001</v>
      </c>
      <c r="D8" s="711">
        <v>7.4008500000000002</v>
      </c>
      <c r="E8" s="711"/>
      <c r="F8" s="711">
        <v>10.22564</v>
      </c>
      <c r="G8" s="711">
        <v>11.666666320800781</v>
      </c>
      <c r="H8" s="711">
        <v>-1.4410263208007805</v>
      </c>
      <c r="I8" s="712">
        <v>0.87648345455534804</v>
      </c>
      <c r="J8" s="713" t="s">
        <v>1</v>
      </c>
    </row>
    <row r="9" spans="1:10" ht="14.4" customHeight="1" x14ac:dyDescent="0.3">
      <c r="A9" s="709" t="s">
        <v>524</v>
      </c>
      <c r="B9" s="710" t="s">
        <v>1082</v>
      </c>
      <c r="C9" s="711">
        <v>464.50935999999996</v>
      </c>
      <c r="D9" s="711">
        <v>929.90936999999985</v>
      </c>
      <c r="E9" s="711"/>
      <c r="F9" s="711">
        <v>978.29248000000007</v>
      </c>
      <c r="G9" s="711">
        <v>961.66669677734376</v>
      </c>
      <c r="H9" s="711">
        <v>16.62578322265631</v>
      </c>
      <c r="I9" s="712">
        <v>1.0172885088756543</v>
      </c>
      <c r="J9" s="713" t="s">
        <v>1</v>
      </c>
    </row>
    <row r="10" spans="1:10" ht="14.4" customHeight="1" x14ac:dyDescent="0.3">
      <c r="A10" s="709" t="s">
        <v>524</v>
      </c>
      <c r="B10" s="710" t="s">
        <v>1083</v>
      </c>
      <c r="C10" s="711">
        <v>3.8179999999999996</v>
      </c>
      <c r="D10" s="711">
        <v>1.355</v>
      </c>
      <c r="E10" s="711"/>
      <c r="F10" s="711">
        <v>2.5539999999999998</v>
      </c>
      <c r="G10" s="711">
        <v>3.3333334045410155</v>
      </c>
      <c r="H10" s="711">
        <v>-0.77933340454101563</v>
      </c>
      <c r="I10" s="712">
        <v>0.76619998363220243</v>
      </c>
      <c r="J10" s="713" t="s">
        <v>1</v>
      </c>
    </row>
    <row r="11" spans="1:10" ht="14.4" customHeight="1" x14ac:dyDescent="0.3">
      <c r="A11" s="709" t="s">
        <v>524</v>
      </c>
      <c r="B11" s="710" t="s">
        <v>1084</v>
      </c>
      <c r="C11" s="711">
        <v>21.831699999999998</v>
      </c>
      <c r="D11" s="711">
        <v>18.922260000000001</v>
      </c>
      <c r="E11" s="711"/>
      <c r="F11" s="711">
        <v>15.706940000000003</v>
      </c>
      <c r="G11" s="711">
        <v>21.666666748046875</v>
      </c>
      <c r="H11" s="711">
        <v>-5.9597267480468723</v>
      </c>
      <c r="I11" s="712">
        <v>0.72493568958482701</v>
      </c>
      <c r="J11" s="713" t="s">
        <v>1</v>
      </c>
    </row>
    <row r="12" spans="1:10" ht="14.4" customHeight="1" x14ac:dyDescent="0.3">
      <c r="A12" s="709" t="s">
        <v>524</v>
      </c>
      <c r="B12" s="710" t="s">
        <v>1085</v>
      </c>
      <c r="C12" s="711">
        <v>0</v>
      </c>
      <c r="D12" s="711">
        <v>0</v>
      </c>
      <c r="E12" s="711"/>
      <c r="F12" s="711">
        <v>3.1219999999999998E-2</v>
      </c>
      <c r="G12" s="711">
        <v>0</v>
      </c>
      <c r="H12" s="711">
        <v>3.1219999999999998E-2</v>
      </c>
      <c r="I12" s="712" t="s">
        <v>526</v>
      </c>
      <c r="J12" s="713" t="s">
        <v>1</v>
      </c>
    </row>
    <row r="13" spans="1:10" ht="14.4" customHeight="1" x14ac:dyDescent="0.3">
      <c r="A13" s="709" t="s">
        <v>524</v>
      </c>
      <c r="B13" s="710" t="s">
        <v>533</v>
      </c>
      <c r="C13" s="711">
        <v>500.86430999999993</v>
      </c>
      <c r="D13" s="711">
        <v>957.67822999999987</v>
      </c>
      <c r="E13" s="711"/>
      <c r="F13" s="711">
        <v>1006.81028</v>
      </c>
      <c r="G13" s="711">
        <v>998.49299539566039</v>
      </c>
      <c r="H13" s="711">
        <v>8.3172846043396476</v>
      </c>
      <c r="I13" s="712">
        <v>1.0083298377081191</v>
      </c>
      <c r="J13" s="713" t="s">
        <v>534</v>
      </c>
    </row>
    <row r="15" spans="1:10" ht="14.4" customHeight="1" x14ac:dyDescent="0.3">
      <c r="A15" s="709" t="s">
        <v>524</v>
      </c>
      <c r="B15" s="710" t="s">
        <v>525</v>
      </c>
      <c r="C15" s="711" t="s">
        <v>526</v>
      </c>
      <c r="D15" s="711" t="s">
        <v>526</v>
      </c>
      <c r="E15" s="711"/>
      <c r="F15" s="711" t="s">
        <v>526</v>
      </c>
      <c r="G15" s="711" t="s">
        <v>526</v>
      </c>
      <c r="H15" s="711" t="s">
        <v>526</v>
      </c>
      <c r="I15" s="712" t="s">
        <v>526</v>
      </c>
      <c r="J15" s="713" t="s">
        <v>74</v>
      </c>
    </row>
    <row r="16" spans="1:10" ht="14.4" customHeight="1" x14ac:dyDescent="0.3">
      <c r="A16" s="709" t="s">
        <v>1086</v>
      </c>
      <c r="B16" s="710" t="s">
        <v>1087</v>
      </c>
      <c r="C16" s="711" t="s">
        <v>526</v>
      </c>
      <c r="D16" s="711" t="s">
        <v>526</v>
      </c>
      <c r="E16" s="711"/>
      <c r="F16" s="711" t="s">
        <v>526</v>
      </c>
      <c r="G16" s="711" t="s">
        <v>526</v>
      </c>
      <c r="H16" s="711" t="s">
        <v>526</v>
      </c>
      <c r="I16" s="712" t="s">
        <v>526</v>
      </c>
      <c r="J16" s="713" t="s">
        <v>0</v>
      </c>
    </row>
    <row r="17" spans="1:10" ht="14.4" customHeight="1" x14ac:dyDescent="0.3">
      <c r="A17" s="709" t="s">
        <v>1086</v>
      </c>
      <c r="B17" s="710" t="s">
        <v>1079</v>
      </c>
      <c r="C17" s="711">
        <v>0</v>
      </c>
      <c r="D17" s="711">
        <v>0</v>
      </c>
      <c r="E17" s="711"/>
      <c r="F17" s="711">
        <v>0</v>
      </c>
      <c r="G17" s="711">
        <v>0</v>
      </c>
      <c r="H17" s="711">
        <v>0</v>
      </c>
      <c r="I17" s="712" t="s">
        <v>526</v>
      </c>
      <c r="J17" s="713" t="s">
        <v>1</v>
      </c>
    </row>
    <row r="18" spans="1:10" ht="14.4" customHeight="1" x14ac:dyDescent="0.3">
      <c r="A18" s="709" t="s">
        <v>1086</v>
      </c>
      <c r="B18" s="710" t="s">
        <v>1088</v>
      </c>
      <c r="C18" s="711">
        <v>0</v>
      </c>
      <c r="D18" s="711">
        <v>0</v>
      </c>
      <c r="E18" s="711"/>
      <c r="F18" s="711">
        <v>0</v>
      </c>
      <c r="G18" s="711">
        <v>0</v>
      </c>
      <c r="H18" s="711">
        <v>0</v>
      </c>
      <c r="I18" s="712" t="s">
        <v>526</v>
      </c>
      <c r="J18" s="713" t="s">
        <v>538</v>
      </c>
    </row>
    <row r="19" spans="1:10" ht="14.4" customHeight="1" x14ac:dyDescent="0.3">
      <c r="A19" s="709" t="s">
        <v>526</v>
      </c>
      <c r="B19" s="710" t="s">
        <v>526</v>
      </c>
      <c r="C19" s="711" t="s">
        <v>526</v>
      </c>
      <c r="D19" s="711" t="s">
        <v>526</v>
      </c>
      <c r="E19" s="711"/>
      <c r="F19" s="711" t="s">
        <v>526</v>
      </c>
      <c r="G19" s="711" t="s">
        <v>526</v>
      </c>
      <c r="H19" s="711" t="s">
        <v>526</v>
      </c>
      <c r="I19" s="712" t="s">
        <v>526</v>
      </c>
      <c r="J19" s="713" t="s">
        <v>539</v>
      </c>
    </row>
    <row r="20" spans="1:10" ht="14.4" customHeight="1" x14ac:dyDescent="0.3">
      <c r="A20" s="709" t="s">
        <v>1089</v>
      </c>
      <c r="B20" s="710" t="s">
        <v>1090</v>
      </c>
      <c r="C20" s="711" t="s">
        <v>526</v>
      </c>
      <c r="D20" s="711" t="s">
        <v>526</v>
      </c>
      <c r="E20" s="711"/>
      <c r="F20" s="711" t="s">
        <v>526</v>
      </c>
      <c r="G20" s="711" t="s">
        <v>526</v>
      </c>
      <c r="H20" s="711" t="s">
        <v>526</v>
      </c>
      <c r="I20" s="712" t="s">
        <v>526</v>
      </c>
      <c r="J20" s="713" t="s">
        <v>0</v>
      </c>
    </row>
    <row r="21" spans="1:10" ht="14.4" customHeight="1" x14ac:dyDescent="0.3">
      <c r="A21" s="709" t="s">
        <v>1089</v>
      </c>
      <c r="B21" s="710" t="s">
        <v>1079</v>
      </c>
      <c r="C21" s="711">
        <v>0</v>
      </c>
      <c r="D21" s="711">
        <v>0</v>
      </c>
      <c r="E21" s="711"/>
      <c r="F21" s="711">
        <v>0</v>
      </c>
      <c r="G21" s="711">
        <v>0</v>
      </c>
      <c r="H21" s="711">
        <v>0</v>
      </c>
      <c r="I21" s="712" t="s">
        <v>526</v>
      </c>
      <c r="J21" s="713" t="s">
        <v>1</v>
      </c>
    </row>
    <row r="22" spans="1:10" ht="14.4" customHeight="1" x14ac:dyDescent="0.3">
      <c r="A22" s="709" t="s">
        <v>1089</v>
      </c>
      <c r="B22" s="710" t="s">
        <v>1091</v>
      </c>
      <c r="C22" s="711">
        <v>0</v>
      </c>
      <c r="D22" s="711">
        <v>0</v>
      </c>
      <c r="E22" s="711"/>
      <c r="F22" s="711">
        <v>0</v>
      </c>
      <c r="G22" s="711">
        <v>0</v>
      </c>
      <c r="H22" s="711">
        <v>0</v>
      </c>
      <c r="I22" s="712" t="s">
        <v>526</v>
      </c>
      <c r="J22" s="713" t="s">
        <v>538</v>
      </c>
    </row>
    <row r="23" spans="1:10" ht="14.4" customHeight="1" x14ac:dyDescent="0.3">
      <c r="A23" s="709" t="s">
        <v>526</v>
      </c>
      <c r="B23" s="710" t="s">
        <v>526</v>
      </c>
      <c r="C23" s="711" t="s">
        <v>526</v>
      </c>
      <c r="D23" s="711" t="s">
        <v>526</v>
      </c>
      <c r="E23" s="711"/>
      <c r="F23" s="711" t="s">
        <v>526</v>
      </c>
      <c r="G23" s="711" t="s">
        <v>526</v>
      </c>
      <c r="H23" s="711" t="s">
        <v>526</v>
      </c>
      <c r="I23" s="712" t="s">
        <v>526</v>
      </c>
      <c r="J23" s="713" t="s">
        <v>539</v>
      </c>
    </row>
    <row r="24" spans="1:10" ht="14.4" customHeight="1" x14ac:dyDescent="0.3">
      <c r="A24" s="709" t="s">
        <v>535</v>
      </c>
      <c r="B24" s="710" t="s">
        <v>536</v>
      </c>
      <c r="C24" s="711" t="s">
        <v>526</v>
      </c>
      <c r="D24" s="711" t="s">
        <v>526</v>
      </c>
      <c r="E24" s="711"/>
      <c r="F24" s="711" t="s">
        <v>526</v>
      </c>
      <c r="G24" s="711" t="s">
        <v>526</v>
      </c>
      <c r="H24" s="711" t="s">
        <v>526</v>
      </c>
      <c r="I24" s="712" t="s">
        <v>526</v>
      </c>
      <c r="J24" s="713" t="s">
        <v>0</v>
      </c>
    </row>
    <row r="25" spans="1:10" ht="14.4" customHeight="1" x14ac:dyDescent="0.3">
      <c r="A25" s="709" t="s">
        <v>535</v>
      </c>
      <c r="B25" s="710" t="s">
        <v>1079</v>
      </c>
      <c r="C25" s="711">
        <v>0</v>
      </c>
      <c r="D25" s="711">
        <v>0</v>
      </c>
      <c r="E25" s="711"/>
      <c r="F25" s="711">
        <v>0</v>
      </c>
      <c r="G25" s="711">
        <v>0</v>
      </c>
      <c r="H25" s="711">
        <v>0</v>
      </c>
      <c r="I25" s="712" t="s">
        <v>526</v>
      </c>
      <c r="J25" s="713" t="s">
        <v>1</v>
      </c>
    </row>
    <row r="26" spans="1:10" ht="14.4" customHeight="1" x14ac:dyDescent="0.3">
      <c r="A26" s="709" t="s">
        <v>535</v>
      </c>
      <c r="B26" s="710" t="s">
        <v>1081</v>
      </c>
      <c r="C26" s="711">
        <v>0.50917999999999997</v>
      </c>
      <c r="D26" s="711">
        <v>0.80089999999999995</v>
      </c>
      <c r="E26" s="711"/>
      <c r="F26" s="711">
        <v>1.4837400000000001</v>
      </c>
      <c r="G26" s="711">
        <v>2</v>
      </c>
      <c r="H26" s="711">
        <v>-0.51625999999999994</v>
      </c>
      <c r="I26" s="712">
        <v>0.74187000000000003</v>
      </c>
      <c r="J26" s="713" t="s">
        <v>1</v>
      </c>
    </row>
    <row r="27" spans="1:10" ht="14.4" customHeight="1" x14ac:dyDescent="0.3">
      <c r="A27" s="709" t="s">
        <v>535</v>
      </c>
      <c r="B27" s="710" t="s">
        <v>1082</v>
      </c>
      <c r="C27" s="711">
        <v>4.3591999999999995</v>
      </c>
      <c r="D27" s="711">
        <v>3.5270099999999998</v>
      </c>
      <c r="E27" s="711"/>
      <c r="F27" s="711">
        <v>5.7405100000000004</v>
      </c>
      <c r="G27" s="711">
        <v>6</v>
      </c>
      <c r="H27" s="711">
        <v>-0.25948999999999955</v>
      </c>
      <c r="I27" s="712">
        <v>0.95675166666666678</v>
      </c>
      <c r="J27" s="713" t="s">
        <v>1</v>
      </c>
    </row>
    <row r="28" spans="1:10" ht="14.4" customHeight="1" x14ac:dyDescent="0.3">
      <c r="A28" s="709" t="s">
        <v>535</v>
      </c>
      <c r="B28" s="710" t="s">
        <v>1083</v>
      </c>
      <c r="C28" s="711">
        <v>1.6080000000000001</v>
      </c>
      <c r="D28" s="711">
        <v>0.42199999999999999</v>
      </c>
      <c r="E28" s="711"/>
      <c r="F28" s="711">
        <v>1.1719999999999999</v>
      </c>
      <c r="G28" s="711">
        <v>1</v>
      </c>
      <c r="H28" s="711">
        <v>0.17199999999999993</v>
      </c>
      <c r="I28" s="712">
        <v>1.1719999999999999</v>
      </c>
      <c r="J28" s="713" t="s">
        <v>1</v>
      </c>
    </row>
    <row r="29" spans="1:10" ht="14.4" customHeight="1" x14ac:dyDescent="0.3">
      <c r="A29" s="709" t="s">
        <v>535</v>
      </c>
      <c r="B29" s="710" t="s">
        <v>1084</v>
      </c>
      <c r="C29" s="711">
        <v>2.4140000000000001</v>
      </c>
      <c r="D29" s="711">
        <v>2.13</v>
      </c>
      <c r="E29" s="711"/>
      <c r="F29" s="711">
        <v>2.3460000000000001</v>
      </c>
      <c r="G29" s="711">
        <v>2</v>
      </c>
      <c r="H29" s="711">
        <v>0.34600000000000009</v>
      </c>
      <c r="I29" s="712">
        <v>1.173</v>
      </c>
      <c r="J29" s="713" t="s">
        <v>1</v>
      </c>
    </row>
    <row r="30" spans="1:10" ht="14.4" customHeight="1" x14ac:dyDescent="0.3">
      <c r="A30" s="709" t="s">
        <v>535</v>
      </c>
      <c r="B30" s="710" t="s">
        <v>537</v>
      </c>
      <c r="C30" s="711">
        <v>8.8903799999999986</v>
      </c>
      <c r="D30" s="711">
        <v>6.8799099999999989</v>
      </c>
      <c r="E30" s="711"/>
      <c r="F30" s="711">
        <v>10.74225</v>
      </c>
      <c r="G30" s="711">
        <v>11</v>
      </c>
      <c r="H30" s="711">
        <v>-0.2577499999999997</v>
      </c>
      <c r="I30" s="712">
        <v>0.97656818181818184</v>
      </c>
      <c r="J30" s="713" t="s">
        <v>538</v>
      </c>
    </row>
    <row r="31" spans="1:10" ht="14.4" customHeight="1" x14ac:dyDescent="0.3">
      <c r="A31" s="709" t="s">
        <v>526</v>
      </c>
      <c r="B31" s="710" t="s">
        <v>526</v>
      </c>
      <c r="C31" s="711" t="s">
        <v>526</v>
      </c>
      <c r="D31" s="711" t="s">
        <v>526</v>
      </c>
      <c r="E31" s="711"/>
      <c r="F31" s="711" t="s">
        <v>526</v>
      </c>
      <c r="G31" s="711" t="s">
        <v>526</v>
      </c>
      <c r="H31" s="711" t="s">
        <v>526</v>
      </c>
      <c r="I31" s="712" t="s">
        <v>526</v>
      </c>
      <c r="J31" s="713" t="s">
        <v>539</v>
      </c>
    </row>
    <row r="32" spans="1:10" ht="14.4" customHeight="1" x14ac:dyDescent="0.3">
      <c r="A32" s="709" t="s">
        <v>540</v>
      </c>
      <c r="B32" s="710" t="s">
        <v>541</v>
      </c>
      <c r="C32" s="711" t="s">
        <v>526</v>
      </c>
      <c r="D32" s="711" t="s">
        <v>526</v>
      </c>
      <c r="E32" s="711"/>
      <c r="F32" s="711" t="s">
        <v>526</v>
      </c>
      <c r="G32" s="711" t="s">
        <v>526</v>
      </c>
      <c r="H32" s="711" t="s">
        <v>526</v>
      </c>
      <c r="I32" s="712" t="s">
        <v>526</v>
      </c>
      <c r="J32" s="713" t="s">
        <v>0</v>
      </c>
    </row>
    <row r="33" spans="1:10" ht="14.4" customHeight="1" x14ac:dyDescent="0.3">
      <c r="A33" s="709" t="s">
        <v>540</v>
      </c>
      <c r="B33" s="710" t="s">
        <v>1079</v>
      </c>
      <c r="C33" s="711">
        <v>0</v>
      </c>
      <c r="D33" s="711">
        <v>0</v>
      </c>
      <c r="E33" s="711"/>
      <c r="F33" s="711">
        <v>0</v>
      </c>
      <c r="G33" s="711">
        <v>0</v>
      </c>
      <c r="H33" s="711">
        <v>0</v>
      </c>
      <c r="I33" s="712" t="s">
        <v>526</v>
      </c>
      <c r="J33" s="713" t="s">
        <v>1</v>
      </c>
    </row>
    <row r="34" spans="1:10" ht="14.4" customHeight="1" x14ac:dyDescent="0.3">
      <c r="A34" s="709" t="s">
        <v>540</v>
      </c>
      <c r="B34" s="710" t="s">
        <v>1080</v>
      </c>
      <c r="C34" s="711">
        <v>0</v>
      </c>
      <c r="D34" s="711">
        <v>9.0749999999999997E-2</v>
      </c>
      <c r="E34" s="711"/>
      <c r="F34" s="711">
        <v>0</v>
      </c>
      <c r="G34" s="711">
        <v>0</v>
      </c>
      <c r="H34" s="711">
        <v>0</v>
      </c>
      <c r="I34" s="712" t="s">
        <v>526</v>
      </c>
      <c r="J34" s="713" t="s">
        <v>1</v>
      </c>
    </row>
    <row r="35" spans="1:10" ht="14.4" customHeight="1" x14ac:dyDescent="0.3">
      <c r="A35" s="709" t="s">
        <v>540</v>
      </c>
      <c r="B35" s="710" t="s">
        <v>1081</v>
      </c>
      <c r="C35" s="711">
        <v>2.6894</v>
      </c>
      <c r="D35" s="711">
        <v>1.3297699999999999</v>
      </c>
      <c r="E35" s="711"/>
      <c r="F35" s="711">
        <v>2.1621199999999998</v>
      </c>
      <c r="G35" s="711">
        <v>2</v>
      </c>
      <c r="H35" s="711">
        <v>0.16211999999999982</v>
      </c>
      <c r="I35" s="712">
        <v>1.0810599999999999</v>
      </c>
      <c r="J35" s="713" t="s">
        <v>1</v>
      </c>
    </row>
    <row r="36" spans="1:10" ht="14.4" customHeight="1" x14ac:dyDescent="0.3">
      <c r="A36" s="709" t="s">
        <v>540</v>
      </c>
      <c r="B36" s="710" t="s">
        <v>1082</v>
      </c>
      <c r="C36" s="711">
        <v>37.601179999999999</v>
      </c>
      <c r="D36" s="711">
        <v>40.331040000000002</v>
      </c>
      <c r="E36" s="711"/>
      <c r="F36" s="711">
        <v>50.541929999999994</v>
      </c>
      <c r="G36" s="711">
        <v>48</v>
      </c>
      <c r="H36" s="711">
        <v>2.5419299999999936</v>
      </c>
      <c r="I36" s="712">
        <v>1.0529568749999998</v>
      </c>
      <c r="J36" s="713" t="s">
        <v>1</v>
      </c>
    </row>
    <row r="37" spans="1:10" ht="14.4" customHeight="1" x14ac:dyDescent="0.3">
      <c r="A37" s="709" t="s">
        <v>540</v>
      </c>
      <c r="B37" s="710" t="s">
        <v>1083</v>
      </c>
      <c r="C37" s="711">
        <v>1.22</v>
      </c>
      <c r="D37" s="711">
        <v>0.3</v>
      </c>
      <c r="E37" s="711"/>
      <c r="F37" s="711">
        <v>0.6</v>
      </c>
      <c r="G37" s="711">
        <v>1</v>
      </c>
      <c r="H37" s="711">
        <v>-0.4</v>
      </c>
      <c r="I37" s="712">
        <v>0.6</v>
      </c>
      <c r="J37" s="713" t="s">
        <v>1</v>
      </c>
    </row>
    <row r="38" spans="1:10" ht="14.4" customHeight="1" x14ac:dyDescent="0.3">
      <c r="A38" s="709" t="s">
        <v>540</v>
      </c>
      <c r="B38" s="710" t="s">
        <v>1084</v>
      </c>
      <c r="C38" s="711">
        <v>8.6012999999999984</v>
      </c>
      <c r="D38" s="711">
        <v>6.4012600000000006</v>
      </c>
      <c r="E38" s="711"/>
      <c r="F38" s="711">
        <v>3.8639999999999999</v>
      </c>
      <c r="G38" s="711">
        <v>7</v>
      </c>
      <c r="H38" s="711">
        <v>-3.1360000000000001</v>
      </c>
      <c r="I38" s="712">
        <v>0.55199999999999994</v>
      </c>
      <c r="J38" s="713" t="s">
        <v>1</v>
      </c>
    </row>
    <row r="39" spans="1:10" ht="14.4" customHeight="1" x14ac:dyDescent="0.3">
      <c r="A39" s="709" t="s">
        <v>540</v>
      </c>
      <c r="B39" s="710" t="s">
        <v>1085</v>
      </c>
      <c r="C39" s="711">
        <v>0</v>
      </c>
      <c r="D39" s="711">
        <v>0</v>
      </c>
      <c r="E39" s="711"/>
      <c r="F39" s="711">
        <v>3.1219999999999998E-2</v>
      </c>
      <c r="G39" s="711">
        <v>0</v>
      </c>
      <c r="H39" s="711">
        <v>3.1219999999999998E-2</v>
      </c>
      <c r="I39" s="712" t="s">
        <v>526</v>
      </c>
      <c r="J39" s="713" t="s">
        <v>1</v>
      </c>
    </row>
    <row r="40" spans="1:10" ht="14.4" customHeight="1" x14ac:dyDescent="0.3">
      <c r="A40" s="709" t="s">
        <v>540</v>
      </c>
      <c r="B40" s="710" t="s">
        <v>542</v>
      </c>
      <c r="C40" s="711">
        <v>50.111879999999999</v>
      </c>
      <c r="D40" s="711">
        <v>48.452819999999996</v>
      </c>
      <c r="E40" s="711"/>
      <c r="F40" s="711">
        <v>57.199269999999991</v>
      </c>
      <c r="G40" s="711">
        <v>57</v>
      </c>
      <c r="H40" s="711">
        <v>0.1992699999999914</v>
      </c>
      <c r="I40" s="712">
        <v>1.0034959649122805</v>
      </c>
      <c r="J40" s="713" t="s">
        <v>538</v>
      </c>
    </row>
    <row r="41" spans="1:10" ht="14.4" customHeight="1" x14ac:dyDescent="0.3">
      <c r="A41" s="709" t="s">
        <v>526</v>
      </c>
      <c r="B41" s="710" t="s">
        <v>526</v>
      </c>
      <c r="C41" s="711" t="s">
        <v>526</v>
      </c>
      <c r="D41" s="711" t="s">
        <v>526</v>
      </c>
      <c r="E41" s="711"/>
      <c r="F41" s="711" t="s">
        <v>526</v>
      </c>
      <c r="G41" s="711" t="s">
        <v>526</v>
      </c>
      <c r="H41" s="711" t="s">
        <v>526</v>
      </c>
      <c r="I41" s="712" t="s">
        <v>526</v>
      </c>
      <c r="J41" s="713" t="s">
        <v>539</v>
      </c>
    </row>
    <row r="42" spans="1:10" ht="14.4" customHeight="1" x14ac:dyDescent="0.3">
      <c r="A42" s="709" t="s">
        <v>543</v>
      </c>
      <c r="B42" s="710" t="s">
        <v>544</v>
      </c>
      <c r="C42" s="711" t="s">
        <v>526</v>
      </c>
      <c r="D42" s="711" t="s">
        <v>526</v>
      </c>
      <c r="E42" s="711"/>
      <c r="F42" s="711" t="s">
        <v>526</v>
      </c>
      <c r="G42" s="711" t="s">
        <v>526</v>
      </c>
      <c r="H42" s="711" t="s">
        <v>526</v>
      </c>
      <c r="I42" s="712" t="s">
        <v>526</v>
      </c>
      <c r="J42" s="713" t="s">
        <v>0</v>
      </c>
    </row>
    <row r="43" spans="1:10" ht="14.4" customHeight="1" x14ac:dyDescent="0.3">
      <c r="A43" s="709" t="s">
        <v>543</v>
      </c>
      <c r="B43" s="710" t="s">
        <v>1079</v>
      </c>
      <c r="C43" s="711">
        <v>0</v>
      </c>
      <c r="D43" s="711">
        <v>0</v>
      </c>
      <c r="E43" s="711"/>
      <c r="F43" s="711">
        <v>0</v>
      </c>
      <c r="G43" s="711">
        <v>0</v>
      </c>
      <c r="H43" s="711">
        <v>0</v>
      </c>
      <c r="I43" s="712" t="s">
        <v>526</v>
      </c>
      <c r="J43" s="713" t="s">
        <v>1</v>
      </c>
    </row>
    <row r="44" spans="1:10" ht="14.4" customHeight="1" x14ac:dyDescent="0.3">
      <c r="A44" s="709" t="s">
        <v>543</v>
      </c>
      <c r="B44" s="710" t="s">
        <v>1080</v>
      </c>
      <c r="C44" s="711">
        <v>0</v>
      </c>
      <c r="D44" s="711">
        <v>0</v>
      </c>
      <c r="E44" s="711"/>
      <c r="F44" s="711">
        <v>0</v>
      </c>
      <c r="G44" s="711">
        <v>0</v>
      </c>
      <c r="H44" s="711">
        <v>0</v>
      </c>
      <c r="I44" s="712" t="s">
        <v>526</v>
      </c>
      <c r="J44" s="713" t="s">
        <v>1</v>
      </c>
    </row>
    <row r="45" spans="1:10" ht="14.4" customHeight="1" x14ac:dyDescent="0.3">
      <c r="A45" s="709" t="s">
        <v>543</v>
      </c>
      <c r="B45" s="710" t="s">
        <v>1081</v>
      </c>
      <c r="C45" s="711">
        <v>1.6531999999999998</v>
      </c>
      <c r="D45" s="711">
        <v>0.52060000000000006</v>
      </c>
      <c r="E45" s="711"/>
      <c r="F45" s="711">
        <v>1.5512000000000001</v>
      </c>
      <c r="G45" s="711">
        <v>1</v>
      </c>
      <c r="H45" s="711">
        <v>0.55120000000000013</v>
      </c>
      <c r="I45" s="712">
        <v>1.5512000000000001</v>
      </c>
      <c r="J45" s="713" t="s">
        <v>1</v>
      </c>
    </row>
    <row r="46" spans="1:10" ht="14.4" customHeight="1" x14ac:dyDescent="0.3">
      <c r="A46" s="709" t="s">
        <v>543</v>
      </c>
      <c r="B46" s="710" t="s">
        <v>1082</v>
      </c>
      <c r="C46" s="711">
        <v>0.81499999999999995</v>
      </c>
      <c r="D46" s="711">
        <v>2.0424700000000002</v>
      </c>
      <c r="E46" s="711"/>
      <c r="F46" s="711">
        <v>1.6013199999999999</v>
      </c>
      <c r="G46" s="711">
        <v>2</v>
      </c>
      <c r="H46" s="711">
        <v>-0.39868000000000015</v>
      </c>
      <c r="I46" s="712">
        <v>0.80065999999999993</v>
      </c>
      <c r="J46" s="713" t="s">
        <v>1</v>
      </c>
    </row>
    <row r="47" spans="1:10" ht="14.4" customHeight="1" x14ac:dyDescent="0.3">
      <c r="A47" s="709" t="s">
        <v>543</v>
      </c>
      <c r="B47" s="710" t="s">
        <v>1083</v>
      </c>
      <c r="C47" s="711">
        <v>0.69</v>
      </c>
      <c r="D47" s="711">
        <v>0.3</v>
      </c>
      <c r="E47" s="711"/>
      <c r="F47" s="711">
        <v>0.63200000000000001</v>
      </c>
      <c r="G47" s="711">
        <v>1</v>
      </c>
      <c r="H47" s="711">
        <v>-0.36799999999999999</v>
      </c>
      <c r="I47" s="712">
        <v>0.63200000000000001</v>
      </c>
      <c r="J47" s="713" t="s">
        <v>1</v>
      </c>
    </row>
    <row r="48" spans="1:10" ht="14.4" customHeight="1" x14ac:dyDescent="0.3">
      <c r="A48" s="709" t="s">
        <v>543</v>
      </c>
      <c r="B48" s="710" t="s">
        <v>1084</v>
      </c>
      <c r="C48" s="711">
        <v>2.2719999999999998</v>
      </c>
      <c r="D48" s="711">
        <v>2.556</v>
      </c>
      <c r="E48" s="711"/>
      <c r="F48" s="711">
        <v>1.38</v>
      </c>
      <c r="G48" s="711">
        <v>3</v>
      </c>
      <c r="H48" s="711">
        <v>-1.62</v>
      </c>
      <c r="I48" s="712">
        <v>0.45999999999999996</v>
      </c>
      <c r="J48" s="713" t="s">
        <v>1</v>
      </c>
    </row>
    <row r="49" spans="1:10" ht="14.4" customHeight="1" x14ac:dyDescent="0.3">
      <c r="A49" s="709" t="s">
        <v>543</v>
      </c>
      <c r="B49" s="710" t="s">
        <v>545</v>
      </c>
      <c r="C49" s="711">
        <v>5.4301999999999992</v>
      </c>
      <c r="D49" s="711">
        <v>5.4190699999999996</v>
      </c>
      <c r="E49" s="711"/>
      <c r="F49" s="711">
        <v>5.1645199999999996</v>
      </c>
      <c r="G49" s="711">
        <v>7</v>
      </c>
      <c r="H49" s="711">
        <v>-1.8354800000000004</v>
      </c>
      <c r="I49" s="712">
        <v>0.73778857142857135</v>
      </c>
      <c r="J49" s="713" t="s">
        <v>538</v>
      </c>
    </row>
    <row r="50" spans="1:10" ht="14.4" customHeight="1" x14ac:dyDescent="0.3">
      <c r="A50" s="709" t="s">
        <v>526</v>
      </c>
      <c r="B50" s="710" t="s">
        <v>526</v>
      </c>
      <c r="C50" s="711" t="s">
        <v>526</v>
      </c>
      <c r="D50" s="711" t="s">
        <v>526</v>
      </c>
      <c r="E50" s="711"/>
      <c r="F50" s="711" t="s">
        <v>526</v>
      </c>
      <c r="G50" s="711" t="s">
        <v>526</v>
      </c>
      <c r="H50" s="711" t="s">
        <v>526</v>
      </c>
      <c r="I50" s="712" t="s">
        <v>526</v>
      </c>
      <c r="J50" s="713" t="s">
        <v>539</v>
      </c>
    </row>
    <row r="51" spans="1:10" ht="14.4" customHeight="1" x14ac:dyDescent="0.3">
      <c r="A51" s="709" t="s">
        <v>546</v>
      </c>
      <c r="B51" s="710" t="s">
        <v>547</v>
      </c>
      <c r="C51" s="711" t="s">
        <v>526</v>
      </c>
      <c r="D51" s="711" t="s">
        <v>526</v>
      </c>
      <c r="E51" s="711"/>
      <c r="F51" s="711" t="s">
        <v>526</v>
      </c>
      <c r="G51" s="711" t="s">
        <v>526</v>
      </c>
      <c r="H51" s="711" t="s">
        <v>526</v>
      </c>
      <c r="I51" s="712" t="s">
        <v>526</v>
      </c>
      <c r="J51" s="713" t="s">
        <v>0</v>
      </c>
    </row>
    <row r="52" spans="1:10" ht="14.4" customHeight="1" x14ac:dyDescent="0.3">
      <c r="A52" s="709" t="s">
        <v>546</v>
      </c>
      <c r="B52" s="710" t="s">
        <v>1079</v>
      </c>
      <c r="C52" s="711">
        <v>0</v>
      </c>
      <c r="D52" s="711">
        <v>0</v>
      </c>
      <c r="E52" s="711"/>
      <c r="F52" s="711">
        <v>0</v>
      </c>
      <c r="G52" s="711">
        <v>0</v>
      </c>
      <c r="H52" s="711">
        <v>0</v>
      </c>
      <c r="I52" s="712" t="s">
        <v>526</v>
      </c>
      <c r="J52" s="713" t="s">
        <v>1</v>
      </c>
    </row>
    <row r="53" spans="1:10" ht="14.4" customHeight="1" x14ac:dyDescent="0.3">
      <c r="A53" s="709" t="s">
        <v>546</v>
      </c>
      <c r="B53" s="710" t="s">
        <v>1080</v>
      </c>
      <c r="C53" s="711">
        <v>0</v>
      </c>
      <c r="D53" s="711">
        <v>0</v>
      </c>
      <c r="E53" s="711"/>
      <c r="F53" s="711">
        <v>0</v>
      </c>
      <c r="G53" s="711">
        <v>0</v>
      </c>
      <c r="H53" s="711">
        <v>0</v>
      </c>
      <c r="I53" s="712" t="s">
        <v>526</v>
      </c>
      <c r="J53" s="713" t="s">
        <v>1</v>
      </c>
    </row>
    <row r="54" spans="1:10" ht="14.4" customHeight="1" x14ac:dyDescent="0.3">
      <c r="A54" s="709" t="s">
        <v>546</v>
      </c>
      <c r="B54" s="710" t="s">
        <v>1081</v>
      </c>
      <c r="C54" s="711">
        <v>5.8534700000000006</v>
      </c>
      <c r="D54" s="711">
        <v>4.7495799999999999</v>
      </c>
      <c r="E54" s="711"/>
      <c r="F54" s="711">
        <v>5.0285799999999998</v>
      </c>
      <c r="G54" s="711">
        <v>8</v>
      </c>
      <c r="H54" s="711">
        <v>-2.9714200000000002</v>
      </c>
      <c r="I54" s="712">
        <v>0.62857249999999998</v>
      </c>
      <c r="J54" s="713" t="s">
        <v>1</v>
      </c>
    </row>
    <row r="55" spans="1:10" ht="14.4" customHeight="1" x14ac:dyDescent="0.3">
      <c r="A55" s="709" t="s">
        <v>546</v>
      </c>
      <c r="B55" s="710" t="s">
        <v>1082</v>
      </c>
      <c r="C55" s="711">
        <v>421.73397999999997</v>
      </c>
      <c r="D55" s="711">
        <v>884.00884999999982</v>
      </c>
      <c r="E55" s="711"/>
      <c r="F55" s="711">
        <v>920.40872000000013</v>
      </c>
      <c r="G55" s="711">
        <v>907</v>
      </c>
      <c r="H55" s="711">
        <v>13.40872000000013</v>
      </c>
      <c r="I55" s="712">
        <v>1.0147835942668137</v>
      </c>
      <c r="J55" s="713" t="s">
        <v>1</v>
      </c>
    </row>
    <row r="56" spans="1:10" ht="14.4" customHeight="1" x14ac:dyDescent="0.3">
      <c r="A56" s="709" t="s">
        <v>546</v>
      </c>
      <c r="B56" s="710" t="s">
        <v>1083</v>
      </c>
      <c r="C56" s="711">
        <v>0.3</v>
      </c>
      <c r="D56" s="711">
        <v>0.33300000000000002</v>
      </c>
      <c r="E56" s="711"/>
      <c r="F56" s="711">
        <v>0.15</v>
      </c>
      <c r="G56" s="711">
        <v>0</v>
      </c>
      <c r="H56" s="711">
        <v>0.15</v>
      </c>
      <c r="I56" s="712" t="s">
        <v>526</v>
      </c>
      <c r="J56" s="713" t="s">
        <v>1</v>
      </c>
    </row>
    <row r="57" spans="1:10" ht="14.4" customHeight="1" x14ac:dyDescent="0.3">
      <c r="A57" s="709" t="s">
        <v>546</v>
      </c>
      <c r="B57" s="710" t="s">
        <v>1084</v>
      </c>
      <c r="C57" s="711">
        <v>8.5443999999999996</v>
      </c>
      <c r="D57" s="711">
        <v>7.835</v>
      </c>
      <c r="E57" s="711"/>
      <c r="F57" s="711">
        <v>8.1169400000000014</v>
      </c>
      <c r="G57" s="711">
        <v>9</v>
      </c>
      <c r="H57" s="711">
        <v>-0.88305999999999862</v>
      </c>
      <c r="I57" s="712">
        <v>0.90188222222222236</v>
      </c>
      <c r="J57" s="713" t="s">
        <v>1</v>
      </c>
    </row>
    <row r="58" spans="1:10" ht="14.4" customHeight="1" x14ac:dyDescent="0.3">
      <c r="A58" s="709" t="s">
        <v>546</v>
      </c>
      <c r="B58" s="710" t="s">
        <v>548</v>
      </c>
      <c r="C58" s="711">
        <v>436.43185</v>
      </c>
      <c r="D58" s="711">
        <v>896.92642999999987</v>
      </c>
      <c r="E58" s="711"/>
      <c r="F58" s="711">
        <v>933.70424000000014</v>
      </c>
      <c r="G58" s="711">
        <v>924</v>
      </c>
      <c r="H58" s="711">
        <v>9.7042400000001408</v>
      </c>
      <c r="I58" s="712">
        <v>1.0105024242424243</v>
      </c>
      <c r="J58" s="713" t="s">
        <v>538</v>
      </c>
    </row>
    <row r="59" spans="1:10" ht="14.4" customHeight="1" x14ac:dyDescent="0.3">
      <c r="A59" s="709" t="s">
        <v>526</v>
      </c>
      <c r="B59" s="710" t="s">
        <v>526</v>
      </c>
      <c r="C59" s="711" t="s">
        <v>526</v>
      </c>
      <c r="D59" s="711" t="s">
        <v>526</v>
      </c>
      <c r="E59" s="711"/>
      <c r="F59" s="711" t="s">
        <v>526</v>
      </c>
      <c r="G59" s="711" t="s">
        <v>526</v>
      </c>
      <c r="H59" s="711" t="s">
        <v>526</v>
      </c>
      <c r="I59" s="712" t="s">
        <v>526</v>
      </c>
      <c r="J59" s="713" t="s">
        <v>539</v>
      </c>
    </row>
    <row r="60" spans="1:10" ht="14.4" customHeight="1" x14ac:dyDescent="0.3">
      <c r="A60" s="709" t="s">
        <v>1092</v>
      </c>
      <c r="B60" s="710" t="s">
        <v>1093</v>
      </c>
      <c r="C60" s="711" t="s">
        <v>526</v>
      </c>
      <c r="D60" s="711" t="s">
        <v>526</v>
      </c>
      <c r="E60" s="711"/>
      <c r="F60" s="711" t="s">
        <v>526</v>
      </c>
      <c r="G60" s="711" t="s">
        <v>526</v>
      </c>
      <c r="H60" s="711" t="s">
        <v>526</v>
      </c>
      <c r="I60" s="712" t="s">
        <v>526</v>
      </c>
      <c r="J60" s="713" t="s">
        <v>0</v>
      </c>
    </row>
    <row r="61" spans="1:10" ht="14.4" customHeight="1" x14ac:dyDescent="0.3">
      <c r="A61" s="709" t="s">
        <v>1092</v>
      </c>
      <c r="B61" s="710" t="s">
        <v>1079</v>
      </c>
      <c r="C61" s="711">
        <v>0</v>
      </c>
      <c r="D61" s="711">
        <v>0</v>
      </c>
      <c r="E61" s="711"/>
      <c r="F61" s="711">
        <v>0</v>
      </c>
      <c r="G61" s="711">
        <v>0</v>
      </c>
      <c r="H61" s="711">
        <v>0</v>
      </c>
      <c r="I61" s="712" t="s">
        <v>526</v>
      </c>
      <c r="J61" s="713" t="s">
        <v>1</v>
      </c>
    </row>
    <row r="62" spans="1:10" ht="14.4" customHeight="1" x14ac:dyDescent="0.3">
      <c r="A62" s="709" t="s">
        <v>1092</v>
      </c>
      <c r="B62" s="710" t="s">
        <v>1094</v>
      </c>
      <c r="C62" s="711">
        <v>0</v>
      </c>
      <c r="D62" s="711">
        <v>0</v>
      </c>
      <c r="E62" s="711"/>
      <c r="F62" s="711">
        <v>0</v>
      </c>
      <c r="G62" s="711">
        <v>0</v>
      </c>
      <c r="H62" s="711">
        <v>0</v>
      </c>
      <c r="I62" s="712" t="s">
        <v>526</v>
      </c>
      <c r="J62" s="713" t="s">
        <v>538</v>
      </c>
    </row>
    <row r="63" spans="1:10" ht="14.4" customHeight="1" x14ac:dyDescent="0.3">
      <c r="A63" s="709" t="s">
        <v>526</v>
      </c>
      <c r="B63" s="710" t="s">
        <v>526</v>
      </c>
      <c r="C63" s="711" t="s">
        <v>526</v>
      </c>
      <c r="D63" s="711" t="s">
        <v>526</v>
      </c>
      <c r="E63" s="711"/>
      <c r="F63" s="711" t="s">
        <v>526</v>
      </c>
      <c r="G63" s="711" t="s">
        <v>526</v>
      </c>
      <c r="H63" s="711" t="s">
        <v>526</v>
      </c>
      <c r="I63" s="712" t="s">
        <v>526</v>
      </c>
      <c r="J63" s="713" t="s">
        <v>539</v>
      </c>
    </row>
    <row r="64" spans="1:10" ht="14.4" customHeight="1" x14ac:dyDescent="0.3">
      <c r="A64" s="709" t="s">
        <v>1095</v>
      </c>
      <c r="B64" s="710" t="s">
        <v>1096</v>
      </c>
      <c r="C64" s="711" t="s">
        <v>526</v>
      </c>
      <c r="D64" s="711" t="s">
        <v>526</v>
      </c>
      <c r="E64" s="711"/>
      <c r="F64" s="711" t="s">
        <v>526</v>
      </c>
      <c r="G64" s="711" t="s">
        <v>526</v>
      </c>
      <c r="H64" s="711" t="s">
        <v>526</v>
      </c>
      <c r="I64" s="712" t="s">
        <v>526</v>
      </c>
      <c r="J64" s="713" t="s">
        <v>0</v>
      </c>
    </row>
    <row r="65" spans="1:10" ht="14.4" customHeight="1" x14ac:dyDescent="0.3">
      <c r="A65" s="709" t="s">
        <v>1095</v>
      </c>
      <c r="B65" s="710" t="s">
        <v>1079</v>
      </c>
      <c r="C65" s="711">
        <v>0</v>
      </c>
      <c r="D65" s="711">
        <v>0</v>
      </c>
      <c r="E65" s="711"/>
      <c r="F65" s="711">
        <v>0</v>
      </c>
      <c r="G65" s="711">
        <v>0</v>
      </c>
      <c r="H65" s="711">
        <v>0</v>
      </c>
      <c r="I65" s="712" t="s">
        <v>526</v>
      </c>
      <c r="J65" s="713" t="s">
        <v>1</v>
      </c>
    </row>
    <row r="66" spans="1:10" ht="14.4" customHeight="1" x14ac:dyDescent="0.3">
      <c r="A66" s="709" t="s">
        <v>1095</v>
      </c>
      <c r="B66" s="710" t="s">
        <v>1097</v>
      </c>
      <c r="C66" s="711">
        <v>0</v>
      </c>
      <c r="D66" s="711">
        <v>0</v>
      </c>
      <c r="E66" s="711"/>
      <c r="F66" s="711">
        <v>0</v>
      </c>
      <c r="G66" s="711">
        <v>0</v>
      </c>
      <c r="H66" s="711">
        <v>0</v>
      </c>
      <c r="I66" s="712" t="s">
        <v>526</v>
      </c>
      <c r="J66" s="713" t="s">
        <v>538</v>
      </c>
    </row>
    <row r="67" spans="1:10" ht="14.4" customHeight="1" x14ac:dyDescent="0.3">
      <c r="A67" s="709" t="s">
        <v>526</v>
      </c>
      <c r="B67" s="710" t="s">
        <v>526</v>
      </c>
      <c r="C67" s="711" t="s">
        <v>526</v>
      </c>
      <c r="D67" s="711" t="s">
        <v>526</v>
      </c>
      <c r="E67" s="711"/>
      <c r="F67" s="711" t="s">
        <v>526</v>
      </c>
      <c r="G67" s="711" t="s">
        <v>526</v>
      </c>
      <c r="H67" s="711" t="s">
        <v>526</v>
      </c>
      <c r="I67" s="712" t="s">
        <v>526</v>
      </c>
      <c r="J67" s="713" t="s">
        <v>539</v>
      </c>
    </row>
    <row r="68" spans="1:10" ht="14.4" customHeight="1" x14ac:dyDescent="0.3">
      <c r="A68" s="709" t="s">
        <v>1098</v>
      </c>
      <c r="B68" s="710" t="s">
        <v>1099</v>
      </c>
      <c r="C68" s="711" t="s">
        <v>526</v>
      </c>
      <c r="D68" s="711" t="s">
        <v>526</v>
      </c>
      <c r="E68" s="711"/>
      <c r="F68" s="711" t="s">
        <v>526</v>
      </c>
      <c r="G68" s="711" t="s">
        <v>526</v>
      </c>
      <c r="H68" s="711" t="s">
        <v>526</v>
      </c>
      <c r="I68" s="712" t="s">
        <v>526</v>
      </c>
      <c r="J68" s="713" t="s">
        <v>0</v>
      </c>
    </row>
    <row r="69" spans="1:10" ht="14.4" customHeight="1" x14ac:dyDescent="0.3">
      <c r="A69" s="709" t="s">
        <v>1098</v>
      </c>
      <c r="B69" s="710" t="s">
        <v>1079</v>
      </c>
      <c r="C69" s="711">
        <v>0</v>
      </c>
      <c r="D69" s="711">
        <v>0</v>
      </c>
      <c r="E69" s="711"/>
      <c r="F69" s="711">
        <v>0</v>
      </c>
      <c r="G69" s="711">
        <v>0</v>
      </c>
      <c r="H69" s="711">
        <v>0</v>
      </c>
      <c r="I69" s="712" t="s">
        <v>526</v>
      </c>
      <c r="J69" s="713" t="s">
        <v>1</v>
      </c>
    </row>
    <row r="70" spans="1:10" ht="14.4" customHeight="1" x14ac:dyDescent="0.3">
      <c r="A70" s="709" t="s">
        <v>1098</v>
      </c>
      <c r="B70" s="710" t="s">
        <v>1100</v>
      </c>
      <c r="C70" s="711">
        <v>0</v>
      </c>
      <c r="D70" s="711">
        <v>0</v>
      </c>
      <c r="E70" s="711"/>
      <c r="F70" s="711">
        <v>0</v>
      </c>
      <c r="G70" s="711">
        <v>0</v>
      </c>
      <c r="H70" s="711">
        <v>0</v>
      </c>
      <c r="I70" s="712" t="s">
        <v>526</v>
      </c>
      <c r="J70" s="713" t="s">
        <v>538</v>
      </c>
    </row>
    <row r="71" spans="1:10" ht="14.4" customHeight="1" x14ac:dyDescent="0.3">
      <c r="A71" s="709" t="s">
        <v>526</v>
      </c>
      <c r="B71" s="710" t="s">
        <v>526</v>
      </c>
      <c r="C71" s="711" t="s">
        <v>526</v>
      </c>
      <c r="D71" s="711" t="s">
        <v>526</v>
      </c>
      <c r="E71" s="711"/>
      <c r="F71" s="711" t="s">
        <v>526</v>
      </c>
      <c r="G71" s="711" t="s">
        <v>526</v>
      </c>
      <c r="H71" s="711" t="s">
        <v>526</v>
      </c>
      <c r="I71" s="712" t="s">
        <v>526</v>
      </c>
      <c r="J71" s="713" t="s">
        <v>539</v>
      </c>
    </row>
    <row r="72" spans="1:10" ht="14.4" customHeight="1" x14ac:dyDescent="0.3">
      <c r="A72" s="709" t="s">
        <v>1101</v>
      </c>
      <c r="B72" s="710" t="s">
        <v>1102</v>
      </c>
      <c r="C72" s="711" t="s">
        <v>526</v>
      </c>
      <c r="D72" s="711" t="s">
        <v>526</v>
      </c>
      <c r="E72" s="711"/>
      <c r="F72" s="711" t="s">
        <v>526</v>
      </c>
      <c r="G72" s="711" t="s">
        <v>526</v>
      </c>
      <c r="H72" s="711" t="s">
        <v>526</v>
      </c>
      <c r="I72" s="712" t="s">
        <v>526</v>
      </c>
      <c r="J72" s="713" t="s">
        <v>0</v>
      </c>
    </row>
    <row r="73" spans="1:10" ht="14.4" customHeight="1" x14ac:dyDescent="0.3">
      <c r="A73" s="709" t="s">
        <v>1101</v>
      </c>
      <c r="B73" s="710" t="s">
        <v>1079</v>
      </c>
      <c r="C73" s="711">
        <v>0</v>
      </c>
      <c r="D73" s="711">
        <v>0</v>
      </c>
      <c r="E73" s="711"/>
      <c r="F73" s="711">
        <v>0</v>
      </c>
      <c r="G73" s="711">
        <v>0</v>
      </c>
      <c r="H73" s="711">
        <v>0</v>
      </c>
      <c r="I73" s="712" t="s">
        <v>526</v>
      </c>
      <c r="J73" s="713" t="s">
        <v>1</v>
      </c>
    </row>
    <row r="74" spans="1:10" ht="14.4" customHeight="1" x14ac:dyDescent="0.3">
      <c r="A74" s="709" t="s">
        <v>1101</v>
      </c>
      <c r="B74" s="710" t="s">
        <v>1103</v>
      </c>
      <c r="C74" s="711">
        <v>0</v>
      </c>
      <c r="D74" s="711">
        <v>0</v>
      </c>
      <c r="E74" s="711"/>
      <c r="F74" s="711">
        <v>0</v>
      </c>
      <c r="G74" s="711">
        <v>0</v>
      </c>
      <c r="H74" s="711">
        <v>0</v>
      </c>
      <c r="I74" s="712" t="s">
        <v>526</v>
      </c>
      <c r="J74" s="713" t="s">
        <v>538</v>
      </c>
    </row>
    <row r="75" spans="1:10" ht="14.4" customHeight="1" x14ac:dyDescent="0.3">
      <c r="A75" s="709" t="s">
        <v>526</v>
      </c>
      <c r="B75" s="710" t="s">
        <v>526</v>
      </c>
      <c r="C75" s="711" t="s">
        <v>526</v>
      </c>
      <c r="D75" s="711" t="s">
        <v>526</v>
      </c>
      <c r="E75" s="711"/>
      <c r="F75" s="711" t="s">
        <v>526</v>
      </c>
      <c r="G75" s="711" t="s">
        <v>526</v>
      </c>
      <c r="H75" s="711" t="s">
        <v>526</v>
      </c>
      <c r="I75" s="712" t="s">
        <v>526</v>
      </c>
      <c r="J75" s="713" t="s">
        <v>539</v>
      </c>
    </row>
    <row r="76" spans="1:10" ht="14.4" customHeight="1" x14ac:dyDescent="0.3">
      <c r="A76" s="709" t="s">
        <v>549</v>
      </c>
      <c r="B76" s="710" t="s">
        <v>550</v>
      </c>
      <c r="C76" s="711" t="s">
        <v>526</v>
      </c>
      <c r="D76" s="711" t="s">
        <v>526</v>
      </c>
      <c r="E76" s="711"/>
      <c r="F76" s="711" t="s">
        <v>526</v>
      </c>
      <c r="G76" s="711" t="s">
        <v>526</v>
      </c>
      <c r="H76" s="711" t="s">
        <v>526</v>
      </c>
      <c r="I76" s="712" t="s">
        <v>526</v>
      </c>
      <c r="J76" s="713" t="s">
        <v>0</v>
      </c>
    </row>
    <row r="77" spans="1:10" ht="14.4" customHeight="1" x14ac:dyDescent="0.3">
      <c r="A77" s="709" t="s">
        <v>549</v>
      </c>
      <c r="B77" s="710" t="s">
        <v>1079</v>
      </c>
      <c r="C77" s="711">
        <v>0</v>
      </c>
      <c r="D77" s="711">
        <v>0</v>
      </c>
      <c r="E77" s="711"/>
      <c r="F77" s="711">
        <v>0</v>
      </c>
      <c r="G77" s="711">
        <v>0</v>
      </c>
      <c r="H77" s="711">
        <v>0</v>
      </c>
      <c r="I77" s="712" t="s">
        <v>526</v>
      </c>
      <c r="J77" s="713" t="s">
        <v>1</v>
      </c>
    </row>
    <row r="78" spans="1:10" ht="14.4" customHeight="1" x14ac:dyDescent="0.3">
      <c r="A78" s="709" t="s">
        <v>549</v>
      </c>
      <c r="B78" s="710" t="s">
        <v>551</v>
      </c>
      <c r="C78" s="711">
        <v>0</v>
      </c>
      <c r="D78" s="711">
        <v>0</v>
      </c>
      <c r="E78" s="711"/>
      <c r="F78" s="711">
        <v>0</v>
      </c>
      <c r="G78" s="711">
        <v>0</v>
      </c>
      <c r="H78" s="711">
        <v>0</v>
      </c>
      <c r="I78" s="712" t="s">
        <v>526</v>
      </c>
      <c r="J78" s="713" t="s">
        <v>538</v>
      </c>
    </row>
    <row r="79" spans="1:10" ht="14.4" customHeight="1" x14ac:dyDescent="0.3">
      <c r="A79" s="709" t="s">
        <v>526</v>
      </c>
      <c r="B79" s="710" t="s">
        <v>526</v>
      </c>
      <c r="C79" s="711" t="s">
        <v>526</v>
      </c>
      <c r="D79" s="711" t="s">
        <v>526</v>
      </c>
      <c r="E79" s="711"/>
      <c r="F79" s="711" t="s">
        <v>526</v>
      </c>
      <c r="G79" s="711" t="s">
        <v>526</v>
      </c>
      <c r="H79" s="711" t="s">
        <v>526</v>
      </c>
      <c r="I79" s="712" t="s">
        <v>526</v>
      </c>
      <c r="J79" s="713" t="s">
        <v>539</v>
      </c>
    </row>
    <row r="80" spans="1:10" ht="14.4" customHeight="1" x14ac:dyDescent="0.3">
      <c r="A80" s="709" t="s">
        <v>524</v>
      </c>
      <c r="B80" s="710" t="s">
        <v>533</v>
      </c>
      <c r="C80" s="711">
        <v>500.86430999999999</v>
      </c>
      <c r="D80" s="711">
        <v>957.67822999999987</v>
      </c>
      <c r="E80" s="711"/>
      <c r="F80" s="711">
        <v>1006.8102800000001</v>
      </c>
      <c r="G80" s="711">
        <v>998</v>
      </c>
      <c r="H80" s="711">
        <v>8.810280000000148</v>
      </c>
      <c r="I80" s="712">
        <v>1.0088279358717436</v>
      </c>
      <c r="J80" s="713" t="s">
        <v>534</v>
      </c>
    </row>
  </sheetData>
  <mergeCells count="3">
    <mergeCell ref="A1:I1"/>
    <mergeCell ref="F3:I3"/>
    <mergeCell ref="C4:D4"/>
  </mergeCells>
  <conditionalFormatting sqref="F14 F81:F65537">
    <cfRule type="cellIs" dxfId="46" priority="18" stopIfTrue="1" operator="greaterThan">
      <formula>1</formula>
    </cfRule>
  </conditionalFormatting>
  <conditionalFormatting sqref="H5:H13">
    <cfRule type="expression" dxfId="45" priority="14">
      <formula>$H5&gt;0</formula>
    </cfRule>
  </conditionalFormatting>
  <conditionalFormatting sqref="I5:I13">
    <cfRule type="expression" dxfId="44" priority="15">
      <formula>$I5&gt;1</formula>
    </cfRule>
  </conditionalFormatting>
  <conditionalFormatting sqref="B5:B13">
    <cfRule type="expression" dxfId="43" priority="11">
      <formula>OR($J5="NS",$J5="SumaNS",$J5="Účet")</formula>
    </cfRule>
  </conditionalFormatting>
  <conditionalFormatting sqref="F5:I13 B5:D13">
    <cfRule type="expression" dxfId="42" priority="17">
      <formula>AND($J5&lt;&gt;"",$J5&lt;&gt;"mezeraKL")</formula>
    </cfRule>
  </conditionalFormatting>
  <conditionalFormatting sqref="B5:D13 F5:I13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40" priority="13">
      <formula>OR($J5="SumaNS",$J5="NS")</formula>
    </cfRule>
  </conditionalFormatting>
  <conditionalFormatting sqref="A5:A13">
    <cfRule type="expression" dxfId="39" priority="9">
      <formula>AND($J5&lt;&gt;"mezeraKL",$J5&lt;&gt;"")</formula>
    </cfRule>
  </conditionalFormatting>
  <conditionalFormatting sqref="A5:A13">
    <cfRule type="expression" dxfId="38" priority="10">
      <formula>AND($J5&lt;&gt;"",$J5&lt;&gt;"mezeraKL")</formula>
    </cfRule>
  </conditionalFormatting>
  <conditionalFormatting sqref="H15:H80">
    <cfRule type="expression" dxfId="37" priority="6">
      <formula>$H15&gt;0</formula>
    </cfRule>
  </conditionalFormatting>
  <conditionalFormatting sqref="A15:A80">
    <cfRule type="expression" dxfId="36" priority="5">
      <formula>AND($J15&lt;&gt;"mezeraKL",$J15&lt;&gt;"")</formula>
    </cfRule>
  </conditionalFormatting>
  <conditionalFormatting sqref="I15:I80">
    <cfRule type="expression" dxfId="35" priority="7">
      <formula>$I15&gt;1</formula>
    </cfRule>
  </conditionalFormatting>
  <conditionalFormatting sqref="B15:B80">
    <cfRule type="expression" dxfId="34" priority="4">
      <formula>OR($J15="NS",$J15="SumaNS",$J15="Účet")</formula>
    </cfRule>
  </conditionalFormatting>
  <conditionalFormatting sqref="A15:D80 F15:I80">
    <cfRule type="expression" dxfId="33" priority="8">
      <formula>AND($J15&lt;&gt;"",$J15&lt;&gt;"mezeraKL")</formula>
    </cfRule>
  </conditionalFormatting>
  <conditionalFormatting sqref="B15:D80 F15:I80">
    <cfRule type="expression" dxfId="32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80 F15:I80">
    <cfRule type="expression" dxfId="31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3" t="s">
        <v>1216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ht="14.4" customHeight="1" thickBot="1" x14ac:dyDescent="0.35">
      <c r="A2" s="374" t="s">
        <v>321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9"/>
      <c r="D3" s="560"/>
      <c r="E3" s="560"/>
      <c r="F3" s="560"/>
      <c r="G3" s="560"/>
      <c r="H3" s="260" t="s">
        <v>159</v>
      </c>
      <c r="I3" s="203">
        <f>IF(J3&lt;&gt;0,K3/J3,0)</f>
        <v>21.127064943393648</v>
      </c>
      <c r="J3" s="203">
        <f>SUBTOTAL(9,J5:J1048576)</f>
        <v>47655</v>
      </c>
      <c r="K3" s="204">
        <f>SUBTOTAL(9,K5:K1048576)</f>
        <v>1006810.2798774242</v>
      </c>
    </row>
    <row r="4" spans="1:11" s="330" customFormat="1" ht="14.4" customHeight="1" thickBot="1" x14ac:dyDescent="0.35">
      <c r="A4" s="821" t="s">
        <v>4</v>
      </c>
      <c r="B4" s="822" t="s">
        <v>5</v>
      </c>
      <c r="C4" s="822" t="s">
        <v>0</v>
      </c>
      <c r="D4" s="822" t="s">
        <v>6</v>
      </c>
      <c r="E4" s="822" t="s">
        <v>7</v>
      </c>
      <c r="F4" s="822" t="s">
        <v>1</v>
      </c>
      <c r="G4" s="822" t="s">
        <v>90</v>
      </c>
      <c r="H4" s="717" t="s">
        <v>11</v>
      </c>
      <c r="I4" s="718" t="s">
        <v>184</v>
      </c>
      <c r="J4" s="718" t="s">
        <v>13</v>
      </c>
      <c r="K4" s="719" t="s">
        <v>201</v>
      </c>
    </row>
    <row r="5" spans="1:11" ht="14.4" customHeight="1" x14ac:dyDescent="0.3">
      <c r="A5" s="804" t="s">
        <v>524</v>
      </c>
      <c r="B5" s="805" t="s">
        <v>525</v>
      </c>
      <c r="C5" s="808" t="s">
        <v>535</v>
      </c>
      <c r="D5" s="823" t="s">
        <v>536</v>
      </c>
      <c r="E5" s="808" t="s">
        <v>1104</v>
      </c>
      <c r="F5" s="823" t="s">
        <v>1105</v>
      </c>
      <c r="G5" s="808" t="s">
        <v>1106</v>
      </c>
      <c r="H5" s="808" t="s">
        <v>1107</v>
      </c>
      <c r="I5" s="225">
        <v>8.5699996948242187</v>
      </c>
      <c r="J5" s="225">
        <v>12</v>
      </c>
      <c r="K5" s="818">
        <v>102.83999633789062</v>
      </c>
    </row>
    <row r="6" spans="1:11" ht="14.4" customHeight="1" x14ac:dyDescent="0.3">
      <c r="A6" s="727" t="s">
        <v>524</v>
      </c>
      <c r="B6" s="728" t="s">
        <v>525</v>
      </c>
      <c r="C6" s="729" t="s">
        <v>535</v>
      </c>
      <c r="D6" s="730" t="s">
        <v>536</v>
      </c>
      <c r="E6" s="729" t="s">
        <v>1104</v>
      </c>
      <c r="F6" s="730" t="s">
        <v>1105</v>
      </c>
      <c r="G6" s="729" t="s">
        <v>1108</v>
      </c>
      <c r="H6" s="729" t="s">
        <v>1109</v>
      </c>
      <c r="I6" s="732">
        <v>120</v>
      </c>
      <c r="J6" s="732">
        <v>5</v>
      </c>
      <c r="K6" s="733">
        <v>600</v>
      </c>
    </row>
    <row r="7" spans="1:11" ht="14.4" customHeight="1" x14ac:dyDescent="0.3">
      <c r="A7" s="727" t="s">
        <v>524</v>
      </c>
      <c r="B7" s="728" t="s">
        <v>525</v>
      </c>
      <c r="C7" s="729" t="s">
        <v>535</v>
      </c>
      <c r="D7" s="730" t="s">
        <v>536</v>
      </c>
      <c r="E7" s="729" t="s">
        <v>1104</v>
      </c>
      <c r="F7" s="730" t="s">
        <v>1105</v>
      </c>
      <c r="G7" s="729" t="s">
        <v>1110</v>
      </c>
      <c r="H7" s="729" t="s">
        <v>1111</v>
      </c>
      <c r="I7" s="732">
        <v>260.29998779296875</v>
      </c>
      <c r="J7" s="732">
        <v>3</v>
      </c>
      <c r="K7" s="733">
        <v>780.89996337890625</v>
      </c>
    </row>
    <row r="8" spans="1:11" ht="14.4" customHeight="1" x14ac:dyDescent="0.3">
      <c r="A8" s="727" t="s">
        <v>524</v>
      </c>
      <c r="B8" s="728" t="s">
        <v>525</v>
      </c>
      <c r="C8" s="729" t="s">
        <v>535</v>
      </c>
      <c r="D8" s="730" t="s">
        <v>536</v>
      </c>
      <c r="E8" s="729" t="s">
        <v>1112</v>
      </c>
      <c r="F8" s="730" t="s">
        <v>1113</v>
      </c>
      <c r="G8" s="729" t="s">
        <v>1114</v>
      </c>
      <c r="H8" s="729" t="s">
        <v>1115</v>
      </c>
      <c r="I8" s="732">
        <v>1.9999999552965164E-2</v>
      </c>
      <c r="J8" s="732">
        <v>400</v>
      </c>
      <c r="K8" s="733">
        <v>8</v>
      </c>
    </row>
    <row r="9" spans="1:11" ht="14.4" customHeight="1" x14ac:dyDescent="0.3">
      <c r="A9" s="727" t="s">
        <v>524</v>
      </c>
      <c r="B9" s="728" t="s">
        <v>525</v>
      </c>
      <c r="C9" s="729" t="s">
        <v>535</v>
      </c>
      <c r="D9" s="730" t="s">
        <v>536</v>
      </c>
      <c r="E9" s="729" t="s">
        <v>1112</v>
      </c>
      <c r="F9" s="730" t="s">
        <v>1113</v>
      </c>
      <c r="G9" s="729" t="s">
        <v>1116</v>
      </c>
      <c r="H9" s="729" t="s">
        <v>1117</v>
      </c>
      <c r="I9" s="732">
        <v>33.880001068115234</v>
      </c>
      <c r="J9" s="732">
        <v>5</v>
      </c>
      <c r="K9" s="733">
        <v>169.39999389648437</v>
      </c>
    </row>
    <row r="10" spans="1:11" ht="14.4" customHeight="1" x14ac:dyDescent="0.3">
      <c r="A10" s="727" t="s">
        <v>524</v>
      </c>
      <c r="B10" s="728" t="s">
        <v>525</v>
      </c>
      <c r="C10" s="729" t="s">
        <v>535</v>
      </c>
      <c r="D10" s="730" t="s">
        <v>536</v>
      </c>
      <c r="E10" s="729" t="s">
        <v>1112</v>
      </c>
      <c r="F10" s="730" t="s">
        <v>1113</v>
      </c>
      <c r="G10" s="729" t="s">
        <v>1118</v>
      </c>
      <c r="H10" s="729" t="s">
        <v>1119</v>
      </c>
      <c r="I10" s="732">
        <v>17.989999771118164</v>
      </c>
      <c r="J10" s="732">
        <v>100</v>
      </c>
      <c r="K10" s="733">
        <v>1799</v>
      </c>
    </row>
    <row r="11" spans="1:11" ht="14.4" customHeight="1" x14ac:dyDescent="0.3">
      <c r="A11" s="727" t="s">
        <v>524</v>
      </c>
      <c r="B11" s="728" t="s">
        <v>525</v>
      </c>
      <c r="C11" s="729" t="s">
        <v>535</v>
      </c>
      <c r="D11" s="730" t="s">
        <v>536</v>
      </c>
      <c r="E11" s="729" t="s">
        <v>1112</v>
      </c>
      <c r="F11" s="730" t="s">
        <v>1113</v>
      </c>
      <c r="G11" s="729" t="s">
        <v>1120</v>
      </c>
      <c r="H11" s="729" t="s">
        <v>1121</v>
      </c>
      <c r="I11" s="732">
        <v>13.310000419616699</v>
      </c>
      <c r="J11" s="732">
        <v>20</v>
      </c>
      <c r="K11" s="733">
        <v>266.20001220703125</v>
      </c>
    </row>
    <row r="12" spans="1:11" ht="14.4" customHeight="1" x14ac:dyDescent="0.3">
      <c r="A12" s="727" t="s">
        <v>524</v>
      </c>
      <c r="B12" s="728" t="s">
        <v>525</v>
      </c>
      <c r="C12" s="729" t="s">
        <v>535</v>
      </c>
      <c r="D12" s="730" t="s">
        <v>536</v>
      </c>
      <c r="E12" s="729" t="s">
        <v>1112</v>
      </c>
      <c r="F12" s="730" t="s">
        <v>1113</v>
      </c>
      <c r="G12" s="729" t="s">
        <v>1122</v>
      </c>
      <c r="H12" s="729" t="s">
        <v>1123</v>
      </c>
      <c r="I12" s="732">
        <v>2.2899999618530273</v>
      </c>
      <c r="J12" s="732">
        <v>150</v>
      </c>
      <c r="K12" s="733">
        <v>343.5</v>
      </c>
    </row>
    <row r="13" spans="1:11" ht="14.4" customHeight="1" x14ac:dyDescent="0.3">
      <c r="A13" s="727" t="s">
        <v>524</v>
      </c>
      <c r="B13" s="728" t="s">
        <v>525</v>
      </c>
      <c r="C13" s="729" t="s">
        <v>535</v>
      </c>
      <c r="D13" s="730" t="s">
        <v>536</v>
      </c>
      <c r="E13" s="729" t="s">
        <v>1112</v>
      </c>
      <c r="F13" s="730" t="s">
        <v>1113</v>
      </c>
      <c r="G13" s="729" t="s">
        <v>1124</v>
      </c>
      <c r="H13" s="729" t="s">
        <v>1125</v>
      </c>
      <c r="I13" s="732">
        <v>23.360000610351563</v>
      </c>
      <c r="J13" s="732">
        <v>2</v>
      </c>
      <c r="K13" s="733">
        <v>46.709999084472656</v>
      </c>
    </row>
    <row r="14" spans="1:11" ht="14.4" customHeight="1" x14ac:dyDescent="0.3">
      <c r="A14" s="727" t="s">
        <v>524</v>
      </c>
      <c r="B14" s="728" t="s">
        <v>525</v>
      </c>
      <c r="C14" s="729" t="s">
        <v>535</v>
      </c>
      <c r="D14" s="730" t="s">
        <v>536</v>
      </c>
      <c r="E14" s="729" t="s">
        <v>1112</v>
      </c>
      <c r="F14" s="730" t="s">
        <v>1113</v>
      </c>
      <c r="G14" s="729" t="s">
        <v>1126</v>
      </c>
      <c r="H14" s="729" t="s">
        <v>1127</v>
      </c>
      <c r="I14" s="732">
        <v>127.05000305175781</v>
      </c>
      <c r="J14" s="732">
        <v>4</v>
      </c>
      <c r="K14" s="733">
        <v>508.20001220703125</v>
      </c>
    </row>
    <row r="15" spans="1:11" ht="14.4" customHeight="1" x14ac:dyDescent="0.3">
      <c r="A15" s="727" t="s">
        <v>524</v>
      </c>
      <c r="B15" s="728" t="s">
        <v>525</v>
      </c>
      <c r="C15" s="729" t="s">
        <v>535</v>
      </c>
      <c r="D15" s="730" t="s">
        <v>536</v>
      </c>
      <c r="E15" s="729" t="s">
        <v>1112</v>
      </c>
      <c r="F15" s="730" t="s">
        <v>1113</v>
      </c>
      <c r="G15" s="729" t="s">
        <v>1128</v>
      </c>
      <c r="H15" s="729" t="s">
        <v>1129</v>
      </c>
      <c r="I15" s="732">
        <v>1.9900000095367432</v>
      </c>
      <c r="J15" s="732">
        <v>50</v>
      </c>
      <c r="K15" s="733">
        <v>99.5</v>
      </c>
    </row>
    <row r="16" spans="1:11" ht="14.4" customHeight="1" x14ac:dyDescent="0.3">
      <c r="A16" s="727" t="s">
        <v>524</v>
      </c>
      <c r="B16" s="728" t="s">
        <v>525</v>
      </c>
      <c r="C16" s="729" t="s">
        <v>535</v>
      </c>
      <c r="D16" s="730" t="s">
        <v>536</v>
      </c>
      <c r="E16" s="729" t="s">
        <v>1112</v>
      </c>
      <c r="F16" s="730" t="s">
        <v>1113</v>
      </c>
      <c r="G16" s="729" t="s">
        <v>1130</v>
      </c>
      <c r="H16" s="729" t="s">
        <v>1131</v>
      </c>
      <c r="I16" s="732">
        <v>2.6933333873748779</v>
      </c>
      <c r="J16" s="732">
        <v>700</v>
      </c>
      <c r="K16" s="733">
        <v>1886</v>
      </c>
    </row>
    <row r="17" spans="1:11" ht="14.4" customHeight="1" x14ac:dyDescent="0.3">
      <c r="A17" s="727" t="s">
        <v>524</v>
      </c>
      <c r="B17" s="728" t="s">
        <v>525</v>
      </c>
      <c r="C17" s="729" t="s">
        <v>535</v>
      </c>
      <c r="D17" s="730" t="s">
        <v>536</v>
      </c>
      <c r="E17" s="729" t="s">
        <v>1112</v>
      </c>
      <c r="F17" s="730" t="s">
        <v>1113</v>
      </c>
      <c r="G17" s="729" t="s">
        <v>1132</v>
      </c>
      <c r="H17" s="729" t="s">
        <v>1133</v>
      </c>
      <c r="I17" s="732">
        <v>3.0699999332427979</v>
      </c>
      <c r="J17" s="732">
        <v>200</v>
      </c>
      <c r="K17" s="733">
        <v>614</v>
      </c>
    </row>
    <row r="18" spans="1:11" ht="14.4" customHeight="1" x14ac:dyDescent="0.3">
      <c r="A18" s="727" t="s">
        <v>524</v>
      </c>
      <c r="B18" s="728" t="s">
        <v>525</v>
      </c>
      <c r="C18" s="729" t="s">
        <v>535</v>
      </c>
      <c r="D18" s="730" t="s">
        <v>536</v>
      </c>
      <c r="E18" s="729" t="s">
        <v>1134</v>
      </c>
      <c r="F18" s="730" t="s">
        <v>1135</v>
      </c>
      <c r="G18" s="729" t="s">
        <v>1136</v>
      </c>
      <c r="H18" s="729" t="s">
        <v>1137</v>
      </c>
      <c r="I18" s="732">
        <v>0.30000001192092896</v>
      </c>
      <c r="J18" s="732">
        <v>300</v>
      </c>
      <c r="K18" s="733">
        <v>90</v>
      </c>
    </row>
    <row r="19" spans="1:11" ht="14.4" customHeight="1" x14ac:dyDescent="0.3">
      <c r="A19" s="727" t="s">
        <v>524</v>
      </c>
      <c r="B19" s="728" t="s">
        <v>525</v>
      </c>
      <c r="C19" s="729" t="s">
        <v>535</v>
      </c>
      <c r="D19" s="730" t="s">
        <v>536</v>
      </c>
      <c r="E19" s="729" t="s">
        <v>1134</v>
      </c>
      <c r="F19" s="730" t="s">
        <v>1135</v>
      </c>
      <c r="G19" s="729" t="s">
        <v>1138</v>
      </c>
      <c r="H19" s="729" t="s">
        <v>1139</v>
      </c>
      <c r="I19" s="732">
        <v>1.8033332824707031</v>
      </c>
      <c r="J19" s="732">
        <v>600</v>
      </c>
      <c r="K19" s="733">
        <v>1082</v>
      </c>
    </row>
    <row r="20" spans="1:11" ht="14.4" customHeight="1" x14ac:dyDescent="0.3">
      <c r="A20" s="727" t="s">
        <v>524</v>
      </c>
      <c r="B20" s="728" t="s">
        <v>525</v>
      </c>
      <c r="C20" s="729" t="s">
        <v>535</v>
      </c>
      <c r="D20" s="730" t="s">
        <v>536</v>
      </c>
      <c r="E20" s="729" t="s">
        <v>1140</v>
      </c>
      <c r="F20" s="730" t="s">
        <v>1141</v>
      </c>
      <c r="G20" s="729" t="s">
        <v>1142</v>
      </c>
      <c r="H20" s="729" t="s">
        <v>1143</v>
      </c>
      <c r="I20" s="732">
        <v>0.68999999761581421</v>
      </c>
      <c r="J20" s="732">
        <v>600</v>
      </c>
      <c r="K20" s="733">
        <v>414</v>
      </c>
    </row>
    <row r="21" spans="1:11" ht="14.4" customHeight="1" x14ac:dyDescent="0.3">
      <c r="A21" s="727" t="s">
        <v>524</v>
      </c>
      <c r="B21" s="728" t="s">
        <v>525</v>
      </c>
      <c r="C21" s="729" t="s">
        <v>535</v>
      </c>
      <c r="D21" s="730" t="s">
        <v>536</v>
      </c>
      <c r="E21" s="729" t="s">
        <v>1140</v>
      </c>
      <c r="F21" s="730" t="s">
        <v>1141</v>
      </c>
      <c r="G21" s="729" t="s">
        <v>1144</v>
      </c>
      <c r="H21" s="729" t="s">
        <v>1145</v>
      </c>
      <c r="I21" s="732">
        <v>0.68999999761581421</v>
      </c>
      <c r="J21" s="732">
        <v>2200</v>
      </c>
      <c r="K21" s="733">
        <v>1518</v>
      </c>
    </row>
    <row r="22" spans="1:11" ht="14.4" customHeight="1" x14ac:dyDescent="0.3">
      <c r="A22" s="727" t="s">
        <v>524</v>
      </c>
      <c r="B22" s="728" t="s">
        <v>525</v>
      </c>
      <c r="C22" s="729" t="s">
        <v>535</v>
      </c>
      <c r="D22" s="730" t="s">
        <v>536</v>
      </c>
      <c r="E22" s="729" t="s">
        <v>1140</v>
      </c>
      <c r="F22" s="730" t="s">
        <v>1141</v>
      </c>
      <c r="G22" s="729" t="s">
        <v>1146</v>
      </c>
      <c r="H22" s="729" t="s">
        <v>1147</v>
      </c>
      <c r="I22" s="732">
        <v>0.68999999761581421</v>
      </c>
      <c r="J22" s="732">
        <v>600</v>
      </c>
      <c r="K22" s="733">
        <v>414</v>
      </c>
    </row>
    <row r="23" spans="1:11" ht="14.4" customHeight="1" x14ac:dyDescent="0.3">
      <c r="A23" s="727" t="s">
        <v>524</v>
      </c>
      <c r="B23" s="728" t="s">
        <v>525</v>
      </c>
      <c r="C23" s="729" t="s">
        <v>540</v>
      </c>
      <c r="D23" s="730" t="s">
        <v>541</v>
      </c>
      <c r="E23" s="729" t="s">
        <v>1104</v>
      </c>
      <c r="F23" s="730" t="s">
        <v>1105</v>
      </c>
      <c r="G23" s="729" t="s">
        <v>1148</v>
      </c>
      <c r="H23" s="729" t="s">
        <v>1149</v>
      </c>
      <c r="I23" s="732">
        <v>1.1699999570846558</v>
      </c>
      <c r="J23" s="732">
        <v>100</v>
      </c>
      <c r="K23" s="733">
        <v>117</v>
      </c>
    </row>
    <row r="24" spans="1:11" ht="14.4" customHeight="1" x14ac:dyDescent="0.3">
      <c r="A24" s="727" t="s">
        <v>524</v>
      </c>
      <c r="B24" s="728" t="s">
        <v>525</v>
      </c>
      <c r="C24" s="729" t="s">
        <v>540</v>
      </c>
      <c r="D24" s="730" t="s">
        <v>541</v>
      </c>
      <c r="E24" s="729" t="s">
        <v>1104</v>
      </c>
      <c r="F24" s="730" t="s">
        <v>1105</v>
      </c>
      <c r="G24" s="729" t="s">
        <v>1150</v>
      </c>
      <c r="H24" s="729" t="s">
        <v>1151</v>
      </c>
      <c r="I24" s="732">
        <v>15.029999732971191</v>
      </c>
      <c r="J24" s="732">
        <v>2</v>
      </c>
      <c r="K24" s="733">
        <v>30.059999465942383</v>
      </c>
    </row>
    <row r="25" spans="1:11" ht="14.4" customHeight="1" x14ac:dyDescent="0.3">
      <c r="A25" s="727" t="s">
        <v>524</v>
      </c>
      <c r="B25" s="728" t="s">
        <v>525</v>
      </c>
      <c r="C25" s="729" t="s">
        <v>540</v>
      </c>
      <c r="D25" s="730" t="s">
        <v>541</v>
      </c>
      <c r="E25" s="729" t="s">
        <v>1104</v>
      </c>
      <c r="F25" s="730" t="s">
        <v>1105</v>
      </c>
      <c r="G25" s="729" t="s">
        <v>1152</v>
      </c>
      <c r="H25" s="729" t="s">
        <v>1153</v>
      </c>
      <c r="I25" s="732">
        <v>0.37999999523162842</v>
      </c>
      <c r="J25" s="732">
        <v>10</v>
      </c>
      <c r="K25" s="733">
        <v>3.7999999523162842</v>
      </c>
    </row>
    <row r="26" spans="1:11" ht="14.4" customHeight="1" x14ac:dyDescent="0.3">
      <c r="A26" s="727" t="s">
        <v>524</v>
      </c>
      <c r="B26" s="728" t="s">
        <v>525</v>
      </c>
      <c r="C26" s="729" t="s">
        <v>540</v>
      </c>
      <c r="D26" s="730" t="s">
        <v>541</v>
      </c>
      <c r="E26" s="729" t="s">
        <v>1104</v>
      </c>
      <c r="F26" s="730" t="s">
        <v>1105</v>
      </c>
      <c r="G26" s="729" t="s">
        <v>1106</v>
      </c>
      <c r="H26" s="729" t="s">
        <v>1107</v>
      </c>
      <c r="I26" s="732">
        <v>8.5749998092651367</v>
      </c>
      <c r="J26" s="732">
        <v>60</v>
      </c>
      <c r="K26" s="733">
        <v>514.55999755859375</v>
      </c>
    </row>
    <row r="27" spans="1:11" ht="14.4" customHeight="1" x14ac:dyDescent="0.3">
      <c r="A27" s="727" t="s">
        <v>524</v>
      </c>
      <c r="B27" s="728" t="s">
        <v>525</v>
      </c>
      <c r="C27" s="729" t="s">
        <v>540</v>
      </c>
      <c r="D27" s="730" t="s">
        <v>541</v>
      </c>
      <c r="E27" s="729" t="s">
        <v>1104</v>
      </c>
      <c r="F27" s="730" t="s">
        <v>1105</v>
      </c>
      <c r="G27" s="729" t="s">
        <v>1108</v>
      </c>
      <c r="H27" s="729" t="s">
        <v>1109</v>
      </c>
      <c r="I27" s="732">
        <v>120.00500106811523</v>
      </c>
      <c r="J27" s="732">
        <v>8</v>
      </c>
      <c r="K27" s="733">
        <v>960.01998901367187</v>
      </c>
    </row>
    <row r="28" spans="1:11" ht="14.4" customHeight="1" x14ac:dyDescent="0.3">
      <c r="A28" s="727" t="s">
        <v>524</v>
      </c>
      <c r="B28" s="728" t="s">
        <v>525</v>
      </c>
      <c r="C28" s="729" t="s">
        <v>540</v>
      </c>
      <c r="D28" s="730" t="s">
        <v>541</v>
      </c>
      <c r="E28" s="729" t="s">
        <v>1104</v>
      </c>
      <c r="F28" s="730" t="s">
        <v>1105</v>
      </c>
      <c r="G28" s="729" t="s">
        <v>1154</v>
      </c>
      <c r="H28" s="729" t="s">
        <v>1155</v>
      </c>
      <c r="I28" s="732">
        <v>2.6800000667572021</v>
      </c>
      <c r="J28" s="732">
        <v>6</v>
      </c>
      <c r="K28" s="733">
        <v>16.079999923706055</v>
      </c>
    </row>
    <row r="29" spans="1:11" ht="14.4" customHeight="1" x14ac:dyDescent="0.3">
      <c r="A29" s="727" t="s">
        <v>524</v>
      </c>
      <c r="B29" s="728" t="s">
        <v>525</v>
      </c>
      <c r="C29" s="729" t="s">
        <v>540</v>
      </c>
      <c r="D29" s="730" t="s">
        <v>541</v>
      </c>
      <c r="E29" s="729" t="s">
        <v>1104</v>
      </c>
      <c r="F29" s="730" t="s">
        <v>1105</v>
      </c>
      <c r="G29" s="729" t="s">
        <v>1110</v>
      </c>
      <c r="H29" s="729" t="s">
        <v>1111</v>
      </c>
      <c r="I29" s="732">
        <v>260.29998779296875</v>
      </c>
      <c r="J29" s="732">
        <v>2</v>
      </c>
      <c r="K29" s="733">
        <v>520.5999755859375</v>
      </c>
    </row>
    <row r="30" spans="1:11" ht="14.4" customHeight="1" x14ac:dyDescent="0.3">
      <c r="A30" s="727" t="s">
        <v>524</v>
      </c>
      <c r="B30" s="728" t="s">
        <v>525</v>
      </c>
      <c r="C30" s="729" t="s">
        <v>540</v>
      </c>
      <c r="D30" s="730" t="s">
        <v>541</v>
      </c>
      <c r="E30" s="729" t="s">
        <v>1112</v>
      </c>
      <c r="F30" s="730" t="s">
        <v>1113</v>
      </c>
      <c r="G30" s="729" t="s">
        <v>1156</v>
      </c>
      <c r="H30" s="729" t="s">
        <v>1157</v>
      </c>
      <c r="I30" s="732">
        <v>1.940000057220459</v>
      </c>
      <c r="J30" s="732">
        <v>800</v>
      </c>
      <c r="K30" s="733">
        <v>1552</v>
      </c>
    </row>
    <row r="31" spans="1:11" ht="14.4" customHeight="1" x14ac:dyDescent="0.3">
      <c r="A31" s="727" t="s">
        <v>524</v>
      </c>
      <c r="B31" s="728" t="s">
        <v>525</v>
      </c>
      <c r="C31" s="729" t="s">
        <v>540</v>
      </c>
      <c r="D31" s="730" t="s">
        <v>541</v>
      </c>
      <c r="E31" s="729" t="s">
        <v>1112</v>
      </c>
      <c r="F31" s="730" t="s">
        <v>1113</v>
      </c>
      <c r="G31" s="729" t="s">
        <v>1116</v>
      </c>
      <c r="H31" s="729" t="s">
        <v>1117</v>
      </c>
      <c r="I31" s="732">
        <v>33.880001068115234</v>
      </c>
      <c r="J31" s="732">
        <v>10</v>
      </c>
      <c r="K31" s="733">
        <v>338.80000305175781</v>
      </c>
    </row>
    <row r="32" spans="1:11" ht="14.4" customHeight="1" x14ac:dyDescent="0.3">
      <c r="A32" s="727" t="s">
        <v>524</v>
      </c>
      <c r="B32" s="728" t="s">
        <v>525</v>
      </c>
      <c r="C32" s="729" t="s">
        <v>540</v>
      </c>
      <c r="D32" s="730" t="s">
        <v>541</v>
      </c>
      <c r="E32" s="729" t="s">
        <v>1112</v>
      </c>
      <c r="F32" s="730" t="s">
        <v>1113</v>
      </c>
      <c r="G32" s="729" t="s">
        <v>1158</v>
      </c>
      <c r="H32" s="729" t="s">
        <v>1159</v>
      </c>
      <c r="I32" s="732">
        <v>148.41000366210937</v>
      </c>
      <c r="J32" s="732">
        <v>40</v>
      </c>
      <c r="K32" s="733">
        <v>5936.259765625</v>
      </c>
    </row>
    <row r="33" spans="1:11" ht="14.4" customHeight="1" x14ac:dyDescent="0.3">
      <c r="A33" s="727" t="s">
        <v>524</v>
      </c>
      <c r="B33" s="728" t="s">
        <v>525</v>
      </c>
      <c r="C33" s="729" t="s">
        <v>540</v>
      </c>
      <c r="D33" s="730" t="s">
        <v>541</v>
      </c>
      <c r="E33" s="729" t="s">
        <v>1112</v>
      </c>
      <c r="F33" s="730" t="s">
        <v>1113</v>
      </c>
      <c r="G33" s="729" t="s">
        <v>1160</v>
      </c>
      <c r="H33" s="729" t="s">
        <v>1161</v>
      </c>
      <c r="I33" s="732">
        <v>15.920000076293945</v>
      </c>
      <c r="J33" s="732">
        <v>200</v>
      </c>
      <c r="K33" s="733">
        <v>3184</v>
      </c>
    </row>
    <row r="34" spans="1:11" ht="14.4" customHeight="1" x14ac:dyDescent="0.3">
      <c r="A34" s="727" t="s">
        <v>524</v>
      </c>
      <c r="B34" s="728" t="s">
        <v>525</v>
      </c>
      <c r="C34" s="729" t="s">
        <v>540</v>
      </c>
      <c r="D34" s="730" t="s">
        <v>541</v>
      </c>
      <c r="E34" s="729" t="s">
        <v>1112</v>
      </c>
      <c r="F34" s="730" t="s">
        <v>1113</v>
      </c>
      <c r="G34" s="729" t="s">
        <v>1162</v>
      </c>
      <c r="H34" s="729" t="s">
        <v>1163</v>
      </c>
      <c r="I34" s="732">
        <v>3.4566667079925537</v>
      </c>
      <c r="J34" s="732">
        <v>400</v>
      </c>
      <c r="K34" s="733">
        <v>1381.9999694824219</v>
      </c>
    </row>
    <row r="35" spans="1:11" ht="14.4" customHeight="1" x14ac:dyDescent="0.3">
      <c r="A35" s="727" t="s">
        <v>524</v>
      </c>
      <c r="B35" s="728" t="s">
        <v>525</v>
      </c>
      <c r="C35" s="729" t="s">
        <v>540</v>
      </c>
      <c r="D35" s="730" t="s">
        <v>541</v>
      </c>
      <c r="E35" s="729" t="s">
        <v>1112</v>
      </c>
      <c r="F35" s="730" t="s">
        <v>1113</v>
      </c>
      <c r="G35" s="729" t="s">
        <v>1164</v>
      </c>
      <c r="H35" s="729" t="s">
        <v>1165</v>
      </c>
      <c r="I35" s="732">
        <v>17.989999771118164</v>
      </c>
      <c r="J35" s="732">
        <v>300</v>
      </c>
      <c r="K35" s="733">
        <v>5397</v>
      </c>
    </row>
    <row r="36" spans="1:11" ht="14.4" customHeight="1" x14ac:dyDescent="0.3">
      <c r="A36" s="727" t="s">
        <v>524</v>
      </c>
      <c r="B36" s="728" t="s">
        <v>525</v>
      </c>
      <c r="C36" s="729" t="s">
        <v>540</v>
      </c>
      <c r="D36" s="730" t="s">
        <v>541</v>
      </c>
      <c r="E36" s="729" t="s">
        <v>1112</v>
      </c>
      <c r="F36" s="730" t="s">
        <v>1113</v>
      </c>
      <c r="G36" s="729" t="s">
        <v>1118</v>
      </c>
      <c r="H36" s="729" t="s">
        <v>1119</v>
      </c>
      <c r="I36" s="732">
        <v>17.979999542236328</v>
      </c>
      <c r="J36" s="732">
        <v>900</v>
      </c>
      <c r="K36" s="733">
        <v>16182</v>
      </c>
    </row>
    <row r="37" spans="1:11" ht="14.4" customHeight="1" x14ac:dyDescent="0.3">
      <c r="A37" s="727" t="s">
        <v>524</v>
      </c>
      <c r="B37" s="728" t="s">
        <v>525</v>
      </c>
      <c r="C37" s="729" t="s">
        <v>540</v>
      </c>
      <c r="D37" s="730" t="s">
        <v>541</v>
      </c>
      <c r="E37" s="729" t="s">
        <v>1112</v>
      </c>
      <c r="F37" s="730" t="s">
        <v>1113</v>
      </c>
      <c r="G37" s="729" t="s">
        <v>1166</v>
      </c>
      <c r="H37" s="729" t="s">
        <v>1167</v>
      </c>
      <c r="I37" s="732">
        <v>11.739999771118164</v>
      </c>
      <c r="J37" s="732">
        <v>8</v>
      </c>
      <c r="K37" s="733">
        <v>93.919998168945313</v>
      </c>
    </row>
    <row r="38" spans="1:11" ht="14.4" customHeight="1" x14ac:dyDescent="0.3">
      <c r="A38" s="727" t="s">
        <v>524</v>
      </c>
      <c r="B38" s="728" t="s">
        <v>525</v>
      </c>
      <c r="C38" s="729" t="s">
        <v>540</v>
      </c>
      <c r="D38" s="730" t="s">
        <v>541</v>
      </c>
      <c r="E38" s="729" t="s">
        <v>1112</v>
      </c>
      <c r="F38" s="730" t="s">
        <v>1113</v>
      </c>
      <c r="G38" s="729" t="s">
        <v>1120</v>
      </c>
      <c r="H38" s="729" t="s">
        <v>1121</v>
      </c>
      <c r="I38" s="732">
        <v>13.310000419616699</v>
      </c>
      <c r="J38" s="732">
        <v>4</v>
      </c>
      <c r="K38" s="733">
        <v>53.240001678466797</v>
      </c>
    </row>
    <row r="39" spans="1:11" ht="14.4" customHeight="1" x14ac:dyDescent="0.3">
      <c r="A39" s="727" t="s">
        <v>524</v>
      </c>
      <c r="B39" s="728" t="s">
        <v>525</v>
      </c>
      <c r="C39" s="729" t="s">
        <v>540</v>
      </c>
      <c r="D39" s="730" t="s">
        <v>541</v>
      </c>
      <c r="E39" s="729" t="s">
        <v>1112</v>
      </c>
      <c r="F39" s="730" t="s">
        <v>1113</v>
      </c>
      <c r="G39" s="729" t="s">
        <v>1168</v>
      </c>
      <c r="H39" s="729" t="s">
        <v>1169</v>
      </c>
      <c r="I39" s="732">
        <v>124.20999908447266</v>
      </c>
      <c r="J39" s="732">
        <v>80</v>
      </c>
      <c r="K39" s="733">
        <v>9936.51953125</v>
      </c>
    </row>
    <row r="40" spans="1:11" ht="14.4" customHeight="1" x14ac:dyDescent="0.3">
      <c r="A40" s="727" t="s">
        <v>524</v>
      </c>
      <c r="B40" s="728" t="s">
        <v>525</v>
      </c>
      <c r="C40" s="729" t="s">
        <v>540</v>
      </c>
      <c r="D40" s="730" t="s">
        <v>541</v>
      </c>
      <c r="E40" s="729" t="s">
        <v>1112</v>
      </c>
      <c r="F40" s="730" t="s">
        <v>1113</v>
      </c>
      <c r="G40" s="729" t="s">
        <v>1170</v>
      </c>
      <c r="H40" s="729" t="s">
        <v>1171</v>
      </c>
      <c r="I40" s="732">
        <v>1.0900000333786011</v>
      </c>
      <c r="J40" s="732">
        <v>1800</v>
      </c>
      <c r="K40" s="733">
        <v>1962</v>
      </c>
    </row>
    <row r="41" spans="1:11" ht="14.4" customHeight="1" x14ac:dyDescent="0.3">
      <c r="A41" s="727" t="s">
        <v>524</v>
      </c>
      <c r="B41" s="728" t="s">
        <v>525</v>
      </c>
      <c r="C41" s="729" t="s">
        <v>540</v>
      </c>
      <c r="D41" s="730" t="s">
        <v>541</v>
      </c>
      <c r="E41" s="729" t="s">
        <v>1112</v>
      </c>
      <c r="F41" s="730" t="s">
        <v>1113</v>
      </c>
      <c r="G41" s="729" t="s">
        <v>1172</v>
      </c>
      <c r="H41" s="729" t="s">
        <v>1173</v>
      </c>
      <c r="I41" s="732">
        <v>1.6699999570846558</v>
      </c>
      <c r="J41" s="732">
        <v>800</v>
      </c>
      <c r="K41" s="733">
        <v>1336</v>
      </c>
    </row>
    <row r="42" spans="1:11" ht="14.4" customHeight="1" x14ac:dyDescent="0.3">
      <c r="A42" s="727" t="s">
        <v>524</v>
      </c>
      <c r="B42" s="728" t="s">
        <v>525</v>
      </c>
      <c r="C42" s="729" t="s">
        <v>540</v>
      </c>
      <c r="D42" s="730" t="s">
        <v>541</v>
      </c>
      <c r="E42" s="729" t="s">
        <v>1112</v>
      </c>
      <c r="F42" s="730" t="s">
        <v>1113</v>
      </c>
      <c r="G42" s="729" t="s">
        <v>1174</v>
      </c>
      <c r="H42" s="729" t="s">
        <v>1175</v>
      </c>
      <c r="I42" s="732">
        <v>4.309999942779541</v>
      </c>
      <c r="J42" s="732">
        <v>400</v>
      </c>
      <c r="K42" s="733">
        <v>1724.1900024414063</v>
      </c>
    </row>
    <row r="43" spans="1:11" ht="14.4" customHeight="1" x14ac:dyDescent="0.3">
      <c r="A43" s="727" t="s">
        <v>524</v>
      </c>
      <c r="B43" s="728" t="s">
        <v>525</v>
      </c>
      <c r="C43" s="729" t="s">
        <v>540</v>
      </c>
      <c r="D43" s="730" t="s">
        <v>541</v>
      </c>
      <c r="E43" s="729" t="s">
        <v>1112</v>
      </c>
      <c r="F43" s="730" t="s">
        <v>1113</v>
      </c>
      <c r="G43" s="729" t="s">
        <v>1176</v>
      </c>
      <c r="H43" s="729" t="s">
        <v>1177</v>
      </c>
      <c r="I43" s="732">
        <v>2.1800000667572021</v>
      </c>
      <c r="J43" s="732">
        <v>300</v>
      </c>
      <c r="K43" s="733">
        <v>654</v>
      </c>
    </row>
    <row r="44" spans="1:11" ht="14.4" customHeight="1" x14ac:dyDescent="0.3">
      <c r="A44" s="727" t="s">
        <v>524</v>
      </c>
      <c r="B44" s="728" t="s">
        <v>525</v>
      </c>
      <c r="C44" s="729" t="s">
        <v>540</v>
      </c>
      <c r="D44" s="730" t="s">
        <v>541</v>
      </c>
      <c r="E44" s="729" t="s">
        <v>1112</v>
      </c>
      <c r="F44" s="730" t="s">
        <v>1113</v>
      </c>
      <c r="G44" s="729" t="s">
        <v>1130</v>
      </c>
      <c r="H44" s="729" t="s">
        <v>1131</v>
      </c>
      <c r="I44" s="732">
        <v>2.7000000476837158</v>
      </c>
      <c r="J44" s="732">
        <v>300</v>
      </c>
      <c r="K44" s="733">
        <v>810</v>
      </c>
    </row>
    <row r="45" spans="1:11" ht="14.4" customHeight="1" x14ac:dyDescent="0.3">
      <c r="A45" s="727" t="s">
        <v>524</v>
      </c>
      <c r="B45" s="728" t="s">
        <v>525</v>
      </c>
      <c r="C45" s="729" t="s">
        <v>540</v>
      </c>
      <c r="D45" s="730" t="s">
        <v>541</v>
      </c>
      <c r="E45" s="729" t="s">
        <v>1134</v>
      </c>
      <c r="F45" s="730" t="s">
        <v>1135</v>
      </c>
      <c r="G45" s="729" t="s">
        <v>1178</v>
      </c>
      <c r="H45" s="729" t="s">
        <v>1179</v>
      </c>
      <c r="I45" s="732">
        <v>0.30000001192092896</v>
      </c>
      <c r="J45" s="732">
        <v>300</v>
      </c>
      <c r="K45" s="733">
        <v>90</v>
      </c>
    </row>
    <row r="46" spans="1:11" ht="14.4" customHeight="1" x14ac:dyDescent="0.3">
      <c r="A46" s="727" t="s">
        <v>524</v>
      </c>
      <c r="B46" s="728" t="s">
        <v>525</v>
      </c>
      <c r="C46" s="729" t="s">
        <v>540</v>
      </c>
      <c r="D46" s="730" t="s">
        <v>541</v>
      </c>
      <c r="E46" s="729" t="s">
        <v>1134</v>
      </c>
      <c r="F46" s="730" t="s">
        <v>1135</v>
      </c>
      <c r="G46" s="729" t="s">
        <v>1180</v>
      </c>
      <c r="H46" s="729" t="s">
        <v>1181</v>
      </c>
      <c r="I46" s="732">
        <v>0.30000001192092896</v>
      </c>
      <c r="J46" s="732">
        <v>500</v>
      </c>
      <c r="K46" s="733">
        <v>150</v>
      </c>
    </row>
    <row r="47" spans="1:11" ht="14.4" customHeight="1" x14ac:dyDescent="0.3">
      <c r="A47" s="727" t="s">
        <v>524</v>
      </c>
      <c r="B47" s="728" t="s">
        <v>525</v>
      </c>
      <c r="C47" s="729" t="s">
        <v>540</v>
      </c>
      <c r="D47" s="730" t="s">
        <v>541</v>
      </c>
      <c r="E47" s="729" t="s">
        <v>1134</v>
      </c>
      <c r="F47" s="730" t="s">
        <v>1135</v>
      </c>
      <c r="G47" s="729" t="s">
        <v>1138</v>
      </c>
      <c r="H47" s="729" t="s">
        <v>1139</v>
      </c>
      <c r="I47" s="732">
        <v>1.7999999523162842</v>
      </c>
      <c r="J47" s="732">
        <v>200</v>
      </c>
      <c r="K47" s="733">
        <v>360</v>
      </c>
    </row>
    <row r="48" spans="1:11" ht="14.4" customHeight="1" x14ac:dyDescent="0.3">
      <c r="A48" s="727" t="s">
        <v>524</v>
      </c>
      <c r="B48" s="728" t="s">
        <v>525</v>
      </c>
      <c r="C48" s="729" t="s">
        <v>540</v>
      </c>
      <c r="D48" s="730" t="s">
        <v>541</v>
      </c>
      <c r="E48" s="729" t="s">
        <v>1140</v>
      </c>
      <c r="F48" s="730" t="s">
        <v>1141</v>
      </c>
      <c r="G48" s="729" t="s">
        <v>1142</v>
      </c>
      <c r="H48" s="729" t="s">
        <v>1143</v>
      </c>
      <c r="I48" s="732">
        <v>0.68999999761581421</v>
      </c>
      <c r="J48" s="732">
        <v>3800</v>
      </c>
      <c r="K48" s="733">
        <v>2622</v>
      </c>
    </row>
    <row r="49" spans="1:11" ht="14.4" customHeight="1" x14ac:dyDescent="0.3">
      <c r="A49" s="727" t="s">
        <v>524</v>
      </c>
      <c r="B49" s="728" t="s">
        <v>525</v>
      </c>
      <c r="C49" s="729" t="s">
        <v>540</v>
      </c>
      <c r="D49" s="730" t="s">
        <v>541</v>
      </c>
      <c r="E49" s="729" t="s">
        <v>1140</v>
      </c>
      <c r="F49" s="730" t="s">
        <v>1141</v>
      </c>
      <c r="G49" s="729" t="s">
        <v>1144</v>
      </c>
      <c r="H49" s="729" t="s">
        <v>1145</v>
      </c>
      <c r="I49" s="732">
        <v>0.68999999761581421</v>
      </c>
      <c r="J49" s="732">
        <v>1400</v>
      </c>
      <c r="K49" s="733">
        <v>966</v>
      </c>
    </row>
    <row r="50" spans="1:11" ht="14.4" customHeight="1" x14ac:dyDescent="0.3">
      <c r="A50" s="727" t="s">
        <v>524</v>
      </c>
      <c r="B50" s="728" t="s">
        <v>525</v>
      </c>
      <c r="C50" s="729" t="s">
        <v>540</v>
      </c>
      <c r="D50" s="730" t="s">
        <v>541</v>
      </c>
      <c r="E50" s="729" t="s">
        <v>1140</v>
      </c>
      <c r="F50" s="730" t="s">
        <v>1141</v>
      </c>
      <c r="G50" s="729" t="s">
        <v>1146</v>
      </c>
      <c r="H50" s="729" t="s">
        <v>1147</v>
      </c>
      <c r="I50" s="732">
        <v>0.68999999761581421</v>
      </c>
      <c r="J50" s="732">
        <v>400</v>
      </c>
      <c r="K50" s="733">
        <v>276</v>
      </c>
    </row>
    <row r="51" spans="1:11" ht="14.4" customHeight="1" x14ac:dyDescent="0.3">
      <c r="A51" s="727" t="s">
        <v>524</v>
      </c>
      <c r="B51" s="728" t="s">
        <v>525</v>
      </c>
      <c r="C51" s="729" t="s">
        <v>540</v>
      </c>
      <c r="D51" s="730" t="s">
        <v>541</v>
      </c>
      <c r="E51" s="729" t="s">
        <v>1182</v>
      </c>
      <c r="F51" s="730" t="s">
        <v>1183</v>
      </c>
      <c r="G51" s="729" t="s">
        <v>1184</v>
      </c>
      <c r="H51" s="729" t="s">
        <v>1185</v>
      </c>
      <c r="I51" s="732">
        <v>15.609999656677246</v>
      </c>
      <c r="J51" s="732">
        <v>2</v>
      </c>
      <c r="K51" s="733">
        <v>31.219999313354492</v>
      </c>
    </row>
    <row r="52" spans="1:11" ht="14.4" customHeight="1" x14ac:dyDescent="0.3">
      <c r="A52" s="727" t="s">
        <v>524</v>
      </c>
      <c r="B52" s="728" t="s">
        <v>525</v>
      </c>
      <c r="C52" s="729" t="s">
        <v>543</v>
      </c>
      <c r="D52" s="730" t="s">
        <v>544</v>
      </c>
      <c r="E52" s="729" t="s">
        <v>1104</v>
      </c>
      <c r="F52" s="730" t="s">
        <v>1105</v>
      </c>
      <c r="G52" s="729" t="s">
        <v>1186</v>
      </c>
      <c r="H52" s="729" t="s">
        <v>1187</v>
      </c>
      <c r="I52" s="732">
        <v>0.97000002861022949</v>
      </c>
      <c r="J52" s="732">
        <v>10</v>
      </c>
      <c r="K52" s="733">
        <v>9.6999998092651367</v>
      </c>
    </row>
    <row r="53" spans="1:11" ht="14.4" customHeight="1" x14ac:dyDescent="0.3">
      <c r="A53" s="727" t="s">
        <v>524</v>
      </c>
      <c r="B53" s="728" t="s">
        <v>525</v>
      </c>
      <c r="C53" s="729" t="s">
        <v>543</v>
      </c>
      <c r="D53" s="730" t="s">
        <v>544</v>
      </c>
      <c r="E53" s="729" t="s">
        <v>1104</v>
      </c>
      <c r="F53" s="730" t="s">
        <v>1105</v>
      </c>
      <c r="G53" s="729" t="s">
        <v>1108</v>
      </c>
      <c r="H53" s="729" t="s">
        <v>1109</v>
      </c>
      <c r="I53" s="732">
        <v>120</v>
      </c>
      <c r="J53" s="732">
        <v>2</v>
      </c>
      <c r="K53" s="733">
        <v>240</v>
      </c>
    </row>
    <row r="54" spans="1:11" ht="14.4" customHeight="1" x14ac:dyDescent="0.3">
      <c r="A54" s="727" t="s">
        <v>524</v>
      </c>
      <c r="B54" s="728" t="s">
        <v>525</v>
      </c>
      <c r="C54" s="729" t="s">
        <v>543</v>
      </c>
      <c r="D54" s="730" t="s">
        <v>544</v>
      </c>
      <c r="E54" s="729" t="s">
        <v>1104</v>
      </c>
      <c r="F54" s="730" t="s">
        <v>1105</v>
      </c>
      <c r="G54" s="729" t="s">
        <v>1110</v>
      </c>
      <c r="H54" s="729" t="s">
        <v>1111</v>
      </c>
      <c r="I54" s="732">
        <v>260.29998779296875</v>
      </c>
      <c r="J54" s="732">
        <v>5</v>
      </c>
      <c r="K54" s="733">
        <v>1301.4999389648437</v>
      </c>
    </row>
    <row r="55" spans="1:11" ht="14.4" customHeight="1" x14ac:dyDescent="0.3">
      <c r="A55" s="727" t="s">
        <v>524</v>
      </c>
      <c r="B55" s="728" t="s">
        <v>525</v>
      </c>
      <c r="C55" s="729" t="s">
        <v>543</v>
      </c>
      <c r="D55" s="730" t="s">
        <v>544</v>
      </c>
      <c r="E55" s="729" t="s">
        <v>1112</v>
      </c>
      <c r="F55" s="730" t="s">
        <v>1113</v>
      </c>
      <c r="G55" s="729" t="s">
        <v>1166</v>
      </c>
      <c r="H55" s="729" t="s">
        <v>1167</v>
      </c>
      <c r="I55" s="732">
        <v>11.739999771118164</v>
      </c>
      <c r="J55" s="732">
        <v>18</v>
      </c>
      <c r="K55" s="733">
        <v>211.31999969482422</v>
      </c>
    </row>
    <row r="56" spans="1:11" ht="14.4" customHeight="1" x14ac:dyDescent="0.3">
      <c r="A56" s="727" t="s">
        <v>524</v>
      </c>
      <c r="B56" s="728" t="s">
        <v>525</v>
      </c>
      <c r="C56" s="729" t="s">
        <v>543</v>
      </c>
      <c r="D56" s="730" t="s">
        <v>544</v>
      </c>
      <c r="E56" s="729" t="s">
        <v>1112</v>
      </c>
      <c r="F56" s="730" t="s">
        <v>1113</v>
      </c>
      <c r="G56" s="729" t="s">
        <v>1188</v>
      </c>
      <c r="H56" s="729" t="s">
        <v>1189</v>
      </c>
      <c r="I56" s="732">
        <v>0.47999998927116394</v>
      </c>
      <c r="J56" s="732">
        <v>1000</v>
      </c>
      <c r="K56" s="733">
        <v>480</v>
      </c>
    </row>
    <row r="57" spans="1:11" ht="14.4" customHeight="1" x14ac:dyDescent="0.3">
      <c r="A57" s="727" t="s">
        <v>524</v>
      </c>
      <c r="B57" s="728" t="s">
        <v>525</v>
      </c>
      <c r="C57" s="729" t="s">
        <v>543</v>
      </c>
      <c r="D57" s="730" t="s">
        <v>544</v>
      </c>
      <c r="E57" s="729" t="s">
        <v>1112</v>
      </c>
      <c r="F57" s="730" t="s">
        <v>1113</v>
      </c>
      <c r="G57" s="729" t="s">
        <v>1190</v>
      </c>
      <c r="H57" s="729" t="s">
        <v>1191</v>
      </c>
      <c r="I57" s="732">
        <v>0.67000001668930054</v>
      </c>
      <c r="J57" s="732">
        <v>1000</v>
      </c>
      <c r="K57" s="733">
        <v>670</v>
      </c>
    </row>
    <row r="58" spans="1:11" ht="14.4" customHeight="1" x14ac:dyDescent="0.3">
      <c r="A58" s="727" t="s">
        <v>524</v>
      </c>
      <c r="B58" s="728" t="s">
        <v>525</v>
      </c>
      <c r="C58" s="729" t="s">
        <v>543</v>
      </c>
      <c r="D58" s="730" t="s">
        <v>544</v>
      </c>
      <c r="E58" s="729" t="s">
        <v>1112</v>
      </c>
      <c r="F58" s="730" t="s">
        <v>1113</v>
      </c>
      <c r="G58" s="729" t="s">
        <v>1192</v>
      </c>
      <c r="H58" s="729" t="s">
        <v>1193</v>
      </c>
      <c r="I58" s="732">
        <v>0.47999998927116394</v>
      </c>
      <c r="J58" s="732">
        <v>500</v>
      </c>
      <c r="K58" s="733">
        <v>240</v>
      </c>
    </row>
    <row r="59" spans="1:11" ht="14.4" customHeight="1" x14ac:dyDescent="0.3">
      <c r="A59" s="727" t="s">
        <v>524</v>
      </c>
      <c r="B59" s="728" t="s">
        <v>525</v>
      </c>
      <c r="C59" s="729" t="s">
        <v>543</v>
      </c>
      <c r="D59" s="730" t="s">
        <v>544</v>
      </c>
      <c r="E59" s="729" t="s">
        <v>1134</v>
      </c>
      <c r="F59" s="730" t="s">
        <v>1135</v>
      </c>
      <c r="G59" s="729" t="s">
        <v>1178</v>
      </c>
      <c r="H59" s="729" t="s">
        <v>1179</v>
      </c>
      <c r="I59" s="732">
        <v>0.31000000238418579</v>
      </c>
      <c r="J59" s="732">
        <v>1100</v>
      </c>
      <c r="K59" s="733">
        <v>332</v>
      </c>
    </row>
    <row r="60" spans="1:11" ht="14.4" customHeight="1" x14ac:dyDescent="0.3">
      <c r="A60" s="727" t="s">
        <v>524</v>
      </c>
      <c r="B60" s="728" t="s">
        <v>525</v>
      </c>
      <c r="C60" s="729" t="s">
        <v>543</v>
      </c>
      <c r="D60" s="730" t="s">
        <v>544</v>
      </c>
      <c r="E60" s="729" t="s">
        <v>1134</v>
      </c>
      <c r="F60" s="730" t="s">
        <v>1135</v>
      </c>
      <c r="G60" s="729" t="s">
        <v>1180</v>
      </c>
      <c r="H60" s="729" t="s">
        <v>1181</v>
      </c>
      <c r="I60" s="732">
        <v>0.30000001192092896</v>
      </c>
      <c r="J60" s="732">
        <v>1000</v>
      </c>
      <c r="K60" s="733">
        <v>300</v>
      </c>
    </row>
    <row r="61" spans="1:11" ht="14.4" customHeight="1" x14ac:dyDescent="0.3">
      <c r="A61" s="727" t="s">
        <v>524</v>
      </c>
      <c r="B61" s="728" t="s">
        <v>525</v>
      </c>
      <c r="C61" s="729" t="s">
        <v>543</v>
      </c>
      <c r="D61" s="730" t="s">
        <v>544</v>
      </c>
      <c r="E61" s="729" t="s">
        <v>1140</v>
      </c>
      <c r="F61" s="730" t="s">
        <v>1141</v>
      </c>
      <c r="G61" s="729" t="s">
        <v>1142</v>
      </c>
      <c r="H61" s="729" t="s">
        <v>1143</v>
      </c>
      <c r="I61" s="732">
        <v>0.68999999761581421</v>
      </c>
      <c r="J61" s="732">
        <v>600</v>
      </c>
      <c r="K61" s="733">
        <v>414</v>
      </c>
    </row>
    <row r="62" spans="1:11" ht="14.4" customHeight="1" x14ac:dyDescent="0.3">
      <c r="A62" s="727" t="s">
        <v>524</v>
      </c>
      <c r="B62" s="728" t="s">
        <v>525</v>
      </c>
      <c r="C62" s="729" t="s">
        <v>543</v>
      </c>
      <c r="D62" s="730" t="s">
        <v>544</v>
      </c>
      <c r="E62" s="729" t="s">
        <v>1140</v>
      </c>
      <c r="F62" s="730" t="s">
        <v>1141</v>
      </c>
      <c r="G62" s="729" t="s">
        <v>1144</v>
      </c>
      <c r="H62" s="729" t="s">
        <v>1145</v>
      </c>
      <c r="I62" s="732">
        <v>0.68999999761581421</v>
      </c>
      <c r="J62" s="732">
        <v>1400</v>
      </c>
      <c r="K62" s="733">
        <v>966</v>
      </c>
    </row>
    <row r="63" spans="1:11" ht="14.4" customHeight="1" x14ac:dyDescent="0.3">
      <c r="A63" s="727" t="s">
        <v>524</v>
      </c>
      <c r="B63" s="728" t="s">
        <v>525</v>
      </c>
      <c r="C63" s="729" t="s">
        <v>546</v>
      </c>
      <c r="D63" s="730" t="s">
        <v>547</v>
      </c>
      <c r="E63" s="729" t="s">
        <v>1104</v>
      </c>
      <c r="F63" s="730" t="s">
        <v>1105</v>
      </c>
      <c r="G63" s="729" t="s">
        <v>1150</v>
      </c>
      <c r="H63" s="729" t="s">
        <v>1151</v>
      </c>
      <c r="I63" s="732">
        <v>15.020000457763672</v>
      </c>
      <c r="J63" s="732">
        <v>2</v>
      </c>
      <c r="K63" s="733">
        <v>30.040000915527344</v>
      </c>
    </row>
    <row r="64" spans="1:11" ht="14.4" customHeight="1" x14ac:dyDescent="0.3">
      <c r="A64" s="727" t="s">
        <v>524</v>
      </c>
      <c r="B64" s="728" t="s">
        <v>525</v>
      </c>
      <c r="C64" s="729" t="s">
        <v>546</v>
      </c>
      <c r="D64" s="730" t="s">
        <v>547</v>
      </c>
      <c r="E64" s="729" t="s">
        <v>1104</v>
      </c>
      <c r="F64" s="730" t="s">
        <v>1105</v>
      </c>
      <c r="G64" s="729" t="s">
        <v>1106</v>
      </c>
      <c r="H64" s="729" t="s">
        <v>1107</v>
      </c>
      <c r="I64" s="732">
        <v>8.5799999237060547</v>
      </c>
      <c r="J64" s="732">
        <v>108</v>
      </c>
      <c r="K64" s="733">
        <v>926.63999938964844</v>
      </c>
    </row>
    <row r="65" spans="1:11" ht="14.4" customHeight="1" x14ac:dyDescent="0.3">
      <c r="A65" s="727" t="s">
        <v>524</v>
      </c>
      <c r="B65" s="728" t="s">
        <v>525</v>
      </c>
      <c r="C65" s="729" t="s">
        <v>546</v>
      </c>
      <c r="D65" s="730" t="s">
        <v>547</v>
      </c>
      <c r="E65" s="729" t="s">
        <v>1104</v>
      </c>
      <c r="F65" s="730" t="s">
        <v>1105</v>
      </c>
      <c r="G65" s="729" t="s">
        <v>1108</v>
      </c>
      <c r="H65" s="729" t="s">
        <v>1109</v>
      </c>
      <c r="I65" s="732">
        <v>120.0028577532087</v>
      </c>
      <c r="J65" s="732">
        <v>23</v>
      </c>
      <c r="K65" s="733">
        <v>2760.0799865722656</v>
      </c>
    </row>
    <row r="66" spans="1:11" ht="14.4" customHeight="1" x14ac:dyDescent="0.3">
      <c r="A66" s="727" t="s">
        <v>524</v>
      </c>
      <c r="B66" s="728" t="s">
        <v>525</v>
      </c>
      <c r="C66" s="729" t="s">
        <v>546</v>
      </c>
      <c r="D66" s="730" t="s">
        <v>547</v>
      </c>
      <c r="E66" s="729" t="s">
        <v>1104</v>
      </c>
      <c r="F66" s="730" t="s">
        <v>1105</v>
      </c>
      <c r="G66" s="729" t="s">
        <v>1154</v>
      </c>
      <c r="H66" s="729" t="s">
        <v>1155</v>
      </c>
      <c r="I66" s="732">
        <v>2.6800000667572021</v>
      </c>
      <c r="J66" s="732">
        <v>4</v>
      </c>
      <c r="K66" s="733">
        <v>10.720000267028809</v>
      </c>
    </row>
    <row r="67" spans="1:11" ht="14.4" customHeight="1" x14ac:dyDescent="0.3">
      <c r="A67" s="727" t="s">
        <v>524</v>
      </c>
      <c r="B67" s="728" t="s">
        <v>525</v>
      </c>
      <c r="C67" s="729" t="s">
        <v>546</v>
      </c>
      <c r="D67" s="730" t="s">
        <v>547</v>
      </c>
      <c r="E67" s="729" t="s">
        <v>1104</v>
      </c>
      <c r="F67" s="730" t="s">
        <v>1105</v>
      </c>
      <c r="G67" s="729" t="s">
        <v>1194</v>
      </c>
      <c r="H67" s="729" t="s">
        <v>1195</v>
      </c>
      <c r="I67" s="732">
        <v>27.875</v>
      </c>
      <c r="J67" s="732">
        <v>28</v>
      </c>
      <c r="K67" s="733">
        <v>780.5</v>
      </c>
    </row>
    <row r="68" spans="1:11" ht="14.4" customHeight="1" x14ac:dyDescent="0.3">
      <c r="A68" s="727" t="s">
        <v>524</v>
      </c>
      <c r="B68" s="728" t="s">
        <v>525</v>
      </c>
      <c r="C68" s="729" t="s">
        <v>546</v>
      </c>
      <c r="D68" s="730" t="s">
        <v>547</v>
      </c>
      <c r="E68" s="729" t="s">
        <v>1104</v>
      </c>
      <c r="F68" s="730" t="s">
        <v>1105</v>
      </c>
      <c r="G68" s="729" t="s">
        <v>1110</v>
      </c>
      <c r="H68" s="729" t="s">
        <v>1111</v>
      </c>
      <c r="I68" s="732">
        <v>260.29998779296875</v>
      </c>
      <c r="J68" s="732">
        <v>2</v>
      </c>
      <c r="K68" s="733">
        <v>520.5999755859375</v>
      </c>
    </row>
    <row r="69" spans="1:11" ht="14.4" customHeight="1" x14ac:dyDescent="0.3">
      <c r="A69" s="727" t="s">
        <v>524</v>
      </c>
      <c r="B69" s="728" t="s">
        <v>525</v>
      </c>
      <c r="C69" s="729" t="s">
        <v>546</v>
      </c>
      <c r="D69" s="730" t="s">
        <v>547</v>
      </c>
      <c r="E69" s="729" t="s">
        <v>1112</v>
      </c>
      <c r="F69" s="730" t="s">
        <v>1113</v>
      </c>
      <c r="G69" s="729" t="s">
        <v>1158</v>
      </c>
      <c r="H69" s="729" t="s">
        <v>1159</v>
      </c>
      <c r="I69" s="732">
        <v>148.41000366210937</v>
      </c>
      <c r="J69" s="732">
        <v>40</v>
      </c>
      <c r="K69" s="733">
        <v>5936.259765625</v>
      </c>
    </row>
    <row r="70" spans="1:11" ht="14.4" customHeight="1" x14ac:dyDescent="0.3">
      <c r="A70" s="727" t="s">
        <v>524</v>
      </c>
      <c r="B70" s="728" t="s">
        <v>525</v>
      </c>
      <c r="C70" s="729" t="s">
        <v>546</v>
      </c>
      <c r="D70" s="730" t="s">
        <v>547</v>
      </c>
      <c r="E70" s="729" t="s">
        <v>1112</v>
      </c>
      <c r="F70" s="730" t="s">
        <v>1113</v>
      </c>
      <c r="G70" s="729" t="s">
        <v>1160</v>
      </c>
      <c r="H70" s="729" t="s">
        <v>1161</v>
      </c>
      <c r="I70" s="732">
        <v>15.930000305175781</v>
      </c>
      <c r="J70" s="732">
        <v>100</v>
      </c>
      <c r="K70" s="733">
        <v>1593</v>
      </c>
    </row>
    <row r="71" spans="1:11" ht="14.4" customHeight="1" x14ac:dyDescent="0.3">
      <c r="A71" s="727" t="s">
        <v>524</v>
      </c>
      <c r="B71" s="728" t="s">
        <v>525</v>
      </c>
      <c r="C71" s="729" t="s">
        <v>546</v>
      </c>
      <c r="D71" s="730" t="s">
        <v>547</v>
      </c>
      <c r="E71" s="729" t="s">
        <v>1112</v>
      </c>
      <c r="F71" s="730" t="s">
        <v>1113</v>
      </c>
      <c r="G71" s="729" t="s">
        <v>1196</v>
      </c>
      <c r="H71" s="729" t="s">
        <v>1197</v>
      </c>
      <c r="I71" s="732">
        <v>845.78997802734375</v>
      </c>
      <c r="J71" s="732">
        <v>90</v>
      </c>
      <c r="K71" s="733">
        <v>76121.1015625</v>
      </c>
    </row>
    <row r="72" spans="1:11" ht="14.4" customHeight="1" x14ac:dyDescent="0.3">
      <c r="A72" s="727" t="s">
        <v>524</v>
      </c>
      <c r="B72" s="728" t="s">
        <v>525</v>
      </c>
      <c r="C72" s="729" t="s">
        <v>546</v>
      </c>
      <c r="D72" s="730" t="s">
        <v>547</v>
      </c>
      <c r="E72" s="729" t="s">
        <v>1112</v>
      </c>
      <c r="F72" s="730" t="s">
        <v>1113</v>
      </c>
      <c r="G72" s="729" t="s">
        <v>1198</v>
      </c>
      <c r="H72" s="729" t="s">
        <v>1199</v>
      </c>
      <c r="I72" s="732">
        <v>6.1400000254313154</v>
      </c>
      <c r="J72" s="732">
        <v>1200</v>
      </c>
      <c r="K72" s="733">
        <v>7368</v>
      </c>
    </row>
    <row r="73" spans="1:11" ht="14.4" customHeight="1" x14ac:dyDescent="0.3">
      <c r="A73" s="727" t="s">
        <v>524</v>
      </c>
      <c r="B73" s="728" t="s">
        <v>525</v>
      </c>
      <c r="C73" s="729" t="s">
        <v>546</v>
      </c>
      <c r="D73" s="730" t="s">
        <v>547</v>
      </c>
      <c r="E73" s="729" t="s">
        <v>1112</v>
      </c>
      <c r="F73" s="730" t="s">
        <v>1113</v>
      </c>
      <c r="G73" s="729" t="s">
        <v>1162</v>
      </c>
      <c r="H73" s="729" t="s">
        <v>1163</v>
      </c>
      <c r="I73" s="732">
        <v>3.4475000500679016</v>
      </c>
      <c r="J73" s="732">
        <v>1000</v>
      </c>
      <c r="K73" s="733">
        <v>3449.9999694824219</v>
      </c>
    </row>
    <row r="74" spans="1:11" ht="14.4" customHeight="1" x14ac:dyDescent="0.3">
      <c r="A74" s="727" t="s">
        <v>524</v>
      </c>
      <c r="B74" s="728" t="s">
        <v>525</v>
      </c>
      <c r="C74" s="729" t="s">
        <v>546</v>
      </c>
      <c r="D74" s="730" t="s">
        <v>547</v>
      </c>
      <c r="E74" s="729" t="s">
        <v>1112</v>
      </c>
      <c r="F74" s="730" t="s">
        <v>1113</v>
      </c>
      <c r="G74" s="729" t="s">
        <v>1164</v>
      </c>
      <c r="H74" s="729" t="s">
        <v>1165</v>
      </c>
      <c r="I74" s="732">
        <v>17.979999542236328</v>
      </c>
      <c r="J74" s="732">
        <v>1100</v>
      </c>
      <c r="K74" s="733">
        <v>19778</v>
      </c>
    </row>
    <row r="75" spans="1:11" ht="14.4" customHeight="1" x14ac:dyDescent="0.3">
      <c r="A75" s="727" t="s">
        <v>524</v>
      </c>
      <c r="B75" s="728" t="s">
        <v>525</v>
      </c>
      <c r="C75" s="729" t="s">
        <v>546</v>
      </c>
      <c r="D75" s="730" t="s">
        <v>547</v>
      </c>
      <c r="E75" s="729" t="s">
        <v>1112</v>
      </c>
      <c r="F75" s="730" t="s">
        <v>1113</v>
      </c>
      <c r="G75" s="729" t="s">
        <v>1118</v>
      </c>
      <c r="H75" s="729" t="s">
        <v>1119</v>
      </c>
      <c r="I75" s="732">
        <v>17.984999656677246</v>
      </c>
      <c r="J75" s="732">
        <v>600</v>
      </c>
      <c r="K75" s="733">
        <v>10792</v>
      </c>
    </row>
    <row r="76" spans="1:11" ht="14.4" customHeight="1" x14ac:dyDescent="0.3">
      <c r="A76" s="727" t="s">
        <v>524</v>
      </c>
      <c r="B76" s="728" t="s">
        <v>525</v>
      </c>
      <c r="C76" s="729" t="s">
        <v>546</v>
      </c>
      <c r="D76" s="730" t="s">
        <v>547</v>
      </c>
      <c r="E76" s="729" t="s">
        <v>1112</v>
      </c>
      <c r="F76" s="730" t="s">
        <v>1113</v>
      </c>
      <c r="G76" s="729" t="s">
        <v>1200</v>
      </c>
      <c r="H76" s="729" t="s">
        <v>1201</v>
      </c>
      <c r="I76" s="732">
        <v>3.869999885559082</v>
      </c>
      <c r="J76" s="732">
        <v>500</v>
      </c>
      <c r="K76" s="733">
        <v>1936</v>
      </c>
    </row>
    <row r="77" spans="1:11" ht="14.4" customHeight="1" x14ac:dyDescent="0.3">
      <c r="A77" s="727" t="s">
        <v>524</v>
      </c>
      <c r="B77" s="728" t="s">
        <v>525</v>
      </c>
      <c r="C77" s="729" t="s">
        <v>546</v>
      </c>
      <c r="D77" s="730" t="s">
        <v>547</v>
      </c>
      <c r="E77" s="729" t="s">
        <v>1112</v>
      </c>
      <c r="F77" s="730" t="s">
        <v>1113</v>
      </c>
      <c r="G77" s="729" t="s">
        <v>1166</v>
      </c>
      <c r="H77" s="729" t="s">
        <v>1167</v>
      </c>
      <c r="I77" s="732">
        <v>11.729999542236328</v>
      </c>
      <c r="J77" s="732">
        <v>8</v>
      </c>
      <c r="K77" s="733">
        <v>93.839996337890625</v>
      </c>
    </row>
    <row r="78" spans="1:11" ht="14.4" customHeight="1" x14ac:dyDescent="0.3">
      <c r="A78" s="727" t="s">
        <v>524</v>
      </c>
      <c r="B78" s="728" t="s">
        <v>525</v>
      </c>
      <c r="C78" s="729" t="s">
        <v>546</v>
      </c>
      <c r="D78" s="730" t="s">
        <v>547</v>
      </c>
      <c r="E78" s="729" t="s">
        <v>1112</v>
      </c>
      <c r="F78" s="730" t="s">
        <v>1113</v>
      </c>
      <c r="G78" s="729" t="s">
        <v>1168</v>
      </c>
      <c r="H78" s="729" t="s">
        <v>1169</v>
      </c>
      <c r="I78" s="732">
        <v>124.20999908447266</v>
      </c>
      <c r="J78" s="732">
        <v>80</v>
      </c>
      <c r="K78" s="733">
        <v>9936.51953125</v>
      </c>
    </row>
    <row r="79" spans="1:11" ht="14.4" customHeight="1" x14ac:dyDescent="0.3">
      <c r="A79" s="727" t="s">
        <v>524</v>
      </c>
      <c r="B79" s="728" t="s">
        <v>525</v>
      </c>
      <c r="C79" s="729" t="s">
        <v>546</v>
      </c>
      <c r="D79" s="730" t="s">
        <v>547</v>
      </c>
      <c r="E79" s="729" t="s">
        <v>1112</v>
      </c>
      <c r="F79" s="730" t="s">
        <v>1113</v>
      </c>
      <c r="G79" s="729" t="s">
        <v>1202</v>
      </c>
      <c r="H79" s="729" t="s">
        <v>1203</v>
      </c>
      <c r="I79" s="732">
        <v>9.1999998092651367</v>
      </c>
      <c r="J79" s="732">
        <v>1500</v>
      </c>
      <c r="K79" s="733">
        <v>13800</v>
      </c>
    </row>
    <row r="80" spans="1:11" ht="14.4" customHeight="1" x14ac:dyDescent="0.3">
      <c r="A80" s="727" t="s">
        <v>524</v>
      </c>
      <c r="B80" s="728" t="s">
        <v>525</v>
      </c>
      <c r="C80" s="729" t="s">
        <v>546</v>
      </c>
      <c r="D80" s="730" t="s">
        <v>547</v>
      </c>
      <c r="E80" s="729" t="s">
        <v>1112</v>
      </c>
      <c r="F80" s="730" t="s">
        <v>1113</v>
      </c>
      <c r="G80" s="729" t="s">
        <v>1204</v>
      </c>
      <c r="H80" s="729" t="s">
        <v>1205</v>
      </c>
      <c r="I80" s="732">
        <v>172.5</v>
      </c>
      <c r="J80" s="732">
        <v>2</v>
      </c>
      <c r="K80" s="733">
        <v>345</v>
      </c>
    </row>
    <row r="81" spans="1:11" ht="14.4" customHeight="1" x14ac:dyDescent="0.3">
      <c r="A81" s="727" t="s">
        <v>524</v>
      </c>
      <c r="B81" s="728" t="s">
        <v>525</v>
      </c>
      <c r="C81" s="729" t="s">
        <v>546</v>
      </c>
      <c r="D81" s="730" t="s">
        <v>547</v>
      </c>
      <c r="E81" s="729" t="s">
        <v>1112</v>
      </c>
      <c r="F81" s="730" t="s">
        <v>1113</v>
      </c>
      <c r="G81" s="729" t="s">
        <v>1206</v>
      </c>
      <c r="H81" s="729" t="s">
        <v>1207</v>
      </c>
      <c r="I81" s="732">
        <v>205.69999694824219</v>
      </c>
      <c r="J81" s="732">
        <v>1450</v>
      </c>
      <c r="K81" s="733">
        <v>298265</v>
      </c>
    </row>
    <row r="82" spans="1:11" ht="14.4" customHeight="1" x14ac:dyDescent="0.3">
      <c r="A82" s="727" t="s">
        <v>524</v>
      </c>
      <c r="B82" s="728" t="s">
        <v>525</v>
      </c>
      <c r="C82" s="729" t="s">
        <v>546</v>
      </c>
      <c r="D82" s="730" t="s">
        <v>547</v>
      </c>
      <c r="E82" s="729" t="s">
        <v>1112</v>
      </c>
      <c r="F82" s="730" t="s">
        <v>1113</v>
      </c>
      <c r="G82" s="729" t="s">
        <v>1208</v>
      </c>
      <c r="H82" s="729" t="s">
        <v>1209</v>
      </c>
      <c r="I82" s="732">
        <v>157.30000305175781</v>
      </c>
      <c r="J82" s="732">
        <v>100</v>
      </c>
      <c r="K82" s="733">
        <v>15730</v>
      </c>
    </row>
    <row r="83" spans="1:11" ht="14.4" customHeight="1" x14ac:dyDescent="0.3">
      <c r="A83" s="727" t="s">
        <v>524</v>
      </c>
      <c r="B83" s="728" t="s">
        <v>525</v>
      </c>
      <c r="C83" s="729" t="s">
        <v>546</v>
      </c>
      <c r="D83" s="730" t="s">
        <v>547</v>
      </c>
      <c r="E83" s="729" t="s">
        <v>1112</v>
      </c>
      <c r="F83" s="730" t="s">
        <v>1113</v>
      </c>
      <c r="G83" s="729" t="s">
        <v>1210</v>
      </c>
      <c r="H83" s="729" t="s">
        <v>1211</v>
      </c>
      <c r="I83" s="732">
        <v>4513.2998046875</v>
      </c>
      <c r="J83" s="732">
        <v>100</v>
      </c>
      <c r="K83" s="733">
        <v>451330</v>
      </c>
    </row>
    <row r="84" spans="1:11" ht="14.4" customHeight="1" x14ac:dyDescent="0.3">
      <c r="A84" s="727" t="s">
        <v>524</v>
      </c>
      <c r="B84" s="728" t="s">
        <v>525</v>
      </c>
      <c r="C84" s="729" t="s">
        <v>546</v>
      </c>
      <c r="D84" s="730" t="s">
        <v>547</v>
      </c>
      <c r="E84" s="729" t="s">
        <v>1112</v>
      </c>
      <c r="F84" s="730" t="s">
        <v>1113</v>
      </c>
      <c r="G84" s="729" t="s">
        <v>1170</v>
      </c>
      <c r="H84" s="729" t="s">
        <v>1171</v>
      </c>
      <c r="I84" s="732">
        <v>1.0900000333786011</v>
      </c>
      <c r="J84" s="732">
        <v>2400</v>
      </c>
      <c r="K84" s="733">
        <v>2616</v>
      </c>
    </row>
    <row r="85" spans="1:11" ht="14.4" customHeight="1" x14ac:dyDescent="0.3">
      <c r="A85" s="727" t="s">
        <v>524</v>
      </c>
      <c r="B85" s="728" t="s">
        <v>525</v>
      </c>
      <c r="C85" s="729" t="s">
        <v>546</v>
      </c>
      <c r="D85" s="730" t="s">
        <v>547</v>
      </c>
      <c r="E85" s="729" t="s">
        <v>1112</v>
      </c>
      <c r="F85" s="730" t="s">
        <v>1113</v>
      </c>
      <c r="G85" s="729" t="s">
        <v>1188</v>
      </c>
      <c r="H85" s="729" t="s">
        <v>1189</v>
      </c>
      <c r="I85" s="732">
        <v>0.47999998927116394</v>
      </c>
      <c r="J85" s="732">
        <v>300</v>
      </c>
      <c r="K85" s="733">
        <v>144</v>
      </c>
    </row>
    <row r="86" spans="1:11" ht="14.4" customHeight="1" x14ac:dyDescent="0.3">
      <c r="A86" s="727" t="s">
        <v>524</v>
      </c>
      <c r="B86" s="728" t="s">
        <v>525</v>
      </c>
      <c r="C86" s="729" t="s">
        <v>546</v>
      </c>
      <c r="D86" s="730" t="s">
        <v>547</v>
      </c>
      <c r="E86" s="729" t="s">
        <v>1112</v>
      </c>
      <c r="F86" s="730" t="s">
        <v>1113</v>
      </c>
      <c r="G86" s="729" t="s">
        <v>1172</v>
      </c>
      <c r="H86" s="729" t="s">
        <v>1173</v>
      </c>
      <c r="I86" s="732">
        <v>1.6766666173934937</v>
      </c>
      <c r="J86" s="732">
        <v>700</v>
      </c>
      <c r="K86" s="733">
        <v>1174</v>
      </c>
    </row>
    <row r="87" spans="1:11" ht="14.4" customHeight="1" x14ac:dyDescent="0.3">
      <c r="A87" s="727" t="s">
        <v>524</v>
      </c>
      <c r="B87" s="728" t="s">
        <v>525</v>
      </c>
      <c r="C87" s="729" t="s">
        <v>546</v>
      </c>
      <c r="D87" s="730" t="s">
        <v>547</v>
      </c>
      <c r="E87" s="729" t="s">
        <v>1134</v>
      </c>
      <c r="F87" s="730" t="s">
        <v>1135</v>
      </c>
      <c r="G87" s="729" t="s">
        <v>1180</v>
      </c>
      <c r="H87" s="729" t="s">
        <v>1181</v>
      </c>
      <c r="I87" s="732">
        <v>0.30000001192092896</v>
      </c>
      <c r="J87" s="732">
        <v>500</v>
      </c>
      <c r="K87" s="733">
        <v>150</v>
      </c>
    </row>
    <row r="88" spans="1:11" ht="14.4" customHeight="1" x14ac:dyDescent="0.3">
      <c r="A88" s="727" t="s">
        <v>524</v>
      </c>
      <c r="B88" s="728" t="s">
        <v>525</v>
      </c>
      <c r="C88" s="729" t="s">
        <v>546</v>
      </c>
      <c r="D88" s="730" t="s">
        <v>547</v>
      </c>
      <c r="E88" s="729" t="s">
        <v>1140</v>
      </c>
      <c r="F88" s="730" t="s">
        <v>1141</v>
      </c>
      <c r="G88" s="729" t="s">
        <v>1212</v>
      </c>
      <c r="H88" s="729" t="s">
        <v>1213</v>
      </c>
      <c r="I88" s="732">
        <v>1.2200000286102295</v>
      </c>
      <c r="J88" s="732">
        <v>2300</v>
      </c>
      <c r="K88" s="733">
        <v>2803.93994140625</v>
      </c>
    </row>
    <row r="89" spans="1:11" ht="14.4" customHeight="1" x14ac:dyDescent="0.3">
      <c r="A89" s="727" t="s">
        <v>524</v>
      </c>
      <c r="B89" s="728" t="s">
        <v>525</v>
      </c>
      <c r="C89" s="729" t="s">
        <v>546</v>
      </c>
      <c r="D89" s="730" t="s">
        <v>547</v>
      </c>
      <c r="E89" s="729" t="s">
        <v>1140</v>
      </c>
      <c r="F89" s="730" t="s">
        <v>1141</v>
      </c>
      <c r="G89" s="729" t="s">
        <v>1142</v>
      </c>
      <c r="H89" s="729" t="s">
        <v>1143</v>
      </c>
      <c r="I89" s="732">
        <v>0.68999999761581421</v>
      </c>
      <c r="J89" s="732">
        <v>2200</v>
      </c>
      <c r="K89" s="733">
        <v>1518</v>
      </c>
    </row>
    <row r="90" spans="1:11" ht="14.4" customHeight="1" x14ac:dyDescent="0.3">
      <c r="A90" s="727" t="s">
        <v>524</v>
      </c>
      <c r="B90" s="728" t="s">
        <v>525</v>
      </c>
      <c r="C90" s="729" t="s">
        <v>546</v>
      </c>
      <c r="D90" s="730" t="s">
        <v>547</v>
      </c>
      <c r="E90" s="729" t="s">
        <v>1140</v>
      </c>
      <c r="F90" s="730" t="s">
        <v>1141</v>
      </c>
      <c r="G90" s="729" t="s">
        <v>1144</v>
      </c>
      <c r="H90" s="729" t="s">
        <v>1145</v>
      </c>
      <c r="I90" s="732">
        <v>0.68999999761581421</v>
      </c>
      <c r="J90" s="732">
        <v>4000</v>
      </c>
      <c r="K90" s="733">
        <v>2760</v>
      </c>
    </row>
    <row r="91" spans="1:11" ht="14.4" customHeight="1" x14ac:dyDescent="0.3">
      <c r="A91" s="727" t="s">
        <v>524</v>
      </c>
      <c r="B91" s="728" t="s">
        <v>525</v>
      </c>
      <c r="C91" s="729" t="s">
        <v>546</v>
      </c>
      <c r="D91" s="730" t="s">
        <v>547</v>
      </c>
      <c r="E91" s="729" t="s">
        <v>1140</v>
      </c>
      <c r="F91" s="730" t="s">
        <v>1141</v>
      </c>
      <c r="G91" s="729" t="s">
        <v>1146</v>
      </c>
      <c r="H91" s="729" t="s">
        <v>1147</v>
      </c>
      <c r="I91" s="732">
        <v>0.68999999761581421</v>
      </c>
      <c r="J91" s="732">
        <v>600</v>
      </c>
      <c r="K91" s="733">
        <v>414</v>
      </c>
    </row>
    <row r="92" spans="1:11" ht="14.4" customHeight="1" thickBot="1" x14ac:dyDescent="0.35">
      <c r="A92" s="734" t="s">
        <v>524</v>
      </c>
      <c r="B92" s="735" t="s">
        <v>525</v>
      </c>
      <c r="C92" s="736" t="s">
        <v>546</v>
      </c>
      <c r="D92" s="737" t="s">
        <v>547</v>
      </c>
      <c r="E92" s="736" t="s">
        <v>1140</v>
      </c>
      <c r="F92" s="737" t="s">
        <v>1141</v>
      </c>
      <c r="G92" s="736" t="s">
        <v>1214</v>
      </c>
      <c r="H92" s="736" t="s">
        <v>1215</v>
      </c>
      <c r="I92" s="739">
        <v>0.68999999761581421</v>
      </c>
      <c r="J92" s="739">
        <v>900</v>
      </c>
      <c r="K92" s="740">
        <v>621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3" ht="18.600000000000001" thickBot="1" x14ac:dyDescent="0.4">
      <c r="A1" s="598" t="s">
        <v>130</v>
      </c>
      <c r="B1" s="598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478"/>
    </row>
    <row r="2" spans="1:13" ht="15" thickBot="1" x14ac:dyDescent="0.35">
      <c r="A2" s="374" t="s">
        <v>321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M2" s="478"/>
    </row>
    <row r="3" spans="1:13" x14ac:dyDescent="0.3">
      <c r="A3" s="391" t="s">
        <v>242</v>
      </c>
      <c r="B3" s="596" t="s">
        <v>225</v>
      </c>
      <c r="C3" s="376">
        <v>30</v>
      </c>
      <c r="D3" s="394">
        <v>100</v>
      </c>
      <c r="E3" s="394">
        <v>101</v>
      </c>
      <c r="F3" s="394">
        <v>203</v>
      </c>
      <c r="G3" s="394">
        <v>303</v>
      </c>
      <c r="H3" s="394">
        <v>304</v>
      </c>
      <c r="I3" s="394">
        <v>408</v>
      </c>
      <c r="J3" s="394">
        <v>409</v>
      </c>
      <c r="K3" s="394">
        <v>419</v>
      </c>
      <c r="L3" s="376">
        <v>642</v>
      </c>
      <c r="M3" s="478"/>
    </row>
    <row r="4" spans="1:13" ht="24.6" outlineLevel="1" thickBot="1" x14ac:dyDescent="0.35">
      <c r="A4" s="392">
        <v>2017</v>
      </c>
      <c r="B4" s="597"/>
      <c r="C4" s="377" t="s">
        <v>244</v>
      </c>
      <c r="D4" s="395" t="s">
        <v>270</v>
      </c>
      <c r="E4" s="395" t="s">
        <v>271</v>
      </c>
      <c r="F4" s="395" t="s">
        <v>226</v>
      </c>
      <c r="G4" s="395" t="s">
        <v>272</v>
      </c>
      <c r="H4" s="395" t="s">
        <v>273</v>
      </c>
      <c r="I4" s="395" t="s">
        <v>249</v>
      </c>
      <c r="J4" s="395" t="s">
        <v>250</v>
      </c>
      <c r="K4" s="395" t="s">
        <v>251</v>
      </c>
      <c r="L4" s="377" t="s">
        <v>252</v>
      </c>
      <c r="M4" s="478"/>
    </row>
    <row r="5" spans="1:13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78"/>
    </row>
    <row r="6" spans="1:13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37.200000000000003</v>
      </c>
      <c r="C6" s="409">
        <f xml:space="preserve">
TRUNC(IF($A$4&lt;=12,SUMIFS('ON Data'!I:I,'ON Data'!$D:$D,$A$4,'ON Data'!$E:$E,1),SUMIFS('ON Data'!I:I,'ON Data'!$E:$E,1)/'ON Data'!$D$3),1)</f>
        <v>3.9</v>
      </c>
      <c r="D6" s="409">
        <f xml:space="preserve">
TRUNC(IF($A$4&lt;=12,SUMIFS('ON Data'!K:K,'ON Data'!$D:$D,$A$4,'ON Data'!$E:$E,1),SUMIFS('ON Data'!K:K,'ON Data'!$E:$E,1)/'ON Data'!$D$3),1)</f>
        <v>0.2</v>
      </c>
      <c r="E6" s="409">
        <f xml:space="preserve">
TRUNC(IF($A$4&lt;=12,SUMIFS('ON Data'!L:L,'ON Data'!$D:$D,$A$4,'ON Data'!$E:$E,1),SUMIFS('ON Data'!L:L,'ON Data'!$E:$E,1)/'ON Data'!$D$3),1)</f>
        <v>9.5</v>
      </c>
      <c r="F6" s="409">
        <f xml:space="preserve">
TRUNC(IF($A$4&lt;=12,SUMIFS('ON Data'!O:O,'ON Data'!$D:$D,$A$4,'ON Data'!$E:$E,1),SUMIFS('ON Data'!O:O,'ON Data'!$E:$E,1)/'ON Data'!$D$3),1)</f>
        <v>1</v>
      </c>
      <c r="G6" s="409">
        <f xml:space="preserve">
TRUNC(IF($A$4&lt;=12,SUMIFS('ON Data'!Q:Q,'ON Data'!$D:$D,$A$4,'ON Data'!$E:$E,1),SUMIFS('ON Data'!Q:Q,'ON Data'!$E:$E,1)/'ON Data'!$D$3),1)</f>
        <v>2</v>
      </c>
      <c r="H6" s="409">
        <f xml:space="preserve">
TRUNC(IF($A$4&lt;=12,SUMIFS('ON Data'!R:R,'ON Data'!$D:$D,$A$4,'ON Data'!$E:$E,1),SUMIFS('ON Data'!R:R,'ON Data'!$E:$E,1)/'ON Data'!$D$3),1)</f>
        <v>3</v>
      </c>
      <c r="I6" s="409">
        <f xml:space="preserve">
TRUNC(IF($A$4&lt;=12,SUMIFS('ON Data'!V:V,'ON Data'!$D:$D,$A$4,'ON Data'!$E:$E,1),SUMIFS('ON Data'!V:V,'ON Data'!$E:$E,1)/'ON Data'!$D$3),1)</f>
        <v>12.7</v>
      </c>
      <c r="J6" s="409">
        <f xml:space="preserve">
TRUNC(IF($A$4&lt;=12,SUMIFS('ON Data'!W:W,'ON Data'!$D:$D,$A$4,'ON Data'!$E:$E,1),SUMIFS('ON Data'!W:W,'ON Data'!$E:$E,1)/'ON Data'!$D$3),1)</f>
        <v>1</v>
      </c>
      <c r="K6" s="409">
        <f xml:space="preserve">
TRUNC(IF($A$4&lt;=12,SUMIFS('ON Data'!AB:AB,'ON Data'!$D:$D,$A$4,'ON Data'!$E:$E,1),SUMIFS('ON Data'!AB:AB,'ON Data'!$E:$E,1)/'ON Data'!$D$3),1)</f>
        <v>1.7</v>
      </c>
      <c r="L6" s="409">
        <f xml:space="preserve">
TRUNC(IF($A$4&lt;=12,SUMIFS('ON Data'!AT:AT,'ON Data'!$D:$D,$A$4,'ON Data'!$E:$E,1),SUMIFS('ON Data'!AT:AT,'ON Data'!$E:$E,1)/'ON Data'!$D$3),1)</f>
        <v>2</v>
      </c>
      <c r="M6" s="478"/>
    </row>
    <row r="7" spans="1:13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78"/>
    </row>
    <row r="8" spans="1:13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78"/>
    </row>
    <row r="9" spans="1:13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78"/>
    </row>
    <row r="10" spans="1:13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478"/>
    </row>
    <row r="11" spans="1:13" x14ac:dyDescent="0.3">
      <c r="A11" s="382" t="s">
        <v>229</v>
      </c>
      <c r="B11" s="398">
        <f xml:space="preserve">
IF($A$4&lt;=12,SUMIFS('ON Data'!F:F,'ON Data'!$D:$D,$A$4,'ON Data'!$E:$E,2),SUMIFS('ON Data'!F:F,'ON Data'!$E:$E,2))</f>
        <v>22472.75</v>
      </c>
      <c r="C11" s="399">
        <f xml:space="preserve">
IF($A$4&lt;=12,SUMIFS('ON Data'!I:I,'ON Data'!$D:$D,$A$4,'ON Data'!$E:$E,2),SUMIFS('ON Data'!I:I,'ON Data'!$E:$E,2))</f>
        <v>2418.5</v>
      </c>
      <c r="D11" s="399">
        <f xml:space="preserve">
IF($A$4&lt;=12,SUMIFS('ON Data'!K:K,'ON Data'!$D:$D,$A$4,'ON Data'!$E:$E,2),SUMIFS('ON Data'!K:K,'ON Data'!$E:$E,2))</f>
        <v>0</v>
      </c>
      <c r="E11" s="399">
        <f xml:space="preserve">
IF($A$4&lt;=12,SUMIFS('ON Data'!L:L,'ON Data'!$D:$D,$A$4,'ON Data'!$E:$E,2),SUMIFS('ON Data'!L:L,'ON Data'!$E:$E,2))</f>
        <v>5909</v>
      </c>
      <c r="F11" s="399">
        <f xml:space="preserve">
IF($A$4&lt;=12,SUMIFS('ON Data'!O:O,'ON Data'!$D:$D,$A$4,'ON Data'!$E:$E,2),SUMIFS('ON Data'!O:O,'ON Data'!$E:$E,2))</f>
        <v>680</v>
      </c>
      <c r="G11" s="399">
        <f xml:space="preserve">
IF($A$4&lt;=12,SUMIFS('ON Data'!Q:Q,'ON Data'!$D:$D,$A$4,'ON Data'!$E:$E,2),SUMIFS('ON Data'!Q:Q,'ON Data'!$E:$E,2))</f>
        <v>1263</v>
      </c>
      <c r="H11" s="399">
        <f xml:space="preserve">
IF($A$4&lt;=12,SUMIFS('ON Data'!R:R,'ON Data'!$D:$D,$A$4,'ON Data'!$E:$E,2),SUMIFS('ON Data'!R:R,'ON Data'!$E:$E,2))</f>
        <v>1920.25</v>
      </c>
      <c r="I11" s="399">
        <f xml:space="preserve">
IF($A$4&lt;=12,SUMIFS('ON Data'!V:V,'ON Data'!$D:$D,$A$4,'ON Data'!$E:$E,2),SUMIFS('ON Data'!V:V,'ON Data'!$E:$E,2))</f>
        <v>7893</v>
      </c>
      <c r="J11" s="399">
        <f xml:space="preserve">
IF($A$4&lt;=12,SUMIFS('ON Data'!W:W,'ON Data'!$D:$D,$A$4,'ON Data'!$E:$E,2),SUMIFS('ON Data'!W:W,'ON Data'!$E:$E,2))</f>
        <v>451</v>
      </c>
      <c r="K11" s="399">
        <f xml:space="preserve">
IF($A$4&lt;=12,SUMIFS('ON Data'!AB:AB,'ON Data'!$D:$D,$A$4,'ON Data'!$E:$E,2),SUMIFS('ON Data'!AB:AB,'ON Data'!$E:$E,2))</f>
        <v>642</v>
      </c>
      <c r="L11" s="399">
        <f xml:space="preserve">
IF($A$4&lt;=12,SUMIFS('ON Data'!AT:AT,'ON Data'!$D:$D,$A$4,'ON Data'!$E:$E,2),SUMIFS('ON Data'!AT:AT,'ON Data'!$E:$E,2))</f>
        <v>1296</v>
      </c>
      <c r="M11" s="478"/>
    </row>
    <row r="12" spans="1:13" x14ac:dyDescent="0.3">
      <c r="A12" s="382" t="s">
        <v>230</v>
      </c>
      <c r="B12" s="398">
        <f xml:space="preserve">
IF($A$4&lt;=12,SUMIFS('ON Data'!F:F,'ON Data'!$D:$D,$A$4,'ON Data'!$E:$E,3),SUMIFS('ON Data'!F:F,'ON Data'!$E:$E,3))</f>
        <v>423.5</v>
      </c>
      <c r="C12" s="399">
        <f xml:space="preserve">
IF($A$4&lt;=12,SUMIFS('ON Data'!I:I,'ON Data'!$D:$D,$A$4,'ON Data'!$E:$E,3),SUMIFS('ON Data'!I:I,'ON Data'!$E:$E,3))</f>
        <v>0</v>
      </c>
      <c r="D12" s="399">
        <f xml:space="preserve">
IF($A$4&lt;=12,SUMIFS('ON Data'!K:K,'ON Data'!$D:$D,$A$4,'ON Data'!$E:$E,3),SUMIFS('ON Data'!K:K,'ON Data'!$E:$E,3))</f>
        <v>0</v>
      </c>
      <c r="E12" s="399">
        <f xml:space="preserve">
IF($A$4&lt;=12,SUMIFS('ON Data'!L:L,'ON Data'!$D:$D,$A$4,'ON Data'!$E:$E,3),SUMIFS('ON Data'!L:L,'ON Data'!$E:$E,3))</f>
        <v>284</v>
      </c>
      <c r="F12" s="399">
        <f xml:space="preserve">
IF($A$4&lt;=12,SUMIFS('ON Data'!O:O,'ON Data'!$D:$D,$A$4,'ON Data'!$E:$E,3),SUMIFS('ON Data'!O:O,'ON Data'!$E:$E,3))</f>
        <v>0</v>
      </c>
      <c r="G12" s="399">
        <f xml:space="preserve">
IF($A$4&lt;=12,SUMIFS('ON Data'!Q:Q,'ON Data'!$D:$D,$A$4,'ON Data'!$E:$E,3),SUMIFS('ON Data'!Q:Q,'ON Data'!$E:$E,3))</f>
        <v>0</v>
      </c>
      <c r="H12" s="399">
        <f xml:space="preserve">
IF($A$4&lt;=12,SUMIFS('ON Data'!R:R,'ON Data'!$D:$D,$A$4,'ON Data'!$E:$E,3),SUMIFS('ON Data'!R:R,'ON Data'!$E:$E,3))</f>
        <v>0</v>
      </c>
      <c r="I12" s="399">
        <f xml:space="preserve">
IF($A$4&lt;=12,SUMIFS('ON Data'!V:V,'ON Data'!$D:$D,$A$4,'ON Data'!$E:$E,3),SUMIFS('ON Data'!V:V,'ON Data'!$E:$E,3))</f>
        <v>139.5</v>
      </c>
      <c r="J12" s="399">
        <f xml:space="preserve">
IF($A$4&lt;=12,SUMIFS('ON Data'!W:W,'ON Data'!$D:$D,$A$4,'ON Data'!$E:$E,3),SUMIFS('ON Data'!W:W,'ON Data'!$E:$E,3))</f>
        <v>0</v>
      </c>
      <c r="K12" s="399">
        <f xml:space="preserve">
IF($A$4&lt;=12,SUMIFS('ON Data'!AB:AB,'ON Data'!$D:$D,$A$4,'ON Data'!$E:$E,3),SUMIFS('ON Data'!AB:AB,'ON Data'!$E:$E,3))</f>
        <v>0</v>
      </c>
      <c r="L12" s="399">
        <f xml:space="preserve">
IF($A$4&lt;=12,SUMIFS('ON Data'!AT:AT,'ON Data'!$D:$D,$A$4,'ON Data'!$E:$E,3),SUMIFS('ON Data'!AT:AT,'ON Data'!$E:$E,3))</f>
        <v>0</v>
      </c>
      <c r="M12" s="478"/>
    </row>
    <row r="13" spans="1:13" x14ac:dyDescent="0.3">
      <c r="A13" s="382" t="s">
        <v>237</v>
      </c>
      <c r="B13" s="398">
        <f xml:space="preserve">
IF($A$4&lt;=12,SUMIFS('ON Data'!F:F,'ON Data'!$D:$D,$A$4,'ON Data'!$E:$E,4),SUMIFS('ON Data'!F:F,'ON Data'!$E:$E,4))</f>
        <v>1702.5</v>
      </c>
      <c r="C13" s="399">
        <f xml:space="preserve">
IF($A$4&lt;=12,SUMIFS('ON Data'!I:I,'ON Data'!$D:$D,$A$4,'ON Data'!$E:$E,4),SUMIFS('ON Data'!I:I,'ON Data'!$E:$E,4))</f>
        <v>0</v>
      </c>
      <c r="D13" s="399">
        <f xml:space="preserve">
IF($A$4&lt;=12,SUMIFS('ON Data'!K:K,'ON Data'!$D:$D,$A$4,'ON Data'!$E:$E,4),SUMIFS('ON Data'!K:K,'ON Data'!$E:$E,4))</f>
        <v>0</v>
      </c>
      <c r="E13" s="399">
        <f xml:space="preserve">
IF($A$4&lt;=12,SUMIFS('ON Data'!L:L,'ON Data'!$D:$D,$A$4,'ON Data'!$E:$E,4),SUMIFS('ON Data'!L:L,'ON Data'!$E:$E,4))</f>
        <v>710</v>
      </c>
      <c r="F13" s="399">
        <f xml:space="preserve">
IF($A$4&lt;=12,SUMIFS('ON Data'!O:O,'ON Data'!$D:$D,$A$4,'ON Data'!$E:$E,4),SUMIFS('ON Data'!O:O,'ON Data'!$E:$E,4))</f>
        <v>68</v>
      </c>
      <c r="G13" s="399">
        <f xml:space="preserve">
IF($A$4&lt;=12,SUMIFS('ON Data'!Q:Q,'ON Data'!$D:$D,$A$4,'ON Data'!$E:$E,4),SUMIFS('ON Data'!Q:Q,'ON Data'!$E:$E,4))</f>
        <v>32</v>
      </c>
      <c r="H13" s="399">
        <f xml:space="preserve">
IF($A$4&lt;=12,SUMIFS('ON Data'!R:R,'ON Data'!$D:$D,$A$4,'ON Data'!$E:$E,4),SUMIFS('ON Data'!R:R,'ON Data'!$E:$E,4))</f>
        <v>32</v>
      </c>
      <c r="I13" s="399">
        <f xml:space="preserve">
IF($A$4&lt;=12,SUMIFS('ON Data'!V:V,'ON Data'!$D:$D,$A$4,'ON Data'!$E:$E,4),SUMIFS('ON Data'!V:V,'ON Data'!$E:$E,4))</f>
        <v>766.5</v>
      </c>
      <c r="J13" s="399">
        <f xml:space="preserve">
IF($A$4&lt;=12,SUMIFS('ON Data'!W:W,'ON Data'!$D:$D,$A$4,'ON Data'!$E:$E,4),SUMIFS('ON Data'!W:W,'ON Data'!$E:$E,4))</f>
        <v>33</v>
      </c>
      <c r="K13" s="399">
        <f xml:space="preserve">
IF($A$4&lt;=12,SUMIFS('ON Data'!AB:AB,'ON Data'!$D:$D,$A$4,'ON Data'!$E:$E,4),SUMIFS('ON Data'!AB:AB,'ON Data'!$E:$E,4))</f>
        <v>61</v>
      </c>
      <c r="L13" s="399">
        <f xml:space="preserve">
IF($A$4&lt;=12,SUMIFS('ON Data'!AT:AT,'ON Data'!$D:$D,$A$4,'ON Data'!$E:$E,4),SUMIFS('ON Data'!AT:AT,'ON Data'!$E:$E,4))</f>
        <v>0</v>
      </c>
      <c r="M13" s="478"/>
    </row>
    <row r="14" spans="1:13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60</v>
      </c>
      <c r="C14" s="401">
        <f xml:space="preserve">
IF($A$4&lt;=12,SUMIFS('ON Data'!I:I,'ON Data'!$D:$D,$A$4,'ON Data'!$E:$E,5),SUMIFS('ON Data'!I:I,'ON Data'!$E:$E,5))</f>
        <v>0</v>
      </c>
      <c r="D14" s="401">
        <f xml:space="preserve">
IF($A$4&lt;=12,SUMIFS('ON Data'!K:K,'ON Data'!$D:$D,$A$4,'ON Data'!$E:$E,5),SUMIFS('ON Data'!K:K,'ON Data'!$E:$E,5))</f>
        <v>0</v>
      </c>
      <c r="E14" s="401">
        <f xml:space="preserve">
IF($A$4&lt;=12,SUMIFS('ON Data'!L:L,'ON Data'!$D:$D,$A$4,'ON Data'!$E:$E,5),SUMIFS('ON Data'!L:L,'ON Data'!$E:$E,5))</f>
        <v>60</v>
      </c>
      <c r="F14" s="401">
        <f xml:space="preserve">
IF($A$4&lt;=12,SUMIFS('ON Data'!O:O,'ON Data'!$D:$D,$A$4,'ON Data'!$E:$E,5),SUMIFS('ON Data'!O:O,'ON Data'!$E:$E,5))</f>
        <v>0</v>
      </c>
      <c r="G14" s="401">
        <f xml:space="preserve">
IF($A$4&lt;=12,SUMIFS('ON Data'!Q:Q,'ON Data'!$D:$D,$A$4,'ON Data'!$E:$E,5),SUMIFS('ON Data'!Q:Q,'ON Data'!$E:$E,5))</f>
        <v>0</v>
      </c>
      <c r="H14" s="401">
        <f xml:space="preserve">
IF($A$4&lt;=12,SUMIFS('ON Data'!R:R,'ON Data'!$D:$D,$A$4,'ON Data'!$E:$E,5),SUMIFS('ON Data'!R:R,'ON Data'!$E:$E,5))</f>
        <v>0</v>
      </c>
      <c r="I14" s="401">
        <f xml:space="preserve">
IF($A$4&lt;=12,SUMIFS('ON Data'!V:V,'ON Data'!$D:$D,$A$4,'ON Data'!$E:$E,5),SUMIFS('ON Data'!V:V,'ON Data'!$E:$E,5))</f>
        <v>0</v>
      </c>
      <c r="J14" s="401">
        <f xml:space="preserve">
IF($A$4&lt;=12,SUMIFS('ON Data'!W:W,'ON Data'!$D:$D,$A$4,'ON Data'!$E:$E,5),SUMIFS('ON Data'!W:W,'ON Data'!$E:$E,5))</f>
        <v>0</v>
      </c>
      <c r="K14" s="401">
        <f xml:space="preserve">
IF($A$4&lt;=12,SUMIFS('ON Data'!AB:AB,'ON Data'!$D:$D,$A$4,'ON Data'!$E:$E,5),SUMIFS('ON Data'!AB:AB,'ON Data'!$E:$E,5))</f>
        <v>0</v>
      </c>
      <c r="L14" s="401">
        <f xml:space="preserve">
IF($A$4&lt;=12,SUMIFS('ON Data'!AT:AT,'ON Data'!$D:$D,$A$4,'ON Data'!$E:$E,5),SUMIFS('ON Data'!AT:AT,'ON Data'!$E:$E,5))</f>
        <v>0</v>
      </c>
      <c r="M14" s="478"/>
    </row>
    <row r="15" spans="1:13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78"/>
    </row>
    <row r="16" spans="1:13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>
        <f xml:space="preserve">
IF($A$4&lt;=12,SUMIFS('ON Data'!I:I,'ON Data'!$D:$D,$A$4,'ON Data'!$E:$E,7),SUMIFS('ON Data'!I:I,'ON Data'!$E:$E,7))</f>
        <v>0</v>
      </c>
      <c r="D16" s="399">
        <f xml:space="preserve">
IF($A$4&lt;=12,SUMIFS('ON Data'!K:K,'ON Data'!$D:$D,$A$4,'ON Data'!$E:$E,7),SUMIFS('ON Data'!K:K,'ON Data'!$E:$E,7))</f>
        <v>0</v>
      </c>
      <c r="E16" s="399">
        <f xml:space="preserve">
IF($A$4&lt;=12,SUMIFS('ON Data'!L:L,'ON Data'!$D:$D,$A$4,'ON Data'!$E:$E,7),SUMIFS('ON Data'!L:L,'ON Data'!$E:$E,7))</f>
        <v>0</v>
      </c>
      <c r="F16" s="399">
        <f xml:space="preserve">
IF($A$4&lt;=12,SUMIFS('ON Data'!O:O,'ON Data'!$D:$D,$A$4,'ON Data'!$E:$E,7),SUMIFS('ON Data'!O:O,'ON Data'!$E:$E,7))</f>
        <v>0</v>
      </c>
      <c r="G16" s="399">
        <f xml:space="preserve">
IF($A$4&lt;=12,SUMIFS('ON Data'!Q:Q,'ON Data'!$D:$D,$A$4,'ON Data'!$E:$E,7),SUMIFS('ON Data'!Q:Q,'ON Data'!$E:$E,7))</f>
        <v>0</v>
      </c>
      <c r="H16" s="399">
        <f xml:space="preserve">
IF($A$4&lt;=12,SUMIFS('ON Data'!R:R,'ON Data'!$D:$D,$A$4,'ON Data'!$E:$E,7),SUMIFS('ON Data'!R:R,'ON Data'!$E:$E,7))</f>
        <v>0</v>
      </c>
      <c r="I16" s="399">
        <f xml:space="preserve">
IF($A$4&lt;=12,SUMIFS('ON Data'!V:V,'ON Data'!$D:$D,$A$4,'ON Data'!$E:$E,7),SUMIFS('ON Data'!V:V,'ON Data'!$E:$E,7))</f>
        <v>0</v>
      </c>
      <c r="J16" s="399">
        <f xml:space="preserve">
IF($A$4&lt;=12,SUMIFS('ON Data'!W:W,'ON Data'!$D:$D,$A$4,'ON Data'!$E:$E,7),SUMIFS('ON Data'!W:W,'ON Data'!$E:$E,7))</f>
        <v>0</v>
      </c>
      <c r="K16" s="399">
        <f xml:space="preserve">
IF($A$4&lt;=12,SUMIFS('ON Data'!AB:AB,'ON Data'!$D:$D,$A$4,'ON Data'!$E:$E,7),SUMIFS('ON Data'!AB:AB,'ON Data'!$E:$E,7))</f>
        <v>0</v>
      </c>
      <c r="L16" s="399">
        <f xml:space="preserve">
IF($A$4&lt;=12,SUMIFS('ON Data'!AT:AT,'ON Data'!$D:$D,$A$4,'ON Data'!$E:$E,7),SUMIFS('ON Data'!AT:AT,'ON Data'!$E:$E,7))</f>
        <v>0</v>
      </c>
      <c r="M16" s="478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>
        <f xml:space="preserve">
IF($A$4&lt;=12,SUMIFS('ON Data'!I:I,'ON Data'!$D:$D,$A$4,'ON Data'!$E:$E,8),SUMIFS('ON Data'!I:I,'ON Data'!$E:$E,8))</f>
        <v>0</v>
      </c>
      <c r="D17" s="399">
        <f xml:space="preserve">
IF($A$4&lt;=12,SUMIFS('ON Data'!K:K,'ON Data'!$D:$D,$A$4,'ON Data'!$E:$E,8),SUMIFS('ON Data'!K:K,'ON Data'!$E:$E,8))</f>
        <v>0</v>
      </c>
      <c r="E17" s="399">
        <f xml:space="preserve">
IF($A$4&lt;=12,SUMIFS('ON Data'!L:L,'ON Data'!$D:$D,$A$4,'ON Data'!$E:$E,8),SUMIFS('ON Data'!L:L,'ON Data'!$E:$E,8))</f>
        <v>0</v>
      </c>
      <c r="F17" s="399">
        <f xml:space="preserve">
IF($A$4&lt;=12,SUMIFS('ON Data'!O:O,'ON Data'!$D:$D,$A$4,'ON Data'!$E:$E,8),SUMIFS('ON Data'!O:O,'ON Data'!$E:$E,8))</f>
        <v>0</v>
      </c>
      <c r="G17" s="399">
        <f xml:space="preserve">
IF($A$4&lt;=12,SUMIFS('ON Data'!Q:Q,'ON Data'!$D:$D,$A$4,'ON Data'!$E:$E,8),SUMIFS('ON Data'!Q:Q,'ON Data'!$E:$E,8))</f>
        <v>0</v>
      </c>
      <c r="H17" s="399">
        <f xml:space="preserve">
IF($A$4&lt;=12,SUMIFS('ON Data'!R:R,'ON Data'!$D:$D,$A$4,'ON Data'!$E:$E,8),SUMIFS('ON Data'!R:R,'ON Data'!$E:$E,8))</f>
        <v>0</v>
      </c>
      <c r="I17" s="399">
        <f xml:space="preserve">
IF($A$4&lt;=12,SUMIFS('ON Data'!V:V,'ON Data'!$D:$D,$A$4,'ON Data'!$E:$E,8),SUMIFS('ON Data'!V:V,'ON Data'!$E:$E,8))</f>
        <v>0</v>
      </c>
      <c r="J17" s="399">
        <f xml:space="preserve">
IF($A$4&lt;=12,SUMIFS('ON Data'!W:W,'ON Data'!$D:$D,$A$4,'ON Data'!$E:$E,8),SUMIFS('ON Data'!W:W,'ON Data'!$E:$E,8))</f>
        <v>0</v>
      </c>
      <c r="K17" s="399">
        <f xml:space="preserve">
IF($A$4&lt;=12,SUMIFS('ON Data'!AB:AB,'ON Data'!$D:$D,$A$4,'ON Data'!$E:$E,8),SUMIFS('ON Data'!AB:AB,'ON Data'!$E:$E,8))</f>
        <v>0</v>
      </c>
      <c r="L17" s="399">
        <f xml:space="preserve">
IF($A$4&lt;=12,SUMIFS('ON Data'!AT:AT,'ON Data'!$D:$D,$A$4,'ON Data'!$E:$E,8),SUMIFS('ON Data'!AT:AT,'ON Data'!$E:$E,8))</f>
        <v>0</v>
      </c>
      <c r="M17" s="478"/>
    </row>
    <row r="18" spans="1:46" x14ac:dyDescent="0.3">
      <c r="A18" s="384" t="s">
        <v>234</v>
      </c>
      <c r="B18" s="398">
        <f xml:space="preserve">
B19-B16-B17</f>
        <v>144200</v>
      </c>
      <c r="C18" s="399">
        <f t="shared" ref="C18:L18" si="0" xml:space="preserve">
C19-C16-C17</f>
        <v>3540</v>
      </c>
      <c r="D18" s="399">
        <f t="shared" si="0"/>
        <v>0</v>
      </c>
      <c r="E18" s="399">
        <f t="shared" si="0"/>
        <v>18316</v>
      </c>
      <c r="F18" s="399">
        <f t="shared" si="0"/>
        <v>44698</v>
      </c>
      <c r="G18" s="399">
        <f t="shared" si="0"/>
        <v>0</v>
      </c>
      <c r="H18" s="399">
        <f t="shared" si="0"/>
        <v>1900</v>
      </c>
      <c r="I18" s="399">
        <f t="shared" si="0"/>
        <v>24900</v>
      </c>
      <c r="J18" s="399">
        <f t="shared" si="0"/>
        <v>11708</v>
      </c>
      <c r="K18" s="399">
        <f t="shared" si="0"/>
        <v>32698</v>
      </c>
      <c r="L18" s="399">
        <f t="shared" si="0"/>
        <v>6440</v>
      </c>
      <c r="M18" s="478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144200</v>
      </c>
      <c r="C19" s="405">
        <f xml:space="preserve">
IF($A$4&lt;=12,SUMIFS('ON Data'!I:I,'ON Data'!$D:$D,$A$4,'ON Data'!$E:$E,9),SUMIFS('ON Data'!I:I,'ON Data'!$E:$E,9))</f>
        <v>3540</v>
      </c>
      <c r="D19" s="405">
        <f xml:space="preserve">
IF($A$4&lt;=12,SUMIFS('ON Data'!K:K,'ON Data'!$D:$D,$A$4,'ON Data'!$E:$E,9),SUMIFS('ON Data'!K:K,'ON Data'!$E:$E,9))</f>
        <v>0</v>
      </c>
      <c r="E19" s="405">
        <f xml:space="preserve">
IF($A$4&lt;=12,SUMIFS('ON Data'!L:L,'ON Data'!$D:$D,$A$4,'ON Data'!$E:$E,9),SUMIFS('ON Data'!L:L,'ON Data'!$E:$E,9))</f>
        <v>18316</v>
      </c>
      <c r="F19" s="405">
        <f xml:space="preserve">
IF($A$4&lt;=12,SUMIFS('ON Data'!O:O,'ON Data'!$D:$D,$A$4,'ON Data'!$E:$E,9),SUMIFS('ON Data'!O:O,'ON Data'!$E:$E,9))</f>
        <v>44698</v>
      </c>
      <c r="G19" s="405">
        <f xml:space="preserve">
IF($A$4&lt;=12,SUMIFS('ON Data'!Q:Q,'ON Data'!$D:$D,$A$4,'ON Data'!$E:$E,9),SUMIFS('ON Data'!Q:Q,'ON Data'!$E:$E,9))</f>
        <v>0</v>
      </c>
      <c r="H19" s="405">
        <f xml:space="preserve">
IF($A$4&lt;=12,SUMIFS('ON Data'!R:R,'ON Data'!$D:$D,$A$4,'ON Data'!$E:$E,9),SUMIFS('ON Data'!R:R,'ON Data'!$E:$E,9))</f>
        <v>1900</v>
      </c>
      <c r="I19" s="405">
        <f xml:space="preserve">
IF($A$4&lt;=12,SUMIFS('ON Data'!V:V,'ON Data'!$D:$D,$A$4,'ON Data'!$E:$E,9),SUMIFS('ON Data'!V:V,'ON Data'!$E:$E,9))</f>
        <v>24900</v>
      </c>
      <c r="J19" s="405">
        <f xml:space="preserve">
IF($A$4&lt;=12,SUMIFS('ON Data'!W:W,'ON Data'!$D:$D,$A$4,'ON Data'!$E:$E,9),SUMIFS('ON Data'!W:W,'ON Data'!$E:$E,9))</f>
        <v>11708</v>
      </c>
      <c r="K19" s="405">
        <f xml:space="preserve">
IF($A$4&lt;=12,SUMIFS('ON Data'!AB:AB,'ON Data'!$D:$D,$A$4,'ON Data'!$E:$E,9),SUMIFS('ON Data'!AB:AB,'ON Data'!$E:$E,9))</f>
        <v>32698</v>
      </c>
      <c r="L19" s="405">
        <f xml:space="preserve">
IF($A$4&lt;=12,SUMIFS('ON Data'!AT:AT,'ON Data'!$D:$D,$A$4,'ON Data'!$E:$E,9),SUMIFS('ON Data'!AT:AT,'ON Data'!$E:$E,9))</f>
        <v>6440</v>
      </c>
      <c r="M19" s="478"/>
    </row>
    <row r="20" spans="1:46" ht="15" collapsed="1" thickBot="1" x14ac:dyDescent="0.35">
      <c r="A20" s="386" t="s">
        <v>94</v>
      </c>
      <c r="B20" s="520">
        <f xml:space="preserve">
IF($A$4&lt;=12,SUMIFS('ON Data'!F:F,'ON Data'!$D:$D,$A$4,'ON Data'!$E:$E,6),SUMIFS('ON Data'!F:F,'ON Data'!$E:$E,6))</f>
        <v>6724006</v>
      </c>
      <c r="C20" s="521">
        <f xml:space="preserve">
IF($A$4&lt;=12,SUMIFS('ON Data'!I:I,'ON Data'!$D:$D,$A$4,'ON Data'!$E:$E,6),SUMIFS('ON Data'!I:I,'ON Data'!$E:$E,6))</f>
        <v>347895</v>
      </c>
      <c r="D20" s="521">
        <f xml:space="preserve">
IF($A$4&lt;=12,SUMIFS('ON Data'!K:K,'ON Data'!$D:$D,$A$4,'ON Data'!$E:$E,6),SUMIFS('ON Data'!K:K,'ON Data'!$E:$E,6))</f>
        <v>24480</v>
      </c>
      <c r="E20" s="521">
        <f xml:space="preserve">
IF($A$4&lt;=12,SUMIFS('ON Data'!L:L,'ON Data'!$D:$D,$A$4,'ON Data'!$E:$E,6),SUMIFS('ON Data'!L:L,'ON Data'!$E:$E,6))</f>
        <v>2994490</v>
      </c>
      <c r="F20" s="521">
        <f xml:space="preserve">
IF($A$4&lt;=12,SUMIFS('ON Data'!O:O,'ON Data'!$D:$D,$A$4,'ON Data'!$E:$E,6),SUMIFS('ON Data'!O:O,'ON Data'!$E:$E,6))</f>
        <v>271216</v>
      </c>
      <c r="G20" s="521">
        <f xml:space="preserve">
IF($A$4&lt;=12,SUMIFS('ON Data'!Q:Q,'ON Data'!$D:$D,$A$4,'ON Data'!$E:$E,6),SUMIFS('ON Data'!Q:Q,'ON Data'!$E:$E,6))</f>
        <v>324425</v>
      </c>
      <c r="H20" s="521">
        <f xml:space="preserve">
IF($A$4&lt;=12,SUMIFS('ON Data'!R:R,'ON Data'!$D:$D,$A$4,'ON Data'!$E:$E,6),SUMIFS('ON Data'!R:R,'ON Data'!$E:$E,6))</f>
        <v>496032</v>
      </c>
      <c r="I20" s="521">
        <f xml:space="preserve">
IF($A$4&lt;=12,SUMIFS('ON Data'!V:V,'ON Data'!$D:$D,$A$4,'ON Data'!$E:$E,6),SUMIFS('ON Data'!V:V,'ON Data'!$E:$E,6))</f>
        <v>1871312</v>
      </c>
      <c r="J20" s="521">
        <f xml:space="preserve">
IF($A$4&lt;=12,SUMIFS('ON Data'!W:W,'ON Data'!$D:$D,$A$4,'ON Data'!$E:$E,6),SUMIFS('ON Data'!W:W,'ON Data'!$E:$E,6))</f>
        <v>112132</v>
      </c>
      <c r="K20" s="521">
        <f xml:space="preserve">
IF($A$4&lt;=12,SUMIFS('ON Data'!AB:AB,'ON Data'!$D:$D,$A$4,'ON Data'!$E:$E,6),SUMIFS('ON Data'!AB:AB,'ON Data'!$E:$E,6))</f>
        <v>133110</v>
      </c>
      <c r="L20" s="521">
        <f xml:space="preserve">
IF($A$4&lt;=12,SUMIFS('ON Data'!AT:AT,'ON Data'!$D:$D,$A$4,'ON Data'!$E:$E,6),SUMIFS('ON Data'!AT:AT,'ON Data'!$E:$E,6))</f>
        <v>148914</v>
      </c>
      <c r="M20" s="478"/>
    </row>
    <row r="21" spans="1:46" ht="15" hidden="1" outlineLevel="1" thickBot="1" x14ac:dyDescent="0.35">
      <c r="A21" s="379" t="s">
        <v>131</v>
      </c>
      <c r="B21" s="514">
        <f xml:space="preserve">
IF($A$4&lt;=12,SUMIFS('ON Data'!F:F,'ON Data'!$D:$D,$A$4,'ON Data'!$E:$E,12),SUMIFS('ON Data'!F:F,'ON Data'!$E:$E,12))</f>
        <v>0</v>
      </c>
      <c r="C21" s="500"/>
      <c r="D21" s="500">
        <f xml:space="preserve">
IF($A$4&lt;=12,SUMIFS('ON Data'!K:K,'ON Data'!$D:$D,$A$4,'ON Data'!$E:$E,12),SUMIFS('ON Data'!K:K,'ON Data'!$E:$E,12))</f>
        <v>0</v>
      </c>
      <c r="E21" s="500">
        <f xml:space="preserve">
IF($A$4&lt;=12,SUMIFS('ON Data'!L:L,'ON Data'!$D:$D,$A$4,'ON Data'!$E:$E,12),SUMIFS('ON Data'!L:L,'ON Data'!$E:$E,12))</f>
        <v>0</v>
      </c>
      <c r="F21" s="500">
        <f xml:space="preserve">
IF($A$4&lt;=12,SUMIFS('ON Data'!O:O,'ON Data'!$D:$D,$A$4,'ON Data'!$E:$E,12),SUMIFS('ON Data'!O:O,'ON Data'!$E:$E,12))</f>
        <v>0</v>
      </c>
      <c r="G21" s="500">
        <f xml:space="preserve">
IF($A$4&lt;=12,SUMIFS('ON Data'!Q:Q,'ON Data'!$D:$D,$A$4,'ON Data'!$E:$E,12),SUMIFS('ON Data'!Q:Q,'ON Data'!$E:$E,12))</f>
        <v>0</v>
      </c>
      <c r="H21" s="500">
        <f xml:space="preserve">
IF($A$4&lt;=12,SUMIFS('ON Data'!R:R,'ON Data'!$D:$D,$A$4,'ON Data'!$E:$E,12),SUMIFS('ON Data'!R:R,'ON Data'!$E:$E,12))</f>
        <v>0</v>
      </c>
      <c r="I21" s="500">
        <f xml:space="preserve">
IF($A$4&lt;=12,SUMIFS('ON Data'!V:V,'ON Data'!$D:$D,$A$4,'ON Data'!$E:$E,12),SUMIFS('ON Data'!V:V,'ON Data'!$E:$E,12))</f>
        <v>0</v>
      </c>
      <c r="J21" s="500">
        <f xml:space="preserve">
IF($A$4&lt;=12,SUMIFS('ON Data'!W:W,'ON Data'!$D:$D,$A$4,'ON Data'!$E:$E,12),SUMIFS('ON Data'!W:W,'ON Data'!$E:$E,12))</f>
        <v>0</v>
      </c>
      <c r="K21" s="500">
        <f xml:space="preserve">
IF($A$4&lt;=12,SUMIFS('ON Data'!AB:AB,'ON Data'!$D:$D,$A$4,'ON Data'!$E:$E,12),SUMIFS('ON Data'!AB:AB,'ON Data'!$E:$E,12))</f>
        <v>0</v>
      </c>
      <c r="L21" s="500"/>
      <c r="M21" s="478"/>
    </row>
    <row r="22" spans="1:46" ht="15" hidden="1" outlineLevel="1" thickBot="1" x14ac:dyDescent="0.35">
      <c r="A22" s="379" t="s">
        <v>96</v>
      </c>
      <c r="B22" s="515" t="str">
        <f xml:space="preserve">
IF(OR(B21="",B21=0),"",B20/B21)</f>
        <v/>
      </c>
      <c r="C22" s="447"/>
      <c r="D22" s="447" t="str">
        <f t="shared" ref="D22:E22" si="1" xml:space="preserve">
IF(OR(D21="",D21=0),"",D20/D21)</f>
        <v/>
      </c>
      <c r="E22" s="447" t="str">
        <f t="shared" si="1"/>
        <v/>
      </c>
      <c r="F22" s="447" t="str">
        <f t="shared" ref="F22:K22" si="2" xml:space="preserve">
IF(OR(F21="",F21=0),"",F20/F21)</f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/>
      <c r="M22" s="478"/>
    </row>
    <row r="23" spans="1:46" ht="15" hidden="1" outlineLevel="1" thickBot="1" x14ac:dyDescent="0.35">
      <c r="A23" s="387" t="s">
        <v>69</v>
      </c>
      <c r="B23" s="516">
        <f xml:space="preserve">
IF(B21="","",B20-B21)</f>
        <v>6724006</v>
      </c>
      <c r="C23" s="401"/>
      <c r="D23" s="401">
        <f t="shared" ref="D23:E23" si="3" xml:space="preserve">
IF(D21="","",D20-D21)</f>
        <v>24480</v>
      </c>
      <c r="E23" s="401">
        <f t="shared" si="3"/>
        <v>2994490</v>
      </c>
      <c r="F23" s="401">
        <f t="shared" ref="F23:K23" si="4" xml:space="preserve">
IF(F21="","",F20-F21)</f>
        <v>271216</v>
      </c>
      <c r="G23" s="401">
        <f t="shared" si="4"/>
        <v>324425</v>
      </c>
      <c r="H23" s="401">
        <f t="shared" si="4"/>
        <v>496032</v>
      </c>
      <c r="I23" s="401">
        <f t="shared" si="4"/>
        <v>1871312</v>
      </c>
      <c r="J23" s="401">
        <f t="shared" si="4"/>
        <v>112132</v>
      </c>
      <c r="K23" s="401">
        <f t="shared" si="4"/>
        <v>133110</v>
      </c>
      <c r="L23" s="401"/>
      <c r="M23" s="478"/>
    </row>
    <row r="24" spans="1:46" x14ac:dyDescent="0.3">
      <c r="A24" s="381" t="s">
        <v>236</v>
      </c>
      <c r="B24" s="416" t="s">
        <v>3</v>
      </c>
      <c r="C24" s="511" t="s">
        <v>316</v>
      </c>
      <c r="D24" s="512" t="s">
        <v>317</v>
      </c>
      <c r="E24" s="512" t="s">
        <v>320</v>
      </c>
      <c r="F24" s="513" t="s">
        <v>247</v>
      </c>
      <c r="AT24" s="478"/>
    </row>
    <row r="25" spans="1:46" x14ac:dyDescent="0.3">
      <c r="A25" s="382" t="s">
        <v>94</v>
      </c>
      <c r="B25" s="398">
        <f xml:space="preserve">
SUM(C25:F25)</f>
        <v>10350</v>
      </c>
      <c r="C25" s="502">
        <f xml:space="preserve">
IF($A$4&lt;=12,SUMIFS('ON Data'!$G:$G,'ON Data'!$D:$D,$A$4,'ON Data'!$E:$E,10),SUMIFS('ON Data'!$G:$G,'ON Data'!$E:$E,10))</f>
        <v>1950</v>
      </c>
      <c r="D25" s="503">
        <f xml:space="preserve">
IF($A$4&lt;=12,SUMIFS('ON Data'!$J:$J,'ON Data'!$D:$D,$A$4,'ON Data'!$E:$E,10),SUMIFS('ON Data'!$J:$J,'ON Data'!$E:$E,10))</f>
        <v>0</v>
      </c>
      <c r="E25" s="503">
        <f xml:space="preserve">
IF($A$4&lt;=12,SUMIFS('ON Data'!$H:$H,'ON Data'!$D:$D,$A$4,'ON Data'!$E:$E,10),SUMIFS('ON Data'!$H:$H,'ON Data'!$E:$E,10))</f>
        <v>8400</v>
      </c>
      <c r="F25" s="504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20517.564004422897</v>
      </c>
      <c r="C26" s="502">
        <f xml:space="preserve">
IF($A$4&lt;=12,SUMIFS('ON Data'!$G:$G,'ON Data'!$D:$D,$A$4,'ON Data'!$E:$E,11),SUMIFS('ON Data'!$G:$G,'ON Data'!$E:$E,11))</f>
        <v>12184.230671089563</v>
      </c>
      <c r="D26" s="503">
        <f xml:space="preserve">
IF($A$4&lt;=12,SUMIFS('ON Data'!$J:$J,'ON Data'!$D:$D,$A$4,'ON Data'!$E:$E,11),SUMIFS('ON Data'!$J:$J,'ON Data'!$E:$E,11))</f>
        <v>0</v>
      </c>
      <c r="E26" s="503">
        <f xml:space="preserve">
IF($A$4&lt;=12,SUMIFS('ON Data'!$H:$H,'ON Data'!$D:$D,$A$4,'ON Data'!$E:$E,11),SUMIFS('ON Data'!$H:$H,'ON Data'!$E:$E,11))</f>
        <v>8333.3333333333339</v>
      </c>
      <c r="F26" s="504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0.50444584931080938</v>
      </c>
      <c r="C27" s="505">
        <f xml:space="preserve">
IF(C26=0,0,C25/C26)</f>
        <v>0.16004293193717278</v>
      </c>
      <c r="D27" s="506">
        <f t="shared" ref="D27:E27" si="5" xml:space="preserve">
IF(D26=0,0,D25/D26)</f>
        <v>0</v>
      </c>
      <c r="E27" s="506">
        <f t="shared" si="5"/>
        <v>1.008</v>
      </c>
      <c r="F27" s="507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10167.564004422897</v>
      </c>
      <c r="C28" s="508">
        <f xml:space="preserve">
C26-C25</f>
        <v>10234.230671089563</v>
      </c>
      <c r="D28" s="509">
        <f t="shared" ref="D28:E28" si="6" xml:space="preserve">
D26-D25</f>
        <v>0</v>
      </c>
      <c r="E28" s="509">
        <f t="shared" si="6"/>
        <v>-66.66666666666606</v>
      </c>
      <c r="F28" s="510">
        <f xml:space="preserve">
F26-F25</f>
        <v>0</v>
      </c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  <c r="AP28" s="478"/>
      <c r="AQ28" s="478"/>
      <c r="AR28" s="478"/>
      <c r="AS28" s="478"/>
    </row>
    <row r="29" spans="1:46" x14ac:dyDescent="0.3">
      <c r="A29" s="389"/>
      <c r="B29" s="389"/>
      <c r="C29" s="390"/>
      <c r="D29" s="389"/>
      <c r="E29" s="389"/>
      <c r="F29" s="389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1"/>
      <c r="X29" s="501"/>
      <c r="Y29" s="501"/>
      <c r="Z29" s="501"/>
      <c r="AA29" s="501"/>
      <c r="AB29" s="501"/>
      <c r="AC29" s="501"/>
      <c r="AD29" s="501"/>
      <c r="AE29" s="501"/>
      <c r="AF29" s="501"/>
      <c r="AG29" s="501"/>
      <c r="AH29" s="501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312</v>
      </c>
    </row>
    <row r="34" spans="1:1" x14ac:dyDescent="0.3">
      <c r="A34" s="415" t="s">
        <v>313</v>
      </c>
    </row>
    <row r="35" spans="1:1" x14ac:dyDescent="0.3">
      <c r="A35" s="415" t="s">
        <v>314</v>
      </c>
    </row>
    <row r="36" spans="1:1" x14ac:dyDescent="0.3">
      <c r="A36" s="415" t="s">
        <v>315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L22">
    <cfRule type="cellIs" dxfId="28" priority="15" operator="greaterThan">
      <formula>1</formula>
    </cfRule>
  </conditionalFormatting>
  <conditionalFormatting sqref="B23:L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6" t="s">
        <v>151</v>
      </c>
      <c r="B1" s="526"/>
      <c r="C1" s="527"/>
      <c r="D1" s="527"/>
      <c r="E1" s="527"/>
    </row>
    <row r="2" spans="1:5" ht="14.4" customHeight="1" thickBot="1" x14ac:dyDescent="0.35">
      <c r="A2" s="374" t="s">
        <v>321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26192.334820482491</v>
      </c>
      <c r="D4" s="280">
        <f ca="1">IF(ISERROR(VLOOKUP("Náklady celkem",INDIRECT("HI!$A:$G"),5,0)),0,VLOOKUP("Náklady celkem",INDIRECT("HI!$A:$G"),5,0))</f>
        <v>26844.769959999998</v>
      </c>
      <c r="E4" s="281">
        <f ca="1">IF(C4=0,0,D4/C4)</f>
        <v>1.0249093921557273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10490.082063888549</v>
      </c>
      <c r="D7" s="288">
        <f>IF(ISERROR(HI!E5),"",HI!E5)</f>
        <v>10222.506049999998</v>
      </c>
      <c r="E7" s="285">
        <f t="shared" ref="E7:E15" si="0">IF(C7=0,0,D7/C7)</f>
        <v>0.97449247658322291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0.90771992191541018</v>
      </c>
      <c r="E8" s="285">
        <f t="shared" si="0"/>
        <v>1.0085776910171225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265</v>
      </c>
      <c r="C9" s="441">
        <v>0.3</v>
      </c>
      <c r="D9" s="441">
        <f>IF('LŽ Statim'!G3="",0,'LŽ Statim'!G3)</f>
        <v>1.5873015873015872E-2</v>
      </c>
      <c r="E9" s="285">
        <f>IF(C9=0,0,D9/C9)</f>
        <v>5.2910052910052907E-2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0.44684889314122123</v>
      </c>
      <c r="E11" s="285">
        <f t="shared" si="0"/>
        <v>0.74474815523536875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0.82132440535122342</v>
      </c>
      <c r="E12" s="285">
        <f t="shared" si="0"/>
        <v>1.0266555066890293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998.49299539566039</v>
      </c>
      <c r="D15" s="288">
        <f>IF(ISERROR(HI!E6),"",HI!E6)</f>
        <v>1006.8102800000001</v>
      </c>
      <c r="E15" s="285">
        <f t="shared" si="0"/>
        <v>1.0083298377081193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8687.6665445556646</v>
      </c>
      <c r="D16" s="284">
        <f ca="1">IF(ISERROR(VLOOKUP("Osobní náklady (Kč) *",INDIRECT("HI!$A:$G"),5,0)),0,VLOOKUP("Osobní náklady (Kč) *",INDIRECT("HI!$A:$G"),5,0))</f>
        <v>9128.2306900000003</v>
      </c>
      <c r="E16" s="285">
        <f ca="1">IF(C16=0,0,D16/C16)</f>
        <v>1.0507114474508032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29792.879980000002</v>
      </c>
      <c r="D18" s="303">
        <f ca="1">IF(ISERROR(VLOOKUP("Výnosy celkem",INDIRECT("HI!$A:$G"),5,0)),0,VLOOKUP("Výnosy celkem",INDIRECT("HI!$A:$G"),5,0))</f>
        <v>27065.70667</v>
      </c>
      <c r="E18" s="304">
        <f t="shared" ref="E18:E31" ca="1" si="1">IF(C18=0,0,D18/C18)</f>
        <v>0.90846224628734262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26633.339980000001</v>
      </c>
      <c r="D19" s="284">
        <f ca="1">IF(ISERROR(VLOOKUP("Ambulance *",INDIRECT("HI!$A:$G"),5,0)),0,VLOOKUP("Ambulance *",INDIRECT("HI!$A:$G"),5,0))</f>
        <v>24846.756669999999</v>
      </c>
      <c r="E19" s="285">
        <f t="shared" ca="1" si="1"/>
        <v>0.93291929170950338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0.93291929170950338</v>
      </c>
      <c r="E20" s="285">
        <f t="shared" si="1"/>
        <v>0.93291929170950338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0.93291929170950316</v>
      </c>
      <c r="E21" s="285">
        <f t="shared" si="1"/>
        <v>0.93291929170950316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0.98579141392332947</v>
      </c>
      <c r="E23" s="285">
        <f t="shared" si="1"/>
        <v>1.1597546046156817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3159.5400000000004</v>
      </c>
      <c r="D24" s="284">
        <f ca="1">IF(ISERROR(VLOOKUP("Hospitalizace *",INDIRECT("HI!$A:$G"),5,0)),0,VLOOKUP("Hospitalizace *",INDIRECT("HI!$A:$G"),5,0))</f>
        <v>2218.9500000000003</v>
      </c>
      <c r="E24" s="285">
        <f ca="1">IF(C24=0,0,D24/C24)</f>
        <v>0.70230160086594884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0.70230160086594884</v>
      </c>
      <c r="E25" s="285">
        <f t="shared" si="1"/>
        <v>0.70230160086594884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0.70230160086594884</v>
      </c>
      <c r="E26" s="285">
        <f t="shared" si="1"/>
        <v>0.70230160086594884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0.84677419354838712</v>
      </c>
      <c r="E29" s="285">
        <f t="shared" si="1"/>
        <v>0.89134125636672334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1.0378457059679767</v>
      </c>
      <c r="E30" s="285">
        <f t="shared" si="1"/>
        <v>1.0378457059679767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0.35460320173189763</v>
      </c>
      <c r="D31" s="289">
        <f>IF(ISERROR(VLOOKUP("Celkem:",'ZV Vyžád.'!$A:$M,7,0)),"",VLOOKUP("Celkem:",'ZV Vyžád.'!$A:$M,7,0))</f>
        <v>0.86125310638770491</v>
      </c>
      <c r="E31" s="285">
        <f t="shared" si="1"/>
        <v>2.428779836677466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8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1217</v>
      </c>
    </row>
    <row r="2" spans="1:49" x14ac:dyDescent="0.3">
      <c r="A2" s="374" t="s">
        <v>321</v>
      </c>
    </row>
    <row r="3" spans="1:49" x14ac:dyDescent="0.3">
      <c r="A3" s="370" t="s">
        <v>212</v>
      </c>
      <c r="B3" s="393">
        <v>2017</v>
      </c>
      <c r="D3" s="371">
        <f>MAX(D5:D1048576)</f>
        <v>4</v>
      </c>
      <c r="F3" s="371">
        <f>SUMIF($E5:$E1048576,"&lt;10",F5:F1048576)</f>
        <v>6893013.6500000004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353869.4</v>
      </c>
      <c r="J3" s="371">
        <f t="shared" si="0"/>
        <v>0</v>
      </c>
      <c r="K3" s="371">
        <f t="shared" si="0"/>
        <v>24481</v>
      </c>
      <c r="L3" s="371">
        <f t="shared" si="0"/>
        <v>3019807.2</v>
      </c>
      <c r="M3" s="371">
        <f t="shared" si="0"/>
        <v>0</v>
      </c>
      <c r="N3" s="371">
        <f t="shared" si="0"/>
        <v>0</v>
      </c>
      <c r="O3" s="371">
        <f t="shared" si="0"/>
        <v>316666</v>
      </c>
      <c r="P3" s="371">
        <f t="shared" si="0"/>
        <v>0</v>
      </c>
      <c r="Q3" s="371">
        <f t="shared" si="0"/>
        <v>325728</v>
      </c>
      <c r="R3" s="371">
        <f t="shared" si="0"/>
        <v>499896.25</v>
      </c>
      <c r="S3" s="371">
        <f t="shared" si="0"/>
        <v>0</v>
      </c>
      <c r="T3" s="371">
        <f t="shared" si="0"/>
        <v>0</v>
      </c>
      <c r="U3" s="371">
        <f t="shared" si="0"/>
        <v>0</v>
      </c>
      <c r="V3" s="371">
        <f t="shared" si="0"/>
        <v>1905061.8</v>
      </c>
      <c r="W3" s="371">
        <f t="shared" si="0"/>
        <v>124328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166518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0</v>
      </c>
      <c r="AR3" s="371">
        <f t="shared" si="0"/>
        <v>0</v>
      </c>
      <c r="AS3" s="371">
        <f t="shared" si="0"/>
        <v>0</v>
      </c>
      <c r="AT3" s="371">
        <f t="shared" si="0"/>
        <v>156658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22</v>
      </c>
      <c r="D5" s="370">
        <v>1</v>
      </c>
      <c r="E5" s="370">
        <v>1</v>
      </c>
      <c r="F5" s="370">
        <v>37.150000000000006</v>
      </c>
      <c r="G5" s="370">
        <v>0</v>
      </c>
      <c r="H5" s="370">
        <v>0</v>
      </c>
      <c r="I5" s="370">
        <v>3.9000000000000004</v>
      </c>
      <c r="J5" s="370">
        <v>0</v>
      </c>
      <c r="K5" s="370">
        <v>0</v>
      </c>
      <c r="L5" s="370">
        <v>9.5500000000000007</v>
      </c>
      <c r="M5" s="370">
        <v>0</v>
      </c>
      <c r="N5" s="370">
        <v>0</v>
      </c>
      <c r="O5" s="370">
        <v>1</v>
      </c>
      <c r="P5" s="370">
        <v>0</v>
      </c>
      <c r="Q5" s="370">
        <v>2</v>
      </c>
      <c r="R5" s="370">
        <v>3</v>
      </c>
      <c r="S5" s="370">
        <v>0</v>
      </c>
      <c r="T5" s="370">
        <v>0</v>
      </c>
      <c r="U5" s="370">
        <v>0</v>
      </c>
      <c r="V5" s="370">
        <v>12.7</v>
      </c>
      <c r="W5" s="370">
        <v>1</v>
      </c>
      <c r="X5" s="370">
        <v>0</v>
      </c>
      <c r="Y5" s="370">
        <v>0</v>
      </c>
      <c r="Z5" s="370">
        <v>0</v>
      </c>
      <c r="AA5" s="370">
        <v>0</v>
      </c>
      <c r="AB5" s="370">
        <v>2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0</v>
      </c>
      <c r="AR5" s="370">
        <v>0</v>
      </c>
      <c r="AS5" s="370">
        <v>0</v>
      </c>
      <c r="AT5" s="370">
        <v>2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22</v>
      </c>
      <c r="D6" s="370">
        <v>1</v>
      </c>
      <c r="E6" s="370">
        <v>2</v>
      </c>
      <c r="F6" s="370">
        <v>5874.25</v>
      </c>
      <c r="G6" s="370">
        <v>0</v>
      </c>
      <c r="H6" s="370">
        <v>0</v>
      </c>
      <c r="I6" s="370">
        <v>632</v>
      </c>
      <c r="J6" s="370">
        <v>0</v>
      </c>
      <c r="K6" s="370">
        <v>0</v>
      </c>
      <c r="L6" s="370">
        <v>1560</v>
      </c>
      <c r="M6" s="370">
        <v>0</v>
      </c>
      <c r="N6" s="370">
        <v>0</v>
      </c>
      <c r="O6" s="370">
        <v>176</v>
      </c>
      <c r="P6" s="370">
        <v>0</v>
      </c>
      <c r="Q6" s="370">
        <v>318</v>
      </c>
      <c r="R6" s="370">
        <v>487.25</v>
      </c>
      <c r="S6" s="370">
        <v>0</v>
      </c>
      <c r="T6" s="370">
        <v>0</v>
      </c>
      <c r="U6" s="370">
        <v>0</v>
      </c>
      <c r="V6" s="370">
        <v>2031</v>
      </c>
      <c r="W6" s="370">
        <v>174</v>
      </c>
      <c r="X6" s="370">
        <v>0</v>
      </c>
      <c r="Y6" s="370">
        <v>0</v>
      </c>
      <c r="Z6" s="370">
        <v>0</v>
      </c>
      <c r="AA6" s="370">
        <v>0</v>
      </c>
      <c r="AB6" s="370">
        <v>168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0</v>
      </c>
      <c r="AR6" s="370">
        <v>0</v>
      </c>
      <c r="AS6" s="370">
        <v>0</v>
      </c>
      <c r="AT6" s="370">
        <v>328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22</v>
      </c>
      <c r="D7" s="370">
        <v>1</v>
      </c>
      <c r="E7" s="370">
        <v>3</v>
      </c>
      <c r="F7" s="370">
        <v>68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68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22</v>
      </c>
      <c r="D8" s="370">
        <v>1</v>
      </c>
      <c r="E8" s="370">
        <v>4</v>
      </c>
      <c r="F8" s="370">
        <v>212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v>192</v>
      </c>
      <c r="M8" s="370">
        <v>0</v>
      </c>
      <c r="N8" s="370">
        <v>0</v>
      </c>
      <c r="O8" s="370">
        <v>20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0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22</v>
      </c>
      <c r="D9" s="370">
        <v>1</v>
      </c>
      <c r="E9" s="370">
        <v>5</v>
      </c>
      <c r="F9" s="370">
        <v>24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24</v>
      </c>
      <c r="M9" s="370">
        <v>0</v>
      </c>
      <c r="N9" s="370">
        <v>0</v>
      </c>
      <c r="O9" s="370">
        <v>0</v>
      </c>
      <c r="P9" s="370">
        <v>0</v>
      </c>
      <c r="Q9" s="370">
        <v>0</v>
      </c>
      <c r="R9" s="370">
        <v>0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22</v>
      </c>
      <c r="D10" s="370">
        <v>1</v>
      </c>
      <c r="E10" s="370">
        <v>6</v>
      </c>
      <c r="F10" s="370">
        <v>1624162</v>
      </c>
      <c r="G10" s="370">
        <v>0</v>
      </c>
      <c r="H10" s="370">
        <v>0</v>
      </c>
      <c r="I10" s="370">
        <v>85878</v>
      </c>
      <c r="J10" s="370">
        <v>0</v>
      </c>
      <c r="K10" s="370">
        <v>0</v>
      </c>
      <c r="L10" s="370">
        <v>773845</v>
      </c>
      <c r="M10" s="370">
        <v>0</v>
      </c>
      <c r="N10" s="370">
        <v>0</v>
      </c>
      <c r="O10" s="370">
        <v>65890</v>
      </c>
      <c r="P10" s="370">
        <v>0</v>
      </c>
      <c r="Q10" s="370">
        <v>77362</v>
      </c>
      <c r="R10" s="370">
        <v>120823</v>
      </c>
      <c r="S10" s="370">
        <v>0</v>
      </c>
      <c r="T10" s="370">
        <v>0</v>
      </c>
      <c r="U10" s="370">
        <v>0</v>
      </c>
      <c r="V10" s="370">
        <v>400497</v>
      </c>
      <c r="W10" s="370">
        <v>34548</v>
      </c>
      <c r="X10" s="370">
        <v>0</v>
      </c>
      <c r="Y10" s="370">
        <v>0</v>
      </c>
      <c r="Z10" s="370">
        <v>0</v>
      </c>
      <c r="AA10" s="370">
        <v>0</v>
      </c>
      <c r="AB10" s="370">
        <v>28344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36975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22</v>
      </c>
      <c r="D11" s="370">
        <v>1</v>
      </c>
      <c r="E11" s="370">
        <v>9</v>
      </c>
      <c r="F11" s="370">
        <v>11784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2748</v>
      </c>
      <c r="P11" s="370">
        <v>0</v>
      </c>
      <c r="Q11" s="370">
        <v>0</v>
      </c>
      <c r="R11" s="370">
        <v>950</v>
      </c>
      <c r="S11" s="370">
        <v>0</v>
      </c>
      <c r="T11" s="370">
        <v>0</v>
      </c>
      <c r="U11" s="370">
        <v>0</v>
      </c>
      <c r="V11" s="370">
        <v>2000</v>
      </c>
      <c r="W11" s="370">
        <v>2748</v>
      </c>
      <c r="X11" s="370">
        <v>0</v>
      </c>
      <c r="Y11" s="370">
        <v>0</v>
      </c>
      <c r="Z11" s="370">
        <v>0</v>
      </c>
      <c r="AA11" s="370">
        <v>0</v>
      </c>
      <c r="AB11" s="370">
        <v>2748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590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22</v>
      </c>
      <c r="D12" s="370">
        <v>1</v>
      </c>
      <c r="E12" s="370">
        <v>10</v>
      </c>
      <c r="F12" s="370">
        <v>7000</v>
      </c>
      <c r="G12" s="370">
        <v>0</v>
      </c>
      <c r="H12" s="370">
        <v>7000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22</v>
      </c>
      <c r="D13" s="370">
        <v>1</v>
      </c>
      <c r="E13" s="370">
        <v>11</v>
      </c>
      <c r="F13" s="370">
        <v>5129.3910011057242</v>
      </c>
      <c r="G13" s="370">
        <v>3046.0576677723907</v>
      </c>
      <c r="H13" s="370">
        <v>2083.3333333333335</v>
      </c>
      <c r="I13" s="370">
        <v>0</v>
      </c>
      <c r="J13" s="370">
        <v>0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22</v>
      </c>
      <c r="D14" s="370">
        <v>2</v>
      </c>
      <c r="E14" s="370">
        <v>1</v>
      </c>
      <c r="F14" s="370">
        <v>38.25</v>
      </c>
      <c r="G14" s="370">
        <v>0</v>
      </c>
      <c r="H14" s="370">
        <v>0</v>
      </c>
      <c r="I14" s="370">
        <v>4</v>
      </c>
      <c r="J14" s="370">
        <v>0</v>
      </c>
      <c r="K14" s="370">
        <v>1</v>
      </c>
      <c r="L14" s="370">
        <v>9.5500000000000007</v>
      </c>
      <c r="M14" s="370">
        <v>0</v>
      </c>
      <c r="N14" s="370">
        <v>0</v>
      </c>
      <c r="O14" s="370">
        <v>1</v>
      </c>
      <c r="P14" s="370">
        <v>0</v>
      </c>
      <c r="Q14" s="370">
        <v>2</v>
      </c>
      <c r="R14" s="370">
        <v>3</v>
      </c>
      <c r="S14" s="370">
        <v>0</v>
      </c>
      <c r="T14" s="370">
        <v>0</v>
      </c>
      <c r="U14" s="370">
        <v>0</v>
      </c>
      <c r="V14" s="370">
        <v>12.7</v>
      </c>
      <c r="W14" s="370">
        <v>1</v>
      </c>
      <c r="X14" s="370">
        <v>0</v>
      </c>
      <c r="Y14" s="370">
        <v>0</v>
      </c>
      <c r="Z14" s="370">
        <v>0</v>
      </c>
      <c r="AA14" s="370">
        <v>0</v>
      </c>
      <c r="AB14" s="370">
        <v>2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0</v>
      </c>
      <c r="AR14" s="370">
        <v>0</v>
      </c>
      <c r="AS14" s="370">
        <v>0</v>
      </c>
      <c r="AT14" s="370">
        <v>2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22</v>
      </c>
      <c r="D15" s="370">
        <v>2</v>
      </c>
      <c r="E15" s="370">
        <v>2</v>
      </c>
      <c r="F15" s="370">
        <v>5308.5</v>
      </c>
      <c r="G15" s="370">
        <v>0</v>
      </c>
      <c r="H15" s="370">
        <v>0</v>
      </c>
      <c r="I15" s="370">
        <v>521</v>
      </c>
      <c r="J15" s="370">
        <v>0</v>
      </c>
      <c r="K15" s="370">
        <v>0</v>
      </c>
      <c r="L15" s="370">
        <v>1402</v>
      </c>
      <c r="M15" s="370">
        <v>0</v>
      </c>
      <c r="N15" s="370">
        <v>0</v>
      </c>
      <c r="O15" s="370">
        <v>160</v>
      </c>
      <c r="P15" s="370">
        <v>0</v>
      </c>
      <c r="Q15" s="370">
        <v>300</v>
      </c>
      <c r="R15" s="370">
        <v>452</v>
      </c>
      <c r="S15" s="370">
        <v>0</v>
      </c>
      <c r="T15" s="370">
        <v>0</v>
      </c>
      <c r="U15" s="370">
        <v>0</v>
      </c>
      <c r="V15" s="370">
        <v>1878.5</v>
      </c>
      <c r="W15" s="370">
        <v>133</v>
      </c>
      <c r="X15" s="370">
        <v>0</v>
      </c>
      <c r="Y15" s="370">
        <v>0</v>
      </c>
      <c r="Z15" s="370">
        <v>0</v>
      </c>
      <c r="AA15" s="370">
        <v>0</v>
      </c>
      <c r="AB15" s="370">
        <v>142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320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22</v>
      </c>
      <c r="D16" s="370">
        <v>2</v>
      </c>
      <c r="E16" s="370">
        <v>3</v>
      </c>
      <c r="F16" s="370">
        <v>177.5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68</v>
      </c>
      <c r="M16" s="370">
        <v>0</v>
      </c>
      <c r="N16" s="370">
        <v>0</v>
      </c>
      <c r="O16" s="370">
        <v>0</v>
      </c>
      <c r="P16" s="370">
        <v>0</v>
      </c>
      <c r="Q16" s="370">
        <v>0</v>
      </c>
      <c r="R16" s="370">
        <v>0</v>
      </c>
      <c r="S16" s="370">
        <v>0</v>
      </c>
      <c r="T16" s="370">
        <v>0</v>
      </c>
      <c r="U16" s="370">
        <v>0</v>
      </c>
      <c r="V16" s="370">
        <v>109.5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22</v>
      </c>
      <c r="D17" s="370">
        <v>2</v>
      </c>
      <c r="E17" s="370">
        <v>4</v>
      </c>
      <c r="F17" s="370">
        <v>693.5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180</v>
      </c>
      <c r="M17" s="370">
        <v>0</v>
      </c>
      <c r="N17" s="370">
        <v>0</v>
      </c>
      <c r="O17" s="370">
        <v>7</v>
      </c>
      <c r="P17" s="370">
        <v>0</v>
      </c>
      <c r="Q17" s="370">
        <v>16</v>
      </c>
      <c r="R17" s="370">
        <v>16</v>
      </c>
      <c r="S17" s="370">
        <v>0</v>
      </c>
      <c r="T17" s="370">
        <v>0</v>
      </c>
      <c r="U17" s="370">
        <v>0</v>
      </c>
      <c r="V17" s="370">
        <v>422</v>
      </c>
      <c r="W17" s="370">
        <v>27</v>
      </c>
      <c r="X17" s="370">
        <v>0</v>
      </c>
      <c r="Y17" s="370">
        <v>0</v>
      </c>
      <c r="Z17" s="370">
        <v>0</v>
      </c>
      <c r="AA17" s="370">
        <v>0</v>
      </c>
      <c r="AB17" s="370">
        <v>25.5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22</v>
      </c>
      <c r="D18" s="370">
        <v>2</v>
      </c>
      <c r="E18" s="370">
        <v>5</v>
      </c>
      <c r="F18" s="370">
        <v>12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12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22</v>
      </c>
      <c r="D19" s="370">
        <v>2</v>
      </c>
      <c r="E19" s="370">
        <v>6</v>
      </c>
      <c r="F19" s="370">
        <v>1779875</v>
      </c>
      <c r="G19" s="370">
        <v>0</v>
      </c>
      <c r="H19" s="370">
        <v>0</v>
      </c>
      <c r="I19" s="370">
        <v>80937</v>
      </c>
      <c r="J19" s="370">
        <v>0</v>
      </c>
      <c r="K19" s="370">
        <v>22945</v>
      </c>
      <c r="L19" s="370">
        <v>748398</v>
      </c>
      <c r="M19" s="370">
        <v>0</v>
      </c>
      <c r="N19" s="370">
        <v>0</v>
      </c>
      <c r="O19" s="370">
        <v>59187</v>
      </c>
      <c r="P19" s="370">
        <v>0</v>
      </c>
      <c r="Q19" s="370">
        <v>81356</v>
      </c>
      <c r="R19" s="370">
        <v>124312</v>
      </c>
      <c r="S19" s="370">
        <v>0</v>
      </c>
      <c r="T19" s="370">
        <v>0</v>
      </c>
      <c r="U19" s="370">
        <v>0</v>
      </c>
      <c r="V19" s="370">
        <v>549459</v>
      </c>
      <c r="W19" s="370">
        <v>42367</v>
      </c>
      <c r="X19" s="370">
        <v>0</v>
      </c>
      <c r="Y19" s="370">
        <v>0</v>
      </c>
      <c r="Z19" s="370">
        <v>0</v>
      </c>
      <c r="AA19" s="370">
        <v>0</v>
      </c>
      <c r="AB19" s="370">
        <v>34144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0</v>
      </c>
      <c r="AP19" s="370">
        <v>0</v>
      </c>
      <c r="AQ19" s="370">
        <v>0</v>
      </c>
      <c r="AR19" s="370">
        <v>0</v>
      </c>
      <c r="AS19" s="370">
        <v>0</v>
      </c>
      <c r="AT19" s="370">
        <v>36770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22</v>
      </c>
      <c r="D20" s="370">
        <v>2</v>
      </c>
      <c r="E20" s="370">
        <v>9</v>
      </c>
      <c r="F20" s="370">
        <v>10014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370">
        <v>0</v>
      </c>
      <c r="O20" s="370">
        <v>2748</v>
      </c>
      <c r="P20" s="370">
        <v>0</v>
      </c>
      <c r="Q20" s="370">
        <v>0</v>
      </c>
      <c r="R20" s="370">
        <v>0</v>
      </c>
      <c r="S20" s="370">
        <v>0</v>
      </c>
      <c r="T20" s="370">
        <v>0</v>
      </c>
      <c r="U20" s="370">
        <v>0</v>
      </c>
      <c r="V20" s="370">
        <v>1180</v>
      </c>
      <c r="W20" s="370">
        <v>2748</v>
      </c>
      <c r="X20" s="370">
        <v>0</v>
      </c>
      <c r="Y20" s="370">
        <v>0</v>
      </c>
      <c r="Z20" s="370">
        <v>0</v>
      </c>
      <c r="AA20" s="370">
        <v>0</v>
      </c>
      <c r="AB20" s="370">
        <v>2748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0</v>
      </c>
      <c r="AP20" s="370">
        <v>0</v>
      </c>
      <c r="AQ20" s="370">
        <v>0</v>
      </c>
      <c r="AR20" s="370">
        <v>0</v>
      </c>
      <c r="AS20" s="370">
        <v>0</v>
      </c>
      <c r="AT20" s="370">
        <v>590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22</v>
      </c>
      <c r="D21" s="370">
        <v>2</v>
      </c>
      <c r="E21" s="370">
        <v>10</v>
      </c>
      <c r="F21" s="370">
        <v>1450</v>
      </c>
      <c r="G21" s="370">
        <v>1450</v>
      </c>
      <c r="H21" s="370">
        <v>0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22</v>
      </c>
      <c r="D22" s="370">
        <v>2</v>
      </c>
      <c r="E22" s="370">
        <v>11</v>
      </c>
      <c r="F22" s="370">
        <v>5129.3910011057242</v>
      </c>
      <c r="G22" s="370">
        <v>3046.0576677723907</v>
      </c>
      <c r="H22" s="370">
        <v>2083.3333333333335</v>
      </c>
      <c r="I22" s="370">
        <v>0</v>
      </c>
      <c r="J22" s="370">
        <v>0</v>
      </c>
      <c r="K22" s="370">
        <v>0</v>
      </c>
      <c r="L22" s="370">
        <v>0</v>
      </c>
      <c r="M22" s="370">
        <v>0</v>
      </c>
      <c r="N22" s="370">
        <v>0</v>
      </c>
      <c r="O22" s="370">
        <v>0</v>
      </c>
      <c r="P22" s="370">
        <v>0</v>
      </c>
      <c r="Q22" s="370">
        <v>0</v>
      </c>
      <c r="R22" s="370">
        <v>0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0</v>
      </c>
      <c r="AR22" s="370">
        <v>0</v>
      </c>
      <c r="AS22" s="370">
        <v>0</v>
      </c>
      <c r="AT22" s="370">
        <v>0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22</v>
      </c>
      <c r="D23" s="370">
        <v>3</v>
      </c>
      <c r="E23" s="370">
        <v>1</v>
      </c>
      <c r="F23" s="370">
        <v>37.25</v>
      </c>
      <c r="G23" s="370">
        <v>0</v>
      </c>
      <c r="H23" s="370">
        <v>0</v>
      </c>
      <c r="I23" s="370">
        <v>4</v>
      </c>
      <c r="J23" s="370">
        <v>0</v>
      </c>
      <c r="K23" s="370">
        <v>0</v>
      </c>
      <c r="L23" s="370">
        <v>9.5500000000000007</v>
      </c>
      <c r="M23" s="370">
        <v>0</v>
      </c>
      <c r="N23" s="370">
        <v>0</v>
      </c>
      <c r="O23" s="370">
        <v>1</v>
      </c>
      <c r="P23" s="370">
        <v>0</v>
      </c>
      <c r="Q23" s="370">
        <v>2</v>
      </c>
      <c r="R23" s="370">
        <v>3</v>
      </c>
      <c r="S23" s="370">
        <v>0</v>
      </c>
      <c r="T23" s="370">
        <v>0</v>
      </c>
      <c r="U23" s="370">
        <v>0</v>
      </c>
      <c r="V23" s="370">
        <v>12.7</v>
      </c>
      <c r="W23" s="370">
        <v>1</v>
      </c>
      <c r="X23" s="370">
        <v>0</v>
      </c>
      <c r="Y23" s="370">
        <v>0</v>
      </c>
      <c r="Z23" s="370">
        <v>0</v>
      </c>
      <c r="AA23" s="370">
        <v>0</v>
      </c>
      <c r="AB23" s="370">
        <v>2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0</v>
      </c>
      <c r="AP23" s="370">
        <v>0</v>
      </c>
      <c r="AQ23" s="370">
        <v>0</v>
      </c>
      <c r="AR23" s="370">
        <v>0</v>
      </c>
      <c r="AS23" s="370">
        <v>0</v>
      </c>
      <c r="AT23" s="370">
        <v>2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22</v>
      </c>
      <c r="D24" s="370">
        <v>3</v>
      </c>
      <c r="E24" s="370">
        <v>2</v>
      </c>
      <c r="F24" s="370">
        <v>6037.5</v>
      </c>
      <c r="G24" s="370">
        <v>0</v>
      </c>
      <c r="H24" s="370">
        <v>0</v>
      </c>
      <c r="I24" s="370">
        <v>681.5</v>
      </c>
      <c r="J24" s="370">
        <v>0</v>
      </c>
      <c r="K24" s="370">
        <v>0</v>
      </c>
      <c r="L24" s="370">
        <v>1645</v>
      </c>
      <c r="M24" s="370">
        <v>0</v>
      </c>
      <c r="N24" s="370">
        <v>0</v>
      </c>
      <c r="O24" s="370">
        <v>184</v>
      </c>
      <c r="P24" s="370">
        <v>0</v>
      </c>
      <c r="Q24" s="370">
        <v>345</v>
      </c>
      <c r="R24" s="370">
        <v>521</v>
      </c>
      <c r="S24" s="370">
        <v>0</v>
      </c>
      <c r="T24" s="370">
        <v>0</v>
      </c>
      <c r="U24" s="370">
        <v>0</v>
      </c>
      <c r="V24" s="370">
        <v>2095</v>
      </c>
      <c r="W24" s="370">
        <v>24</v>
      </c>
      <c r="X24" s="370">
        <v>0</v>
      </c>
      <c r="Y24" s="370">
        <v>0</v>
      </c>
      <c r="Z24" s="370">
        <v>0</v>
      </c>
      <c r="AA24" s="370">
        <v>0</v>
      </c>
      <c r="AB24" s="370">
        <v>174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368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22</v>
      </c>
      <c r="D25" s="370">
        <v>3</v>
      </c>
      <c r="E25" s="370">
        <v>3</v>
      </c>
      <c r="F25" s="370">
        <v>92.5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76</v>
      </c>
      <c r="M25" s="370">
        <v>0</v>
      </c>
      <c r="N25" s="370">
        <v>0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16.5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22</v>
      </c>
      <c r="D26" s="370">
        <v>3</v>
      </c>
      <c r="E26" s="370">
        <v>4</v>
      </c>
      <c r="F26" s="370">
        <v>400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0">
        <v>168</v>
      </c>
      <c r="M26" s="370">
        <v>0</v>
      </c>
      <c r="N26" s="370">
        <v>0</v>
      </c>
      <c r="O26" s="370">
        <v>24</v>
      </c>
      <c r="P26" s="370">
        <v>0</v>
      </c>
      <c r="Q26" s="370">
        <v>16</v>
      </c>
      <c r="R26" s="370">
        <v>16</v>
      </c>
      <c r="S26" s="370">
        <v>0</v>
      </c>
      <c r="T26" s="370">
        <v>0</v>
      </c>
      <c r="U26" s="370">
        <v>0</v>
      </c>
      <c r="V26" s="370">
        <v>161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15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0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22</v>
      </c>
      <c r="D27" s="370">
        <v>3</v>
      </c>
      <c r="E27" s="370">
        <v>6</v>
      </c>
      <c r="F27" s="370">
        <v>1657699</v>
      </c>
      <c r="G27" s="370">
        <v>0</v>
      </c>
      <c r="H27" s="370">
        <v>0</v>
      </c>
      <c r="I27" s="370">
        <v>91906</v>
      </c>
      <c r="J27" s="370">
        <v>0</v>
      </c>
      <c r="K27" s="370">
        <v>1535</v>
      </c>
      <c r="L27" s="370">
        <v>740718</v>
      </c>
      <c r="M27" s="370">
        <v>0</v>
      </c>
      <c r="N27" s="370">
        <v>0</v>
      </c>
      <c r="O27" s="370">
        <v>78775</v>
      </c>
      <c r="P27" s="370">
        <v>0</v>
      </c>
      <c r="Q27" s="370">
        <v>81310</v>
      </c>
      <c r="R27" s="370">
        <v>124897</v>
      </c>
      <c r="S27" s="370">
        <v>0</v>
      </c>
      <c r="T27" s="370">
        <v>0</v>
      </c>
      <c r="U27" s="370">
        <v>0</v>
      </c>
      <c r="V27" s="370">
        <v>451074</v>
      </c>
      <c r="W27" s="370">
        <v>10251</v>
      </c>
      <c r="X27" s="370">
        <v>0</v>
      </c>
      <c r="Y27" s="370">
        <v>0</v>
      </c>
      <c r="Z27" s="370">
        <v>0</v>
      </c>
      <c r="AA27" s="370">
        <v>0</v>
      </c>
      <c r="AB27" s="370">
        <v>39603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37630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22</v>
      </c>
      <c r="D28" s="370">
        <v>3</v>
      </c>
      <c r="E28" s="370">
        <v>9</v>
      </c>
      <c r="F28" s="370">
        <v>34374</v>
      </c>
      <c r="G28" s="370">
        <v>0</v>
      </c>
      <c r="H28" s="370">
        <v>0</v>
      </c>
      <c r="I28" s="370">
        <v>1770</v>
      </c>
      <c r="J28" s="370">
        <v>0</v>
      </c>
      <c r="K28" s="370">
        <v>0</v>
      </c>
      <c r="L28" s="370">
        <v>0</v>
      </c>
      <c r="M28" s="370">
        <v>0</v>
      </c>
      <c r="N28" s="370">
        <v>0</v>
      </c>
      <c r="O28" s="370">
        <v>14353</v>
      </c>
      <c r="P28" s="370">
        <v>0</v>
      </c>
      <c r="Q28" s="370">
        <v>0</v>
      </c>
      <c r="R28" s="370">
        <v>0</v>
      </c>
      <c r="S28" s="370">
        <v>0</v>
      </c>
      <c r="T28" s="370">
        <v>0</v>
      </c>
      <c r="U28" s="370">
        <v>0</v>
      </c>
      <c r="V28" s="370">
        <v>5590</v>
      </c>
      <c r="W28" s="370">
        <v>358</v>
      </c>
      <c r="X28" s="370">
        <v>0</v>
      </c>
      <c r="Y28" s="370">
        <v>0</v>
      </c>
      <c r="Z28" s="370">
        <v>0</v>
      </c>
      <c r="AA28" s="370">
        <v>0</v>
      </c>
      <c r="AB28" s="370">
        <v>10853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370">
        <v>0</v>
      </c>
      <c r="AT28" s="370">
        <v>1450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22</v>
      </c>
      <c r="D29" s="370">
        <v>3</v>
      </c>
      <c r="E29" s="370">
        <v>11</v>
      </c>
      <c r="F29" s="370">
        <v>5129.3910011057242</v>
      </c>
      <c r="G29" s="370">
        <v>3046.0576677723907</v>
      </c>
      <c r="H29" s="370">
        <v>2083.3333333333335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0</v>
      </c>
      <c r="R29" s="370">
        <v>0</v>
      </c>
      <c r="S29" s="370">
        <v>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0</v>
      </c>
      <c r="AR29" s="370">
        <v>0</v>
      </c>
      <c r="AS29" s="370">
        <v>0</v>
      </c>
      <c r="AT29" s="370">
        <v>0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22</v>
      </c>
      <c r="D30" s="370">
        <v>4</v>
      </c>
      <c r="E30" s="370">
        <v>1</v>
      </c>
      <c r="F30" s="370">
        <v>36.25</v>
      </c>
      <c r="G30" s="370">
        <v>0</v>
      </c>
      <c r="H30" s="370">
        <v>0</v>
      </c>
      <c r="I30" s="370">
        <v>4</v>
      </c>
      <c r="J30" s="370">
        <v>0</v>
      </c>
      <c r="K30" s="370">
        <v>0</v>
      </c>
      <c r="L30" s="370">
        <v>9.5500000000000007</v>
      </c>
      <c r="M30" s="370">
        <v>0</v>
      </c>
      <c r="N30" s="370">
        <v>0</v>
      </c>
      <c r="O30" s="370">
        <v>1</v>
      </c>
      <c r="P30" s="370">
        <v>0</v>
      </c>
      <c r="Q30" s="370">
        <v>2</v>
      </c>
      <c r="R30" s="370">
        <v>3</v>
      </c>
      <c r="S30" s="370">
        <v>0</v>
      </c>
      <c r="T30" s="370">
        <v>0</v>
      </c>
      <c r="U30" s="370">
        <v>0</v>
      </c>
      <c r="V30" s="370">
        <v>12.7</v>
      </c>
      <c r="W30" s="370">
        <v>1</v>
      </c>
      <c r="X30" s="370">
        <v>0</v>
      </c>
      <c r="Y30" s="370">
        <v>0</v>
      </c>
      <c r="Z30" s="370">
        <v>0</v>
      </c>
      <c r="AA30" s="370">
        <v>0</v>
      </c>
      <c r="AB30" s="370">
        <v>1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0</v>
      </c>
      <c r="AR30" s="370">
        <v>0</v>
      </c>
      <c r="AS30" s="370">
        <v>0</v>
      </c>
      <c r="AT30" s="370">
        <v>2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22</v>
      </c>
      <c r="D31" s="370">
        <v>4</v>
      </c>
      <c r="E31" s="370">
        <v>2</v>
      </c>
      <c r="F31" s="370">
        <v>5252.5</v>
      </c>
      <c r="G31" s="370">
        <v>0</v>
      </c>
      <c r="H31" s="370">
        <v>0</v>
      </c>
      <c r="I31" s="370">
        <v>584</v>
      </c>
      <c r="J31" s="370">
        <v>0</v>
      </c>
      <c r="K31" s="370">
        <v>0</v>
      </c>
      <c r="L31" s="370">
        <v>1302</v>
      </c>
      <c r="M31" s="370">
        <v>0</v>
      </c>
      <c r="N31" s="370">
        <v>0</v>
      </c>
      <c r="O31" s="370">
        <v>160</v>
      </c>
      <c r="P31" s="370">
        <v>0</v>
      </c>
      <c r="Q31" s="370">
        <v>300</v>
      </c>
      <c r="R31" s="370">
        <v>460</v>
      </c>
      <c r="S31" s="370">
        <v>0</v>
      </c>
      <c r="T31" s="370">
        <v>0</v>
      </c>
      <c r="U31" s="370">
        <v>0</v>
      </c>
      <c r="V31" s="370">
        <v>1888.5</v>
      </c>
      <c r="W31" s="370">
        <v>120</v>
      </c>
      <c r="X31" s="370">
        <v>0</v>
      </c>
      <c r="Y31" s="370">
        <v>0</v>
      </c>
      <c r="Z31" s="370">
        <v>0</v>
      </c>
      <c r="AA31" s="370">
        <v>0</v>
      </c>
      <c r="AB31" s="370">
        <v>158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280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22</v>
      </c>
      <c r="D32" s="370">
        <v>4</v>
      </c>
      <c r="E32" s="370">
        <v>3</v>
      </c>
      <c r="F32" s="370">
        <v>85.5</v>
      </c>
      <c r="G32" s="370">
        <v>0</v>
      </c>
      <c r="H32" s="370">
        <v>0</v>
      </c>
      <c r="I32" s="370">
        <v>0</v>
      </c>
      <c r="J32" s="370">
        <v>0</v>
      </c>
      <c r="K32" s="370">
        <v>0</v>
      </c>
      <c r="L32" s="370">
        <v>72</v>
      </c>
      <c r="M32" s="370">
        <v>0</v>
      </c>
      <c r="N32" s="370">
        <v>0</v>
      </c>
      <c r="O32" s="370">
        <v>0</v>
      </c>
      <c r="P32" s="370">
        <v>0</v>
      </c>
      <c r="Q32" s="370">
        <v>0</v>
      </c>
      <c r="R32" s="370">
        <v>0</v>
      </c>
      <c r="S32" s="370">
        <v>0</v>
      </c>
      <c r="T32" s="370">
        <v>0</v>
      </c>
      <c r="U32" s="370">
        <v>0</v>
      </c>
      <c r="V32" s="370">
        <v>13.5</v>
      </c>
      <c r="W32" s="370">
        <v>0</v>
      </c>
      <c r="X32" s="370">
        <v>0</v>
      </c>
      <c r="Y32" s="370">
        <v>0</v>
      </c>
      <c r="Z32" s="370">
        <v>0</v>
      </c>
      <c r="AA32" s="370">
        <v>0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0</v>
      </c>
      <c r="AM32" s="370">
        <v>0</v>
      </c>
      <c r="AN32" s="370">
        <v>0</v>
      </c>
      <c r="AO32" s="370">
        <v>0</v>
      </c>
      <c r="AP32" s="370">
        <v>0</v>
      </c>
      <c r="AQ32" s="370">
        <v>0</v>
      </c>
      <c r="AR32" s="370">
        <v>0</v>
      </c>
      <c r="AS32" s="370">
        <v>0</v>
      </c>
      <c r="AT32" s="370">
        <v>0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22</v>
      </c>
      <c r="D33" s="370">
        <v>4</v>
      </c>
      <c r="E33" s="370">
        <v>4</v>
      </c>
      <c r="F33" s="370">
        <v>397</v>
      </c>
      <c r="G33" s="370">
        <v>0</v>
      </c>
      <c r="H33" s="370">
        <v>0</v>
      </c>
      <c r="I33" s="370">
        <v>0</v>
      </c>
      <c r="J33" s="370">
        <v>0</v>
      </c>
      <c r="K33" s="370">
        <v>0</v>
      </c>
      <c r="L33" s="370">
        <v>170</v>
      </c>
      <c r="M33" s="370">
        <v>0</v>
      </c>
      <c r="N33" s="370">
        <v>0</v>
      </c>
      <c r="O33" s="370">
        <v>17</v>
      </c>
      <c r="P33" s="370">
        <v>0</v>
      </c>
      <c r="Q33" s="370">
        <v>0</v>
      </c>
      <c r="R33" s="370">
        <v>0</v>
      </c>
      <c r="S33" s="370">
        <v>0</v>
      </c>
      <c r="T33" s="370">
        <v>0</v>
      </c>
      <c r="U33" s="370">
        <v>0</v>
      </c>
      <c r="V33" s="370">
        <v>183.5</v>
      </c>
      <c r="W33" s="370">
        <v>6</v>
      </c>
      <c r="X33" s="370">
        <v>0</v>
      </c>
      <c r="Y33" s="370">
        <v>0</v>
      </c>
      <c r="Z33" s="370">
        <v>0</v>
      </c>
      <c r="AA33" s="370">
        <v>0</v>
      </c>
      <c r="AB33" s="370">
        <v>20.5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0</v>
      </c>
      <c r="AM33" s="370">
        <v>0</v>
      </c>
      <c r="AN33" s="370">
        <v>0</v>
      </c>
      <c r="AO33" s="370">
        <v>0</v>
      </c>
      <c r="AP33" s="370">
        <v>0</v>
      </c>
      <c r="AQ33" s="370">
        <v>0</v>
      </c>
      <c r="AR33" s="370">
        <v>0</v>
      </c>
      <c r="AS33" s="370">
        <v>0</v>
      </c>
      <c r="AT33" s="370">
        <v>0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22</v>
      </c>
      <c r="D34" s="370">
        <v>4</v>
      </c>
      <c r="E34" s="370">
        <v>5</v>
      </c>
      <c r="F34" s="370">
        <v>24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24</v>
      </c>
      <c r="M34" s="370">
        <v>0</v>
      </c>
      <c r="N34" s="370">
        <v>0</v>
      </c>
      <c r="O34" s="370">
        <v>0</v>
      </c>
      <c r="P34" s="370">
        <v>0</v>
      </c>
      <c r="Q34" s="370">
        <v>0</v>
      </c>
      <c r="R34" s="370">
        <v>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22</v>
      </c>
      <c r="D35" s="370">
        <v>4</v>
      </c>
      <c r="E35" s="370">
        <v>6</v>
      </c>
      <c r="F35" s="370">
        <v>1662270</v>
      </c>
      <c r="G35" s="370">
        <v>0</v>
      </c>
      <c r="H35" s="370">
        <v>0</v>
      </c>
      <c r="I35" s="370">
        <v>89174</v>
      </c>
      <c r="J35" s="370">
        <v>0</v>
      </c>
      <c r="K35" s="370">
        <v>0</v>
      </c>
      <c r="L35" s="370">
        <v>731529</v>
      </c>
      <c r="M35" s="370">
        <v>0</v>
      </c>
      <c r="N35" s="370">
        <v>0</v>
      </c>
      <c r="O35" s="370">
        <v>67364</v>
      </c>
      <c r="P35" s="370">
        <v>0</v>
      </c>
      <c r="Q35" s="370">
        <v>84397</v>
      </c>
      <c r="R35" s="370">
        <v>126000</v>
      </c>
      <c r="S35" s="370">
        <v>0</v>
      </c>
      <c r="T35" s="370">
        <v>0</v>
      </c>
      <c r="U35" s="370">
        <v>0</v>
      </c>
      <c r="V35" s="370">
        <v>470282</v>
      </c>
      <c r="W35" s="370">
        <v>24966</v>
      </c>
      <c r="X35" s="370">
        <v>0</v>
      </c>
      <c r="Y35" s="370">
        <v>0</v>
      </c>
      <c r="Z35" s="370">
        <v>0</v>
      </c>
      <c r="AA35" s="370">
        <v>0</v>
      </c>
      <c r="AB35" s="370">
        <v>31019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0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0</v>
      </c>
      <c r="AS35" s="370">
        <v>0</v>
      </c>
      <c r="AT35" s="370">
        <v>37539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22</v>
      </c>
      <c r="D36" s="370">
        <v>4</v>
      </c>
      <c r="E36" s="370">
        <v>9</v>
      </c>
      <c r="F36" s="370">
        <v>88028</v>
      </c>
      <c r="G36" s="370">
        <v>0</v>
      </c>
      <c r="H36" s="370">
        <v>0</v>
      </c>
      <c r="I36" s="370">
        <v>1770</v>
      </c>
      <c r="J36" s="370">
        <v>0</v>
      </c>
      <c r="K36" s="370">
        <v>0</v>
      </c>
      <c r="L36" s="370">
        <v>18316</v>
      </c>
      <c r="M36" s="370">
        <v>0</v>
      </c>
      <c r="N36" s="370">
        <v>0</v>
      </c>
      <c r="O36" s="370">
        <v>24849</v>
      </c>
      <c r="P36" s="370">
        <v>0</v>
      </c>
      <c r="Q36" s="370">
        <v>0</v>
      </c>
      <c r="R36" s="370">
        <v>950</v>
      </c>
      <c r="S36" s="370">
        <v>0</v>
      </c>
      <c r="T36" s="370">
        <v>0</v>
      </c>
      <c r="U36" s="370">
        <v>0</v>
      </c>
      <c r="V36" s="370">
        <v>16130</v>
      </c>
      <c r="W36" s="370">
        <v>5854</v>
      </c>
      <c r="X36" s="370">
        <v>0</v>
      </c>
      <c r="Y36" s="370">
        <v>0</v>
      </c>
      <c r="Z36" s="370">
        <v>0</v>
      </c>
      <c r="AA36" s="370">
        <v>0</v>
      </c>
      <c r="AB36" s="370">
        <v>16349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0</v>
      </c>
      <c r="AP36" s="370">
        <v>0</v>
      </c>
      <c r="AQ36" s="370">
        <v>0</v>
      </c>
      <c r="AR36" s="370">
        <v>0</v>
      </c>
      <c r="AS36" s="370">
        <v>0</v>
      </c>
      <c r="AT36" s="370">
        <v>3810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22</v>
      </c>
      <c r="D37" s="370">
        <v>4</v>
      </c>
      <c r="E37" s="370">
        <v>10</v>
      </c>
      <c r="F37" s="370">
        <v>1900</v>
      </c>
      <c r="G37" s="370">
        <v>500</v>
      </c>
      <c r="H37" s="370">
        <v>1400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0</v>
      </c>
      <c r="R37" s="370">
        <v>0</v>
      </c>
      <c r="S37" s="370">
        <v>0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0</v>
      </c>
      <c r="AP37" s="370">
        <v>0</v>
      </c>
      <c r="AQ37" s="370">
        <v>0</v>
      </c>
      <c r="AR37" s="370">
        <v>0</v>
      </c>
      <c r="AS37" s="370">
        <v>0</v>
      </c>
      <c r="AT37" s="370">
        <v>0</v>
      </c>
      <c r="AU37" s="370">
        <v>0</v>
      </c>
      <c r="AV37" s="370">
        <v>0</v>
      </c>
      <c r="AW37" s="370">
        <v>0</v>
      </c>
    </row>
    <row r="38" spans="3:49" x14ac:dyDescent="0.3">
      <c r="C38" s="370">
        <v>22</v>
      </c>
      <c r="D38" s="370">
        <v>4</v>
      </c>
      <c r="E38" s="370">
        <v>11</v>
      </c>
      <c r="F38" s="370">
        <v>5129.3910011057242</v>
      </c>
      <c r="G38" s="370">
        <v>3046.0576677723907</v>
      </c>
      <c r="H38" s="370">
        <v>2083.3333333333335</v>
      </c>
      <c r="I38" s="370">
        <v>0</v>
      </c>
      <c r="J38" s="370">
        <v>0</v>
      </c>
      <c r="K38" s="370">
        <v>0</v>
      </c>
      <c r="L38" s="370">
        <v>0</v>
      </c>
      <c r="M38" s="370">
        <v>0</v>
      </c>
      <c r="N38" s="370">
        <v>0</v>
      </c>
      <c r="O38" s="370">
        <v>0</v>
      </c>
      <c r="P38" s="370">
        <v>0</v>
      </c>
      <c r="Q38" s="370">
        <v>0</v>
      </c>
      <c r="R38" s="370">
        <v>0</v>
      </c>
      <c r="S38" s="370">
        <v>0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0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0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0</v>
      </c>
      <c r="AP38" s="370">
        <v>0</v>
      </c>
      <c r="AQ38" s="370">
        <v>0</v>
      </c>
      <c r="AR38" s="370">
        <v>0</v>
      </c>
      <c r="AS38" s="370">
        <v>0</v>
      </c>
      <c r="AT38" s="370">
        <v>0</v>
      </c>
      <c r="AU38" s="370">
        <v>0</v>
      </c>
      <c r="AV38" s="370">
        <v>0</v>
      </c>
      <c r="AW38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1" t="s">
        <v>1220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</row>
    <row r="2" spans="1:28" ht="14.4" customHeight="1" thickBot="1" x14ac:dyDescent="0.35">
      <c r="A2" s="374" t="s">
        <v>321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23334730.329999998</v>
      </c>
      <c r="C3" s="344">
        <f t="shared" ref="C3:Z3" si="0">SUBTOTAL(9,C6:C1048576)</f>
        <v>7</v>
      </c>
      <c r="D3" s="344"/>
      <c r="E3" s="344">
        <f>SUBTOTAL(9,E6:E1048576)/4</f>
        <v>26633339.98</v>
      </c>
      <c r="F3" s="344"/>
      <c r="G3" s="344">
        <f t="shared" si="0"/>
        <v>7</v>
      </c>
      <c r="H3" s="344">
        <f>SUBTOTAL(9,H6:H1048576)/4</f>
        <v>24846756.669999998</v>
      </c>
      <c r="I3" s="347">
        <f>IF(B3&lt;&gt;0,H3/B3,"")</f>
        <v>1.0647972493625129</v>
      </c>
      <c r="J3" s="345">
        <f>IF(E3&lt;&gt;0,H3/E3,"")</f>
        <v>0.93291929170950338</v>
      </c>
      <c r="K3" s="346">
        <f t="shared" si="0"/>
        <v>49386088.020000286</v>
      </c>
      <c r="L3" s="346"/>
      <c r="M3" s="344">
        <f t="shared" si="0"/>
        <v>2.7101269423699823</v>
      </c>
      <c r="N3" s="344">
        <f t="shared" si="0"/>
        <v>36445590.240000039</v>
      </c>
      <c r="O3" s="344"/>
      <c r="P3" s="344">
        <f t="shared" si="0"/>
        <v>2</v>
      </c>
      <c r="Q3" s="344">
        <f t="shared" si="0"/>
        <v>33773100.519999929</v>
      </c>
      <c r="R3" s="347">
        <f>IF(K3&lt;&gt;0,Q3/K3,"")</f>
        <v>0.68385859002078808</v>
      </c>
      <c r="S3" s="347">
        <f>IF(N3&lt;&gt;0,Q3/N3,"")</f>
        <v>0.9266717947932428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868497.6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2" t="s">
        <v>269</v>
      </c>
      <c r="B4" s="603" t="s">
        <v>123</v>
      </c>
      <c r="C4" s="604"/>
      <c r="D4" s="605"/>
      <c r="E4" s="604"/>
      <c r="F4" s="605"/>
      <c r="G4" s="604"/>
      <c r="H4" s="604"/>
      <c r="I4" s="605"/>
      <c r="J4" s="606"/>
      <c r="K4" s="603" t="s">
        <v>124</v>
      </c>
      <c r="L4" s="605"/>
      <c r="M4" s="604"/>
      <c r="N4" s="604"/>
      <c r="O4" s="605"/>
      <c r="P4" s="604"/>
      <c r="Q4" s="604"/>
      <c r="R4" s="605"/>
      <c r="S4" s="606"/>
      <c r="T4" s="603" t="s">
        <v>125</v>
      </c>
      <c r="U4" s="605"/>
      <c r="V4" s="604"/>
      <c r="W4" s="604"/>
      <c r="X4" s="605"/>
      <c r="Y4" s="604"/>
      <c r="Z4" s="604"/>
      <c r="AA4" s="605"/>
      <c r="AB4" s="606"/>
    </row>
    <row r="5" spans="1:28" ht="14.4" customHeight="1" thickBot="1" x14ac:dyDescent="0.35">
      <c r="A5" s="824"/>
      <c r="B5" s="825">
        <v>2015</v>
      </c>
      <c r="C5" s="826"/>
      <c r="D5" s="826"/>
      <c r="E5" s="826">
        <v>2016</v>
      </c>
      <c r="F5" s="826"/>
      <c r="G5" s="826"/>
      <c r="H5" s="826">
        <v>2017</v>
      </c>
      <c r="I5" s="827" t="s">
        <v>299</v>
      </c>
      <c r="J5" s="828" t="s">
        <v>2</v>
      </c>
      <c r="K5" s="825">
        <v>2015</v>
      </c>
      <c r="L5" s="826"/>
      <c r="M5" s="826"/>
      <c r="N5" s="826">
        <v>2016</v>
      </c>
      <c r="O5" s="826"/>
      <c r="P5" s="826"/>
      <c r="Q5" s="826">
        <v>2017</v>
      </c>
      <c r="R5" s="827" t="s">
        <v>299</v>
      </c>
      <c r="S5" s="828" t="s">
        <v>2</v>
      </c>
      <c r="T5" s="825">
        <v>2015</v>
      </c>
      <c r="U5" s="826"/>
      <c r="V5" s="826"/>
      <c r="W5" s="826">
        <v>2016</v>
      </c>
      <c r="X5" s="826"/>
      <c r="Y5" s="826"/>
      <c r="Z5" s="826">
        <v>2017</v>
      </c>
      <c r="AA5" s="827" t="s">
        <v>299</v>
      </c>
      <c r="AB5" s="828" t="s">
        <v>2</v>
      </c>
    </row>
    <row r="6" spans="1:28" ht="14.4" customHeight="1" x14ac:dyDescent="0.3">
      <c r="A6" s="829" t="s">
        <v>1218</v>
      </c>
      <c r="B6" s="830">
        <v>23334730.330000002</v>
      </c>
      <c r="C6" s="831">
        <v>1</v>
      </c>
      <c r="D6" s="831">
        <v>0.87614735318675574</v>
      </c>
      <c r="E6" s="830">
        <v>26633339.98</v>
      </c>
      <c r="F6" s="831">
        <v>1.1413605215638247</v>
      </c>
      <c r="G6" s="831">
        <v>1</v>
      </c>
      <c r="H6" s="830">
        <v>24846756.669999994</v>
      </c>
      <c r="I6" s="831">
        <v>1.0647972493625124</v>
      </c>
      <c r="J6" s="831">
        <v>0.93291929170950316</v>
      </c>
      <c r="K6" s="830">
        <v>24693044.010000143</v>
      </c>
      <c r="L6" s="831">
        <v>1</v>
      </c>
      <c r="M6" s="831">
        <v>1.3550634711849912</v>
      </c>
      <c r="N6" s="830">
        <v>18222795.12000002</v>
      </c>
      <c r="O6" s="831">
        <v>0.73797281180158214</v>
      </c>
      <c r="P6" s="831">
        <v>1</v>
      </c>
      <c r="Q6" s="830">
        <v>16886550.259999964</v>
      </c>
      <c r="R6" s="831">
        <v>0.68385859002078808</v>
      </c>
      <c r="S6" s="831">
        <v>0.9266717947932428</v>
      </c>
      <c r="T6" s="830"/>
      <c r="U6" s="831"/>
      <c r="V6" s="831"/>
      <c r="W6" s="830"/>
      <c r="X6" s="831"/>
      <c r="Y6" s="831"/>
      <c r="Z6" s="830">
        <v>434248.8</v>
      </c>
      <c r="AA6" s="831"/>
      <c r="AB6" s="832"/>
    </row>
    <row r="7" spans="1:28" ht="14.4" customHeight="1" thickBot="1" x14ac:dyDescent="0.35">
      <c r="A7" s="836" t="s">
        <v>1219</v>
      </c>
      <c r="B7" s="833">
        <v>23334730.330000002</v>
      </c>
      <c r="C7" s="834">
        <v>1</v>
      </c>
      <c r="D7" s="834">
        <v>0.87614735318675574</v>
      </c>
      <c r="E7" s="833">
        <v>26633339.98</v>
      </c>
      <c r="F7" s="834">
        <v>1.1413605215638247</v>
      </c>
      <c r="G7" s="834">
        <v>1</v>
      </c>
      <c r="H7" s="833">
        <v>24846756.669999994</v>
      </c>
      <c r="I7" s="834">
        <v>1.0647972493625124</v>
      </c>
      <c r="J7" s="834">
        <v>0.93291929170950316</v>
      </c>
      <c r="K7" s="833">
        <v>24693044.010000143</v>
      </c>
      <c r="L7" s="834">
        <v>1</v>
      </c>
      <c r="M7" s="834">
        <v>1.3550634711849912</v>
      </c>
      <c r="N7" s="833">
        <v>18222795.12000002</v>
      </c>
      <c r="O7" s="834">
        <v>0.73797281180158214</v>
      </c>
      <c r="P7" s="834">
        <v>1</v>
      </c>
      <c r="Q7" s="833">
        <v>16886550.259999964</v>
      </c>
      <c r="R7" s="834">
        <v>0.68385859002078808</v>
      </c>
      <c r="S7" s="834">
        <v>0.9266717947932428</v>
      </c>
      <c r="T7" s="833"/>
      <c r="U7" s="834"/>
      <c r="V7" s="834"/>
      <c r="W7" s="833"/>
      <c r="X7" s="834"/>
      <c r="Y7" s="834"/>
      <c r="Z7" s="833">
        <v>434248.8</v>
      </c>
      <c r="AA7" s="834"/>
      <c r="AB7" s="835"/>
    </row>
    <row r="8" spans="1:28" ht="14.4" customHeight="1" thickBot="1" x14ac:dyDescent="0.35"/>
    <row r="9" spans="1:28" ht="14.4" customHeight="1" x14ac:dyDescent="0.3">
      <c r="A9" s="829" t="s">
        <v>540</v>
      </c>
      <c r="B9" s="830">
        <v>5510110.3300000001</v>
      </c>
      <c r="C9" s="831">
        <v>1</v>
      </c>
      <c r="D9" s="831">
        <v>0.90260635848908477</v>
      </c>
      <c r="E9" s="830">
        <v>6104665.9800000004</v>
      </c>
      <c r="F9" s="831">
        <v>1.1079026760612978</v>
      </c>
      <c r="G9" s="831">
        <v>1</v>
      </c>
      <c r="H9" s="830">
        <v>6060191.6699999999</v>
      </c>
      <c r="I9" s="831">
        <v>1.0998312750663197</v>
      </c>
      <c r="J9" s="832">
        <v>0.99271470214001778</v>
      </c>
    </row>
    <row r="10" spans="1:28" ht="14.4" customHeight="1" x14ac:dyDescent="0.3">
      <c r="A10" s="844" t="s">
        <v>1221</v>
      </c>
      <c r="B10" s="837">
        <v>10734.33</v>
      </c>
      <c r="C10" s="838">
        <v>1</v>
      </c>
      <c r="D10" s="838">
        <v>1.630613701959593</v>
      </c>
      <c r="E10" s="837">
        <v>6583</v>
      </c>
      <c r="F10" s="838">
        <v>0.61326603523461642</v>
      </c>
      <c r="G10" s="838">
        <v>1</v>
      </c>
      <c r="H10" s="837">
        <v>8557</v>
      </c>
      <c r="I10" s="838">
        <v>0.79716200265875936</v>
      </c>
      <c r="J10" s="839">
        <v>1.2998632842169224</v>
      </c>
    </row>
    <row r="11" spans="1:28" ht="14.4" customHeight="1" x14ac:dyDescent="0.3">
      <c r="A11" s="844" t="s">
        <v>1222</v>
      </c>
      <c r="B11" s="837">
        <v>5499376</v>
      </c>
      <c r="C11" s="838">
        <v>1</v>
      </c>
      <c r="D11" s="838">
        <v>0.9018204603047234</v>
      </c>
      <c r="E11" s="837">
        <v>6098082.9800000004</v>
      </c>
      <c r="F11" s="838">
        <v>1.1088681661337578</v>
      </c>
      <c r="G11" s="838">
        <v>1</v>
      </c>
      <c r="H11" s="837">
        <v>6051634.6699999999</v>
      </c>
      <c r="I11" s="838">
        <v>1.1004220606119677</v>
      </c>
      <c r="J11" s="839">
        <v>0.99238312923055694</v>
      </c>
    </row>
    <row r="12" spans="1:28" ht="14.4" customHeight="1" x14ac:dyDescent="0.3">
      <c r="A12" s="840" t="s">
        <v>546</v>
      </c>
      <c r="B12" s="841">
        <v>17824620</v>
      </c>
      <c r="C12" s="842">
        <v>1</v>
      </c>
      <c r="D12" s="842">
        <v>0.86827916893219703</v>
      </c>
      <c r="E12" s="841">
        <v>20528674</v>
      </c>
      <c r="F12" s="842">
        <v>1.1517033182194067</v>
      </c>
      <c r="G12" s="842">
        <v>1</v>
      </c>
      <c r="H12" s="841">
        <v>18786565</v>
      </c>
      <c r="I12" s="842">
        <v>1.0539672093991344</v>
      </c>
      <c r="J12" s="843">
        <v>0.91513777265886731</v>
      </c>
    </row>
    <row r="13" spans="1:28" ht="14.4" customHeight="1" x14ac:dyDescent="0.3">
      <c r="A13" s="844" t="s">
        <v>1221</v>
      </c>
      <c r="B13" s="837"/>
      <c r="C13" s="838"/>
      <c r="D13" s="838"/>
      <c r="E13" s="837"/>
      <c r="F13" s="838"/>
      <c r="G13" s="838"/>
      <c r="H13" s="837">
        <v>29014</v>
      </c>
      <c r="I13" s="838"/>
      <c r="J13" s="839"/>
    </row>
    <row r="14" spans="1:28" ht="14.4" customHeight="1" thickBot="1" x14ac:dyDescent="0.35">
      <c r="A14" s="836" t="s">
        <v>1222</v>
      </c>
      <c r="B14" s="833">
        <v>17824620</v>
      </c>
      <c r="C14" s="834">
        <v>1</v>
      </c>
      <c r="D14" s="834">
        <v>0.86827916893219703</v>
      </c>
      <c r="E14" s="833">
        <v>20528674</v>
      </c>
      <c r="F14" s="834">
        <v>1.1517033182194067</v>
      </c>
      <c r="G14" s="834">
        <v>1</v>
      </c>
      <c r="H14" s="833">
        <v>18757551</v>
      </c>
      <c r="I14" s="834">
        <v>1.0523394608131897</v>
      </c>
      <c r="J14" s="835">
        <v>0.9137244324694328</v>
      </c>
    </row>
    <row r="15" spans="1:28" ht="14.4" customHeight="1" x14ac:dyDescent="0.3">
      <c r="A15" s="784" t="s">
        <v>728</v>
      </c>
    </row>
    <row r="16" spans="1:28" ht="14.4" customHeight="1" x14ac:dyDescent="0.3">
      <c r="A16" s="785" t="s">
        <v>729</v>
      </c>
    </row>
    <row r="17" spans="1:1" ht="14.4" customHeight="1" x14ac:dyDescent="0.3">
      <c r="A17" s="784" t="s">
        <v>1223</v>
      </c>
    </row>
    <row r="18" spans="1:1" ht="14.4" customHeight="1" x14ac:dyDescent="0.3">
      <c r="A18" s="784" t="s">
        <v>1224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1" t="s">
        <v>1232</v>
      </c>
      <c r="B1" s="526"/>
      <c r="C1" s="526"/>
      <c r="D1" s="526"/>
      <c r="E1" s="526"/>
      <c r="F1" s="526"/>
      <c r="G1" s="526"/>
    </row>
    <row r="2" spans="1:7" ht="14.4" customHeight="1" thickBot="1" x14ac:dyDescent="0.35">
      <c r="A2" s="374" t="s">
        <v>321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2" t="s">
        <v>159</v>
      </c>
      <c r="B3" s="444">
        <f t="shared" ref="B3:G3" si="0">SUBTOTAL(9,B6:B1048576)</f>
        <v>7758</v>
      </c>
      <c r="C3" s="445">
        <f t="shared" si="0"/>
        <v>7494</v>
      </c>
      <c r="D3" s="481">
        <f t="shared" si="0"/>
        <v>7103</v>
      </c>
      <c r="E3" s="346">
        <f t="shared" si="0"/>
        <v>23334730.329999998</v>
      </c>
      <c r="F3" s="344">
        <f t="shared" si="0"/>
        <v>26633339.980000004</v>
      </c>
      <c r="G3" s="446">
        <f t="shared" si="0"/>
        <v>24846756.670000002</v>
      </c>
    </row>
    <row r="4" spans="1:7" ht="14.4" customHeight="1" x14ac:dyDescent="0.3">
      <c r="A4" s="602" t="s">
        <v>167</v>
      </c>
      <c r="B4" s="607" t="s">
        <v>267</v>
      </c>
      <c r="C4" s="605"/>
      <c r="D4" s="608"/>
      <c r="E4" s="607" t="s">
        <v>123</v>
      </c>
      <c r="F4" s="605"/>
      <c r="G4" s="608"/>
    </row>
    <row r="5" spans="1:7" ht="14.4" customHeight="1" thickBot="1" x14ac:dyDescent="0.35">
      <c r="A5" s="824"/>
      <c r="B5" s="825">
        <v>2015</v>
      </c>
      <c r="C5" s="826">
        <v>2016</v>
      </c>
      <c r="D5" s="845">
        <v>2017</v>
      </c>
      <c r="E5" s="825">
        <v>2015</v>
      </c>
      <c r="F5" s="826">
        <v>2016</v>
      </c>
      <c r="G5" s="845">
        <v>2017</v>
      </c>
    </row>
    <row r="6" spans="1:7" ht="14.4" customHeight="1" x14ac:dyDescent="0.3">
      <c r="A6" s="819" t="s">
        <v>1221</v>
      </c>
      <c r="B6" s="225">
        <v>787</v>
      </c>
      <c r="C6" s="225">
        <v>7</v>
      </c>
      <c r="D6" s="225">
        <v>13</v>
      </c>
      <c r="E6" s="846">
        <v>10734.33</v>
      </c>
      <c r="F6" s="846">
        <v>6583</v>
      </c>
      <c r="G6" s="847">
        <v>37571</v>
      </c>
    </row>
    <row r="7" spans="1:7" ht="14.4" customHeight="1" x14ac:dyDescent="0.3">
      <c r="A7" s="756" t="s">
        <v>731</v>
      </c>
      <c r="B7" s="732">
        <v>1008</v>
      </c>
      <c r="C7" s="732">
        <v>850</v>
      </c>
      <c r="D7" s="732">
        <v>896</v>
      </c>
      <c r="E7" s="848">
        <v>1388671</v>
      </c>
      <c r="F7" s="848">
        <v>1543293</v>
      </c>
      <c r="G7" s="849">
        <v>1509232.67</v>
      </c>
    </row>
    <row r="8" spans="1:7" ht="14.4" customHeight="1" x14ac:dyDescent="0.3">
      <c r="A8" s="756" t="s">
        <v>1225</v>
      </c>
      <c r="B8" s="732">
        <v>336</v>
      </c>
      <c r="C8" s="732">
        <v>359</v>
      </c>
      <c r="D8" s="732">
        <v>321</v>
      </c>
      <c r="E8" s="848">
        <v>4818240</v>
      </c>
      <c r="F8" s="848">
        <v>5207654</v>
      </c>
      <c r="G8" s="849">
        <v>4656747</v>
      </c>
    </row>
    <row r="9" spans="1:7" ht="14.4" customHeight="1" x14ac:dyDescent="0.3">
      <c r="A9" s="756" t="s">
        <v>1226</v>
      </c>
      <c r="B9" s="732">
        <v>777</v>
      </c>
      <c r="C9" s="732">
        <v>691</v>
      </c>
      <c r="D9" s="732"/>
      <c r="E9" s="848">
        <v>1686329</v>
      </c>
      <c r="F9" s="848">
        <v>704491.67</v>
      </c>
      <c r="G9" s="849"/>
    </row>
    <row r="10" spans="1:7" ht="14.4" customHeight="1" x14ac:dyDescent="0.3">
      <c r="A10" s="756" t="s">
        <v>1227</v>
      </c>
      <c r="B10" s="732"/>
      <c r="C10" s="732">
        <v>488</v>
      </c>
      <c r="D10" s="732"/>
      <c r="E10" s="848"/>
      <c r="F10" s="848">
        <v>370452.66</v>
      </c>
      <c r="G10" s="849"/>
    </row>
    <row r="11" spans="1:7" ht="14.4" customHeight="1" x14ac:dyDescent="0.3">
      <c r="A11" s="756" t="s">
        <v>732</v>
      </c>
      <c r="B11" s="732">
        <v>360</v>
      </c>
      <c r="C11" s="732">
        <v>464</v>
      </c>
      <c r="D11" s="732">
        <v>367</v>
      </c>
      <c r="E11" s="848">
        <v>5133790</v>
      </c>
      <c r="F11" s="848">
        <v>6609121</v>
      </c>
      <c r="G11" s="849">
        <v>5237249</v>
      </c>
    </row>
    <row r="12" spans="1:7" ht="14.4" customHeight="1" x14ac:dyDescent="0.3">
      <c r="A12" s="756" t="s">
        <v>1228</v>
      </c>
      <c r="B12" s="732"/>
      <c r="C12" s="732">
        <v>46</v>
      </c>
      <c r="D12" s="732">
        <v>41</v>
      </c>
      <c r="E12" s="848"/>
      <c r="F12" s="848">
        <v>667276</v>
      </c>
      <c r="G12" s="849">
        <v>594787</v>
      </c>
    </row>
    <row r="13" spans="1:7" ht="14.4" customHeight="1" x14ac:dyDescent="0.3">
      <c r="A13" s="756" t="s">
        <v>733</v>
      </c>
      <c r="B13" s="732">
        <v>1129</v>
      </c>
      <c r="C13" s="732">
        <v>938</v>
      </c>
      <c r="D13" s="732">
        <v>1141</v>
      </c>
      <c r="E13" s="848">
        <v>1805492</v>
      </c>
      <c r="F13" s="848">
        <v>1584935.6599999997</v>
      </c>
      <c r="G13" s="849">
        <v>1660030.3399999999</v>
      </c>
    </row>
    <row r="14" spans="1:7" ht="14.4" customHeight="1" x14ac:dyDescent="0.3">
      <c r="A14" s="756" t="s">
        <v>734</v>
      </c>
      <c r="B14" s="732">
        <v>1036</v>
      </c>
      <c r="C14" s="732">
        <v>1368</v>
      </c>
      <c r="D14" s="732">
        <v>1343</v>
      </c>
      <c r="E14" s="848">
        <v>1188000</v>
      </c>
      <c r="F14" s="848">
        <v>1630016</v>
      </c>
      <c r="G14" s="849">
        <v>1558198</v>
      </c>
    </row>
    <row r="15" spans="1:7" ht="14.4" customHeight="1" x14ac:dyDescent="0.3">
      <c r="A15" s="756" t="s">
        <v>735</v>
      </c>
      <c r="B15" s="732">
        <v>264</v>
      </c>
      <c r="C15" s="732">
        <v>189</v>
      </c>
      <c r="D15" s="732">
        <v>168</v>
      </c>
      <c r="E15" s="848">
        <v>735140</v>
      </c>
      <c r="F15" s="848">
        <v>491332</v>
      </c>
      <c r="G15" s="849">
        <v>438563</v>
      </c>
    </row>
    <row r="16" spans="1:7" ht="14.4" customHeight="1" x14ac:dyDescent="0.3">
      <c r="A16" s="756" t="s">
        <v>1229</v>
      </c>
      <c r="B16" s="732">
        <v>696</v>
      </c>
      <c r="C16" s="732"/>
      <c r="D16" s="732"/>
      <c r="E16" s="848">
        <v>926185</v>
      </c>
      <c r="F16" s="848"/>
      <c r="G16" s="849"/>
    </row>
    <row r="17" spans="1:7" ht="14.4" customHeight="1" x14ac:dyDescent="0.3">
      <c r="A17" s="756" t="s">
        <v>736</v>
      </c>
      <c r="B17" s="732">
        <v>975</v>
      </c>
      <c r="C17" s="732">
        <v>1217</v>
      </c>
      <c r="D17" s="732">
        <v>797</v>
      </c>
      <c r="E17" s="848">
        <v>1089753</v>
      </c>
      <c r="F17" s="848">
        <v>2184520.9900000002</v>
      </c>
      <c r="G17" s="849">
        <v>986533.99</v>
      </c>
    </row>
    <row r="18" spans="1:7" ht="14.4" customHeight="1" x14ac:dyDescent="0.3">
      <c r="A18" s="756" t="s">
        <v>1230</v>
      </c>
      <c r="B18" s="732">
        <v>327</v>
      </c>
      <c r="C18" s="732">
        <v>306</v>
      </c>
      <c r="D18" s="732">
        <v>248</v>
      </c>
      <c r="E18" s="848">
        <v>4546130</v>
      </c>
      <c r="F18" s="848">
        <v>4403987</v>
      </c>
      <c r="G18" s="849">
        <v>3597736</v>
      </c>
    </row>
    <row r="19" spans="1:7" ht="14.4" customHeight="1" x14ac:dyDescent="0.3">
      <c r="A19" s="756" t="s">
        <v>1231</v>
      </c>
      <c r="B19" s="732"/>
      <c r="C19" s="732"/>
      <c r="D19" s="732">
        <v>411</v>
      </c>
      <c r="E19" s="848"/>
      <c r="F19" s="848"/>
      <c r="G19" s="849">
        <v>1955754</v>
      </c>
    </row>
    <row r="20" spans="1:7" ht="14.4" customHeight="1" x14ac:dyDescent="0.3">
      <c r="A20" s="756" t="s">
        <v>737</v>
      </c>
      <c r="B20" s="732">
        <v>63</v>
      </c>
      <c r="C20" s="732">
        <v>49</v>
      </c>
      <c r="D20" s="732">
        <v>365</v>
      </c>
      <c r="E20" s="848">
        <v>6266</v>
      </c>
      <c r="F20" s="848">
        <v>221088</v>
      </c>
      <c r="G20" s="849">
        <v>736138.34</v>
      </c>
    </row>
    <row r="21" spans="1:7" ht="14.4" customHeight="1" thickBot="1" x14ac:dyDescent="0.35">
      <c r="A21" s="852" t="s">
        <v>738</v>
      </c>
      <c r="B21" s="739"/>
      <c r="C21" s="739">
        <v>522</v>
      </c>
      <c r="D21" s="739">
        <v>992</v>
      </c>
      <c r="E21" s="850"/>
      <c r="F21" s="850">
        <v>1008589</v>
      </c>
      <c r="G21" s="851">
        <v>1878216.33</v>
      </c>
    </row>
    <row r="22" spans="1:7" ht="14.4" customHeight="1" x14ac:dyDescent="0.3">
      <c r="A22" s="784" t="s">
        <v>728</v>
      </c>
    </row>
    <row r="23" spans="1:7" ht="14.4" customHeight="1" x14ac:dyDescent="0.3">
      <c r="A23" s="785" t="s">
        <v>729</v>
      </c>
    </row>
    <row r="24" spans="1:7" ht="14.4" customHeight="1" x14ac:dyDescent="0.3">
      <c r="A24" s="784" t="s">
        <v>1223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6" t="s">
        <v>1395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</row>
    <row r="2" spans="1:18" ht="14.4" customHeight="1" thickBot="1" x14ac:dyDescent="0.35">
      <c r="A2" s="374" t="s">
        <v>321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1267442.19</v>
      </c>
      <c r="H3" s="208">
        <f t="shared" si="0"/>
        <v>48027774.339999996</v>
      </c>
      <c r="I3" s="78"/>
      <c r="J3" s="78"/>
      <c r="K3" s="208">
        <f t="shared" si="0"/>
        <v>1124345.3999999999</v>
      </c>
      <c r="L3" s="208">
        <f t="shared" si="0"/>
        <v>44856135.099999994</v>
      </c>
      <c r="M3" s="78"/>
      <c r="N3" s="78"/>
      <c r="O3" s="208">
        <f t="shared" si="0"/>
        <v>1080405.06</v>
      </c>
      <c r="P3" s="208">
        <f t="shared" si="0"/>
        <v>42167555.729999989</v>
      </c>
      <c r="Q3" s="79">
        <f>IF(L3=0,0,P3/L3)</f>
        <v>0.94006217067060682</v>
      </c>
      <c r="R3" s="209">
        <f>IF(O3=0,0,P3/O3)</f>
        <v>39.029394891949124</v>
      </c>
    </row>
    <row r="4" spans="1:18" ht="14.4" customHeight="1" x14ac:dyDescent="0.3">
      <c r="A4" s="609" t="s">
        <v>303</v>
      </c>
      <c r="B4" s="609" t="s">
        <v>119</v>
      </c>
      <c r="C4" s="617" t="s">
        <v>0</v>
      </c>
      <c r="D4" s="611" t="s">
        <v>120</v>
      </c>
      <c r="E4" s="616" t="s">
        <v>90</v>
      </c>
      <c r="F4" s="612" t="s">
        <v>81</v>
      </c>
      <c r="G4" s="613">
        <v>2015</v>
      </c>
      <c r="H4" s="614"/>
      <c r="I4" s="206"/>
      <c r="J4" s="206"/>
      <c r="K4" s="613">
        <v>2016</v>
      </c>
      <c r="L4" s="614"/>
      <c r="M4" s="206"/>
      <c r="N4" s="206"/>
      <c r="O4" s="613">
        <v>2017</v>
      </c>
      <c r="P4" s="614"/>
      <c r="Q4" s="615" t="s">
        <v>2</v>
      </c>
      <c r="R4" s="610" t="s">
        <v>122</v>
      </c>
    </row>
    <row r="5" spans="1:18" ht="14.4" customHeight="1" thickBot="1" x14ac:dyDescent="0.35">
      <c r="A5" s="853"/>
      <c r="B5" s="853"/>
      <c r="C5" s="854"/>
      <c r="D5" s="855"/>
      <c r="E5" s="856"/>
      <c r="F5" s="857"/>
      <c r="G5" s="858" t="s">
        <v>91</v>
      </c>
      <c r="H5" s="859" t="s">
        <v>14</v>
      </c>
      <c r="I5" s="860"/>
      <c r="J5" s="860"/>
      <c r="K5" s="858" t="s">
        <v>91</v>
      </c>
      <c r="L5" s="859" t="s">
        <v>14</v>
      </c>
      <c r="M5" s="860"/>
      <c r="N5" s="860"/>
      <c r="O5" s="858" t="s">
        <v>91</v>
      </c>
      <c r="P5" s="859" t="s">
        <v>14</v>
      </c>
      <c r="Q5" s="861"/>
      <c r="R5" s="862"/>
    </row>
    <row r="6" spans="1:18" ht="14.4" customHeight="1" x14ac:dyDescent="0.3">
      <c r="A6" s="804" t="s">
        <v>1233</v>
      </c>
      <c r="B6" s="805" t="s">
        <v>1234</v>
      </c>
      <c r="C6" s="805" t="s">
        <v>540</v>
      </c>
      <c r="D6" s="805" t="s">
        <v>1235</v>
      </c>
      <c r="E6" s="805" t="s">
        <v>1236</v>
      </c>
      <c r="F6" s="805" t="s">
        <v>1237</v>
      </c>
      <c r="G6" s="225">
        <v>3</v>
      </c>
      <c r="H6" s="225">
        <v>487524</v>
      </c>
      <c r="I6" s="805"/>
      <c r="J6" s="805">
        <v>162508</v>
      </c>
      <c r="K6" s="225"/>
      <c r="L6" s="225"/>
      <c r="M6" s="805"/>
      <c r="N6" s="805"/>
      <c r="O6" s="225"/>
      <c r="P6" s="225"/>
      <c r="Q6" s="810"/>
      <c r="R6" s="818"/>
    </row>
    <row r="7" spans="1:18" ht="14.4" customHeight="1" x14ac:dyDescent="0.3">
      <c r="A7" s="727" t="s">
        <v>1233</v>
      </c>
      <c r="B7" s="728" t="s">
        <v>1234</v>
      </c>
      <c r="C7" s="728" t="s">
        <v>540</v>
      </c>
      <c r="D7" s="728" t="s">
        <v>1238</v>
      </c>
      <c r="E7" s="728" t="s">
        <v>1239</v>
      </c>
      <c r="F7" s="728" t="s">
        <v>1240</v>
      </c>
      <c r="G7" s="732">
        <v>900</v>
      </c>
      <c r="H7" s="732">
        <v>18729</v>
      </c>
      <c r="I7" s="728">
        <v>0.72892560825531894</v>
      </c>
      <c r="J7" s="728">
        <v>20.81</v>
      </c>
      <c r="K7" s="732">
        <v>1322</v>
      </c>
      <c r="L7" s="732">
        <v>25693.98</v>
      </c>
      <c r="M7" s="728">
        <v>1</v>
      </c>
      <c r="N7" s="728">
        <v>19.435688350983359</v>
      </c>
      <c r="O7" s="732">
        <v>1320</v>
      </c>
      <c r="P7" s="732">
        <v>30003.600000000002</v>
      </c>
      <c r="Q7" s="746">
        <v>1.1677287831624374</v>
      </c>
      <c r="R7" s="733">
        <v>22.73</v>
      </c>
    </row>
    <row r="8" spans="1:18" ht="14.4" customHeight="1" x14ac:dyDescent="0.3">
      <c r="A8" s="727" t="s">
        <v>1233</v>
      </c>
      <c r="B8" s="728" t="s">
        <v>1234</v>
      </c>
      <c r="C8" s="728" t="s">
        <v>540</v>
      </c>
      <c r="D8" s="728" t="s">
        <v>1238</v>
      </c>
      <c r="E8" s="728" t="s">
        <v>1241</v>
      </c>
      <c r="F8" s="728" t="s">
        <v>1242</v>
      </c>
      <c r="G8" s="732">
        <v>7550</v>
      </c>
      <c r="H8" s="732">
        <v>15850</v>
      </c>
      <c r="I8" s="728">
        <v>0.78123844777531892</v>
      </c>
      <c r="J8" s="728">
        <v>2.0993377483443707</v>
      </c>
      <c r="K8" s="732">
        <v>7930</v>
      </c>
      <c r="L8" s="732">
        <v>20288.299999999996</v>
      </c>
      <c r="M8" s="728">
        <v>1</v>
      </c>
      <c r="N8" s="728">
        <v>2.5584237074401002</v>
      </c>
      <c r="O8" s="732">
        <v>6747</v>
      </c>
      <c r="P8" s="732">
        <v>17474.73</v>
      </c>
      <c r="Q8" s="746">
        <v>0.8613205640689463</v>
      </c>
      <c r="R8" s="733">
        <v>2.59</v>
      </c>
    </row>
    <row r="9" spans="1:18" ht="14.4" customHeight="1" x14ac:dyDescent="0.3">
      <c r="A9" s="727" t="s">
        <v>1233</v>
      </c>
      <c r="B9" s="728" t="s">
        <v>1234</v>
      </c>
      <c r="C9" s="728" t="s">
        <v>540</v>
      </c>
      <c r="D9" s="728" t="s">
        <v>1238</v>
      </c>
      <c r="E9" s="728" t="s">
        <v>1243</v>
      </c>
      <c r="F9" s="728" t="s">
        <v>1244</v>
      </c>
      <c r="G9" s="732">
        <v>14560</v>
      </c>
      <c r="H9" s="732">
        <v>75105</v>
      </c>
      <c r="I9" s="728">
        <v>0.67492518804087021</v>
      </c>
      <c r="J9" s="728">
        <v>5.1583104395604398</v>
      </c>
      <c r="K9" s="732">
        <v>21196</v>
      </c>
      <c r="L9" s="732">
        <v>111279</v>
      </c>
      <c r="M9" s="728">
        <v>1</v>
      </c>
      <c r="N9" s="728">
        <v>5.25</v>
      </c>
      <c r="O9" s="732">
        <v>22908</v>
      </c>
      <c r="P9" s="732">
        <v>156908.29999999993</v>
      </c>
      <c r="Q9" s="746">
        <v>1.4100441233296483</v>
      </c>
      <c r="R9" s="733">
        <v>6.8494979919678682</v>
      </c>
    </row>
    <row r="10" spans="1:18" ht="14.4" customHeight="1" x14ac:dyDescent="0.3">
      <c r="A10" s="727" t="s">
        <v>1233</v>
      </c>
      <c r="B10" s="728" t="s">
        <v>1234</v>
      </c>
      <c r="C10" s="728" t="s">
        <v>540</v>
      </c>
      <c r="D10" s="728" t="s">
        <v>1238</v>
      </c>
      <c r="E10" s="728" t="s">
        <v>1245</v>
      </c>
      <c r="F10" s="728" t="s">
        <v>1246</v>
      </c>
      <c r="G10" s="732">
        <v>1</v>
      </c>
      <c r="H10" s="732">
        <v>7.74</v>
      </c>
      <c r="I10" s="728"/>
      <c r="J10" s="728">
        <v>7.74</v>
      </c>
      <c r="K10" s="732">
        <v>0</v>
      </c>
      <c r="L10" s="732">
        <v>0</v>
      </c>
      <c r="M10" s="728"/>
      <c r="N10" s="728"/>
      <c r="O10" s="732">
        <v>1</v>
      </c>
      <c r="P10" s="732">
        <v>10.199999999999999</v>
      </c>
      <c r="Q10" s="746"/>
      <c r="R10" s="733">
        <v>10.199999999999999</v>
      </c>
    </row>
    <row r="11" spans="1:18" ht="14.4" customHeight="1" x14ac:dyDescent="0.3">
      <c r="A11" s="727" t="s">
        <v>1233</v>
      </c>
      <c r="B11" s="728" t="s">
        <v>1234</v>
      </c>
      <c r="C11" s="728" t="s">
        <v>540</v>
      </c>
      <c r="D11" s="728" t="s">
        <v>1238</v>
      </c>
      <c r="E11" s="728" t="s">
        <v>1247</v>
      </c>
      <c r="F11" s="728" t="s">
        <v>1248</v>
      </c>
      <c r="G11" s="732"/>
      <c r="H11" s="732"/>
      <c r="I11" s="728"/>
      <c r="J11" s="728"/>
      <c r="K11" s="732">
        <v>2250</v>
      </c>
      <c r="L11" s="732">
        <v>15052.5</v>
      </c>
      <c r="M11" s="728">
        <v>1</v>
      </c>
      <c r="N11" s="728">
        <v>6.69</v>
      </c>
      <c r="O11" s="732"/>
      <c r="P11" s="732"/>
      <c r="Q11" s="746"/>
      <c r="R11" s="733"/>
    </row>
    <row r="12" spans="1:18" ht="14.4" customHeight="1" x14ac:dyDescent="0.3">
      <c r="A12" s="727" t="s">
        <v>1233</v>
      </c>
      <c r="B12" s="728" t="s">
        <v>1234</v>
      </c>
      <c r="C12" s="728" t="s">
        <v>540</v>
      </c>
      <c r="D12" s="728" t="s">
        <v>1238</v>
      </c>
      <c r="E12" s="728" t="s">
        <v>1249</v>
      </c>
      <c r="F12" s="728" t="s">
        <v>1250</v>
      </c>
      <c r="G12" s="732">
        <v>249256</v>
      </c>
      <c r="H12" s="732">
        <v>1427582.4899999993</v>
      </c>
      <c r="I12" s="728">
        <v>0.95648545493802717</v>
      </c>
      <c r="J12" s="728">
        <v>5.7273746268896204</v>
      </c>
      <c r="K12" s="732">
        <v>245788</v>
      </c>
      <c r="L12" s="732">
        <v>1492529.2200000004</v>
      </c>
      <c r="M12" s="728">
        <v>1</v>
      </c>
      <c r="N12" s="728">
        <v>6.0724250980519816</v>
      </c>
      <c r="O12" s="732">
        <v>252023</v>
      </c>
      <c r="P12" s="732">
        <v>1333201.6699999997</v>
      </c>
      <c r="Q12" s="746">
        <v>0.89324996263724687</v>
      </c>
      <c r="R12" s="733">
        <v>5.2899999999999991</v>
      </c>
    </row>
    <row r="13" spans="1:18" ht="14.4" customHeight="1" x14ac:dyDescent="0.3">
      <c r="A13" s="727" t="s">
        <v>1233</v>
      </c>
      <c r="B13" s="728" t="s">
        <v>1234</v>
      </c>
      <c r="C13" s="728" t="s">
        <v>540</v>
      </c>
      <c r="D13" s="728" t="s">
        <v>1238</v>
      </c>
      <c r="E13" s="728" t="s">
        <v>1251</v>
      </c>
      <c r="F13" s="728" t="s">
        <v>1252</v>
      </c>
      <c r="G13" s="732">
        <v>2104.1999999999998</v>
      </c>
      <c r="H13" s="732">
        <v>17680.509999999998</v>
      </c>
      <c r="I13" s="728">
        <v>0.55076484950659998</v>
      </c>
      <c r="J13" s="728">
        <v>8.4024855051801151</v>
      </c>
      <c r="K13" s="732">
        <v>3558.6</v>
      </c>
      <c r="L13" s="732">
        <v>32101.739999999998</v>
      </c>
      <c r="M13" s="728">
        <v>1</v>
      </c>
      <c r="N13" s="728">
        <v>9.0208902377339406</v>
      </c>
      <c r="O13" s="732">
        <v>3378.1</v>
      </c>
      <c r="P13" s="732">
        <v>30875.829999999998</v>
      </c>
      <c r="Q13" s="746">
        <v>0.96181172733939035</v>
      </c>
      <c r="R13" s="733">
        <v>9.1399988159024304</v>
      </c>
    </row>
    <row r="14" spans="1:18" ht="14.4" customHeight="1" x14ac:dyDescent="0.3">
      <c r="A14" s="727" t="s">
        <v>1233</v>
      </c>
      <c r="B14" s="728" t="s">
        <v>1234</v>
      </c>
      <c r="C14" s="728" t="s">
        <v>540</v>
      </c>
      <c r="D14" s="728" t="s">
        <v>1238</v>
      </c>
      <c r="E14" s="728" t="s">
        <v>1253</v>
      </c>
      <c r="F14" s="728" t="s">
        <v>1254</v>
      </c>
      <c r="G14" s="732">
        <v>1945</v>
      </c>
      <c r="H14" s="732">
        <v>15657.25</v>
      </c>
      <c r="I14" s="728">
        <v>1.1123682116570519</v>
      </c>
      <c r="J14" s="728">
        <v>8.0500000000000007</v>
      </c>
      <c r="K14" s="732">
        <v>1540</v>
      </c>
      <c r="L14" s="732">
        <v>14075.6</v>
      </c>
      <c r="M14" s="728">
        <v>1</v>
      </c>
      <c r="N14" s="728">
        <v>9.14</v>
      </c>
      <c r="O14" s="732">
        <v>2030</v>
      </c>
      <c r="P14" s="732">
        <v>18635.399999999998</v>
      </c>
      <c r="Q14" s="746">
        <v>1.323950666401432</v>
      </c>
      <c r="R14" s="733">
        <v>9.18</v>
      </c>
    </row>
    <row r="15" spans="1:18" ht="14.4" customHeight="1" x14ac:dyDescent="0.3">
      <c r="A15" s="727" t="s">
        <v>1233</v>
      </c>
      <c r="B15" s="728" t="s">
        <v>1234</v>
      </c>
      <c r="C15" s="728" t="s">
        <v>540</v>
      </c>
      <c r="D15" s="728" t="s">
        <v>1238</v>
      </c>
      <c r="E15" s="728" t="s">
        <v>1255</v>
      </c>
      <c r="F15" s="728" t="s">
        <v>1256</v>
      </c>
      <c r="G15" s="732">
        <v>5364.6</v>
      </c>
      <c r="H15" s="732">
        <v>50638.670000000006</v>
      </c>
      <c r="I15" s="728">
        <v>0.89305177243864731</v>
      </c>
      <c r="J15" s="728">
        <v>9.4394120717294872</v>
      </c>
      <c r="K15" s="732">
        <v>5548</v>
      </c>
      <c r="L15" s="732">
        <v>56702.950000000012</v>
      </c>
      <c r="M15" s="728">
        <v>1</v>
      </c>
      <c r="N15" s="728">
        <v>10.220430785868784</v>
      </c>
      <c r="O15" s="732">
        <v>5578</v>
      </c>
      <c r="P15" s="732">
        <v>57062.939999999981</v>
      </c>
      <c r="Q15" s="746">
        <v>1.006348699670828</v>
      </c>
      <c r="R15" s="733">
        <v>10.229999999999997</v>
      </c>
    </row>
    <row r="16" spans="1:18" ht="14.4" customHeight="1" x14ac:dyDescent="0.3">
      <c r="A16" s="727" t="s">
        <v>1233</v>
      </c>
      <c r="B16" s="728" t="s">
        <v>1234</v>
      </c>
      <c r="C16" s="728" t="s">
        <v>540</v>
      </c>
      <c r="D16" s="728" t="s">
        <v>1238</v>
      </c>
      <c r="E16" s="728" t="s">
        <v>1257</v>
      </c>
      <c r="F16" s="728" t="s">
        <v>1258</v>
      </c>
      <c r="G16" s="732">
        <v>1300</v>
      </c>
      <c r="H16" s="732">
        <v>24453</v>
      </c>
      <c r="I16" s="728">
        <v>0.38947821100917429</v>
      </c>
      <c r="J16" s="728">
        <v>18.809999999999999</v>
      </c>
      <c r="K16" s="732">
        <v>3200</v>
      </c>
      <c r="L16" s="732">
        <v>62784</v>
      </c>
      <c r="M16" s="728">
        <v>1</v>
      </c>
      <c r="N16" s="728">
        <v>19.62</v>
      </c>
      <c r="O16" s="732">
        <v>1400</v>
      </c>
      <c r="P16" s="732">
        <v>36680</v>
      </c>
      <c r="Q16" s="746">
        <v>0.5842252803261978</v>
      </c>
      <c r="R16" s="733">
        <v>26.2</v>
      </c>
    </row>
    <row r="17" spans="1:18" ht="14.4" customHeight="1" x14ac:dyDescent="0.3">
      <c r="A17" s="727" t="s">
        <v>1233</v>
      </c>
      <c r="B17" s="728" t="s">
        <v>1234</v>
      </c>
      <c r="C17" s="728" t="s">
        <v>540</v>
      </c>
      <c r="D17" s="728" t="s">
        <v>1238</v>
      </c>
      <c r="E17" s="728" t="s">
        <v>1259</v>
      </c>
      <c r="F17" s="728" t="s">
        <v>1260</v>
      </c>
      <c r="G17" s="732">
        <v>74.58</v>
      </c>
      <c r="H17" s="732">
        <v>2713.31</v>
      </c>
      <c r="I17" s="728">
        <v>0.40402790496824581</v>
      </c>
      <c r="J17" s="728">
        <v>36.381201394475731</v>
      </c>
      <c r="K17" s="732">
        <v>149.97</v>
      </c>
      <c r="L17" s="732">
        <v>6715.65</v>
      </c>
      <c r="M17" s="728">
        <v>1</v>
      </c>
      <c r="N17" s="728">
        <v>44.779955991198236</v>
      </c>
      <c r="O17" s="732">
        <v>0.60000000000000009</v>
      </c>
      <c r="P17" s="732">
        <v>20.669999999999998</v>
      </c>
      <c r="Q17" s="746">
        <v>3.0778852382122353E-3</v>
      </c>
      <c r="R17" s="733">
        <v>34.449999999999989</v>
      </c>
    </row>
    <row r="18" spans="1:18" ht="14.4" customHeight="1" x14ac:dyDescent="0.3">
      <c r="A18" s="727" t="s">
        <v>1233</v>
      </c>
      <c r="B18" s="728" t="s">
        <v>1234</v>
      </c>
      <c r="C18" s="728" t="s">
        <v>540</v>
      </c>
      <c r="D18" s="728" t="s">
        <v>1238</v>
      </c>
      <c r="E18" s="728" t="s">
        <v>1261</v>
      </c>
      <c r="F18" s="728" t="s">
        <v>1262</v>
      </c>
      <c r="G18" s="732">
        <v>1000</v>
      </c>
      <c r="H18" s="732">
        <v>6620</v>
      </c>
      <c r="I18" s="728"/>
      <c r="J18" s="728">
        <v>6.62</v>
      </c>
      <c r="K18" s="732"/>
      <c r="L18" s="732"/>
      <c r="M18" s="728"/>
      <c r="N18" s="728"/>
      <c r="O18" s="732"/>
      <c r="P18" s="732"/>
      <c r="Q18" s="746"/>
      <c r="R18" s="733"/>
    </row>
    <row r="19" spans="1:18" ht="14.4" customHeight="1" x14ac:dyDescent="0.3">
      <c r="A19" s="727" t="s">
        <v>1233</v>
      </c>
      <c r="B19" s="728" t="s">
        <v>1234</v>
      </c>
      <c r="C19" s="728" t="s">
        <v>540</v>
      </c>
      <c r="D19" s="728" t="s">
        <v>1238</v>
      </c>
      <c r="E19" s="728" t="s">
        <v>1263</v>
      </c>
      <c r="F19" s="728" t="s">
        <v>1264</v>
      </c>
      <c r="G19" s="732">
        <v>21998</v>
      </c>
      <c r="H19" s="732">
        <v>431989.31999999995</v>
      </c>
      <c r="I19" s="728">
        <v>1.0985805073431243</v>
      </c>
      <c r="J19" s="728">
        <v>19.637663423947629</v>
      </c>
      <c r="K19" s="732">
        <v>19370</v>
      </c>
      <c r="L19" s="732">
        <v>393224.99999999994</v>
      </c>
      <c r="M19" s="728">
        <v>1</v>
      </c>
      <c r="N19" s="728">
        <v>20.300722767165716</v>
      </c>
      <c r="O19" s="732">
        <v>10386</v>
      </c>
      <c r="P19" s="732">
        <v>212185.97999999998</v>
      </c>
      <c r="Q19" s="746">
        <v>0.53960450123974824</v>
      </c>
      <c r="R19" s="733">
        <v>20.43</v>
      </c>
    </row>
    <row r="20" spans="1:18" ht="14.4" customHeight="1" x14ac:dyDescent="0.3">
      <c r="A20" s="727" t="s">
        <v>1233</v>
      </c>
      <c r="B20" s="728" t="s">
        <v>1234</v>
      </c>
      <c r="C20" s="728" t="s">
        <v>540</v>
      </c>
      <c r="D20" s="728" t="s">
        <v>1238</v>
      </c>
      <c r="E20" s="728" t="s">
        <v>1265</v>
      </c>
      <c r="F20" s="728" t="s">
        <v>1266</v>
      </c>
      <c r="G20" s="732">
        <v>5.0500000000000007</v>
      </c>
      <c r="H20" s="732">
        <v>7281.47</v>
      </c>
      <c r="I20" s="728">
        <v>1.2439599826427448</v>
      </c>
      <c r="J20" s="728">
        <v>1441.8752475247522</v>
      </c>
      <c r="K20" s="732">
        <v>4.3</v>
      </c>
      <c r="L20" s="732">
        <v>5853.46</v>
      </c>
      <c r="M20" s="728">
        <v>1</v>
      </c>
      <c r="N20" s="728">
        <v>1361.2697674418605</v>
      </c>
      <c r="O20" s="732">
        <v>5.7</v>
      </c>
      <c r="P20" s="732">
        <v>8513.58</v>
      </c>
      <c r="Q20" s="746">
        <v>1.4544525801833446</v>
      </c>
      <c r="R20" s="733">
        <v>1493.6105263157895</v>
      </c>
    </row>
    <row r="21" spans="1:18" ht="14.4" customHeight="1" x14ac:dyDescent="0.3">
      <c r="A21" s="727" t="s">
        <v>1233</v>
      </c>
      <c r="B21" s="728" t="s">
        <v>1234</v>
      </c>
      <c r="C21" s="728" t="s">
        <v>540</v>
      </c>
      <c r="D21" s="728" t="s">
        <v>1238</v>
      </c>
      <c r="E21" s="728" t="s">
        <v>1267</v>
      </c>
      <c r="F21" s="728" t="s">
        <v>1268</v>
      </c>
      <c r="G21" s="732">
        <v>5</v>
      </c>
      <c r="H21" s="732">
        <v>21540.75</v>
      </c>
      <c r="I21" s="728">
        <v>0.5147926024441043</v>
      </c>
      <c r="J21" s="728">
        <v>4308.1499999999996</v>
      </c>
      <c r="K21" s="732">
        <v>10.5</v>
      </c>
      <c r="L21" s="732">
        <v>41843.550000000003</v>
      </c>
      <c r="M21" s="728">
        <v>1</v>
      </c>
      <c r="N21" s="728">
        <v>3985.1000000000004</v>
      </c>
      <c r="O21" s="732"/>
      <c r="P21" s="732"/>
      <c r="Q21" s="746"/>
      <c r="R21" s="733"/>
    </row>
    <row r="22" spans="1:18" ht="14.4" customHeight="1" x14ac:dyDescent="0.3">
      <c r="A22" s="727" t="s">
        <v>1233</v>
      </c>
      <c r="B22" s="728" t="s">
        <v>1234</v>
      </c>
      <c r="C22" s="728" t="s">
        <v>540</v>
      </c>
      <c r="D22" s="728" t="s">
        <v>1238</v>
      </c>
      <c r="E22" s="728" t="s">
        <v>1269</v>
      </c>
      <c r="F22" s="728" t="s">
        <v>1270</v>
      </c>
      <c r="G22" s="732">
        <v>54</v>
      </c>
      <c r="H22" s="732">
        <v>118186.83000000006</v>
      </c>
      <c r="I22" s="728">
        <v>0.75863262221893601</v>
      </c>
      <c r="J22" s="728">
        <v>2188.6450000000009</v>
      </c>
      <c r="K22" s="732">
        <v>72</v>
      </c>
      <c r="L22" s="732">
        <v>155789.28000000003</v>
      </c>
      <c r="M22" s="728">
        <v>1</v>
      </c>
      <c r="N22" s="728">
        <v>2163.7400000000002</v>
      </c>
      <c r="O22" s="732">
        <v>80</v>
      </c>
      <c r="P22" s="732">
        <v>158931.99999999983</v>
      </c>
      <c r="Q22" s="746">
        <v>1.0201728899446727</v>
      </c>
      <c r="R22" s="733">
        <v>1986.6499999999978</v>
      </c>
    </row>
    <row r="23" spans="1:18" ht="14.4" customHeight="1" x14ac:dyDescent="0.3">
      <c r="A23" s="727" t="s">
        <v>1233</v>
      </c>
      <c r="B23" s="728" t="s">
        <v>1234</v>
      </c>
      <c r="C23" s="728" t="s">
        <v>540</v>
      </c>
      <c r="D23" s="728" t="s">
        <v>1238</v>
      </c>
      <c r="E23" s="728" t="s">
        <v>1271</v>
      </c>
      <c r="F23" s="728" t="s">
        <v>1272</v>
      </c>
      <c r="G23" s="732">
        <v>254</v>
      </c>
      <c r="H23" s="732">
        <v>60477.4</v>
      </c>
      <c r="I23" s="728">
        <v>0.32768422193324664</v>
      </c>
      <c r="J23" s="728">
        <v>238.1</v>
      </c>
      <c r="K23" s="732">
        <v>750</v>
      </c>
      <c r="L23" s="732">
        <v>184560</v>
      </c>
      <c r="M23" s="728">
        <v>1</v>
      </c>
      <c r="N23" s="728">
        <v>246.08</v>
      </c>
      <c r="O23" s="732">
        <v>535</v>
      </c>
      <c r="P23" s="732">
        <v>132080.54999999999</v>
      </c>
      <c r="Q23" s="746">
        <v>0.71565100780234059</v>
      </c>
      <c r="R23" s="733">
        <v>246.87953271028036</v>
      </c>
    </row>
    <row r="24" spans="1:18" ht="14.4" customHeight="1" x14ac:dyDescent="0.3">
      <c r="A24" s="727" t="s">
        <v>1233</v>
      </c>
      <c r="B24" s="728" t="s">
        <v>1234</v>
      </c>
      <c r="C24" s="728" t="s">
        <v>540</v>
      </c>
      <c r="D24" s="728" t="s">
        <v>1238</v>
      </c>
      <c r="E24" s="728" t="s">
        <v>1273</v>
      </c>
      <c r="F24" s="728" t="s">
        <v>1274</v>
      </c>
      <c r="G24" s="732">
        <v>418524</v>
      </c>
      <c r="H24" s="732">
        <v>1424896.9200000004</v>
      </c>
      <c r="I24" s="728">
        <v>0.83013525303074176</v>
      </c>
      <c r="J24" s="728">
        <v>3.404576368380309</v>
      </c>
      <c r="K24" s="732">
        <v>423635</v>
      </c>
      <c r="L24" s="732">
        <v>1716463.57</v>
      </c>
      <c r="M24" s="728">
        <v>1</v>
      </c>
      <c r="N24" s="728">
        <v>4.0517510828897523</v>
      </c>
      <c r="O24" s="732">
        <v>398423</v>
      </c>
      <c r="P24" s="732">
        <v>1502054.7100000002</v>
      </c>
      <c r="Q24" s="746">
        <v>0.87508685663512231</v>
      </c>
      <c r="R24" s="733">
        <v>3.7700000000000005</v>
      </c>
    </row>
    <row r="25" spans="1:18" ht="14.4" customHeight="1" x14ac:dyDescent="0.3">
      <c r="A25" s="727" t="s">
        <v>1233</v>
      </c>
      <c r="B25" s="728" t="s">
        <v>1234</v>
      </c>
      <c r="C25" s="728" t="s">
        <v>540</v>
      </c>
      <c r="D25" s="728" t="s">
        <v>1238</v>
      </c>
      <c r="E25" s="728" t="s">
        <v>1275</v>
      </c>
      <c r="F25" s="728" t="s">
        <v>1276</v>
      </c>
      <c r="G25" s="732">
        <v>2900</v>
      </c>
      <c r="H25" s="732">
        <v>36627</v>
      </c>
      <c r="I25" s="728"/>
      <c r="J25" s="728">
        <v>12.63</v>
      </c>
      <c r="K25" s="732"/>
      <c r="L25" s="732"/>
      <c r="M25" s="728"/>
      <c r="N25" s="728"/>
      <c r="O25" s="732"/>
      <c r="P25" s="732"/>
      <c r="Q25" s="746"/>
      <c r="R25" s="733"/>
    </row>
    <row r="26" spans="1:18" ht="14.4" customHeight="1" x14ac:dyDescent="0.3">
      <c r="A26" s="727" t="s">
        <v>1233</v>
      </c>
      <c r="B26" s="728" t="s">
        <v>1234</v>
      </c>
      <c r="C26" s="728" t="s">
        <v>540</v>
      </c>
      <c r="D26" s="728" t="s">
        <v>1238</v>
      </c>
      <c r="E26" s="728" t="s">
        <v>1277</v>
      </c>
      <c r="F26" s="728" t="s">
        <v>1278</v>
      </c>
      <c r="G26" s="732"/>
      <c r="H26" s="732"/>
      <c r="I26" s="728"/>
      <c r="J26" s="728"/>
      <c r="K26" s="732"/>
      <c r="L26" s="732"/>
      <c r="M26" s="728"/>
      <c r="N26" s="728"/>
      <c r="O26" s="732">
        <v>700</v>
      </c>
      <c r="P26" s="732">
        <v>5383</v>
      </c>
      <c r="Q26" s="746"/>
      <c r="R26" s="733">
        <v>7.69</v>
      </c>
    </row>
    <row r="27" spans="1:18" ht="14.4" customHeight="1" x14ac:dyDescent="0.3">
      <c r="A27" s="727" t="s">
        <v>1233</v>
      </c>
      <c r="B27" s="728" t="s">
        <v>1234</v>
      </c>
      <c r="C27" s="728" t="s">
        <v>540</v>
      </c>
      <c r="D27" s="728" t="s">
        <v>1238</v>
      </c>
      <c r="E27" s="728" t="s">
        <v>1279</v>
      </c>
      <c r="F27" s="728" t="s">
        <v>1280</v>
      </c>
      <c r="G27" s="732">
        <v>2990</v>
      </c>
      <c r="H27" s="732">
        <v>498046.88000000006</v>
      </c>
      <c r="I27" s="728">
        <v>2.4613052031640903</v>
      </c>
      <c r="J27" s="728">
        <v>166.57086287625421</v>
      </c>
      <c r="K27" s="732">
        <v>1248</v>
      </c>
      <c r="L27" s="732">
        <v>202350.72000000003</v>
      </c>
      <c r="M27" s="728">
        <v>1</v>
      </c>
      <c r="N27" s="728">
        <v>162.14000000000001</v>
      </c>
      <c r="O27" s="732">
        <v>1223</v>
      </c>
      <c r="P27" s="732">
        <v>194457</v>
      </c>
      <c r="Q27" s="746">
        <v>0.96098990900551262</v>
      </c>
      <c r="R27" s="733">
        <v>159</v>
      </c>
    </row>
    <row r="28" spans="1:18" ht="14.4" customHeight="1" x14ac:dyDescent="0.3">
      <c r="A28" s="727" t="s">
        <v>1233</v>
      </c>
      <c r="B28" s="728" t="s">
        <v>1234</v>
      </c>
      <c r="C28" s="728" t="s">
        <v>540</v>
      </c>
      <c r="D28" s="728" t="s">
        <v>1238</v>
      </c>
      <c r="E28" s="728" t="s">
        <v>1281</v>
      </c>
      <c r="F28" s="728" t="s">
        <v>1282</v>
      </c>
      <c r="G28" s="732">
        <v>3270</v>
      </c>
      <c r="H28" s="732">
        <v>65653.799999999988</v>
      </c>
      <c r="I28" s="728">
        <v>0.28968358147314877</v>
      </c>
      <c r="J28" s="728">
        <v>20.077614678899078</v>
      </c>
      <c r="K28" s="732">
        <v>11270</v>
      </c>
      <c r="L28" s="732">
        <v>226639.69999999998</v>
      </c>
      <c r="M28" s="728">
        <v>1</v>
      </c>
      <c r="N28" s="728">
        <v>20.11</v>
      </c>
      <c r="O28" s="732">
        <v>19132</v>
      </c>
      <c r="P28" s="732">
        <v>386672.04000000004</v>
      </c>
      <c r="Q28" s="746">
        <v>1.7061090356190909</v>
      </c>
      <c r="R28" s="733">
        <v>20.210748484214928</v>
      </c>
    </row>
    <row r="29" spans="1:18" ht="14.4" customHeight="1" x14ac:dyDescent="0.3">
      <c r="A29" s="727" t="s">
        <v>1233</v>
      </c>
      <c r="B29" s="728" t="s">
        <v>1234</v>
      </c>
      <c r="C29" s="728" t="s">
        <v>540</v>
      </c>
      <c r="D29" s="728" t="s">
        <v>1238</v>
      </c>
      <c r="E29" s="728" t="s">
        <v>1236</v>
      </c>
      <c r="F29" s="728"/>
      <c r="G29" s="732">
        <v>2804.5</v>
      </c>
      <c r="H29" s="732">
        <v>99906.02</v>
      </c>
      <c r="I29" s="728">
        <v>2.4395275366749507</v>
      </c>
      <c r="J29" s="728">
        <v>35.623469424139778</v>
      </c>
      <c r="K29" s="732">
        <v>2101</v>
      </c>
      <c r="L29" s="732">
        <v>40953.020000000004</v>
      </c>
      <c r="M29" s="728">
        <v>1</v>
      </c>
      <c r="N29" s="728">
        <v>19.492156116135174</v>
      </c>
      <c r="O29" s="732"/>
      <c r="P29" s="732"/>
      <c r="Q29" s="746"/>
      <c r="R29" s="733"/>
    </row>
    <row r="30" spans="1:18" ht="14.4" customHeight="1" x14ac:dyDescent="0.3">
      <c r="A30" s="727" t="s">
        <v>1233</v>
      </c>
      <c r="B30" s="728" t="s">
        <v>1234</v>
      </c>
      <c r="C30" s="728" t="s">
        <v>540</v>
      </c>
      <c r="D30" s="728" t="s">
        <v>1238</v>
      </c>
      <c r="E30" s="728" t="s">
        <v>1283</v>
      </c>
      <c r="F30" s="728" t="s">
        <v>1284</v>
      </c>
      <c r="G30" s="732">
        <v>500</v>
      </c>
      <c r="H30" s="732">
        <v>2880</v>
      </c>
      <c r="I30" s="728"/>
      <c r="J30" s="728">
        <v>5.76</v>
      </c>
      <c r="K30" s="732"/>
      <c r="L30" s="732"/>
      <c r="M30" s="728"/>
      <c r="N30" s="728"/>
      <c r="O30" s="732"/>
      <c r="P30" s="732"/>
      <c r="Q30" s="746"/>
      <c r="R30" s="733"/>
    </row>
    <row r="31" spans="1:18" ht="14.4" customHeight="1" x14ac:dyDescent="0.3">
      <c r="A31" s="727" t="s">
        <v>1233</v>
      </c>
      <c r="B31" s="728" t="s">
        <v>1234</v>
      </c>
      <c r="C31" s="728" t="s">
        <v>540</v>
      </c>
      <c r="D31" s="728" t="s">
        <v>1238</v>
      </c>
      <c r="E31" s="728" t="s">
        <v>1285</v>
      </c>
      <c r="F31" s="728" t="s">
        <v>1286</v>
      </c>
      <c r="G31" s="732">
        <v>1</v>
      </c>
      <c r="H31" s="732">
        <v>51.56</v>
      </c>
      <c r="I31" s="728">
        <v>0.44952048823016566</v>
      </c>
      <c r="J31" s="728">
        <v>51.56</v>
      </c>
      <c r="K31" s="732">
        <v>2</v>
      </c>
      <c r="L31" s="732">
        <v>114.7</v>
      </c>
      <c r="M31" s="728">
        <v>1</v>
      </c>
      <c r="N31" s="728">
        <v>57.35</v>
      </c>
      <c r="O31" s="732">
        <v>3</v>
      </c>
      <c r="P31" s="732">
        <v>204.18</v>
      </c>
      <c r="Q31" s="746">
        <v>1.7801220575414125</v>
      </c>
      <c r="R31" s="733">
        <v>68.06</v>
      </c>
    </row>
    <row r="32" spans="1:18" ht="14.4" customHeight="1" x14ac:dyDescent="0.3">
      <c r="A32" s="727" t="s">
        <v>1233</v>
      </c>
      <c r="B32" s="728" t="s">
        <v>1234</v>
      </c>
      <c r="C32" s="728" t="s">
        <v>540</v>
      </c>
      <c r="D32" s="728" t="s">
        <v>1238</v>
      </c>
      <c r="E32" s="728" t="s">
        <v>1287</v>
      </c>
      <c r="F32" s="728"/>
      <c r="G32" s="732">
        <v>5</v>
      </c>
      <c r="H32" s="732">
        <v>62024.030000000006</v>
      </c>
      <c r="I32" s="728">
        <v>1.4284322926322601</v>
      </c>
      <c r="J32" s="728">
        <v>12404.806</v>
      </c>
      <c r="K32" s="732">
        <v>3.5</v>
      </c>
      <c r="L32" s="732">
        <v>43421.05</v>
      </c>
      <c r="M32" s="728">
        <v>1</v>
      </c>
      <c r="N32" s="728">
        <v>12406.014285714287</v>
      </c>
      <c r="O32" s="732"/>
      <c r="P32" s="732"/>
      <c r="Q32" s="746"/>
      <c r="R32" s="733"/>
    </row>
    <row r="33" spans="1:18" ht="14.4" customHeight="1" x14ac:dyDescent="0.3">
      <c r="A33" s="727" t="s">
        <v>1233</v>
      </c>
      <c r="B33" s="728" t="s">
        <v>1234</v>
      </c>
      <c r="C33" s="728" t="s">
        <v>540</v>
      </c>
      <c r="D33" s="728" t="s">
        <v>1238</v>
      </c>
      <c r="E33" s="728" t="s">
        <v>1288</v>
      </c>
      <c r="F33" s="728" t="s">
        <v>1289</v>
      </c>
      <c r="G33" s="732"/>
      <c r="H33" s="732"/>
      <c r="I33" s="728"/>
      <c r="J33" s="728"/>
      <c r="K33" s="732"/>
      <c r="L33" s="732"/>
      <c r="M33" s="728"/>
      <c r="N33" s="728"/>
      <c r="O33" s="732">
        <v>4</v>
      </c>
      <c r="P33" s="732">
        <v>434248.8</v>
      </c>
      <c r="Q33" s="746"/>
      <c r="R33" s="733">
        <v>108562.2</v>
      </c>
    </row>
    <row r="34" spans="1:18" ht="14.4" customHeight="1" x14ac:dyDescent="0.3">
      <c r="A34" s="727" t="s">
        <v>1233</v>
      </c>
      <c r="B34" s="728" t="s">
        <v>1234</v>
      </c>
      <c r="C34" s="728" t="s">
        <v>540</v>
      </c>
      <c r="D34" s="728" t="s">
        <v>1238</v>
      </c>
      <c r="E34" s="728" t="s">
        <v>1290</v>
      </c>
      <c r="F34" s="728" t="s">
        <v>1291</v>
      </c>
      <c r="G34" s="732"/>
      <c r="H34" s="732"/>
      <c r="I34" s="728"/>
      <c r="J34" s="728"/>
      <c r="K34" s="732"/>
      <c r="L34" s="732"/>
      <c r="M34" s="728"/>
      <c r="N34" s="728"/>
      <c r="O34" s="732">
        <v>15269</v>
      </c>
      <c r="P34" s="732">
        <v>303242.34000000003</v>
      </c>
      <c r="Q34" s="746"/>
      <c r="R34" s="733">
        <v>19.860000000000003</v>
      </c>
    </row>
    <row r="35" spans="1:18" ht="14.4" customHeight="1" x14ac:dyDescent="0.3">
      <c r="A35" s="727" t="s">
        <v>1233</v>
      </c>
      <c r="B35" s="728" t="s">
        <v>1234</v>
      </c>
      <c r="C35" s="728" t="s">
        <v>540</v>
      </c>
      <c r="D35" s="728" t="s">
        <v>1238</v>
      </c>
      <c r="E35" s="728" t="s">
        <v>1292</v>
      </c>
      <c r="F35" s="728" t="s">
        <v>1293</v>
      </c>
      <c r="G35" s="732"/>
      <c r="H35" s="732"/>
      <c r="I35" s="728"/>
      <c r="J35" s="728"/>
      <c r="K35" s="732"/>
      <c r="L35" s="732"/>
      <c r="M35" s="728"/>
      <c r="N35" s="728"/>
      <c r="O35" s="732">
        <v>2100</v>
      </c>
      <c r="P35" s="732">
        <v>42693</v>
      </c>
      <c r="Q35" s="746"/>
      <c r="R35" s="733">
        <v>20.329999999999998</v>
      </c>
    </row>
    <row r="36" spans="1:18" ht="14.4" customHeight="1" x14ac:dyDescent="0.3">
      <c r="A36" s="727" t="s">
        <v>1233</v>
      </c>
      <c r="B36" s="728" t="s">
        <v>1234</v>
      </c>
      <c r="C36" s="728" t="s">
        <v>540</v>
      </c>
      <c r="D36" s="728" t="s">
        <v>1294</v>
      </c>
      <c r="E36" s="728" t="s">
        <v>1295</v>
      </c>
      <c r="F36" s="728" t="s">
        <v>1296</v>
      </c>
      <c r="G36" s="732">
        <v>161</v>
      </c>
      <c r="H36" s="732">
        <v>5635</v>
      </c>
      <c r="I36" s="728">
        <v>1.1281281281281281</v>
      </c>
      <c r="J36" s="728">
        <v>35</v>
      </c>
      <c r="K36" s="732">
        <v>135</v>
      </c>
      <c r="L36" s="732">
        <v>4995</v>
      </c>
      <c r="M36" s="728">
        <v>1</v>
      </c>
      <c r="N36" s="728">
        <v>37</v>
      </c>
      <c r="O36" s="732">
        <v>97</v>
      </c>
      <c r="P36" s="732">
        <v>3589</v>
      </c>
      <c r="Q36" s="746">
        <v>0.71851851851851856</v>
      </c>
      <c r="R36" s="733">
        <v>37</v>
      </c>
    </row>
    <row r="37" spans="1:18" ht="14.4" customHeight="1" x14ac:dyDescent="0.3">
      <c r="A37" s="727" t="s">
        <v>1233</v>
      </c>
      <c r="B37" s="728" t="s">
        <v>1234</v>
      </c>
      <c r="C37" s="728" t="s">
        <v>540</v>
      </c>
      <c r="D37" s="728" t="s">
        <v>1294</v>
      </c>
      <c r="E37" s="728" t="s">
        <v>1297</v>
      </c>
      <c r="F37" s="728" t="s">
        <v>1298</v>
      </c>
      <c r="G37" s="732">
        <v>82</v>
      </c>
      <c r="H37" s="732">
        <v>34768</v>
      </c>
      <c r="I37" s="728">
        <v>1.0464409330323552</v>
      </c>
      <c r="J37" s="728">
        <v>424</v>
      </c>
      <c r="K37" s="732">
        <v>75</v>
      </c>
      <c r="L37" s="732">
        <v>33225</v>
      </c>
      <c r="M37" s="728">
        <v>1</v>
      </c>
      <c r="N37" s="728">
        <v>443</v>
      </c>
      <c r="O37" s="732">
        <v>83</v>
      </c>
      <c r="P37" s="732">
        <v>36852</v>
      </c>
      <c r="Q37" s="746">
        <v>1.1091647855530473</v>
      </c>
      <c r="R37" s="733">
        <v>444</v>
      </c>
    </row>
    <row r="38" spans="1:18" ht="14.4" customHeight="1" x14ac:dyDescent="0.3">
      <c r="A38" s="727" t="s">
        <v>1233</v>
      </c>
      <c r="B38" s="728" t="s">
        <v>1234</v>
      </c>
      <c r="C38" s="728" t="s">
        <v>540</v>
      </c>
      <c r="D38" s="728" t="s">
        <v>1294</v>
      </c>
      <c r="E38" s="728" t="s">
        <v>1299</v>
      </c>
      <c r="F38" s="728" t="s">
        <v>1300</v>
      </c>
      <c r="G38" s="732">
        <v>757</v>
      </c>
      <c r="H38" s="732">
        <v>124905</v>
      </c>
      <c r="I38" s="728">
        <v>1.080670698471202</v>
      </c>
      <c r="J38" s="728">
        <v>165</v>
      </c>
      <c r="K38" s="732">
        <v>653</v>
      </c>
      <c r="L38" s="732">
        <v>115581</v>
      </c>
      <c r="M38" s="728">
        <v>1</v>
      </c>
      <c r="N38" s="728">
        <v>177</v>
      </c>
      <c r="O38" s="732">
        <v>470</v>
      </c>
      <c r="P38" s="732">
        <v>83190</v>
      </c>
      <c r="Q38" s="746">
        <v>0.71975497702909652</v>
      </c>
      <c r="R38" s="733">
        <v>177</v>
      </c>
    </row>
    <row r="39" spans="1:18" ht="14.4" customHeight="1" x14ac:dyDescent="0.3">
      <c r="A39" s="727" t="s">
        <v>1233</v>
      </c>
      <c r="B39" s="728" t="s">
        <v>1234</v>
      </c>
      <c r="C39" s="728" t="s">
        <v>540</v>
      </c>
      <c r="D39" s="728" t="s">
        <v>1294</v>
      </c>
      <c r="E39" s="728" t="s">
        <v>1301</v>
      </c>
      <c r="F39" s="728" t="s">
        <v>1302</v>
      </c>
      <c r="G39" s="732">
        <v>1</v>
      </c>
      <c r="H39" s="732">
        <v>328</v>
      </c>
      <c r="I39" s="728"/>
      <c r="J39" s="728">
        <v>328</v>
      </c>
      <c r="K39" s="732"/>
      <c r="L39" s="732"/>
      <c r="M39" s="728"/>
      <c r="N39" s="728"/>
      <c r="O39" s="732">
        <v>4</v>
      </c>
      <c r="P39" s="732">
        <v>1408</v>
      </c>
      <c r="Q39" s="746"/>
      <c r="R39" s="733">
        <v>352</v>
      </c>
    </row>
    <row r="40" spans="1:18" ht="14.4" customHeight="1" x14ac:dyDescent="0.3">
      <c r="A40" s="727" t="s">
        <v>1233</v>
      </c>
      <c r="B40" s="728" t="s">
        <v>1234</v>
      </c>
      <c r="C40" s="728" t="s">
        <v>540</v>
      </c>
      <c r="D40" s="728" t="s">
        <v>1294</v>
      </c>
      <c r="E40" s="728" t="s">
        <v>1303</v>
      </c>
      <c r="F40" s="728" t="s">
        <v>1304</v>
      </c>
      <c r="G40" s="732">
        <v>6</v>
      </c>
      <c r="H40" s="732">
        <v>1812</v>
      </c>
      <c r="I40" s="728">
        <v>0.63312368972746336</v>
      </c>
      <c r="J40" s="728">
        <v>302</v>
      </c>
      <c r="K40" s="732">
        <v>9</v>
      </c>
      <c r="L40" s="732">
        <v>2862</v>
      </c>
      <c r="M40" s="728">
        <v>1</v>
      </c>
      <c r="N40" s="728">
        <v>318</v>
      </c>
      <c r="O40" s="732">
        <v>10</v>
      </c>
      <c r="P40" s="732">
        <v>3180</v>
      </c>
      <c r="Q40" s="746">
        <v>1.1111111111111112</v>
      </c>
      <c r="R40" s="733">
        <v>318</v>
      </c>
    </row>
    <row r="41" spans="1:18" ht="14.4" customHeight="1" x14ac:dyDescent="0.3">
      <c r="A41" s="727" t="s">
        <v>1233</v>
      </c>
      <c r="B41" s="728" t="s">
        <v>1234</v>
      </c>
      <c r="C41" s="728" t="s">
        <v>540</v>
      </c>
      <c r="D41" s="728" t="s">
        <v>1294</v>
      </c>
      <c r="E41" s="728" t="s">
        <v>1305</v>
      </c>
      <c r="F41" s="728" t="s">
        <v>1306</v>
      </c>
      <c r="G41" s="732">
        <v>1</v>
      </c>
      <c r="H41" s="732">
        <v>1382</v>
      </c>
      <c r="I41" s="728"/>
      <c r="J41" s="728">
        <v>1382</v>
      </c>
      <c r="K41" s="732"/>
      <c r="L41" s="732"/>
      <c r="M41" s="728"/>
      <c r="N41" s="728"/>
      <c r="O41" s="732">
        <v>1</v>
      </c>
      <c r="P41" s="732">
        <v>1422</v>
      </c>
      <c r="Q41" s="746"/>
      <c r="R41" s="733">
        <v>1422</v>
      </c>
    </row>
    <row r="42" spans="1:18" ht="14.4" customHeight="1" x14ac:dyDescent="0.3">
      <c r="A42" s="727" t="s">
        <v>1233</v>
      </c>
      <c r="B42" s="728" t="s">
        <v>1234</v>
      </c>
      <c r="C42" s="728" t="s">
        <v>540</v>
      </c>
      <c r="D42" s="728" t="s">
        <v>1294</v>
      </c>
      <c r="E42" s="728" t="s">
        <v>839</v>
      </c>
      <c r="F42" s="728" t="s">
        <v>1307</v>
      </c>
      <c r="G42" s="732">
        <v>1</v>
      </c>
      <c r="H42" s="732">
        <v>1672</v>
      </c>
      <c r="I42" s="728"/>
      <c r="J42" s="728">
        <v>1672</v>
      </c>
      <c r="K42" s="732"/>
      <c r="L42" s="732"/>
      <c r="M42" s="728"/>
      <c r="N42" s="728"/>
      <c r="O42" s="732"/>
      <c r="P42" s="732"/>
      <c r="Q42" s="746"/>
      <c r="R42" s="733"/>
    </row>
    <row r="43" spans="1:18" ht="14.4" customHeight="1" x14ac:dyDescent="0.3">
      <c r="A43" s="727" t="s">
        <v>1233</v>
      </c>
      <c r="B43" s="728" t="s">
        <v>1234</v>
      </c>
      <c r="C43" s="728" t="s">
        <v>540</v>
      </c>
      <c r="D43" s="728" t="s">
        <v>1294</v>
      </c>
      <c r="E43" s="728" t="s">
        <v>1308</v>
      </c>
      <c r="F43" s="728" t="s">
        <v>1309</v>
      </c>
      <c r="G43" s="732">
        <v>27</v>
      </c>
      <c r="H43" s="732">
        <v>53325</v>
      </c>
      <c r="I43" s="728">
        <v>1.0063599305503133</v>
      </c>
      <c r="J43" s="728">
        <v>1975</v>
      </c>
      <c r="K43" s="732">
        <v>26</v>
      </c>
      <c r="L43" s="732">
        <v>52988</v>
      </c>
      <c r="M43" s="728">
        <v>1</v>
      </c>
      <c r="N43" s="728">
        <v>2038</v>
      </c>
      <c r="O43" s="732">
        <v>27</v>
      </c>
      <c r="P43" s="732">
        <v>55053</v>
      </c>
      <c r="Q43" s="746">
        <v>1.0389710877934626</v>
      </c>
      <c r="R43" s="733">
        <v>2039</v>
      </c>
    </row>
    <row r="44" spans="1:18" ht="14.4" customHeight="1" x14ac:dyDescent="0.3">
      <c r="A44" s="727" t="s">
        <v>1233</v>
      </c>
      <c r="B44" s="728" t="s">
        <v>1234</v>
      </c>
      <c r="C44" s="728" t="s">
        <v>540</v>
      </c>
      <c r="D44" s="728" t="s">
        <v>1294</v>
      </c>
      <c r="E44" s="728" t="s">
        <v>1310</v>
      </c>
      <c r="F44" s="728" t="s">
        <v>1311</v>
      </c>
      <c r="G44" s="732">
        <v>2</v>
      </c>
      <c r="H44" s="732">
        <v>6018</v>
      </c>
      <c r="I44" s="728">
        <v>1.9679529103989535</v>
      </c>
      <c r="J44" s="728">
        <v>3009</v>
      </c>
      <c r="K44" s="732">
        <v>1</v>
      </c>
      <c r="L44" s="732">
        <v>3058</v>
      </c>
      <c r="M44" s="728">
        <v>1</v>
      </c>
      <c r="N44" s="728">
        <v>3058</v>
      </c>
      <c r="O44" s="732">
        <v>2</v>
      </c>
      <c r="P44" s="732">
        <v>6118</v>
      </c>
      <c r="Q44" s="746">
        <v>2.0006540222367559</v>
      </c>
      <c r="R44" s="733">
        <v>3059</v>
      </c>
    </row>
    <row r="45" spans="1:18" ht="14.4" customHeight="1" x14ac:dyDescent="0.3">
      <c r="A45" s="727" t="s">
        <v>1233</v>
      </c>
      <c r="B45" s="728" t="s">
        <v>1234</v>
      </c>
      <c r="C45" s="728" t="s">
        <v>540</v>
      </c>
      <c r="D45" s="728" t="s">
        <v>1294</v>
      </c>
      <c r="E45" s="728" t="s">
        <v>1312</v>
      </c>
      <c r="F45" s="728" t="s">
        <v>1313</v>
      </c>
      <c r="G45" s="732">
        <v>2</v>
      </c>
      <c r="H45" s="732">
        <v>1286</v>
      </c>
      <c r="I45" s="728"/>
      <c r="J45" s="728">
        <v>643</v>
      </c>
      <c r="K45" s="732"/>
      <c r="L45" s="732"/>
      <c r="M45" s="728"/>
      <c r="N45" s="728"/>
      <c r="O45" s="732">
        <v>1</v>
      </c>
      <c r="P45" s="732">
        <v>667</v>
      </c>
      <c r="Q45" s="746"/>
      <c r="R45" s="733">
        <v>667</v>
      </c>
    </row>
    <row r="46" spans="1:18" ht="14.4" customHeight="1" x14ac:dyDescent="0.3">
      <c r="A46" s="727" t="s">
        <v>1233</v>
      </c>
      <c r="B46" s="728" t="s">
        <v>1234</v>
      </c>
      <c r="C46" s="728" t="s">
        <v>540</v>
      </c>
      <c r="D46" s="728" t="s">
        <v>1294</v>
      </c>
      <c r="E46" s="728" t="s">
        <v>1314</v>
      </c>
      <c r="F46" s="728" t="s">
        <v>1315</v>
      </c>
      <c r="G46" s="732"/>
      <c r="H46" s="732"/>
      <c r="I46" s="728"/>
      <c r="J46" s="728"/>
      <c r="K46" s="732">
        <v>1</v>
      </c>
      <c r="L46" s="732">
        <v>1348</v>
      </c>
      <c r="M46" s="728">
        <v>1</v>
      </c>
      <c r="N46" s="728">
        <v>1348</v>
      </c>
      <c r="O46" s="732">
        <v>1</v>
      </c>
      <c r="P46" s="732">
        <v>1349</v>
      </c>
      <c r="Q46" s="746">
        <v>1.0007418397626113</v>
      </c>
      <c r="R46" s="733">
        <v>1349</v>
      </c>
    </row>
    <row r="47" spans="1:18" ht="14.4" customHeight="1" x14ac:dyDescent="0.3">
      <c r="A47" s="727" t="s">
        <v>1233</v>
      </c>
      <c r="B47" s="728" t="s">
        <v>1234</v>
      </c>
      <c r="C47" s="728" t="s">
        <v>540</v>
      </c>
      <c r="D47" s="728" t="s">
        <v>1294</v>
      </c>
      <c r="E47" s="728" t="s">
        <v>1316</v>
      </c>
      <c r="F47" s="728" t="s">
        <v>1317</v>
      </c>
      <c r="G47" s="732">
        <v>31</v>
      </c>
      <c r="H47" s="732">
        <v>43121</v>
      </c>
      <c r="I47" s="728">
        <v>0.73496275843261583</v>
      </c>
      <c r="J47" s="728">
        <v>1391</v>
      </c>
      <c r="K47" s="732">
        <v>41</v>
      </c>
      <c r="L47" s="732">
        <v>58671</v>
      </c>
      <c r="M47" s="728">
        <v>1</v>
      </c>
      <c r="N47" s="728">
        <v>1431</v>
      </c>
      <c r="O47" s="732">
        <v>33</v>
      </c>
      <c r="P47" s="732">
        <v>47223</v>
      </c>
      <c r="Q47" s="746">
        <v>0.80487804878048785</v>
      </c>
      <c r="R47" s="733">
        <v>1431</v>
      </c>
    </row>
    <row r="48" spans="1:18" ht="14.4" customHeight="1" x14ac:dyDescent="0.3">
      <c r="A48" s="727" t="s">
        <v>1233</v>
      </c>
      <c r="B48" s="728" t="s">
        <v>1234</v>
      </c>
      <c r="C48" s="728" t="s">
        <v>540</v>
      </c>
      <c r="D48" s="728" t="s">
        <v>1294</v>
      </c>
      <c r="E48" s="728" t="s">
        <v>1318</v>
      </c>
      <c r="F48" s="728" t="s">
        <v>1319</v>
      </c>
      <c r="G48" s="732">
        <v>76</v>
      </c>
      <c r="H48" s="732">
        <v>140524</v>
      </c>
      <c r="I48" s="728">
        <v>0.9544911155789817</v>
      </c>
      <c r="J48" s="728">
        <v>1849</v>
      </c>
      <c r="K48" s="732">
        <v>77</v>
      </c>
      <c r="L48" s="732">
        <v>147224</v>
      </c>
      <c r="M48" s="728">
        <v>1</v>
      </c>
      <c r="N48" s="728">
        <v>1912</v>
      </c>
      <c r="O48" s="732">
        <v>62</v>
      </c>
      <c r="P48" s="732">
        <v>118544</v>
      </c>
      <c r="Q48" s="746">
        <v>0.80519480519480524</v>
      </c>
      <c r="R48" s="733">
        <v>1912</v>
      </c>
    </row>
    <row r="49" spans="1:18" ht="14.4" customHeight="1" x14ac:dyDescent="0.3">
      <c r="A49" s="727" t="s">
        <v>1233</v>
      </c>
      <c r="B49" s="728" t="s">
        <v>1234</v>
      </c>
      <c r="C49" s="728" t="s">
        <v>540</v>
      </c>
      <c r="D49" s="728" t="s">
        <v>1294</v>
      </c>
      <c r="E49" s="728" t="s">
        <v>1320</v>
      </c>
      <c r="F49" s="728" t="s">
        <v>1321</v>
      </c>
      <c r="G49" s="732">
        <v>1</v>
      </c>
      <c r="H49" s="732">
        <v>1208</v>
      </c>
      <c r="I49" s="728">
        <v>0.47224394057857699</v>
      </c>
      <c r="J49" s="728">
        <v>1208</v>
      </c>
      <c r="K49" s="732">
        <v>2</v>
      </c>
      <c r="L49" s="732">
        <v>2558</v>
      </c>
      <c r="M49" s="728">
        <v>1</v>
      </c>
      <c r="N49" s="728">
        <v>1279</v>
      </c>
      <c r="O49" s="732"/>
      <c r="P49" s="732"/>
      <c r="Q49" s="746"/>
      <c r="R49" s="733"/>
    </row>
    <row r="50" spans="1:18" ht="14.4" customHeight="1" x14ac:dyDescent="0.3">
      <c r="A50" s="727" t="s">
        <v>1233</v>
      </c>
      <c r="B50" s="728" t="s">
        <v>1234</v>
      </c>
      <c r="C50" s="728" t="s">
        <v>540</v>
      </c>
      <c r="D50" s="728" t="s">
        <v>1294</v>
      </c>
      <c r="E50" s="728" t="s">
        <v>1322</v>
      </c>
      <c r="F50" s="728" t="s">
        <v>1323</v>
      </c>
      <c r="G50" s="732">
        <v>25</v>
      </c>
      <c r="H50" s="732">
        <v>29425</v>
      </c>
      <c r="I50" s="728">
        <v>0.5513190436933223</v>
      </c>
      <c r="J50" s="728">
        <v>1177</v>
      </c>
      <c r="K50" s="732">
        <v>44</v>
      </c>
      <c r="L50" s="732">
        <v>53372</v>
      </c>
      <c r="M50" s="728">
        <v>1</v>
      </c>
      <c r="N50" s="728">
        <v>1213</v>
      </c>
      <c r="O50" s="732">
        <v>48</v>
      </c>
      <c r="P50" s="732">
        <v>58224</v>
      </c>
      <c r="Q50" s="746">
        <v>1.0909090909090908</v>
      </c>
      <c r="R50" s="733">
        <v>1213</v>
      </c>
    </row>
    <row r="51" spans="1:18" ht="14.4" customHeight="1" x14ac:dyDescent="0.3">
      <c r="A51" s="727" t="s">
        <v>1233</v>
      </c>
      <c r="B51" s="728" t="s">
        <v>1234</v>
      </c>
      <c r="C51" s="728" t="s">
        <v>540</v>
      </c>
      <c r="D51" s="728" t="s">
        <v>1294</v>
      </c>
      <c r="E51" s="728" t="s">
        <v>1324</v>
      </c>
      <c r="F51" s="728" t="s">
        <v>1325</v>
      </c>
      <c r="G51" s="732"/>
      <c r="H51" s="732"/>
      <c r="I51" s="728"/>
      <c r="J51" s="728"/>
      <c r="K51" s="732">
        <v>3</v>
      </c>
      <c r="L51" s="732">
        <v>4827</v>
      </c>
      <c r="M51" s="728">
        <v>1</v>
      </c>
      <c r="N51" s="728">
        <v>1609</v>
      </c>
      <c r="O51" s="732">
        <v>1</v>
      </c>
      <c r="P51" s="732">
        <v>1609</v>
      </c>
      <c r="Q51" s="746">
        <v>0.33333333333333331</v>
      </c>
      <c r="R51" s="733">
        <v>1609</v>
      </c>
    </row>
    <row r="52" spans="1:18" ht="14.4" customHeight="1" x14ac:dyDescent="0.3">
      <c r="A52" s="727" t="s">
        <v>1233</v>
      </c>
      <c r="B52" s="728" t="s">
        <v>1234</v>
      </c>
      <c r="C52" s="728" t="s">
        <v>540</v>
      </c>
      <c r="D52" s="728" t="s">
        <v>1294</v>
      </c>
      <c r="E52" s="728" t="s">
        <v>1326</v>
      </c>
      <c r="F52" s="728" t="s">
        <v>1327</v>
      </c>
      <c r="G52" s="732">
        <v>54</v>
      </c>
      <c r="H52" s="732">
        <v>35532</v>
      </c>
      <c r="I52" s="728">
        <v>0.73487621765837319</v>
      </c>
      <c r="J52" s="728">
        <v>658</v>
      </c>
      <c r="K52" s="732">
        <v>71</v>
      </c>
      <c r="L52" s="732">
        <v>48351</v>
      </c>
      <c r="M52" s="728">
        <v>1</v>
      </c>
      <c r="N52" s="728">
        <v>681</v>
      </c>
      <c r="O52" s="732">
        <v>80</v>
      </c>
      <c r="P52" s="732">
        <v>54560</v>
      </c>
      <c r="Q52" s="746">
        <v>1.128415131021075</v>
      </c>
      <c r="R52" s="733">
        <v>682</v>
      </c>
    </row>
    <row r="53" spans="1:18" ht="14.4" customHeight="1" x14ac:dyDescent="0.3">
      <c r="A53" s="727" t="s">
        <v>1233</v>
      </c>
      <c r="B53" s="728" t="s">
        <v>1234</v>
      </c>
      <c r="C53" s="728" t="s">
        <v>540</v>
      </c>
      <c r="D53" s="728" t="s">
        <v>1294</v>
      </c>
      <c r="E53" s="728" t="s">
        <v>1328</v>
      </c>
      <c r="F53" s="728" t="s">
        <v>1329</v>
      </c>
      <c r="G53" s="732">
        <v>27</v>
      </c>
      <c r="H53" s="732">
        <v>18603</v>
      </c>
      <c r="I53" s="728">
        <v>0.64954608938547487</v>
      </c>
      <c r="J53" s="728">
        <v>689</v>
      </c>
      <c r="K53" s="732">
        <v>40</v>
      </c>
      <c r="L53" s="732">
        <v>28640</v>
      </c>
      <c r="M53" s="728">
        <v>1</v>
      </c>
      <c r="N53" s="728">
        <v>716</v>
      </c>
      <c r="O53" s="732">
        <v>53</v>
      </c>
      <c r="P53" s="732">
        <v>38001</v>
      </c>
      <c r="Q53" s="746">
        <v>1.3268505586592179</v>
      </c>
      <c r="R53" s="733">
        <v>717</v>
      </c>
    </row>
    <row r="54" spans="1:18" ht="14.4" customHeight="1" x14ac:dyDescent="0.3">
      <c r="A54" s="727" t="s">
        <v>1233</v>
      </c>
      <c r="B54" s="728" t="s">
        <v>1234</v>
      </c>
      <c r="C54" s="728" t="s">
        <v>540</v>
      </c>
      <c r="D54" s="728" t="s">
        <v>1294</v>
      </c>
      <c r="E54" s="728" t="s">
        <v>1330</v>
      </c>
      <c r="F54" s="728" t="s">
        <v>1331</v>
      </c>
      <c r="G54" s="732">
        <v>2</v>
      </c>
      <c r="H54" s="732">
        <v>5086</v>
      </c>
      <c r="I54" s="728">
        <v>0.48217671596511186</v>
      </c>
      <c r="J54" s="728">
        <v>2543</v>
      </c>
      <c r="K54" s="732">
        <v>4</v>
      </c>
      <c r="L54" s="732">
        <v>10548</v>
      </c>
      <c r="M54" s="728">
        <v>1</v>
      </c>
      <c r="N54" s="728">
        <v>2637</v>
      </c>
      <c r="O54" s="732">
        <v>7</v>
      </c>
      <c r="P54" s="732">
        <v>18466</v>
      </c>
      <c r="Q54" s="746">
        <v>1.7506636329161926</v>
      </c>
      <c r="R54" s="733">
        <v>2638</v>
      </c>
    </row>
    <row r="55" spans="1:18" ht="14.4" customHeight="1" x14ac:dyDescent="0.3">
      <c r="A55" s="727" t="s">
        <v>1233</v>
      </c>
      <c r="B55" s="728" t="s">
        <v>1234</v>
      </c>
      <c r="C55" s="728" t="s">
        <v>540</v>
      </c>
      <c r="D55" s="728" t="s">
        <v>1294</v>
      </c>
      <c r="E55" s="728" t="s">
        <v>1332</v>
      </c>
      <c r="F55" s="728" t="s">
        <v>1333</v>
      </c>
      <c r="G55" s="732">
        <v>2002</v>
      </c>
      <c r="H55" s="732">
        <v>3527524</v>
      </c>
      <c r="I55" s="728">
        <v>0.92042374429223739</v>
      </c>
      <c r="J55" s="728">
        <v>1762</v>
      </c>
      <c r="K55" s="732">
        <v>2100</v>
      </c>
      <c r="L55" s="732">
        <v>3832500</v>
      </c>
      <c r="M55" s="728">
        <v>1</v>
      </c>
      <c r="N55" s="728">
        <v>1825</v>
      </c>
      <c r="O55" s="732">
        <v>2069</v>
      </c>
      <c r="P55" s="732">
        <v>3775925</v>
      </c>
      <c r="Q55" s="746">
        <v>0.98523809523809525</v>
      </c>
      <c r="R55" s="733">
        <v>1825</v>
      </c>
    </row>
    <row r="56" spans="1:18" ht="14.4" customHeight="1" x14ac:dyDescent="0.3">
      <c r="A56" s="727" t="s">
        <v>1233</v>
      </c>
      <c r="B56" s="728" t="s">
        <v>1234</v>
      </c>
      <c r="C56" s="728" t="s">
        <v>540</v>
      </c>
      <c r="D56" s="728" t="s">
        <v>1294</v>
      </c>
      <c r="E56" s="728" t="s">
        <v>1334</v>
      </c>
      <c r="F56" s="728" t="s">
        <v>1335</v>
      </c>
      <c r="G56" s="732">
        <v>630</v>
      </c>
      <c r="H56" s="732">
        <v>260190</v>
      </c>
      <c r="I56" s="728">
        <v>0.98940211501386055</v>
      </c>
      <c r="J56" s="728">
        <v>413</v>
      </c>
      <c r="K56" s="732">
        <v>613</v>
      </c>
      <c r="L56" s="732">
        <v>262977</v>
      </c>
      <c r="M56" s="728">
        <v>1</v>
      </c>
      <c r="N56" s="728">
        <v>429</v>
      </c>
      <c r="O56" s="732">
        <v>625</v>
      </c>
      <c r="P56" s="732">
        <v>268125</v>
      </c>
      <c r="Q56" s="746">
        <v>1.0195758564437194</v>
      </c>
      <c r="R56" s="733">
        <v>429</v>
      </c>
    </row>
    <row r="57" spans="1:18" ht="14.4" customHeight="1" x14ac:dyDescent="0.3">
      <c r="A57" s="727" t="s">
        <v>1233</v>
      </c>
      <c r="B57" s="728" t="s">
        <v>1234</v>
      </c>
      <c r="C57" s="728" t="s">
        <v>540</v>
      </c>
      <c r="D57" s="728" t="s">
        <v>1294</v>
      </c>
      <c r="E57" s="728" t="s">
        <v>1336</v>
      </c>
      <c r="F57" s="728" t="s">
        <v>1337</v>
      </c>
      <c r="G57" s="732">
        <v>4</v>
      </c>
      <c r="H57" s="732">
        <v>13820</v>
      </c>
      <c r="I57" s="728">
        <v>8.3582306194283501E-2</v>
      </c>
      <c r="J57" s="728">
        <v>3455</v>
      </c>
      <c r="K57" s="732">
        <v>47</v>
      </c>
      <c r="L57" s="732">
        <v>165346</v>
      </c>
      <c r="M57" s="728">
        <v>1</v>
      </c>
      <c r="N57" s="728">
        <v>3518</v>
      </c>
      <c r="O57" s="732">
        <v>81</v>
      </c>
      <c r="P57" s="732">
        <v>285120</v>
      </c>
      <c r="Q57" s="746">
        <v>1.7243840189662889</v>
      </c>
      <c r="R57" s="733">
        <v>3520</v>
      </c>
    </row>
    <row r="58" spans="1:18" ht="14.4" customHeight="1" x14ac:dyDescent="0.3">
      <c r="A58" s="727" t="s">
        <v>1233</v>
      </c>
      <c r="B58" s="728" t="s">
        <v>1234</v>
      </c>
      <c r="C58" s="728" t="s">
        <v>540</v>
      </c>
      <c r="D58" s="728" t="s">
        <v>1294</v>
      </c>
      <c r="E58" s="728" t="s">
        <v>1338</v>
      </c>
      <c r="F58" s="728" t="s">
        <v>1339</v>
      </c>
      <c r="G58" s="732">
        <v>3</v>
      </c>
      <c r="H58" s="732">
        <v>0</v>
      </c>
      <c r="I58" s="728"/>
      <c r="J58" s="728">
        <v>0</v>
      </c>
      <c r="K58" s="732"/>
      <c r="L58" s="732"/>
      <c r="M58" s="728"/>
      <c r="N58" s="728"/>
      <c r="O58" s="732">
        <v>4</v>
      </c>
      <c r="P58" s="732">
        <v>0</v>
      </c>
      <c r="Q58" s="746"/>
      <c r="R58" s="733">
        <v>0</v>
      </c>
    </row>
    <row r="59" spans="1:18" ht="14.4" customHeight="1" x14ac:dyDescent="0.3">
      <c r="A59" s="727" t="s">
        <v>1233</v>
      </c>
      <c r="B59" s="728" t="s">
        <v>1234</v>
      </c>
      <c r="C59" s="728" t="s">
        <v>540</v>
      </c>
      <c r="D59" s="728" t="s">
        <v>1294</v>
      </c>
      <c r="E59" s="728" t="s">
        <v>1340</v>
      </c>
      <c r="F59" s="728" t="s">
        <v>1341</v>
      </c>
      <c r="G59" s="732">
        <v>782</v>
      </c>
      <c r="H59" s="732">
        <v>10533.33</v>
      </c>
      <c r="I59" s="728">
        <v>0.94047757228137907</v>
      </c>
      <c r="J59" s="728">
        <v>13.469731457800512</v>
      </c>
      <c r="K59" s="732">
        <v>336</v>
      </c>
      <c r="L59" s="732">
        <v>11199.98</v>
      </c>
      <c r="M59" s="728">
        <v>1</v>
      </c>
      <c r="N59" s="728">
        <v>33.33327380952381</v>
      </c>
      <c r="O59" s="732">
        <v>485</v>
      </c>
      <c r="P59" s="732">
        <v>16166.67</v>
      </c>
      <c r="Q59" s="746">
        <v>1.4434552561701004</v>
      </c>
      <c r="R59" s="733">
        <v>33.333340206185568</v>
      </c>
    </row>
    <row r="60" spans="1:18" ht="14.4" customHeight="1" x14ac:dyDescent="0.3">
      <c r="A60" s="727" t="s">
        <v>1233</v>
      </c>
      <c r="B60" s="728" t="s">
        <v>1234</v>
      </c>
      <c r="C60" s="728" t="s">
        <v>540</v>
      </c>
      <c r="D60" s="728" t="s">
        <v>1294</v>
      </c>
      <c r="E60" s="728" t="s">
        <v>1342</v>
      </c>
      <c r="F60" s="728" t="s">
        <v>1343</v>
      </c>
      <c r="G60" s="732">
        <v>755</v>
      </c>
      <c r="H60" s="732">
        <v>27180</v>
      </c>
      <c r="I60" s="728">
        <v>1.1371433352857501</v>
      </c>
      <c r="J60" s="728">
        <v>36</v>
      </c>
      <c r="K60" s="732">
        <v>646</v>
      </c>
      <c r="L60" s="732">
        <v>23902</v>
      </c>
      <c r="M60" s="728">
        <v>1</v>
      </c>
      <c r="N60" s="728">
        <v>37</v>
      </c>
      <c r="O60" s="732">
        <v>467</v>
      </c>
      <c r="P60" s="732">
        <v>17279</v>
      </c>
      <c r="Q60" s="746">
        <v>0.72291021671826627</v>
      </c>
      <c r="R60" s="733">
        <v>37</v>
      </c>
    </row>
    <row r="61" spans="1:18" ht="14.4" customHeight="1" x14ac:dyDescent="0.3">
      <c r="A61" s="727" t="s">
        <v>1233</v>
      </c>
      <c r="B61" s="728" t="s">
        <v>1234</v>
      </c>
      <c r="C61" s="728" t="s">
        <v>540</v>
      </c>
      <c r="D61" s="728" t="s">
        <v>1294</v>
      </c>
      <c r="E61" s="728" t="s">
        <v>1344</v>
      </c>
      <c r="F61" s="728" t="s">
        <v>1345</v>
      </c>
      <c r="G61" s="732">
        <v>263</v>
      </c>
      <c r="H61" s="732">
        <v>154118</v>
      </c>
      <c r="I61" s="728">
        <v>0.95858834651938096</v>
      </c>
      <c r="J61" s="728">
        <v>586</v>
      </c>
      <c r="K61" s="732">
        <v>264</v>
      </c>
      <c r="L61" s="732">
        <v>160776</v>
      </c>
      <c r="M61" s="728">
        <v>1</v>
      </c>
      <c r="N61" s="728">
        <v>609</v>
      </c>
      <c r="O61" s="732">
        <v>282</v>
      </c>
      <c r="P61" s="732">
        <v>172020</v>
      </c>
      <c r="Q61" s="746">
        <v>1.0699358113151216</v>
      </c>
      <c r="R61" s="733">
        <v>610</v>
      </c>
    </row>
    <row r="62" spans="1:18" ht="14.4" customHeight="1" x14ac:dyDescent="0.3">
      <c r="A62" s="727" t="s">
        <v>1233</v>
      </c>
      <c r="B62" s="728" t="s">
        <v>1234</v>
      </c>
      <c r="C62" s="728" t="s">
        <v>540</v>
      </c>
      <c r="D62" s="728" t="s">
        <v>1294</v>
      </c>
      <c r="E62" s="728" t="s">
        <v>1346</v>
      </c>
      <c r="F62" s="728" t="s">
        <v>1347</v>
      </c>
      <c r="G62" s="732">
        <v>1</v>
      </c>
      <c r="H62" s="732">
        <v>1965</v>
      </c>
      <c r="I62" s="728">
        <v>0.48807749627421759</v>
      </c>
      <c r="J62" s="728">
        <v>1965</v>
      </c>
      <c r="K62" s="732">
        <v>2</v>
      </c>
      <c r="L62" s="732">
        <v>4026</v>
      </c>
      <c r="M62" s="728">
        <v>1</v>
      </c>
      <c r="N62" s="728">
        <v>2013</v>
      </c>
      <c r="O62" s="732"/>
      <c r="P62" s="732"/>
      <c r="Q62" s="746"/>
      <c r="R62" s="733"/>
    </row>
    <row r="63" spans="1:18" ht="14.4" customHeight="1" x14ac:dyDescent="0.3">
      <c r="A63" s="727" t="s">
        <v>1233</v>
      </c>
      <c r="B63" s="728" t="s">
        <v>1234</v>
      </c>
      <c r="C63" s="728" t="s">
        <v>540</v>
      </c>
      <c r="D63" s="728" t="s">
        <v>1294</v>
      </c>
      <c r="E63" s="728" t="s">
        <v>1348</v>
      </c>
      <c r="F63" s="728" t="s">
        <v>1349</v>
      </c>
      <c r="G63" s="732">
        <v>29</v>
      </c>
      <c r="H63" s="732">
        <v>12209</v>
      </c>
      <c r="I63" s="728">
        <v>1.0347487075175863</v>
      </c>
      <c r="J63" s="728">
        <v>421</v>
      </c>
      <c r="K63" s="732">
        <v>27</v>
      </c>
      <c r="L63" s="732">
        <v>11799</v>
      </c>
      <c r="M63" s="728">
        <v>1</v>
      </c>
      <c r="N63" s="728">
        <v>437</v>
      </c>
      <c r="O63" s="732">
        <v>21</v>
      </c>
      <c r="P63" s="732">
        <v>9177</v>
      </c>
      <c r="Q63" s="746">
        <v>0.77777777777777779</v>
      </c>
      <c r="R63" s="733">
        <v>437</v>
      </c>
    </row>
    <row r="64" spans="1:18" ht="14.4" customHeight="1" x14ac:dyDescent="0.3">
      <c r="A64" s="727" t="s">
        <v>1233</v>
      </c>
      <c r="B64" s="728" t="s">
        <v>1234</v>
      </c>
      <c r="C64" s="728" t="s">
        <v>540</v>
      </c>
      <c r="D64" s="728" t="s">
        <v>1294</v>
      </c>
      <c r="E64" s="728" t="s">
        <v>1350</v>
      </c>
      <c r="F64" s="728" t="s">
        <v>1351</v>
      </c>
      <c r="G64" s="732">
        <v>603</v>
      </c>
      <c r="H64" s="732">
        <v>780282</v>
      </c>
      <c r="I64" s="728">
        <v>0.95473266134656753</v>
      </c>
      <c r="J64" s="728">
        <v>1294</v>
      </c>
      <c r="K64" s="732">
        <v>609</v>
      </c>
      <c r="L64" s="732">
        <v>817278</v>
      </c>
      <c r="M64" s="728">
        <v>1</v>
      </c>
      <c r="N64" s="728">
        <v>1342</v>
      </c>
      <c r="O64" s="732">
        <v>562</v>
      </c>
      <c r="P64" s="732">
        <v>754204</v>
      </c>
      <c r="Q64" s="746">
        <v>0.92282430213464695</v>
      </c>
      <c r="R64" s="733">
        <v>1342</v>
      </c>
    </row>
    <row r="65" spans="1:18" ht="14.4" customHeight="1" x14ac:dyDescent="0.3">
      <c r="A65" s="727" t="s">
        <v>1233</v>
      </c>
      <c r="B65" s="728" t="s">
        <v>1234</v>
      </c>
      <c r="C65" s="728" t="s">
        <v>540</v>
      </c>
      <c r="D65" s="728" t="s">
        <v>1294</v>
      </c>
      <c r="E65" s="728" t="s">
        <v>1352</v>
      </c>
      <c r="F65" s="728" t="s">
        <v>1353</v>
      </c>
      <c r="G65" s="732">
        <v>79</v>
      </c>
      <c r="H65" s="732">
        <v>38710</v>
      </c>
      <c r="I65" s="728">
        <v>0.60358000436585901</v>
      </c>
      <c r="J65" s="728">
        <v>490</v>
      </c>
      <c r="K65" s="732">
        <v>126</v>
      </c>
      <c r="L65" s="732">
        <v>64134</v>
      </c>
      <c r="M65" s="728">
        <v>1</v>
      </c>
      <c r="N65" s="728">
        <v>509</v>
      </c>
      <c r="O65" s="732">
        <v>126</v>
      </c>
      <c r="P65" s="732">
        <v>64134</v>
      </c>
      <c r="Q65" s="746">
        <v>1</v>
      </c>
      <c r="R65" s="733">
        <v>509</v>
      </c>
    </row>
    <row r="66" spans="1:18" ht="14.4" customHeight="1" x14ac:dyDescent="0.3">
      <c r="A66" s="727" t="s">
        <v>1233</v>
      </c>
      <c r="B66" s="728" t="s">
        <v>1234</v>
      </c>
      <c r="C66" s="728" t="s">
        <v>540</v>
      </c>
      <c r="D66" s="728" t="s">
        <v>1294</v>
      </c>
      <c r="E66" s="728" t="s">
        <v>1354</v>
      </c>
      <c r="F66" s="728" t="s">
        <v>1355</v>
      </c>
      <c r="G66" s="732">
        <v>42</v>
      </c>
      <c r="H66" s="732">
        <v>94836</v>
      </c>
      <c r="I66" s="728">
        <v>1.1634177758694719</v>
      </c>
      <c r="J66" s="728">
        <v>2258</v>
      </c>
      <c r="K66" s="732">
        <v>35</v>
      </c>
      <c r="L66" s="732">
        <v>81515</v>
      </c>
      <c r="M66" s="728">
        <v>1</v>
      </c>
      <c r="N66" s="728">
        <v>2329</v>
      </c>
      <c r="O66" s="732">
        <v>20</v>
      </c>
      <c r="P66" s="732">
        <v>46600</v>
      </c>
      <c r="Q66" s="746">
        <v>0.57167392504447034</v>
      </c>
      <c r="R66" s="733">
        <v>2330</v>
      </c>
    </row>
    <row r="67" spans="1:18" ht="14.4" customHeight="1" x14ac:dyDescent="0.3">
      <c r="A67" s="727" t="s">
        <v>1233</v>
      </c>
      <c r="B67" s="728" t="s">
        <v>1234</v>
      </c>
      <c r="C67" s="728" t="s">
        <v>540</v>
      </c>
      <c r="D67" s="728" t="s">
        <v>1294</v>
      </c>
      <c r="E67" s="728" t="s">
        <v>1356</v>
      </c>
      <c r="F67" s="728" t="s">
        <v>1357</v>
      </c>
      <c r="G67" s="732">
        <v>26</v>
      </c>
      <c r="H67" s="732">
        <v>66326</v>
      </c>
      <c r="I67" s="728">
        <v>1.044833018273472</v>
      </c>
      <c r="J67" s="728">
        <v>2551</v>
      </c>
      <c r="K67" s="732">
        <v>24</v>
      </c>
      <c r="L67" s="732">
        <v>63480</v>
      </c>
      <c r="M67" s="728">
        <v>1</v>
      </c>
      <c r="N67" s="728">
        <v>2645</v>
      </c>
      <c r="O67" s="732">
        <v>35</v>
      </c>
      <c r="P67" s="732">
        <v>92610</v>
      </c>
      <c r="Q67" s="746">
        <v>1.4588846880907373</v>
      </c>
      <c r="R67" s="733">
        <v>2646</v>
      </c>
    </row>
    <row r="68" spans="1:18" ht="14.4" customHeight="1" x14ac:dyDescent="0.3">
      <c r="A68" s="727" t="s">
        <v>1233</v>
      </c>
      <c r="B68" s="728" t="s">
        <v>1234</v>
      </c>
      <c r="C68" s="728" t="s">
        <v>540</v>
      </c>
      <c r="D68" s="728" t="s">
        <v>1294</v>
      </c>
      <c r="E68" s="728" t="s">
        <v>1358</v>
      </c>
      <c r="F68" s="728" t="s">
        <v>1359</v>
      </c>
      <c r="G68" s="732">
        <v>28</v>
      </c>
      <c r="H68" s="732">
        <v>9268</v>
      </c>
      <c r="I68" s="728">
        <v>1.0908662900188324</v>
      </c>
      <c r="J68" s="728">
        <v>331</v>
      </c>
      <c r="K68" s="732">
        <v>24</v>
      </c>
      <c r="L68" s="732">
        <v>8496</v>
      </c>
      <c r="M68" s="728">
        <v>1</v>
      </c>
      <c r="N68" s="728">
        <v>354</v>
      </c>
      <c r="O68" s="732">
        <v>15</v>
      </c>
      <c r="P68" s="732">
        <v>5325</v>
      </c>
      <c r="Q68" s="746">
        <v>0.62676553672316382</v>
      </c>
      <c r="R68" s="733">
        <v>355</v>
      </c>
    </row>
    <row r="69" spans="1:18" ht="14.4" customHeight="1" x14ac:dyDescent="0.3">
      <c r="A69" s="727" t="s">
        <v>1233</v>
      </c>
      <c r="B69" s="728" t="s">
        <v>1234</v>
      </c>
      <c r="C69" s="728" t="s">
        <v>540</v>
      </c>
      <c r="D69" s="728" t="s">
        <v>1294</v>
      </c>
      <c r="E69" s="728" t="s">
        <v>1360</v>
      </c>
      <c r="F69" s="728" t="s">
        <v>1361</v>
      </c>
      <c r="G69" s="732">
        <v>1</v>
      </c>
      <c r="H69" s="732">
        <v>187</v>
      </c>
      <c r="I69" s="728">
        <v>0.4794871794871795</v>
      </c>
      <c r="J69" s="728">
        <v>187</v>
      </c>
      <c r="K69" s="732">
        <v>2</v>
      </c>
      <c r="L69" s="732">
        <v>390</v>
      </c>
      <c r="M69" s="728">
        <v>1</v>
      </c>
      <c r="N69" s="728">
        <v>195</v>
      </c>
      <c r="O69" s="732">
        <v>2</v>
      </c>
      <c r="P69" s="732">
        <v>390</v>
      </c>
      <c r="Q69" s="746">
        <v>1</v>
      </c>
      <c r="R69" s="733">
        <v>195</v>
      </c>
    </row>
    <row r="70" spans="1:18" ht="14.4" customHeight="1" x14ac:dyDescent="0.3">
      <c r="A70" s="727" t="s">
        <v>1233</v>
      </c>
      <c r="B70" s="728" t="s">
        <v>1234</v>
      </c>
      <c r="C70" s="728" t="s">
        <v>540</v>
      </c>
      <c r="D70" s="728" t="s">
        <v>1294</v>
      </c>
      <c r="E70" s="728" t="s">
        <v>1362</v>
      </c>
      <c r="F70" s="728" t="s">
        <v>1363</v>
      </c>
      <c r="G70" s="732">
        <v>3</v>
      </c>
      <c r="H70" s="732">
        <v>3027</v>
      </c>
      <c r="I70" s="728">
        <v>2.9274661508704063</v>
      </c>
      <c r="J70" s="728">
        <v>1009</v>
      </c>
      <c r="K70" s="732">
        <v>1</v>
      </c>
      <c r="L70" s="732">
        <v>1034</v>
      </c>
      <c r="M70" s="728">
        <v>1</v>
      </c>
      <c r="N70" s="728">
        <v>1034</v>
      </c>
      <c r="O70" s="732">
        <v>3</v>
      </c>
      <c r="P70" s="732">
        <v>3108</v>
      </c>
      <c r="Q70" s="746">
        <v>3.0058027079303673</v>
      </c>
      <c r="R70" s="733">
        <v>1036</v>
      </c>
    </row>
    <row r="71" spans="1:18" ht="14.4" customHeight="1" x14ac:dyDescent="0.3">
      <c r="A71" s="727" t="s">
        <v>1233</v>
      </c>
      <c r="B71" s="728" t="s">
        <v>1234</v>
      </c>
      <c r="C71" s="728" t="s">
        <v>540</v>
      </c>
      <c r="D71" s="728" t="s">
        <v>1294</v>
      </c>
      <c r="E71" s="728" t="s">
        <v>1364</v>
      </c>
      <c r="F71" s="728" t="s">
        <v>1365</v>
      </c>
      <c r="G71" s="732">
        <v>4</v>
      </c>
      <c r="H71" s="732">
        <v>2008</v>
      </c>
      <c r="I71" s="728">
        <v>1.274920634920635</v>
      </c>
      <c r="J71" s="728">
        <v>502</v>
      </c>
      <c r="K71" s="732">
        <v>3</v>
      </c>
      <c r="L71" s="732">
        <v>1575</v>
      </c>
      <c r="M71" s="728">
        <v>1</v>
      </c>
      <c r="N71" s="728">
        <v>525</v>
      </c>
      <c r="O71" s="732">
        <v>3</v>
      </c>
      <c r="P71" s="732">
        <v>1575</v>
      </c>
      <c r="Q71" s="746">
        <v>1</v>
      </c>
      <c r="R71" s="733">
        <v>525</v>
      </c>
    </row>
    <row r="72" spans="1:18" ht="14.4" customHeight="1" x14ac:dyDescent="0.3">
      <c r="A72" s="727" t="s">
        <v>1233</v>
      </c>
      <c r="B72" s="728" t="s">
        <v>1234</v>
      </c>
      <c r="C72" s="728" t="s">
        <v>540</v>
      </c>
      <c r="D72" s="728" t="s">
        <v>1294</v>
      </c>
      <c r="E72" s="728" t="s">
        <v>1366</v>
      </c>
      <c r="F72" s="728" t="s">
        <v>1367</v>
      </c>
      <c r="G72" s="732">
        <v>2</v>
      </c>
      <c r="H72" s="732">
        <v>268</v>
      </c>
      <c r="I72" s="728">
        <v>1.8873239436619718</v>
      </c>
      <c r="J72" s="728">
        <v>134</v>
      </c>
      <c r="K72" s="732">
        <v>1</v>
      </c>
      <c r="L72" s="732">
        <v>142</v>
      </c>
      <c r="M72" s="728">
        <v>1</v>
      </c>
      <c r="N72" s="728">
        <v>142</v>
      </c>
      <c r="O72" s="732">
        <v>2</v>
      </c>
      <c r="P72" s="732">
        <v>284</v>
      </c>
      <c r="Q72" s="746">
        <v>2</v>
      </c>
      <c r="R72" s="733">
        <v>142</v>
      </c>
    </row>
    <row r="73" spans="1:18" ht="14.4" customHeight="1" x14ac:dyDescent="0.3">
      <c r="A73" s="727" t="s">
        <v>1233</v>
      </c>
      <c r="B73" s="728" t="s">
        <v>1234</v>
      </c>
      <c r="C73" s="728" t="s">
        <v>540</v>
      </c>
      <c r="D73" s="728" t="s">
        <v>1294</v>
      </c>
      <c r="E73" s="728" t="s">
        <v>1368</v>
      </c>
      <c r="F73" s="728" t="s">
        <v>1369</v>
      </c>
      <c r="G73" s="732">
        <v>1</v>
      </c>
      <c r="H73" s="732">
        <v>1138</v>
      </c>
      <c r="I73" s="728"/>
      <c r="J73" s="728">
        <v>1138</v>
      </c>
      <c r="K73" s="732"/>
      <c r="L73" s="732"/>
      <c r="M73" s="728"/>
      <c r="N73" s="728"/>
      <c r="O73" s="732"/>
      <c r="P73" s="732"/>
      <c r="Q73" s="746"/>
      <c r="R73" s="733"/>
    </row>
    <row r="74" spans="1:18" ht="14.4" customHeight="1" x14ac:dyDescent="0.3">
      <c r="A74" s="727" t="s">
        <v>1233</v>
      </c>
      <c r="B74" s="728" t="s">
        <v>1234</v>
      </c>
      <c r="C74" s="728" t="s">
        <v>540</v>
      </c>
      <c r="D74" s="728" t="s">
        <v>1294</v>
      </c>
      <c r="E74" s="728" t="s">
        <v>1370</v>
      </c>
      <c r="F74" s="728" t="s">
        <v>1371</v>
      </c>
      <c r="G74" s="732"/>
      <c r="H74" s="732"/>
      <c r="I74" s="728"/>
      <c r="J74" s="728"/>
      <c r="K74" s="732">
        <v>36</v>
      </c>
      <c r="L74" s="732">
        <v>25848</v>
      </c>
      <c r="M74" s="728">
        <v>1</v>
      </c>
      <c r="N74" s="728">
        <v>718</v>
      </c>
      <c r="O74" s="732">
        <v>26</v>
      </c>
      <c r="P74" s="732">
        <v>18694</v>
      </c>
      <c r="Q74" s="746">
        <v>0.72322810275456517</v>
      </c>
      <c r="R74" s="733">
        <v>719</v>
      </c>
    </row>
    <row r="75" spans="1:18" ht="14.4" customHeight="1" x14ac:dyDescent="0.3">
      <c r="A75" s="727" t="s">
        <v>1233</v>
      </c>
      <c r="B75" s="728" t="s">
        <v>1234</v>
      </c>
      <c r="C75" s="728" t="s">
        <v>540</v>
      </c>
      <c r="D75" s="728" t="s">
        <v>1294</v>
      </c>
      <c r="E75" s="728" t="s">
        <v>1372</v>
      </c>
      <c r="F75" s="728" t="s">
        <v>1373</v>
      </c>
      <c r="G75" s="732">
        <v>1</v>
      </c>
      <c r="H75" s="732">
        <v>1891</v>
      </c>
      <c r="I75" s="728"/>
      <c r="J75" s="728">
        <v>1891</v>
      </c>
      <c r="K75" s="732"/>
      <c r="L75" s="732"/>
      <c r="M75" s="728"/>
      <c r="N75" s="728"/>
      <c r="O75" s="732"/>
      <c r="P75" s="732"/>
      <c r="Q75" s="746"/>
      <c r="R75" s="733"/>
    </row>
    <row r="76" spans="1:18" ht="14.4" customHeight="1" x14ac:dyDescent="0.3">
      <c r="A76" s="727" t="s">
        <v>1233</v>
      </c>
      <c r="B76" s="728" t="s">
        <v>1234</v>
      </c>
      <c r="C76" s="728" t="s">
        <v>546</v>
      </c>
      <c r="D76" s="728" t="s">
        <v>1235</v>
      </c>
      <c r="E76" s="728" t="s">
        <v>1374</v>
      </c>
      <c r="F76" s="728" t="s">
        <v>662</v>
      </c>
      <c r="G76" s="732">
        <v>108.06000000000009</v>
      </c>
      <c r="H76" s="732">
        <v>205593.12000000002</v>
      </c>
      <c r="I76" s="728">
        <v>3.7409113827406117</v>
      </c>
      <c r="J76" s="728">
        <v>1902.583009439199</v>
      </c>
      <c r="K76" s="732">
        <v>27.599999999999994</v>
      </c>
      <c r="L76" s="732">
        <v>54958.03</v>
      </c>
      <c r="M76" s="728">
        <v>1</v>
      </c>
      <c r="N76" s="728">
        <v>1991.2329710144932</v>
      </c>
      <c r="O76" s="732">
        <v>71.130000000000024</v>
      </c>
      <c r="P76" s="732">
        <v>142905.60000000003</v>
      </c>
      <c r="Q76" s="746">
        <v>2.600267877141885</v>
      </c>
      <c r="R76" s="733">
        <v>2009.0763390974271</v>
      </c>
    </row>
    <row r="77" spans="1:18" ht="14.4" customHeight="1" x14ac:dyDescent="0.3">
      <c r="A77" s="727" t="s">
        <v>1233</v>
      </c>
      <c r="B77" s="728" t="s">
        <v>1234</v>
      </c>
      <c r="C77" s="728" t="s">
        <v>546</v>
      </c>
      <c r="D77" s="728" t="s">
        <v>1235</v>
      </c>
      <c r="E77" s="728" t="s">
        <v>1375</v>
      </c>
      <c r="F77" s="728" t="s">
        <v>1376</v>
      </c>
      <c r="G77" s="732">
        <v>0.75</v>
      </c>
      <c r="H77" s="732">
        <v>7415.9199999999992</v>
      </c>
      <c r="I77" s="728">
        <v>18.750745891276864</v>
      </c>
      <c r="J77" s="728">
        <v>9887.8933333333316</v>
      </c>
      <c r="K77" s="732">
        <v>0.04</v>
      </c>
      <c r="L77" s="732">
        <v>395.5</v>
      </c>
      <c r="M77" s="728">
        <v>1</v>
      </c>
      <c r="N77" s="728">
        <v>9887.5</v>
      </c>
      <c r="O77" s="732"/>
      <c r="P77" s="732"/>
      <c r="Q77" s="746"/>
      <c r="R77" s="733"/>
    </row>
    <row r="78" spans="1:18" ht="14.4" customHeight="1" x14ac:dyDescent="0.3">
      <c r="A78" s="727" t="s">
        <v>1233</v>
      </c>
      <c r="B78" s="728" t="s">
        <v>1234</v>
      </c>
      <c r="C78" s="728" t="s">
        <v>546</v>
      </c>
      <c r="D78" s="728" t="s">
        <v>1235</v>
      </c>
      <c r="E78" s="728" t="s">
        <v>1377</v>
      </c>
      <c r="F78" s="728" t="s">
        <v>666</v>
      </c>
      <c r="G78" s="732">
        <v>2.8700000000000014</v>
      </c>
      <c r="H78" s="732">
        <v>25410.990000000045</v>
      </c>
      <c r="I78" s="728">
        <v>1.198330325441765</v>
      </c>
      <c r="J78" s="728">
        <v>8854.0034843205685</v>
      </c>
      <c r="K78" s="732">
        <v>2.4000000000000017</v>
      </c>
      <c r="L78" s="732">
        <v>21205.33000000002</v>
      </c>
      <c r="M78" s="728">
        <v>1</v>
      </c>
      <c r="N78" s="728">
        <v>8835.5541666666686</v>
      </c>
      <c r="O78" s="732">
        <v>0.94000000000000017</v>
      </c>
      <c r="P78" s="732">
        <v>8549.3599999999969</v>
      </c>
      <c r="Q78" s="746">
        <v>0.40317033500539673</v>
      </c>
      <c r="R78" s="733">
        <v>9095.0638297872283</v>
      </c>
    </row>
    <row r="79" spans="1:18" ht="14.4" customHeight="1" x14ac:dyDescent="0.3">
      <c r="A79" s="727" t="s">
        <v>1233</v>
      </c>
      <c r="B79" s="728" t="s">
        <v>1234</v>
      </c>
      <c r="C79" s="728" t="s">
        <v>546</v>
      </c>
      <c r="D79" s="728" t="s">
        <v>1235</v>
      </c>
      <c r="E79" s="728" t="s">
        <v>1378</v>
      </c>
      <c r="F79" s="728" t="s">
        <v>666</v>
      </c>
      <c r="G79" s="732">
        <v>468.61999999999989</v>
      </c>
      <c r="H79" s="732">
        <v>829823.44</v>
      </c>
      <c r="I79" s="728">
        <v>0.76171551553419792</v>
      </c>
      <c r="J79" s="728">
        <v>1770.7811019589435</v>
      </c>
      <c r="K79" s="732">
        <v>615.2899999999994</v>
      </c>
      <c r="L79" s="732">
        <v>1089413.8599999992</v>
      </c>
      <c r="M79" s="728">
        <v>1</v>
      </c>
      <c r="N79" s="728">
        <v>1770.5697475986938</v>
      </c>
      <c r="O79" s="732">
        <v>499.78999999999991</v>
      </c>
      <c r="P79" s="732">
        <v>909086.44000000006</v>
      </c>
      <c r="Q79" s="746">
        <v>0.83447298898877675</v>
      </c>
      <c r="R79" s="733">
        <v>1818.936833470058</v>
      </c>
    </row>
    <row r="80" spans="1:18" ht="14.4" customHeight="1" x14ac:dyDescent="0.3">
      <c r="A80" s="727" t="s">
        <v>1233</v>
      </c>
      <c r="B80" s="728" t="s">
        <v>1234</v>
      </c>
      <c r="C80" s="728" t="s">
        <v>546</v>
      </c>
      <c r="D80" s="728" t="s">
        <v>1235</v>
      </c>
      <c r="E80" s="728" t="s">
        <v>1379</v>
      </c>
      <c r="F80" s="728" t="s">
        <v>664</v>
      </c>
      <c r="G80" s="732">
        <v>30.960000000000115</v>
      </c>
      <c r="H80" s="732">
        <v>27927.359999999921</v>
      </c>
      <c r="I80" s="728">
        <v>0.83344703664111541</v>
      </c>
      <c r="J80" s="728">
        <v>902.04651162790105</v>
      </c>
      <c r="K80" s="732">
        <v>37.199999999999996</v>
      </c>
      <c r="L80" s="732">
        <v>33508.259999999878</v>
      </c>
      <c r="M80" s="728">
        <v>1</v>
      </c>
      <c r="N80" s="728">
        <v>900.75967741935165</v>
      </c>
      <c r="O80" s="732">
        <v>37.79999999999999</v>
      </c>
      <c r="P80" s="732">
        <v>34041.629999999896</v>
      </c>
      <c r="Q80" s="746">
        <v>1.0159175677877639</v>
      </c>
      <c r="R80" s="733">
        <v>900.57222222221969</v>
      </c>
    </row>
    <row r="81" spans="1:18" ht="14.4" customHeight="1" x14ac:dyDescent="0.3">
      <c r="A81" s="727" t="s">
        <v>1233</v>
      </c>
      <c r="B81" s="728" t="s">
        <v>1234</v>
      </c>
      <c r="C81" s="728" t="s">
        <v>546</v>
      </c>
      <c r="D81" s="728" t="s">
        <v>1238</v>
      </c>
      <c r="E81" s="728" t="s">
        <v>1380</v>
      </c>
      <c r="F81" s="728" t="s">
        <v>1381</v>
      </c>
      <c r="G81" s="732">
        <v>516725</v>
      </c>
      <c r="H81" s="732">
        <v>17330180.650000006</v>
      </c>
      <c r="I81" s="728">
        <v>1.4521357520612903</v>
      </c>
      <c r="J81" s="728">
        <v>33.538498524360165</v>
      </c>
      <c r="K81" s="732">
        <v>361535</v>
      </c>
      <c r="L81" s="732">
        <v>11934270.349999998</v>
      </c>
      <c r="M81" s="728">
        <v>1</v>
      </c>
      <c r="N81" s="728">
        <v>33.009999999999991</v>
      </c>
      <c r="O81" s="732">
        <v>326156</v>
      </c>
      <c r="P81" s="732">
        <v>10976335.309999997</v>
      </c>
      <c r="Q81" s="746">
        <v>0.91973241665335648</v>
      </c>
      <c r="R81" s="733">
        <v>33.653636020799851</v>
      </c>
    </row>
    <row r="82" spans="1:18" ht="14.4" customHeight="1" x14ac:dyDescent="0.3">
      <c r="A82" s="727" t="s">
        <v>1233</v>
      </c>
      <c r="B82" s="728" t="s">
        <v>1234</v>
      </c>
      <c r="C82" s="728" t="s">
        <v>546</v>
      </c>
      <c r="D82" s="728" t="s">
        <v>1238</v>
      </c>
      <c r="E82" s="728" t="s">
        <v>1236</v>
      </c>
      <c r="F82" s="728"/>
      <c r="G82" s="732"/>
      <c r="H82" s="732"/>
      <c r="I82" s="728"/>
      <c r="J82" s="728"/>
      <c r="K82" s="732">
        <v>1</v>
      </c>
      <c r="L82" s="732">
        <v>27046</v>
      </c>
      <c r="M82" s="728">
        <v>1</v>
      </c>
      <c r="N82" s="728">
        <v>27046</v>
      </c>
      <c r="O82" s="732"/>
      <c r="P82" s="732"/>
      <c r="Q82" s="746"/>
      <c r="R82" s="733"/>
    </row>
    <row r="83" spans="1:18" ht="14.4" customHeight="1" x14ac:dyDescent="0.3">
      <c r="A83" s="727" t="s">
        <v>1233</v>
      </c>
      <c r="B83" s="728" t="s">
        <v>1234</v>
      </c>
      <c r="C83" s="728" t="s">
        <v>546</v>
      </c>
      <c r="D83" s="728" t="s">
        <v>1238</v>
      </c>
      <c r="E83" s="728" t="s">
        <v>1382</v>
      </c>
      <c r="F83" s="728" t="s">
        <v>1383</v>
      </c>
      <c r="G83" s="732">
        <v>25</v>
      </c>
      <c r="H83" s="732">
        <v>1610.1399999999999</v>
      </c>
      <c r="I83" s="728">
        <v>1.0580844422539843</v>
      </c>
      <c r="J83" s="728">
        <v>64.405599999999993</v>
      </c>
      <c r="K83" s="732">
        <v>25</v>
      </c>
      <c r="L83" s="732">
        <v>1521.7499999999991</v>
      </c>
      <c r="M83" s="728">
        <v>1</v>
      </c>
      <c r="N83" s="728">
        <v>60.869999999999962</v>
      </c>
      <c r="O83" s="732">
        <v>46</v>
      </c>
      <c r="P83" s="732">
        <v>2657.8800000000006</v>
      </c>
      <c r="Q83" s="746">
        <v>1.7465943814687053</v>
      </c>
      <c r="R83" s="733">
        <v>57.780000000000015</v>
      </c>
    </row>
    <row r="84" spans="1:18" ht="14.4" customHeight="1" x14ac:dyDescent="0.3">
      <c r="A84" s="727" t="s">
        <v>1233</v>
      </c>
      <c r="B84" s="728" t="s">
        <v>1234</v>
      </c>
      <c r="C84" s="728" t="s">
        <v>546</v>
      </c>
      <c r="D84" s="728" t="s">
        <v>1238</v>
      </c>
      <c r="E84" s="728" t="s">
        <v>1384</v>
      </c>
      <c r="F84" s="728" t="s">
        <v>1385</v>
      </c>
      <c r="G84" s="732">
        <v>3747</v>
      </c>
      <c r="H84" s="732">
        <v>225585.2</v>
      </c>
      <c r="I84" s="728">
        <v>1.063885166435145</v>
      </c>
      <c r="J84" s="728">
        <v>60.204216706698695</v>
      </c>
      <c r="K84" s="732">
        <v>3659</v>
      </c>
      <c r="L84" s="732">
        <v>212039.05</v>
      </c>
      <c r="M84" s="728">
        <v>1</v>
      </c>
      <c r="N84" s="728">
        <v>57.949999999999996</v>
      </c>
      <c r="O84" s="732">
        <v>3243</v>
      </c>
      <c r="P84" s="732">
        <v>185240.15999999997</v>
      </c>
      <c r="Q84" s="746">
        <v>0.87361342167869538</v>
      </c>
      <c r="R84" s="733">
        <v>57.11999999999999</v>
      </c>
    </row>
    <row r="85" spans="1:18" ht="14.4" customHeight="1" x14ac:dyDescent="0.3">
      <c r="A85" s="727" t="s">
        <v>1233</v>
      </c>
      <c r="B85" s="728" t="s">
        <v>1234</v>
      </c>
      <c r="C85" s="728" t="s">
        <v>546</v>
      </c>
      <c r="D85" s="728" t="s">
        <v>1386</v>
      </c>
      <c r="E85" s="728" t="s">
        <v>1387</v>
      </c>
      <c r="F85" s="728" t="s">
        <v>1388</v>
      </c>
      <c r="G85" s="732">
        <v>1207</v>
      </c>
      <c r="H85" s="732">
        <v>1067374.2399999928</v>
      </c>
      <c r="I85" s="728"/>
      <c r="J85" s="728">
        <v>884.31999999999402</v>
      </c>
      <c r="K85" s="732"/>
      <c r="L85" s="732"/>
      <c r="M85" s="728"/>
      <c r="N85" s="728"/>
      <c r="O85" s="732">
        <v>1</v>
      </c>
      <c r="P85" s="732">
        <v>442.16</v>
      </c>
      <c r="Q85" s="746"/>
      <c r="R85" s="733">
        <v>442.16</v>
      </c>
    </row>
    <row r="86" spans="1:18" ht="14.4" customHeight="1" x14ac:dyDescent="0.3">
      <c r="A86" s="727" t="s">
        <v>1233</v>
      </c>
      <c r="B86" s="728" t="s">
        <v>1234</v>
      </c>
      <c r="C86" s="728" t="s">
        <v>546</v>
      </c>
      <c r="D86" s="728" t="s">
        <v>1294</v>
      </c>
      <c r="E86" s="728" t="s">
        <v>1389</v>
      </c>
      <c r="F86" s="728" t="s">
        <v>1390</v>
      </c>
      <c r="G86" s="732"/>
      <c r="H86" s="732"/>
      <c r="I86" s="728"/>
      <c r="J86" s="728"/>
      <c r="K86" s="732">
        <v>2</v>
      </c>
      <c r="L86" s="732">
        <v>17190</v>
      </c>
      <c r="M86" s="728">
        <v>1</v>
      </c>
      <c r="N86" s="728">
        <v>8595</v>
      </c>
      <c r="O86" s="732"/>
      <c r="P86" s="732"/>
      <c r="Q86" s="746"/>
      <c r="R86" s="733"/>
    </row>
    <row r="87" spans="1:18" ht="14.4" customHeight="1" x14ac:dyDescent="0.3">
      <c r="A87" s="727" t="s">
        <v>1233</v>
      </c>
      <c r="B87" s="728" t="s">
        <v>1234</v>
      </c>
      <c r="C87" s="728" t="s">
        <v>546</v>
      </c>
      <c r="D87" s="728" t="s">
        <v>1294</v>
      </c>
      <c r="E87" s="728" t="s">
        <v>1391</v>
      </c>
      <c r="F87" s="728" t="s">
        <v>1392</v>
      </c>
      <c r="G87" s="732">
        <v>1243</v>
      </c>
      <c r="H87" s="732">
        <v>17824620</v>
      </c>
      <c r="I87" s="728">
        <v>0.86900684514099513</v>
      </c>
      <c r="J87" s="728">
        <v>14340</v>
      </c>
      <c r="K87" s="732">
        <v>1414</v>
      </c>
      <c r="L87" s="732">
        <v>20511484</v>
      </c>
      <c r="M87" s="728">
        <v>1</v>
      </c>
      <c r="N87" s="728">
        <v>14506</v>
      </c>
      <c r="O87" s="732">
        <v>1295</v>
      </c>
      <c r="P87" s="732">
        <v>18786565</v>
      </c>
      <c r="Q87" s="746">
        <v>0.91590471952200048</v>
      </c>
      <c r="R87" s="733">
        <v>14507</v>
      </c>
    </row>
    <row r="88" spans="1:18" ht="14.4" customHeight="1" thickBot="1" x14ac:dyDescent="0.35">
      <c r="A88" s="734" t="s">
        <v>1233</v>
      </c>
      <c r="B88" s="735" t="s">
        <v>1234</v>
      </c>
      <c r="C88" s="735" t="s">
        <v>1393</v>
      </c>
      <c r="D88" s="735" t="s">
        <v>1235</v>
      </c>
      <c r="E88" s="735" t="s">
        <v>1288</v>
      </c>
      <c r="F88" s="735" t="s">
        <v>1394</v>
      </c>
      <c r="G88" s="739"/>
      <c r="H88" s="739"/>
      <c r="I88" s="735"/>
      <c r="J88" s="735"/>
      <c r="K88" s="739"/>
      <c r="L88" s="739"/>
      <c r="M88" s="735"/>
      <c r="N88" s="735"/>
      <c r="O88" s="739">
        <v>0</v>
      </c>
      <c r="P88" s="739">
        <v>0</v>
      </c>
      <c r="Q88" s="747"/>
      <c r="R88" s="74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0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6" t="s">
        <v>1396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</row>
    <row r="2" spans="1:19" ht="14.4" customHeight="1" thickBot="1" x14ac:dyDescent="0.35">
      <c r="A2" s="374" t="s">
        <v>321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1267442.19</v>
      </c>
      <c r="I3" s="208">
        <f t="shared" si="0"/>
        <v>48027774.339999996</v>
      </c>
      <c r="J3" s="78"/>
      <c r="K3" s="78"/>
      <c r="L3" s="208">
        <f t="shared" si="0"/>
        <v>1124345.4000000001</v>
      </c>
      <c r="M3" s="208">
        <f t="shared" si="0"/>
        <v>44856135.100000016</v>
      </c>
      <c r="N3" s="78"/>
      <c r="O3" s="78"/>
      <c r="P3" s="208">
        <f t="shared" si="0"/>
        <v>1080405.0600000003</v>
      </c>
      <c r="Q3" s="208">
        <f t="shared" si="0"/>
        <v>42167555.730000004</v>
      </c>
      <c r="R3" s="79">
        <f>IF(M3=0,0,Q3/M3)</f>
        <v>0.9400621706706066</v>
      </c>
      <c r="S3" s="209">
        <f>IF(P3=0,0,Q3/P3)</f>
        <v>39.029394891949131</v>
      </c>
    </row>
    <row r="4" spans="1:19" ht="14.4" customHeight="1" x14ac:dyDescent="0.3">
      <c r="A4" s="609" t="s">
        <v>303</v>
      </c>
      <c r="B4" s="609" t="s">
        <v>119</v>
      </c>
      <c r="C4" s="617" t="s">
        <v>0</v>
      </c>
      <c r="D4" s="473" t="s">
        <v>167</v>
      </c>
      <c r="E4" s="611" t="s">
        <v>120</v>
      </c>
      <c r="F4" s="616" t="s">
        <v>90</v>
      </c>
      <c r="G4" s="612" t="s">
        <v>81</v>
      </c>
      <c r="H4" s="613">
        <v>2015</v>
      </c>
      <c r="I4" s="614"/>
      <c r="J4" s="206"/>
      <c r="K4" s="206"/>
      <c r="L4" s="613">
        <v>2016</v>
      </c>
      <c r="M4" s="614"/>
      <c r="N4" s="206"/>
      <c r="O4" s="206"/>
      <c r="P4" s="613">
        <v>2017</v>
      </c>
      <c r="Q4" s="614"/>
      <c r="R4" s="615" t="s">
        <v>2</v>
      </c>
      <c r="S4" s="610" t="s">
        <v>122</v>
      </c>
    </row>
    <row r="5" spans="1:19" ht="14.4" customHeight="1" thickBot="1" x14ac:dyDescent="0.35">
      <c r="A5" s="853"/>
      <c r="B5" s="853"/>
      <c r="C5" s="854"/>
      <c r="D5" s="863"/>
      <c r="E5" s="855"/>
      <c r="F5" s="856"/>
      <c r="G5" s="857"/>
      <c r="H5" s="858" t="s">
        <v>91</v>
      </c>
      <c r="I5" s="859" t="s">
        <v>14</v>
      </c>
      <c r="J5" s="860"/>
      <c r="K5" s="860"/>
      <c r="L5" s="858" t="s">
        <v>91</v>
      </c>
      <c r="M5" s="859" t="s">
        <v>14</v>
      </c>
      <c r="N5" s="860"/>
      <c r="O5" s="860"/>
      <c r="P5" s="858" t="s">
        <v>91</v>
      </c>
      <c r="Q5" s="859" t="s">
        <v>14</v>
      </c>
      <c r="R5" s="861"/>
      <c r="S5" s="862"/>
    </row>
    <row r="6" spans="1:19" ht="14.4" customHeight="1" x14ac:dyDescent="0.3">
      <c r="A6" s="804" t="s">
        <v>1233</v>
      </c>
      <c r="B6" s="805" t="s">
        <v>1234</v>
      </c>
      <c r="C6" s="805" t="s">
        <v>540</v>
      </c>
      <c r="D6" s="805" t="s">
        <v>1221</v>
      </c>
      <c r="E6" s="805" t="s">
        <v>1235</v>
      </c>
      <c r="F6" s="805" t="s">
        <v>1236</v>
      </c>
      <c r="G6" s="805" t="s">
        <v>1237</v>
      </c>
      <c r="H6" s="225">
        <v>1</v>
      </c>
      <c r="I6" s="225">
        <v>80774</v>
      </c>
      <c r="J6" s="805"/>
      <c r="K6" s="805">
        <v>80774</v>
      </c>
      <c r="L6" s="225"/>
      <c r="M6" s="225"/>
      <c r="N6" s="805"/>
      <c r="O6" s="805"/>
      <c r="P6" s="225"/>
      <c r="Q6" s="225"/>
      <c r="R6" s="810"/>
      <c r="S6" s="818"/>
    </row>
    <row r="7" spans="1:19" ht="14.4" customHeight="1" x14ac:dyDescent="0.3">
      <c r="A7" s="727" t="s">
        <v>1233</v>
      </c>
      <c r="B7" s="728" t="s">
        <v>1234</v>
      </c>
      <c r="C7" s="728" t="s">
        <v>540</v>
      </c>
      <c r="D7" s="728" t="s">
        <v>1221</v>
      </c>
      <c r="E7" s="728" t="s">
        <v>1238</v>
      </c>
      <c r="F7" s="728" t="s">
        <v>1249</v>
      </c>
      <c r="G7" s="728" t="s">
        <v>1250</v>
      </c>
      <c r="H7" s="732">
        <v>1705</v>
      </c>
      <c r="I7" s="732">
        <v>9019.4500000000007</v>
      </c>
      <c r="J7" s="728">
        <v>0.81034592740403077</v>
      </c>
      <c r="K7" s="728">
        <v>5.29</v>
      </c>
      <c r="L7" s="732">
        <v>1820</v>
      </c>
      <c r="M7" s="732">
        <v>11130.369999999999</v>
      </c>
      <c r="N7" s="728">
        <v>1</v>
      </c>
      <c r="O7" s="728">
        <v>6.1155879120879115</v>
      </c>
      <c r="P7" s="732"/>
      <c r="Q7" s="732"/>
      <c r="R7" s="746"/>
      <c r="S7" s="733"/>
    </row>
    <row r="8" spans="1:19" ht="14.4" customHeight="1" x14ac:dyDescent="0.3">
      <c r="A8" s="727" t="s">
        <v>1233</v>
      </c>
      <c r="B8" s="728" t="s">
        <v>1234</v>
      </c>
      <c r="C8" s="728" t="s">
        <v>540</v>
      </c>
      <c r="D8" s="728" t="s">
        <v>1221</v>
      </c>
      <c r="E8" s="728" t="s">
        <v>1238</v>
      </c>
      <c r="F8" s="728" t="s">
        <v>1236</v>
      </c>
      <c r="G8" s="728"/>
      <c r="H8" s="732">
        <v>0.5</v>
      </c>
      <c r="I8" s="732">
        <v>8750</v>
      </c>
      <c r="J8" s="728"/>
      <c r="K8" s="728">
        <v>17500</v>
      </c>
      <c r="L8" s="732"/>
      <c r="M8" s="732"/>
      <c r="N8" s="728"/>
      <c r="O8" s="728"/>
      <c r="P8" s="732"/>
      <c r="Q8" s="732"/>
      <c r="R8" s="746"/>
      <c r="S8" s="733"/>
    </row>
    <row r="9" spans="1:19" ht="14.4" customHeight="1" x14ac:dyDescent="0.3">
      <c r="A9" s="727" t="s">
        <v>1233</v>
      </c>
      <c r="B9" s="728" t="s">
        <v>1234</v>
      </c>
      <c r="C9" s="728" t="s">
        <v>540</v>
      </c>
      <c r="D9" s="728" t="s">
        <v>1221</v>
      </c>
      <c r="E9" s="728" t="s">
        <v>1238</v>
      </c>
      <c r="F9" s="728" t="s">
        <v>1287</v>
      </c>
      <c r="G9" s="728"/>
      <c r="H9" s="732">
        <v>1</v>
      </c>
      <c r="I9" s="732">
        <v>12406</v>
      </c>
      <c r="J9" s="728"/>
      <c r="K9" s="728">
        <v>12406</v>
      </c>
      <c r="L9" s="732"/>
      <c r="M9" s="732"/>
      <c r="N9" s="728"/>
      <c r="O9" s="728"/>
      <c r="P9" s="732"/>
      <c r="Q9" s="732"/>
      <c r="R9" s="746"/>
      <c r="S9" s="733"/>
    </row>
    <row r="10" spans="1:19" ht="14.4" customHeight="1" x14ac:dyDescent="0.3">
      <c r="A10" s="727" t="s">
        <v>1233</v>
      </c>
      <c r="B10" s="728" t="s">
        <v>1234</v>
      </c>
      <c r="C10" s="728" t="s">
        <v>540</v>
      </c>
      <c r="D10" s="728" t="s">
        <v>1221</v>
      </c>
      <c r="E10" s="728" t="s">
        <v>1294</v>
      </c>
      <c r="F10" s="728" t="s">
        <v>1295</v>
      </c>
      <c r="G10" s="728" t="s">
        <v>1296</v>
      </c>
      <c r="H10" s="732"/>
      <c r="I10" s="732"/>
      <c r="J10" s="728"/>
      <c r="K10" s="728"/>
      <c r="L10" s="732">
        <v>2</v>
      </c>
      <c r="M10" s="732">
        <v>74</v>
      </c>
      <c r="N10" s="728">
        <v>1</v>
      </c>
      <c r="O10" s="728">
        <v>37</v>
      </c>
      <c r="P10" s="732">
        <v>1</v>
      </c>
      <c r="Q10" s="732">
        <v>37</v>
      </c>
      <c r="R10" s="746">
        <v>0.5</v>
      </c>
      <c r="S10" s="733">
        <v>37</v>
      </c>
    </row>
    <row r="11" spans="1:19" ht="14.4" customHeight="1" x14ac:dyDescent="0.3">
      <c r="A11" s="727" t="s">
        <v>1233</v>
      </c>
      <c r="B11" s="728" t="s">
        <v>1234</v>
      </c>
      <c r="C11" s="728" t="s">
        <v>540</v>
      </c>
      <c r="D11" s="728" t="s">
        <v>1221</v>
      </c>
      <c r="E11" s="728" t="s">
        <v>1294</v>
      </c>
      <c r="F11" s="728" t="s">
        <v>1299</v>
      </c>
      <c r="G11" s="728" t="s">
        <v>1300</v>
      </c>
      <c r="H11" s="732">
        <v>1</v>
      </c>
      <c r="I11" s="732">
        <v>165</v>
      </c>
      <c r="J11" s="728">
        <v>0.93220338983050843</v>
      </c>
      <c r="K11" s="728">
        <v>165</v>
      </c>
      <c r="L11" s="732">
        <v>1</v>
      </c>
      <c r="M11" s="732">
        <v>177</v>
      </c>
      <c r="N11" s="728">
        <v>1</v>
      </c>
      <c r="O11" s="728">
        <v>177</v>
      </c>
      <c r="P11" s="732"/>
      <c r="Q11" s="732"/>
      <c r="R11" s="746"/>
      <c r="S11" s="733"/>
    </row>
    <row r="12" spans="1:19" ht="14.4" customHeight="1" x14ac:dyDescent="0.3">
      <c r="A12" s="727" t="s">
        <v>1233</v>
      </c>
      <c r="B12" s="728" t="s">
        <v>1234</v>
      </c>
      <c r="C12" s="728" t="s">
        <v>540</v>
      </c>
      <c r="D12" s="728" t="s">
        <v>1221</v>
      </c>
      <c r="E12" s="728" t="s">
        <v>1294</v>
      </c>
      <c r="F12" s="728" t="s">
        <v>1332</v>
      </c>
      <c r="G12" s="728" t="s">
        <v>1333</v>
      </c>
      <c r="H12" s="732"/>
      <c r="I12" s="732"/>
      <c r="J12" s="728"/>
      <c r="K12" s="728"/>
      <c r="L12" s="732">
        <v>2</v>
      </c>
      <c r="M12" s="732">
        <v>3650</v>
      </c>
      <c r="N12" s="728">
        <v>1</v>
      </c>
      <c r="O12" s="728">
        <v>1825</v>
      </c>
      <c r="P12" s="732">
        <v>4</v>
      </c>
      <c r="Q12" s="732">
        <v>7300</v>
      </c>
      <c r="R12" s="746">
        <v>2</v>
      </c>
      <c r="S12" s="733">
        <v>1825</v>
      </c>
    </row>
    <row r="13" spans="1:19" ht="14.4" customHeight="1" x14ac:dyDescent="0.3">
      <c r="A13" s="727" t="s">
        <v>1233</v>
      </c>
      <c r="B13" s="728" t="s">
        <v>1234</v>
      </c>
      <c r="C13" s="728" t="s">
        <v>540</v>
      </c>
      <c r="D13" s="728" t="s">
        <v>1221</v>
      </c>
      <c r="E13" s="728" t="s">
        <v>1294</v>
      </c>
      <c r="F13" s="728" t="s">
        <v>1338</v>
      </c>
      <c r="G13" s="728" t="s">
        <v>1339</v>
      </c>
      <c r="H13" s="732">
        <v>3</v>
      </c>
      <c r="I13" s="732">
        <v>0</v>
      </c>
      <c r="J13" s="728"/>
      <c r="K13" s="728">
        <v>0</v>
      </c>
      <c r="L13" s="732"/>
      <c r="M13" s="732"/>
      <c r="N13" s="728"/>
      <c r="O13" s="728"/>
      <c r="P13" s="732">
        <v>4</v>
      </c>
      <c r="Q13" s="732">
        <v>0</v>
      </c>
      <c r="R13" s="746"/>
      <c r="S13" s="733">
        <v>0</v>
      </c>
    </row>
    <row r="14" spans="1:19" ht="14.4" customHeight="1" x14ac:dyDescent="0.3">
      <c r="A14" s="727" t="s">
        <v>1233</v>
      </c>
      <c r="B14" s="728" t="s">
        <v>1234</v>
      </c>
      <c r="C14" s="728" t="s">
        <v>540</v>
      </c>
      <c r="D14" s="728" t="s">
        <v>1221</v>
      </c>
      <c r="E14" s="728" t="s">
        <v>1294</v>
      </c>
      <c r="F14" s="728" t="s">
        <v>1340</v>
      </c>
      <c r="G14" s="728" t="s">
        <v>1341</v>
      </c>
      <c r="H14" s="732">
        <v>782</v>
      </c>
      <c r="I14" s="732">
        <v>10533.33</v>
      </c>
      <c r="J14" s="728"/>
      <c r="K14" s="728">
        <v>13.469731457800512</v>
      </c>
      <c r="L14" s="732"/>
      <c r="M14" s="732"/>
      <c r="N14" s="728"/>
      <c r="O14" s="728"/>
      <c r="P14" s="732"/>
      <c r="Q14" s="732"/>
      <c r="R14" s="746"/>
      <c r="S14" s="733"/>
    </row>
    <row r="15" spans="1:19" ht="14.4" customHeight="1" x14ac:dyDescent="0.3">
      <c r="A15" s="727" t="s">
        <v>1233</v>
      </c>
      <c r="B15" s="728" t="s">
        <v>1234</v>
      </c>
      <c r="C15" s="728" t="s">
        <v>540</v>
      </c>
      <c r="D15" s="728" t="s">
        <v>1221</v>
      </c>
      <c r="E15" s="728" t="s">
        <v>1294</v>
      </c>
      <c r="F15" s="728" t="s">
        <v>1342</v>
      </c>
      <c r="G15" s="728" t="s">
        <v>1343</v>
      </c>
      <c r="H15" s="732">
        <v>1</v>
      </c>
      <c r="I15" s="732">
        <v>36</v>
      </c>
      <c r="J15" s="728">
        <v>0.97297297297297303</v>
      </c>
      <c r="K15" s="728">
        <v>36</v>
      </c>
      <c r="L15" s="732">
        <v>1</v>
      </c>
      <c r="M15" s="732">
        <v>37</v>
      </c>
      <c r="N15" s="728">
        <v>1</v>
      </c>
      <c r="O15" s="728">
        <v>37</v>
      </c>
      <c r="P15" s="732"/>
      <c r="Q15" s="732"/>
      <c r="R15" s="746"/>
      <c r="S15" s="733"/>
    </row>
    <row r="16" spans="1:19" ht="14.4" customHeight="1" x14ac:dyDescent="0.3">
      <c r="A16" s="727" t="s">
        <v>1233</v>
      </c>
      <c r="B16" s="728" t="s">
        <v>1234</v>
      </c>
      <c r="C16" s="728" t="s">
        <v>540</v>
      </c>
      <c r="D16" s="728" t="s">
        <v>1221</v>
      </c>
      <c r="E16" s="728" t="s">
        <v>1294</v>
      </c>
      <c r="F16" s="728" t="s">
        <v>1344</v>
      </c>
      <c r="G16" s="728" t="s">
        <v>1345</v>
      </c>
      <c r="H16" s="732"/>
      <c r="I16" s="732"/>
      <c r="J16" s="728"/>
      <c r="K16" s="728"/>
      <c r="L16" s="732"/>
      <c r="M16" s="732"/>
      <c r="N16" s="728"/>
      <c r="O16" s="728"/>
      <c r="P16" s="732">
        <v>2</v>
      </c>
      <c r="Q16" s="732">
        <v>1220</v>
      </c>
      <c r="R16" s="746"/>
      <c r="S16" s="733">
        <v>610</v>
      </c>
    </row>
    <row r="17" spans="1:19" ht="14.4" customHeight="1" x14ac:dyDescent="0.3">
      <c r="A17" s="727" t="s">
        <v>1233</v>
      </c>
      <c r="B17" s="728" t="s">
        <v>1234</v>
      </c>
      <c r="C17" s="728" t="s">
        <v>540</v>
      </c>
      <c r="D17" s="728" t="s">
        <v>1221</v>
      </c>
      <c r="E17" s="728" t="s">
        <v>1294</v>
      </c>
      <c r="F17" s="728" t="s">
        <v>1356</v>
      </c>
      <c r="G17" s="728" t="s">
        <v>1357</v>
      </c>
      <c r="H17" s="732"/>
      <c r="I17" s="732"/>
      <c r="J17" s="728"/>
      <c r="K17" s="728"/>
      <c r="L17" s="732">
        <v>1</v>
      </c>
      <c r="M17" s="732">
        <v>2645</v>
      </c>
      <c r="N17" s="728">
        <v>1</v>
      </c>
      <c r="O17" s="728">
        <v>2645</v>
      </c>
      <c r="P17" s="732"/>
      <c r="Q17" s="732"/>
      <c r="R17" s="746"/>
      <c r="S17" s="733"/>
    </row>
    <row r="18" spans="1:19" ht="14.4" customHeight="1" x14ac:dyDescent="0.3">
      <c r="A18" s="727" t="s">
        <v>1233</v>
      </c>
      <c r="B18" s="728" t="s">
        <v>1234</v>
      </c>
      <c r="C18" s="728" t="s">
        <v>540</v>
      </c>
      <c r="D18" s="728" t="s">
        <v>731</v>
      </c>
      <c r="E18" s="728" t="s">
        <v>1238</v>
      </c>
      <c r="F18" s="728" t="s">
        <v>1239</v>
      </c>
      <c r="G18" s="728" t="s">
        <v>1240</v>
      </c>
      <c r="H18" s="732">
        <v>900</v>
      </c>
      <c r="I18" s="732">
        <v>18729</v>
      </c>
      <c r="J18" s="728">
        <v>0.84972918823618016</v>
      </c>
      <c r="K18" s="728">
        <v>20.81</v>
      </c>
      <c r="L18" s="732">
        <v>1134</v>
      </c>
      <c r="M18" s="732">
        <v>22041.14</v>
      </c>
      <c r="N18" s="728">
        <v>1</v>
      </c>
      <c r="O18" s="728">
        <v>19.436631393298061</v>
      </c>
      <c r="P18" s="732"/>
      <c r="Q18" s="732"/>
      <c r="R18" s="746"/>
      <c r="S18" s="733"/>
    </row>
    <row r="19" spans="1:19" ht="14.4" customHeight="1" x14ac:dyDescent="0.3">
      <c r="A19" s="727" t="s">
        <v>1233</v>
      </c>
      <c r="B19" s="728" t="s">
        <v>1234</v>
      </c>
      <c r="C19" s="728" t="s">
        <v>540</v>
      </c>
      <c r="D19" s="728" t="s">
        <v>731</v>
      </c>
      <c r="E19" s="728" t="s">
        <v>1238</v>
      </c>
      <c r="F19" s="728" t="s">
        <v>1241</v>
      </c>
      <c r="G19" s="728" t="s">
        <v>1242</v>
      </c>
      <c r="H19" s="732">
        <v>1020</v>
      </c>
      <c r="I19" s="732">
        <v>2134.1999999999998</v>
      </c>
      <c r="J19" s="728">
        <v>0.44691544163839669</v>
      </c>
      <c r="K19" s="728">
        <v>2.0923529411764705</v>
      </c>
      <c r="L19" s="732">
        <v>1820</v>
      </c>
      <c r="M19" s="732">
        <v>4775.4000000000005</v>
      </c>
      <c r="N19" s="728">
        <v>1</v>
      </c>
      <c r="O19" s="728">
        <v>2.6238461538461539</v>
      </c>
      <c r="P19" s="732">
        <v>500</v>
      </c>
      <c r="Q19" s="732">
        <v>1295</v>
      </c>
      <c r="R19" s="746">
        <v>0.27118147170917617</v>
      </c>
      <c r="S19" s="733">
        <v>2.59</v>
      </c>
    </row>
    <row r="20" spans="1:19" ht="14.4" customHeight="1" x14ac:dyDescent="0.3">
      <c r="A20" s="727" t="s">
        <v>1233</v>
      </c>
      <c r="B20" s="728" t="s">
        <v>1234</v>
      </c>
      <c r="C20" s="728" t="s">
        <v>540</v>
      </c>
      <c r="D20" s="728" t="s">
        <v>731</v>
      </c>
      <c r="E20" s="728" t="s">
        <v>1238</v>
      </c>
      <c r="F20" s="728" t="s">
        <v>1243</v>
      </c>
      <c r="G20" s="728" t="s">
        <v>1244</v>
      </c>
      <c r="H20" s="732">
        <v>3270</v>
      </c>
      <c r="I20" s="732">
        <v>16993.500000000004</v>
      </c>
      <c r="J20" s="728">
        <v>1.1727743271221536</v>
      </c>
      <c r="K20" s="728">
        <v>5.1967889908256888</v>
      </c>
      <c r="L20" s="732">
        <v>2760</v>
      </c>
      <c r="M20" s="732">
        <v>14490</v>
      </c>
      <c r="N20" s="728">
        <v>1</v>
      </c>
      <c r="O20" s="728">
        <v>5.25</v>
      </c>
      <c r="P20" s="732">
        <v>540</v>
      </c>
      <c r="Q20" s="732">
        <v>3286.8</v>
      </c>
      <c r="R20" s="746">
        <v>0.22683229813664599</v>
      </c>
      <c r="S20" s="733">
        <v>6.0866666666666669</v>
      </c>
    </row>
    <row r="21" spans="1:19" ht="14.4" customHeight="1" x14ac:dyDescent="0.3">
      <c r="A21" s="727" t="s">
        <v>1233</v>
      </c>
      <c r="B21" s="728" t="s">
        <v>1234</v>
      </c>
      <c r="C21" s="728" t="s">
        <v>540</v>
      </c>
      <c r="D21" s="728" t="s">
        <v>731</v>
      </c>
      <c r="E21" s="728" t="s">
        <v>1238</v>
      </c>
      <c r="F21" s="728" t="s">
        <v>1249</v>
      </c>
      <c r="G21" s="728" t="s">
        <v>1250</v>
      </c>
      <c r="H21" s="732">
        <v>37996</v>
      </c>
      <c r="I21" s="732">
        <v>216387.84000000003</v>
      </c>
      <c r="J21" s="728">
        <v>3.3031470196734527</v>
      </c>
      <c r="K21" s="728">
        <v>5.6950163175071067</v>
      </c>
      <c r="L21" s="732">
        <v>10837</v>
      </c>
      <c r="M21" s="732">
        <v>65509.600000000006</v>
      </c>
      <c r="N21" s="728">
        <v>1</v>
      </c>
      <c r="O21" s="728">
        <v>6.0449940020300827</v>
      </c>
      <c r="P21" s="732">
        <v>42626</v>
      </c>
      <c r="Q21" s="732">
        <v>225491.54</v>
      </c>
      <c r="R21" s="746">
        <v>3.4421144381892117</v>
      </c>
      <c r="S21" s="733">
        <v>5.29</v>
      </c>
    </row>
    <row r="22" spans="1:19" ht="14.4" customHeight="1" x14ac:dyDescent="0.3">
      <c r="A22" s="727" t="s">
        <v>1233</v>
      </c>
      <c r="B22" s="728" t="s">
        <v>1234</v>
      </c>
      <c r="C22" s="728" t="s">
        <v>540</v>
      </c>
      <c r="D22" s="728" t="s">
        <v>731</v>
      </c>
      <c r="E22" s="728" t="s">
        <v>1238</v>
      </c>
      <c r="F22" s="728" t="s">
        <v>1251</v>
      </c>
      <c r="G22" s="728" t="s">
        <v>1252</v>
      </c>
      <c r="H22" s="732">
        <v>359.7</v>
      </c>
      <c r="I22" s="732">
        <v>3013.16</v>
      </c>
      <c r="J22" s="728">
        <v>1.2263573463573463</v>
      </c>
      <c r="K22" s="728">
        <v>8.3768696135668606</v>
      </c>
      <c r="L22" s="732">
        <v>270</v>
      </c>
      <c r="M22" s="732">
        <v>2457</v>
      </c>
      <c r="N22" s="728">
        <v>1</v>
      </c>
      <c r="O22" s="728">
        <v>9.1</v>
      </c>
      <c r="P22" s="732">
        <v>284.10000000000002</v>
      </c>
      <c r="Q22" s="732">
        <v>2596.67</v>
      </c>
      <c r="R22" s="746">
        <v>1.0568457468457468</v>
      </c>
      <c r="S22" s="733">
        <v>9.1399859204505454</v>
      </c>
    </row>
    <row r="23" spans="1:19" ht="14.4" customHeight="1" x14ac:dyDescent="0.3">
      <c r="A23" s="727" t="s">
        <v>1233</v>
      </c>
      <c r="B23" s="728" t="s">
        <v>1234</v>
      </c>
      <c r="C23" s="728" t="s">
        <v>540</v>
      </c>
      <c r="D23" s="728" t="s">
        <v>731</v>
      </c>
      <c r="E23" s="728" t="s">
        <v>1238</v>
      </c>
      <c r="F23" s="728" t="s">
        <v>1253</v>
      </c>
      <c r="G23" s="728" t="s">
        <v>1254</v>
      </c>
      <c r="H23" s="732">
        <v>210</v>
      </c>
      <c r="I23" s="732">
        <v>1690.5</v>
      </c>
      <c r="J23" s="728"/>
      <c r="K23" s="728">
        <v>8.0500000000000007</v>
      </c>
      <c r="L23" s="732"/>
      <c r="M23" s="732"/>
      <c r="N23" s="728"/>
      <c r="O23" s="728"/>
      <c r="P23" s="732"/>
      <c r="Q23" s="732"/>
      <c r="R23" s="746"/>
      <c r="S23" s="733"/>
    </row>
    <row r="24" spans="1:19" ht="14.4" customHeight="1" x14ac:dyDescent="0.3">
      <c r="A24" s="727" t="s">
        <v>1233</v>
      </c>
      <c r="B24" s="728" t="s">
        <v>1234</v>
      </c>
      <c r="C24" s="728" t="s">
        <v>540</v>
      </c>
      <c r="D24" s="728" t="s">
        <v>731</v>
      </c>
      <c r="E24" s="728" t="s">
        <v>1238</v>
      </c>
      <c r="F24" s="728" t="s">
        <v>1255</v>
      </c>
      <c r="G24" s="728" t="s">
        <v>1256</v>
      </c>
      <c r="H24" s="732">
        <v>1104</v>
      </c>
      <c r="I24" s="732">
        <v>10439.049999999999</v>
      </c>
      <c r="J24" s="728">
        <v>1.0093450262995047</v>
      </c>
      <c r="K24" s="728">
        <v>9.4556612318840578</v>
      </c>
      <c r="L24" s="732">
        <v>1010</v>
      </c>
      <c r="M24" s="732">
        <v>10342.400000000001</v>
      </c>
      <c r="N24" s="728">
        <v>1</v>
      </c>
      <c r="O24" s="728">
        <v>10.240000000000002</v>
      </c>
      <c r="P24" s="732">
        <v>184</v>
      </c>
      <c r="Q24" s="732">
        <v>1882.3200000000002</v>
      </c>
      <c r="R24" s="746">
        <v>0.18200030940594059</v>
      </c>
      <c r="S24" s="733">
        <v>10.23</v>
      </c>
    </row>
    <row r="25" spans="1:19" ht="14.4" customHeight="1" x14ac:dyDescent="0.3">
      <c r="A25" s="727" t="s">
        <v>1233</v>
      </c>
      <c r="B25" s="728" t="s">
        <v>1234</v>
      </c>
      <c r="C25" s="728" t="s">
        <v>540</v>
      </c>
      <c r="D25" s="728" t="s">
        <v>731</v>
      </c>
      <c r="E25" s="728" t="s">
        <v>1238</v>
      </c>
      <c r="F25" s="728" t="s">
        <v>1257</v>
      </c>
      <c r="G25" s="728" t="s">
        <v>1258</v>
      </c>
      <c r="H25" s="732">
        <v>600</v>
      </c>
      <c r="I25" s="732">
        <v>11286</v>
      </c>
      <c r="J25" s="728"/>
      <c r="K25" s="728">
        <v>18.809999999999999</v>
      </c>
      <c r="L25" s="732"/>
      <c r="M25" s="732"/>
      <c r="N25" s="728"/>
      <c r="O25" s="728"/>
      <c r="P25" s="732"/>
      <c r="Q25" s="732"/>
      <c r="R25" s="746"/>
      <c r="S25" s="733"/>
    </row>
    <row r="26" spans="1:19" ht="14.4" customHeight="1" x14ac:dyDescent="0.3">
      <c r="A26" s="727" t="s">
        <v>1233</v>
      </c>
      <c r="B26" s="728" t="s">
        <v>1234</v>
      </c>
      <c r="C26" s="728" t="s">
        <v>540</v>
      </c>
      <c r="D26" s="728" t="s">
        <v>731</v>
      </c>
      <c r="E26" s="728" t="s">
        <v>1238</v>
      </c>
      <c r="F26" s="728" t="s">
        <v>1259</v>
      </c>
      <c r="G26" s="728" t="s">
        <v>1260</v>
      </c>
      <c r="H26" s="732"/>
      <c r="I26" s="732"/>
      <c r="J26" s="728"/>
      <c r="K26" s="728"/>
      <c r="L26" s="732">
        <v>1.97</v>
      </c>
      <c r="M26" s="732">
        <v>88.21</v>
      </c>
      <c r="N26" s="728">
        <v>1</v>
      </c>
      <c r="O26" s="728">
        <v>44.776649746192888</v>
      </c>
      <c r="P26" s="732"/>
      <c r="Q26" s="732"/>
      <c r="R26" s="746"/>
      <c r="S26" s="733"/>
    </row>
    <row r="27" spans="1:19" ht="14.4" customHeight="1" x14ac:dyDescent="0.3">
      <c r="A27" s="727" t="s">
        <v>1233</v>
      </c>
      <c r="B27" s="728" t="s">
        <v>1234</v>
      </c>
      <c r="C27" s="728" t="s">
        <v>540</v>
      </c>
      <c r="D27" s="728" t="s">
        <v>731</v>
      </c>
      <c r="E27" s="728" t="s">
        <v>1238</v>
      </c>
      <c r="F27" s="728" t="s">
        <v>1263</v>
      </c>
      <c r="G27" s="728" t="s">
        <v>1264</v>
      </c>
      <c r="H27" s="732">
        <v>4112</v>
      </c>
      <c r="I27" s="732">
        <v>81431.680000000008</v>
      </c>
      <c r="J27" s="728">
        <v>0.95382517821626778</v>
      </c>
      <c r="K27" s="728">
        <v>19.803424124513622</v>
      </c>
      <c r="L27" s="732">
        <v>4200</v>
      </c>
      <c r="M27" s="732">
        <v>85373.8</v>
      </c>
      <c r="N27" s="728">
        <v>1</v>
      </c>
      <c r="O27" s="728">
        <v>20.327095238095239</v>
      </c>
      <c r="P27" s="732">
        <v>1540</v>
      </c>
      <c r="Q27" s="732">
        <v>31462.2</v>
      </c>
      <c r="R27" s="746">
        <v>0.36852289578301539</v>
      </c>
      <c r="S27" s="733">
        <v>20.43</v>
      </c>
    </row>
    <row r="28" spans="1:19" ht="14.4" customHeight="1" x14ac:dyDescent="0.3">
      <c r="A28" s="727" t="s">
        <v>1233</v>
      </c>
      <c r="B28" s="728" t="s">
        <v>1234</v>
      </c>
      <c r="C28" s="728" t="s">
        <v>540</v>
      </c>
      <c r="D28" s="728" t="s">
        <v>731</v>
      </c>
      <c r="E28" s="728" t="s">
        <v>1238</v>
      </c>
      <c r="F28" s="728" t="s">
        <v>1265</v>
      </c>
      <c r="G28" s="728" t="s">
        <v>1266</v>
      </c>
      <c r="H28" s="732">
        <v>2.6</v>
      </c>
      <c r="I28" s="732">
        <v>3718.49</v>
      </c>
      <c r="J28" s="728"/>
      <c r="K28" s="728">
        <v>1430.1884615384613</v>
      </c>
      <c r="L28" s="732"/>
      <c r="M28" s="732"/>
      <c r="N28" s="728"/>
      <c r="O28" s="728"/>
      <c r="P28" s="732"/>
      <c r="Q28" s="732"/>
      <c r="R28" s="746"/>
      <c r="S28" s="733"/>
    </row>
    <row r="29" spans="1:19" ht="14.4" customHeight="1" x14ac:dyDescent="0.3">
      <c r="A29" s="727" t="s">
        <v>1233</v>
      </c>
      <c r="B29" s="728" t="s">
        <v>1234</v>
      </c>
      <c r="C29" s="728" t="s">
        <v>540</v>
      </c>
      <c r="D29" s="728" t="s">
        <v>731</v>
      </c>
      <c r="E29" s="728" t="s">
        <v>1238</v>
      </c>
      <c r="F29" s="728" t="s">
        <v>1267</v>
      </c>
      <c r="G29" s="728" t="s">
        <v>1268</v>
      </c>
      <c r="H29" s="732"/>
      <c r="I29" s="732"/>
      <c r="J29" s="728"/>
      <c r="K29" s="728"/>
      <c r="L29" s="732">
        <v>6</v>
      </c>
      <c r="M29" s="732">
        <v>23910.6</v>
      </c>
      <c r="N29" s="728">
        <v>1</v>
      </c>
      <c r="O29" s="728">
        <v>3985.1</v>
      </c>
      <c r="P29" s="732"/>
      <c r="Q29" s="732"/>
      <c r="R29" s="746"/>
      <c r="S29" s="733"/>
    </row>
    <row r="30" spans="1:19" ht="14.4" customHeight="1" x14ac:dyDescent="0.3">
      <c r="A30" s="727" t="s">
        <v>1233</v>
      </c>
      <c r="B30" s="728" t="s">
        <v>1234</v>
      </c>
      <c r="C30" s="728" t="s">
        <v>540</v>
      </c>
      <c r="D30" s="728" t="s">
        <v>731</v>
      </c>
      <c r="E30" s="728" t="s">
        <v>1238</v>
      </c>
      <c r="F30" s="728" t="s">
        <v>1269</v>
      </c>
      <c r="G30" s="728" t="s">
        <v>1270</v>
      </c>
      <c r="H30" s="732">
        <v>14</v>
      </c>
      <c r="I30" s="732">
        <v>30650.900000000009</v>
      </c>
      <c r="J30" s="728">
        <v>1.0118359876879852</v>
      </c>
      <c r="K30" s="728">
        <v>2189.3500000000008</v>
      </c>
      <c r="L30" s="732">
        <v>14</v>
      </c>
      <c r="M30" s="732">
        <v>30292.359999999993</v>
      </c>
      <c r="N30" s="728">
        <v>1</v>
      </c>
      <c r="O30" s="728">
        <v>2163.7399999999993</v>
      </c>
      <c r="P30" s="732">
        <v>1</v>
      </c>
      <c r="Q30" s="732">
        <v>1986.65</v>
      </c>
      <c r="R30" s="746">
        <v>6.5582542925014767E-2</v>
      </c>
      <c r="S30" s="733">
        <v>1986.65</v>
      </c>
    </row>
    <row r="31" spans="1:19" ht="14.4" customHeight="1" x14ac:dyDescent="0.3">
      <c r="A31" s="727" t="s">
        <v>1233</v>
      </c>
      <c r="B31" s="728" t="s">
        <v>1234</v>
      </c>
      <c r="C31" s="728" t="s">
        <v>540</v>
      </c>
      <c r="D31" s="728" t="s">
        <v>731</v>
      </c>
      <c r="E31" s="728" t="s">
        <v>1238</v>
      </c>
      <c r="F31" s="728" t="s">
        <v>1271</v>
      </c>
      <c r="G31" s="728" t="s">
        <v>1272</v>
      </c>
      <c r="H31" s="732">
        <v>254</v>
      </c>
      <c r="I31" s="732">
        <v>60477.4</v>
      </c>
      <c r="J31" s="728"/>
      <c r="K31" s="728">
        <v>238.1</v>
      </c>
      <c r="L31" s="732"/>
      <c r="M31" s="732"/>
      <c r="N31" s="728"/>
      <c r="O31" s="728"/>
      <c r="P31" s="732"/>
      <c r="Q31" s="732"/>
      <c r="R31" s="746"/>
      <c r="S31" s="733"/>
    </row>
    <row r="32" spans="1:19" ht="14.4" customHeight="1" x14ac:dyDescent="0.3">
      <c r="A32" s="727" t="s">
        <v>1233</v>
      </c>
      <c r="B32" s="728" t="s">
        <v>1234</v>
      </c>
      <c r="C32" s="728" t="s">
        <v>540</v>
      </c>
      <c r="D32" s="728" t="s">
        <v>731</v>
      </c>
      <c r="E32" s="728" t="s">
        <v>1238</v>
      </c>
      <c r="F32" s="728" t="s">
        <v>1273</v>
      </c>
      <c r="G32" s="728" t="s">
        <v>1274</v>
      </c>
      <c r="H32" s="732">
        <v>54888</v>
      </c>
      <c r="I32" s="732">
        <v>187075.88999999998</v>
      </c>
      <c r="J32" s="728">
        <v>0.56256192624858004</v>
      </c>
      <c r="K32" s="728">
        <v>3.4083203979011802</v>
      </c>
      <c r="L32" s="732">
        <v>82728</v>
      </c>
      <c r="M32" s="732">
        <v>332542.75</v>
      </c>
      <c r="N32" s="728">
        <v>1</v>
      </c>
      <c r="O32" s="728">
        <v>4.01971218934339</v>
      </c>
      <c r="P32" s="732">
        <v>63792</v>
      </c>
      <c r="Q32" s="732">
        <v>240495.84</v>
      </c>
      <c r="R32" s="746">
        <v>0.72320277618441542</v>
      </c>
      <c r="S32" s="733">
        <v>3.77</v>
      </c>
    </row>
    <row r="33" spans="1:19" ht="14.4" customHeight="1" x14ac:dyDescent="0.3">
      <c r="A33" s="727" t="s">
        <v>1233</v>
      </c>
      <c r="B33" s="728" t="s">
        <v>1234</v>
      </c>
      <c r="C33" s="728" t="s">
        <v>540</v>
      </c>
      <c r="D33" s="728" t="s">
        <v>731</v>
      </c>
      <c r="E33" s="728" t="s">
        <v>1238</v>
      </c>
      <c r="F33" s="728" t="s">
        <v>1279</v>
      </c>
      <c r="G33" s="728" t="s">
        <v>1280</v>
      </c>
      <c r="H33" s="732">
        <v>111</v>
      </c>
      <c r="I33" s="732">
        <v>18702.39</v>
      </c>
      <c r="J33" s="728">
        <v>0.34638789523457092</v>
      </c>
      <c r="K33" s="728">
        <v>168.48999999999998</v>
      </c>
      <c r="L33" s="732">
        <v>333</v>
      </c>
      <c r="M33" s="732">
        <v>53992.62</v>
      </c>
      <c r="N33" s="728">
        <v>1</v>
      </c>
      <c r="O33" s="728">
        <v>162.14000000000001</v>
      </c>
      <c r="P33" s="732"/>
      <c r="Q33" s="732"/>
      <c r="R33" s="746"/>
      <c r="S33" s="733"/>
    </row>
    <row r="34" spans="1:19" ht="14.4" customHeight="1" x14ac:dyDescent="0.3">
      <c r="A34" s="727" t="s">
        <v>1233</v>
      </c>
      <c r="B34" s="728" t="s">
        <v>1234</v>
      </c>
      <c r="C34" s="728" t="s">
        <v>540</v>
      </c>
      <c r="D34" s="728" t="s">
        <v>731</v>
      </c>
      <c r="E34" s="728" t="s">
        <v>1238</v>
      </c>
      <c r="F34" s="728" t="s">
        <v>1281</v>
      </c>
      <c r="G34" s="728" t="s">
        <v>1282</v>
      </c>
      <c r="H34" s="732">
        <v>600</v>
      </c>
      <c r="I34" s="732">
        <v>12054</v>
      </c>
      <c r="J34" s="728">
        <v>0.47952262555942315</v>
      </c>
      <c r="K34" s="728">
        <v>20.09</v>
      </c>
      <c r="L34" s="732">
        <v>1250</v>
      </c>
      <c r="M34" s="732">
        <v>25137.5</v>
      </c>
      <c r="N34" s="728">
        <v>1</v>
      </c>
      <c r="O34" s="728">
        <v>20.11</v>
      </c>
      <c r="P34" s="732">
        <v>1990</v>
      </c>
      <c r="Q34" s="732">
        <v>40153.300000000003</v>
      </c>
      <c r="R34" s="746">
        <v>1.5973465937344606</v>
      </c>
      <c r="S34" s="733">
        <v>20.177537688442211</v>
      </c>
    </row>
    <row r="35" spans="1:19" ht="14.4" customHeight="1" x14ac:dyDescent="0.3">
      <c r="A35" s="727" t="s">
        <v>1233</v>
      </c>
      <c r="B35" s="728" t="s">
        <v>1234</v>
      </c>
      <c r="C35" s="728" t="s">
        <v>540</v>
      </c>
      <c r="D35" s="728" t="s">
        <v>731</v>
      </c>
      <c r="E35" s="728" t="s">
        <v>1238</v>
      </c>
      <c r="F35" s="728" t="s">
        <v>1236</v>
      </c>
      <c r="G35" s="728"/>
      <c r="H35" s="732">
        <v>1402</v>
      </c>
      <c r="I35" s="732">
        <v>41203.020000000004</v>
      </c>
      <c r="J35" s="728">
        <v>2.3544582857142857</v>
      </c>
      <c r="K35" s="728">
        <v>29.388744650499291</v>
      </c>
      <c r="L35" s="732">
        <v>1400</v>
      </c>
      <c r="M35" s="732">
        <v>17500</v>
      </c>
      <c r="N35" s="728">
        <v>1</v>
      </c>
      <c r="O35" s="728">
        <v>12.5</v>
      </c>
      <c r="P35" s="732"/>
      <c r="Q35" s="732"/>
      <c r="R35" s="746"/>
      <c r="S35" s="733"/>
    </row>
    <row r="36" spans="1:19" ht="14.4" customHeight="1" x14ac:dyDescent="0.3">
      <c r="A36" s="727" t="s">
        <v>1233</v>
      </c>
      <c r="B36" s="728" t="s">
        <v>1234</v>
      </c>
      <c r="C36" s="728" t="s">
        <v>540</v>
      </c>
      <c r="D36" s="728" t="s">
        <v>731</v>
      </c>
      <c r="E36" s="728" t="s">
        <v>1238</v>
      </c>
      <c r="F36" s="728" t="s">
        <v>1283</v>
      </c>
      <c r="G36" s="728" t="s">
        <v>1284</v>
      </c>
      <c r="H36" s="732">
        <v>500</v>
      </c>
      <c r="I36" s="732">
        <v>2880</v>
      </c>
      <c r="J36" s="728"/>
      <c r="K36" s="728">
        <v>5.76</v>
      </c>
      <c r="L36" s="732"/>
      <c r="M36" s="732"/>
      <c r="N36" s="728"/>
      <c r="O36" s="728"/>
      <c r="P36" s="732"/>
      <c r="Q36" s="732"/>
      <c r="R36" s="746"/>
      <c r="S36" s="733"/>
    </row>
    <row r="37" spans="1:19" ht="14.4" customHeight="1" x14ac:dyDescent="0.3">
      <c r="A37" s="727" t="s">
        <v>1233</v>
      </c>
      <c r="B37" s="728" t="s">
        <v>1234</v>
      </c>
      <c r="C37" s="728" t="s">
        <v>540</v>
      </c>
      <c r="D37" s="728" t="s">
        <v>731</v>
      </c>
      <c r="E37" s="728" t="s">
        <v>1238</v>
      </c>
      <c r="F37" s="728" t="s">
        <v>1285</v>
      </c>
      <c r="G37" s="728" t="s">
        <v>1286</v>
      </c>
      <c r="H37" s="732">
        <v>1</v>
      </c>
      <c r="I37" s="732">
        <v>51.56</v>
      </c>
      <c r="J37" s="728">
        <v>0.44952048823016566</v>
      </c>
      <c r="K37" s="728">
        <v>51.56</v>
      </c>
      <c r="L37" s="732">
        <v>2</v>
      </c>
      <c r="M37" s="732">
        <v>114.7</v>
      </c>
      <c r="N37" s="728">
        <v>1</v>
      </c>
      <c r="O37" s="728">
        <v>57.35</v>
      </c>
      <c r="P37" s="732"/>
      <c r="Q37" s="732"/>
      <c r="R37" s="746"/>
      <c r="S37" s="733"/>
    </row>
    <row r="38" spans="1:19" ht="14.4" customHeight="1" x14ac:dyDescent="0.3">
      <c r="A38" s="727" t="s">
        <v>1233</v>
      </c>
      <c r="B38" s="728" t="s">
        <v>1234</v>
      </c>
      <c r="C38" s="728" t="s">
        <v>540</v>
      </c>
      <c r="D38" s="728" t="s">
        <v>731</v>
      </c>
      <c r="E38" s="728" t="s">
        <v>1238</v>
      </c>
      <c r="F38" s="728" t="s">
        <v>1287</v>
      </c>
      <c r="G38" s="728"/>
      <c r="H38" s="732">
        <v>1.5</v>
      </c>
      <c r="I38" s="732">
        <v>18609</v>
      </c>
      <c r="J38" s="728">
        <v>1.4999987909085999</v>
      </c>
      <c r="K38" s="728">
        <v>12406</v>
      </c>
      <c r="L38" s="732">
        <v>1</v>
      </c>
      <c r="M38" s="732">
        <v>12406.01</v>
      </c>
      <c r="N38" s="728">
        <v>1</v>
      </c>
      <c r="O38" s="728">
        <v>12406.01</v>
      </c>
      <c r="P38" s="732"/>
      <c r="Q38" s="732"/>
      <c r="R38" s="746"/>
      <c r="S38" s="733"/>
    </row>
    <row r="39" spans="1:19" ht="14.4" customHeight="1" x14ac:dyDescent="0.3">
      <c r="A39" s="727" t="s">
        <v>1233</v>
      </c>
      <c r="B39" s="728" t="s">
        <v>1234</v>
      </c>
      <c r="C39" s="728" t="s">
        <v>540</v>
      </c>
      <c r="D39" s="728" t="s">
        <v>731</v>
      </c>
      <c r="E39" s="728" t="s">
        <v>1238</v>
      </c>
      <c r="F39" s="728" t="s">
        <v>1292</v>
      </c>
      <c r="G39" s="728" t="s">
        <v>1293</v>
      </c>
      <c r="H39" s="732"/>
      <c r="I39" s="732"/>
      <c r="J39" s="728"/>
      <c r="K39" s="728"/>
      <c r="L39" s="732"/>
      <c r="M39" s="732"/>
      <c r="N39" s="728"/>
      <c r="O39" s="728"/>
      <c r="P39" s="732">
        <v>700</v>
      </c>
      <c r="Q39" s="732">
        <v>14231</v>
      </c>
      <c r="R39" s="746"/>
      <c r="S39" s="733">
        <v>20.329999999999998</v>
      </c>
    </row>
    <row r="40" spans="1:19" ht="14.4" customHeight="1" x14ac:dyDescent="0.3">
      <c r="A40" s="727" t="s">
        <v>1233</v>
      </c>
      <c r="B40" s="728" t="s">
        <v>1234</v>
      </c>
      <c r="C40" s="728" t="s">
        <v>540</v>
      </c>
      <c r="D40" s="728" t="s">
        <v>731</v>
      </c>
      <c r="E40" s="728" t="s">
        <v>1294</v>
      </c>
      <c r="F40" s="728" t="s">
        <v>1295</v>
      </c>
      <c r="G40" s="728" t="s">
        <v>1296</v>
      </c>
      <c r="H40" s="732">
        <v>47</v>
      </c>
      <c r="I40" s="732">
        <v>1645</v>
      </c>
      <c r="J40" s="728">
        <v>1.0843770599868161</v>
      </c>
      <c r="K40" s="728">
        <v>35</v>
      </c>
      <c r="L40" s="732">
        <v>41</v>
      </c>
      <c r="M40" s="732">
        <v>1517</v>
      </c>
      <c r="N40" s="728">
        <v>1</v>
      </c>
      <c r="O40" s="728">
        <v>37</v>
      </c>
      <c r="P40" s="732">
        <v>40</v>
      </c>
      <c r="Q40" s="732">
        <v>1480</v>
      </c>
      <c r="R40" s="746">
        <v>0.97560975609756095</v>
      </c>
      <c r="S40" s="733">
        <v>37</v>
      </c>
    </row>
    <row r="41" spans="1:19" ht="14.4" customHeight="1" x14ac:dyDescent="0.3">
      <c r="A41" s="727" t="s">
        <v>1233</v>
      </c>
      <c r="B41" s="728" t="s">
        <v>1234</v>
      </c>
      <c r="C41" s="728" t="s">
        <v>540</v>
      </c>
      <c r="D41" s="728" t="s">
        <v>731</v>
      </c>
      <c r="E41" s="728" t="s">
        <v>1294</v>
      </c>
      <c r="F41" s="728" t="s">
        <v>1297</v>
      </c>
      <c r="G41" s="728" t="s">
        <v>1298</v>
      </c>
      <c r="H41" s="732">
        <v>9</v>
      </c>
      <c r="I41" s="732">
        <v>3816</v>
      </c>
      <c r="J41" s="728">
        <v>2.8713318284424378</v>
      </c>
      <c r="K41" s="728">
        <v>424</v>
      </c>
      <c r="L41" s="732">
        <v>3</v>
      </c>
      <c r="M41" s="732">
        <v>1329</v>
      </c>
      <c r="N41" s="728">
        <v>1</v>
      </c>
      <c r="O41" s="728">
        <v>443</v>
      </c>
      <c r="P41" s="732">
        <v>13</v>
      </c>
      <c r="Q41" s="732">
        <v>5772</v>
      </c>
      <c r="R41" s="746">
        <v>4.3431151241534991</v>
      </c>
      <c r="S41" s="733">
        <v>444</v>
      </c>
    </row>
    <row r="42" spans="1:19" ht="14.4" customHeight="1" x14ac:dyDescent="0.3">
      <c r="A42" s="727" t="s">
        <v>1233</v>
      </c>
      <c r="B42" s="728" t="s">
        <v>1234</v>
      </c>
      <c r="C42" s="728" t="s">
        <v>540</v>
      </c>
      <c r="D42" s="728" t="s">
        <v>731</v>
      </c>
      <c r="E42" s="728" t="s">
        <v>1294</v>
      </c>
      <c r="F42" s="728" t="s">
        <v>1299</v>
      </c>
      <c r="G42" s="728" t="s">
        <v>1300</v>
      </c>
      <c r="H42" s="732">
        <v>157</v>
      </c>
      <c r="I42" s="732">
        <v>25905</v>
      </c>
      <c r="J42" s="728">
        <v>1.6083069472899982</v>
      </c>
      <c r="K42" s="728">
        <v>165</v>
      </c>
      <c r="L42" s="732">
        <v>91</v>
      </c>
      <c r="M42" s="732">
        <v>16107</v>
      </c>
      <c r="N42" s="728">
        <v>1</v>
      </c>
      <c r="O42" s="728">
        <v>177</v>
      </c>
      <c r="P42" s="732">
        <v>57</v>
      </c>
      <c r="Q42" s="732">
        <v>10089</v>
      </c>
      <c r="R42" s="746">
        <v>0.62637362637362637</v>
      </c>
      <c r="S42" s="733">
        <v>177</v>
      </c>
    </row>
    <row r="43" spans="1:19" ht="14.4" customHeight="1" x14ac:dyDescent="0.3">
      <c r="A43" s="727" t="s">
        <v>1233</v>
      </c>
      <c r="B43" s="728" t="s">
        <v>1234</v>
      </c>
      <c r="C43" s="728" t="s">
        <v>540</v>
      </c>
      <c r="D43" s="728" t="s">
        <v>731</v>
      </c>
      <c r="E43" s="728" t="s">
        <v>1294</v>
      </c>
      <c r="F43" s="728" t="s">
        <v>1303</v>
      </c>
      <c r="G43" s="728" t="s">
        <v>1304</v>
      </c>
      <c r="H43" s="732">
        <v>6</v>
      </c>
      <c r="I43" s="732">
        <v>1812</v>
      </c>
      <c r="J43" s="728">
        <v>0.71226415094339623</v>
      </c>
      <c r="K43" s="728">
        <v>302</v>
      </c>
      <c r="L43" s="732">
        <v>8</v>
      </c>
      <c r="M43" s="732">
        <v>2544</v>
      </c>
      <c r="N43" s="728">
        <v>1</v>
      </c>
      <c r="O43" s="728">
        <v>318</v>
      </c>
      <c r="P43" s="732"/>
      <c r="Q43" s="732"/>
      <c r="R43" s="746"/>
      <c r="S43" s="733"/>
    </row>
    <row r="44" spans="1:19" ht="14.4" customHeight="1" x14ac:dyDescent="0.3">
      <c r="A44" s="727" t="s">
        <v>1233</v>
      </c>
      <c r="B44" s="728" t="s">
        <v>1234</v>
      </c>
      <c r="C44" s="728" t="s">
        <v>540</v>
      </c>
      <c r="D44" s="728" t="s">
        <v>731</v>
      </c>
      <c r="E44" s="728" t="s">
        <v>1294</v>
      </c>
      <c r="F44" s="728" t="s">
        <v>1308</v>
      </c>
      <c r="G44" s="728" t="s">
        <v>1309</v>
      </c>
      <c r="H44" s="732">
        <v>1</v>
      </c>
      <c r="I44" s="732">
        <v>1975</v>
      </c>
      <c r="J44" s="728">
        <v>0.48454367026496564</v>
      </c>
      <c r="K44" s="728">
        <v>1975</v>
      </c>
      <c r="L44" s="732">
        <v>2</v>
      </c>
      <c r="M44" s="732">
        <v>4076</v>
      </c>
      <c r="N44" s="728">
        <v>1</v>
      </c>
      <c r="O44" s="728">
        <v>2038</v>
      </c>
      <c r="P44" s="732">
        <v>1</v>
      </c>
      <c r="Q44" s="732">
        <v>2039</v>
      </c>
      <c r="R44" s="746">
        <v>0.50024533856722275</v>
      </c>
      <c r="S44" s="733">
        <v>2039</v>
      </c>
    </row>
    <row r="45" spans="1:19" ht="14.4" customHeight="1" x14ac:dyDescent="0.3">
      <c r="A45" s="727" t="s">
        <v>1233</v>
      </c>
      <c r="B45" s="728" t="s">
        <v>1234</v>
      </c>
      <c r="C45" s="728" t="s">
        <v>540</v>
      </c>
      <c r="D45" s="728" t="s">
        <v>731</v>
      </c>
      <c r="E45" s="728" t="s">
        <v>1294</v>
      </c>
      <c r="F45" s="728" t="s">
        <v>1312</v>
      </c>
      <c r="G45" s="728" t="s">
        <v>1313</v>
      </c>
      <c r="H45" s="732">
        <v>1</v>
      </c>
      <c r="I45" s="732">
        <v>643</v>
      </c>
      <c r="J45" s="728"/>
      <c r="K45" s="728">
        <v>643</v>
      </c>
      <c r="L45" s="732"/>
      <c r="M45" s="732"/>
      <c r="N45" s="728"/>
      <c r="O45" s="728"/>
      <c r="P45" s="732"/>
      <c r="Q45" s="732"/>
      <c r="R45" s="746"/>
      <c r="S45" s="733"/>
    </row>
    <row r="46" spans="1:19" ht="14.4" customHeight="1" x14ac:dyDescent="0.3">
      <c r="A46" s="727" t="s">
        <v>1233</v>
      </c>
      <c r="B46" s="728" t="s">
        <v>1234</v>
      </c>
      <c r="C46" s="728" t="s">
        <v>540</v>
      </c>
      <c r="D46" s="728" t="s">
        <v>731</v>
      </c>
      <c r="E46" s="728" t="s">
        <v>1294</v>
      </c>
      <c r="F46" s="728" t="s">
        <v>1316</v>
      </c>
      <c r="G46" s="728" t="s">
        <v>1317</v>
      </c>
      <c r="H46" s="732">
        <v>7</v>
      </c>
      <c r="I46" s="732">
        <v>9737</v>
      </c>
      <c r="J46" s="728">
        <v>3.4021663172606571</v>
      </c>
      <c r="K46" s="728">
        <v>1391</v>
      </c>
      <c r="L46" s="732">
        <v>2</v>
      </c>
      <c r="M46" s="732">
        <v>2862</v>
      </c>
      <c r="N46" s="728">
        <v>1</v>
      </c>
      <c r="O46" s="728">
        <v>1431</v>
      </c>
      <c r="P46" s="732">
        <v>7</v>
      </c>
      <c r="Q46" s="732">
        <v>10017</v>
      </c>
      <c r="R46" s="746">
        <v>3.5</v>
      </c>
      <c r="S46" s="733">
        <v>1431</v>
      </c>
    </row>
    <row r="47" spans="1:19" ht="14.4" customHeight="1" x14ac:dyDescent="0.3">
      <c r="A47" s="727" t="s">
        <v>1233</v>
      </c>
      <c r="B47" s="728" t="s">
        <v>1234</v>
      </c>
      <c r="C47" s="728" t="s">
        <v>540</v>
      </c>
      <c r="D47" s="728" t="s">
        <v>731</v>
      </c>
      <c r="E47" s="728" t="s">
        <v>1294</v>
      </c>
      <c r="F47" s="728" t="s">
        <v>1318</v>
      </c>
      <c r="G47" s="728" t="s">
        <v>1319</v>
      </c>
      <c r="H47" s="732">
        <v>23</v>
      </c>
      <c r="I47" s="732">
        <v>42527</v>
      </c>
      <c r="J47" s="728">
        <v>3.177450687387926</v>
      </c>
      <c r="K47" s="728">
        <v>1849</v>
      </c>
      <c r="L47" s="732">
        <v>7</v>
      </c>
      <c r="M47" s="732">
        <v>13384</v>
      </c>
      <c r="N47" s="728">
        <v>1</v>
      </c>
      <c r="O47" s="728">
        <v>1912</v>
      </c>
      <c r="P47" s="732">
        <v>6</v>
      </c>
      <c r="Q47" s="732">
        <v>11472</v>
      </c>
      <c r="R47" s="746">
        <v>0.8571428571428571</v>
      </c>
      <c r="S47" s="733">
        <v>1912</v>
      </c>
    </row>
    <row r="48" spans="1:19" ht="14.4" customHeight="1" x14ac:dyDescent="0.3">
      <c r="A48" s="727" t="s">
        <v>1233</v>
      </c>
      <c r="B48" s="728" t="s">
        <v>1234</v>
      </c>
      <c r="C48" s="728" t="s">
        <v>540</v>
      </c>
      <c r="D48" s="728" t="s">
        <v>731</v>
      </c>
      <c r="E48" s="728" t="s">
        <v>1294</v>
      </c>
      <c r="F48" s="728" t="s">
        <v>1320</v>
      </c>
      <c r="G48" s="728" t="s">
        <v>1321</v>
      </c>
      <c r="H48" s="732"/>
      <c r="I48" s="732"/>
      <c r="J48" s="728"/>
      <c r="K48" s="728"/>
      <c r="L48" s="732">
        <v>1</v>
      </c>
      <c r="M48" s="732">
        <v>1279</v>
      </c>
      <c r="N48" s="728">
        <v>1</v>
      </c>
      <c r="O48" s="728">
        <v>1279</v>
      </c>
      <c r="P48" s="732"/>
      <c r="Q48" s="732"/>
      <c r="R48" s="746"/>
      <c r="S48" s="733"/>
    </row>
    <row r="49" spans="1:19" ht="14.4" customHeight="1" x14ac:dyDescent="0.3">
      <c r="A49" s="727" t="s">
        <v>1233</v>
      </c>
      <c r="B49" s="728" t="s">
        <v>1234</v>
      </c>
      <c r="C49" s="728" t="s">
        <v>540</v>
      </c>
      <c r="D49" s="728" t="s">
        <v>731</v>
      </c>
      <c r="E49" s="728" t="s">
        <v>1294</v>
      </c>
      <c r="F49" s="728" t="s">
        <v>1322</v>
      </c>
      <c r="G49" s="728" t="s">
        <v>1323</v>
      </c>
      <c r="H49" s="732">
        <v>2</v>
      </c>
      <c r="I49" s="732">
        <v>2354</v>
      </c>
      <c r="J49" s="728">
        <v>0.38812860676009892</v>
      </c>
      <c r="K49" s="728">
        <v>1177</v>
      </c>
      <c r="L49" s="732">
        <v>5</v>
      </c>
      <c r="M49" s="732">
        <v>6065</v>
      </c>
      <c r="N49" s="728">
        <v>1</v>
      </c>
      <c r="O49" s="728">
        <v>1213</v>
      </c>
      <c r="P49" s="732">
        <v>8</v>
      </c>
      <c r="Q49" s="732">
        <v>9704</v>
      </c>
      <c r="R49" s="746">
        <v>1.6</v>
      </c>
      <c r="S49" s="733">
        <v>1213</v>
      </c>
    </row>
    <row r="50" spans="1:19" ht="14.4" customHeight="1" x14ac:dyDescent="0.3">
      <c r="A50" s="727" t="s">
        <v>1233</v>
      </c>
      <c r="B50" s="728" t="s">
        <v>1234</v>
      </c>
      <c r="C50" s="728" t="s">
        <v>540</v>
      </c>
      <c r="D50" s="728" t="s">
        <v>731</v>
      </c>
      <c r="E50" s="728" t="s">
        <v>1294</v>
      </c>
      <c r="F50" s="728" t="s">
        <v>1326</v>
      </c>
      <c r="G50" s="728" t="s">
        <v>1327</v>
      </c>
      <c r="H50" s="732">
        <v>14</v>
      </c>
      <c r="I50" s="732">
        <v>9212</v>
      </c>
      <c r="J50" s="728">
        <v>0.96622613803230539</v>
      </c>
      <c r="K50" s="728">
        <v>658</v>
      </c>
      <c r="L50" s="732">
        <v>14</v>
      </c>
      <c r="M50" s="732">
        <v>9534</v>
      </c>
      <c r="N50" s="728">
        <v>1</v>
      </c>
      <c r="O50" s="728">
        <v>681</v>
      </c>
      <c r="P50" s="732">
        <v>1</v>
      </c>
      <c r="Q50" s="732">
        <v>682</v>
      </c>
      <c r="R50" s="746">
        <v>7.1533459198657431E-2</v>
      </c>
      <c r="S50" s="733">
        <v>682</v>
      </c>
    </row>
    <row r="51" spans="1:19" ht="14.4" customHeight="1" x14ac:dyDescent="0.3">
      <c r="A51" s="727" t="s">
        <v>1233</v>
      </c>
      <c r="B51" s="728" t="s">
        <v>1234</v>
      </c>
      <c r="C51" s="728" t="s">
        <v>540</v>
      </c>
      <c r="D51" s="728" t="s">
        <v>731</v>
      </c>
      <c r="E51" s="728" t="s">
        <v>1294</v>
      </c>
      <c r="F51" s="728" t="s">
        <v>1328</v>
      </c>
      <c r="G51" s="728" t="s">
        <v>1329</v>
      </c>
      <c r="H51" s="732">
        <v>6</v>
      </c>
      <c r="I51" s="732">
        <v>4134</v>
      </c>
      <c r="J51" s="728">
        <v>2.8868715083798882</v>
      </c>
      <c r="K51" s="728">
        <v>689</v>
      </c>
      <c r="L51" s="732">
        <v>2</v>
      </c>
      <c r="M51" s="732">
        <v>1432</v>
      </c>
      <c r="N51" s="728">
        <v>1</v>
      </c>
      <c r="O51" s="728">
        <v>716</v>
      </c>
      <c r="P51" s="732">
        <v>6</v>
      </c>
      <c r="Q51" s="732">
        <v>4302</v>
      </c>
      <c r="R51" s="746">
        <v>3.0041899441340782</v>
      </c>
      <c r="S51" s="733">
        <v>717</v>
      </c>
    </row>
    <row r="52" spans="1:19" ht="14.4" customHeight="1" x14ac:dyDescent="0.3">
      <c r="A52" s="727" t="s">
        <v>1233</v>
      </c>
      <c r="B52" s="728" t="s">
        <v>1234</v>
      </c>
      <c r="C52" s="728" t="s">
        <v>540</v>
      </c>
      <c r="D52" s="728" t="s">
        <v>731</v>
      </c>
      <c r="E52" s="728" t="s">
        <v>1294</v>
      </c>
      <c r="F52" s="728" t="s">
        <v>1330</v>
      </c>
      <c r="G52" s="728" t="s">
        <v>1331</v>
      </c>
      <c r="H52" s="732">
        <v>1</v>
      </c>
      <c r="I52" s="732">
        <v>2543</v>
      </c>
      <c r="J52" s="728"/>
      <c r="K52" s="728">
        <v>2543</v>
      </c>
      <c r="L52" s="732"/>
      <c r="M52" s="732"/>
      <c r="N52" s="728"/>
      <c r="O52" s="728"/>
      <c r="P52" s="732">
        <v>1</v>
      </c>
      <c r="Q52" s="732">
        <v>2638</v>
      </c>
      <c r="R52" s="746"/>
      <c r="S52" s="733">
        <v>2638</v>
      </c>
    </row>
    <row r="53" spans="1:19" ht="14.4" customHeight="1" x14ac:dyDescent="0.3">
      <c r="A53" s="727" t="s">
        <v>1233</v>
      </c>
      <c r="B53" s="728" t="s">
        <v>1234</v>
      </c>
      <c r="C53" s="728" t="s">
        <v>540</v>
      </c>
      <c r="D53" s="728" t="s">
        <v>731</v>
      </c>
      <c r="E53" s="728" t="s">
        <v>1294</v>
      </c>
      <c r="F53" s="728" t="s">
        <v>1332</v>
      </c>
      <c r="G53" s="728" t="s">
        <v>1333</v>
      </c>
      <c r="H53" s="732">
        <v>281</v>
      </c>
      <c r="I53" s="732">
        <v>495122</v>
      </c>
      <c r="J53" s="728">
        <v>1.0161038427992406</v>
      </c>
      <c r="K53" s="728">
        <v>1762</v>
      </c>
      <c r="L53" s="732">
        <v>267</v>
      </c>
      <c r="M53" s="732">
        <v>487275</v>
      </c>
      <c r="N53" s="728">
        <v>1</v>
      </c>
      <c r="O53" s="728">
        <v>1825</v>
      </c>
      <c r="P53" s="732">
        <v>317</v>
      </c>
      <c r="Q53" s="732">
        <v>578525</v>
      </c>
      <c r="R53" s="746">
        <v>1.1872659176029963</v>
      </c>
      <c r="S53" s="733">
        <v>1825</v>
      </c>
    </row>
    <row r="54" spans="1:19" ht="14.4" customHeight="1" x14ac:dyDescent="0.3">
      <c r="A54" s="727" t="s">
        <v>1233</v>
      </c>
      <c r="B54" s="728" t="s">
        <v>1234</v>
      </c>
      <c r="C54" s="728" t="s">
        <v>540</v>
      </c>
      <c r="D54" s="728" t="s">
        <v>731</v>
      </c>
      <c r="E54" s="728" t="s">
        <v>1294</v>
      </c>
      <c r="F54" s="728" t="s">
        <v>1334</v>
      </c>
      <c r="G54" s="728" t="s">
        <v>1335</v>
      </c>
      <c r="H54" s="732">
        <v>92</v>
      </c>
      <c r="I54" s="732">
        <v>37996</v>
      </c>
      <c r="J54" s="728">
        <v>3.054095329957399</v>
      </c>
      <c r="K54" s="728">
        <v>413</v>
      </c>
      <c r="L54" s="732">
        <v>29</v>
      </c>
      <c r="M54" s="732">
        <v>12441</v>
      </c>
      <c r="N54" s="728">
        <v>1</v>
      </c>
      <c r="O54" s="728">
        <v>429</v>
      </c>
      <c r="P54" s="732">
        <v>111</v>
      </c>
      <c r="Q54" s="732">
        <v>47619</v>
      </c>
      <c r="R54" s="746">
        <v>3.8275862068965516</v>
      </c>
      <c r="S54" s="733">
        <v>429</v>
      </c>
    </row>
    <row r="55" spans="1:19" ht="14.4" customHeight="1" x14ac:dyDescent="0.3">
      <c r="A55" s="727" t="s">
        <v>1233</v>
      </c>
      <c r="B55" s="728" t="s">
        <v>1234</v>
      </c>
      <c r="C55" s="728" t="s">
        <v>540</v>
      </c>
      <c r="D55" s="728" t="s">
        <v>731</v>
      </c>
      <c r="E55" s="728" t="s">
        <v>1294</v>
      </c>
      <c r="F55" s="728" t="s">
        <v>1336</v>
      </c>
      <c r="G55" s="728" t="s">
        <v>1337</v>
      </c>
      <c r="H55" s="732"/>
      <c r="I55" s="732"/>
      <c r="J55" s="728"/>
      <c r="K55" s="728"/>
      <c r="L55" s="732">
        <v>7</v>
      </c>
      <c r="M55" s="732">
        <v>24626</v>
      </c>
      <c r="N55" s="728">
        <v>1</v>
      </c>
      <c r="O55" s="728">
        <v>3518</v>
      </c>
      <c r="P55" s="732">
        <v>9</v>
      </c>
      <c r="Q55" s="732">
        <v>31680</v>
      </c>
      <c r="R55" s="746">
        <v>1.2864452204986601</v>
      </c>
      <c r="S55" s="733">
        <v>3520</v>
      </c>
    </row>
    <row r="56" spans="1:19" ht="14.4" customHeight="1" x14ac:dyDescent="0.3">
      <c r="A56" s="727" t="s">
        <v>1233</v>
      </c>
      <c r="B56" s="728" t="s">
        <v>1234</v>
      </c>
      <c r="C56" s="728" t="s">
        <v>540</v>
      </c>
      <c r="D56" s="728" t="s">
        <v>731</v>
      </c>
      <c r="E56" s="728" t="s">
        <v>1294</v>
      </c>
      <c r="F56" s="728" t="s">
        <v>1340</v>
      </c>
      <c r="G56" s="728" t="s">
        <v>1341</v>
      </c>
      <c r="H56" s="732"/>
      <c r="I56" s="732"/>
      <c r="J56" s="728"/>
      <c r="K56" s="728"/>
      <c r="L56" s="732">
        <v>48</v>
      </c>
      <c r="M56" s="732">
        <v>1600</v>
      </c>
      <c r="N56" s="728">
        <v>1</v>
      </c>
      <c r="O56" s="728">
        <v>33.333333333333336</v>
      </c>
      <c r="P56" s="732">
        <v>62</v>
      </c>
      <c r="Q56" s="732">
        <v>2066.67</v>
      </c>
      <c r="R56" s="746">
        <v>1.2916687500000001</v>
      </c>
      <c r="S56" s="733">
        <v>33.333387096774196</v>
      </c>
    </row>
    <row r="57" spans="1:19" ht="14.4" customHeight="1" x14ac:dyDescent="0.3">
      <c r="A57" s="727" t="s">
        <v>1233</v>
      </c>
      <c r="B57" s="728" t="s">
        <v>1234</v>
      </c>
      <c r="C57" s="728" t="s">
        <v>540</v>
      </c>
      <c r="D57" s="728" t="s">
        <v>731</v>
      </c>
      <c r="E57" s="728" t="s">
        <v>1294</v>
      </c>
      <c r="F57" s="728" t="s">
        <v>1342</v>
      </c>
      <c r="G57" s="728" t="s">
        <v>1343</v>
      </c>
      <c r="H57" s="732">
        <v>157</v>
      </c>
      <c r="I57" s="732">
        <v>5652</v>
      </c>
      <c r="J57" s="728">
        <v>1.6786456786456787</v>
      </c>
      <c r="K57" s="728">
        <v>36</v>
      </c>
      <c r="L57" s="732">
        <v>91</v>
      </c>
      <c r="M57" s="732">
        <v>3367</v>
      </c>
      <c r="N57" s="728">
        <v>1</v>
      </c>
      <c r="O57" s="728">
        <v>37</v>
      </c>
      <c r="P57" s="732">
        <v>57</v>
      </c>
      <c r="Q57" s="732">
        <v>2109</v>
      </c>
      <c r="R57" s="746">
        <v>0.62637362637362637</v>
      </c>
      <c r="S57" s="733">
        <v>37</v>
      </c>
    </row>
    <row r="58" spans="1:19" ht="14.4" customHeight="1" x14ac:dyDescent="0.3">
      <c r="A58" s="727" t="s">
        <v>1233</v>
      </c>
      <c r="B58" s="728" t="s">
        <v>1234</v>
      </c>
      <c r="C58" s="728" t="s">
        <v>540</v>
      </c>
      <c r="D58" s="728" t="s">
        <v>731</v>
      </c>
      <c r="E58" s="728" t="s">
        <v>1294</v>
      </c>
      <c r="F58" s="728" t="s">
        <v>1344</v>
      </c>
      <c r="G58" s="728" t="s">
        <v>1345</v>
      </c>
      <c r="H58" s="732">
        <v>42</v>
      </c>
      <c r="I58" s="732">
        <v>24612</v>
      </c>
      <c r="J58" s="728">
        <v>3.6739811912225706</v>
      </c>
      <c r="K58" s="728">
        <v>586</v>
      </c>
      <c r="L58" s="732">
        <v>11</v>
      </c>
      <c r="M58" s="732">
        <v>6699</v>
      </c>
      <c r="N58" s="728">
        <v>1</v>
      </c>
      <c r="O58" s="728">
        <v>609</v>
      </c>
      <c r="P58" s="732">
        <v>49</v>
      </c>
      <c r="Q58" s="732">
        <v>29890</v>
      </c>
      <c r="R58" s="746">
        <v>4.4618599791013587</v>
      </c>
      <c r="S58" s="733">
        <v>610</v>
      </c>
    </row>
    <row r="59" spans="1:19" ht="14.4" customHeight="1" x14ac:dyDescent="0.3">
      <c r="A59" s="727" t="s">
        <v>1233</v>
      </c>
      <c r="B59" s="728" t="s">
        <v>1234</v>
      </c>
      <c r="C59" s="728" t="s">
        <v>540</v>
      </c>
      <c r="D59" s="728" t="s">
        <v>731</v>
      </c>
      <c r="E59" s="728" t="s">
        <v>1294</v>
      </c>
      <c r="F59" s="728" t="s">
        <v>1348</v>
      </c>
      <c r="G59" s="728" t="s">
        <v>1349</v>
      </c>
      <c r="H59" s="732">
        <v>5</v>
      </c>
      <c r="I59" s="732">
        <v>2105</v>
      </c>
      <c r="J59" s="728">
        <v>0.5352148487159929</v>
      </c>
      <c r="K59" s="728">
        <v>421</v>
      </c>
      <c r="L59" s="732">
        <v>9</v>
      </c>
      <c r="M59" s="732">
        <v>3933</v>
      </c>
      <c r="N59" s="728">
        <v>1</v>
      </c>
      <c r="O59" s="728">
        <v>437</v>
      </c>
      <c r="P59" s="732">
        <v>2</v>
      </c>
      <c r="Q59" s="732">
        <v>874</v>
      </c>
      <c r="R59" s="746">
        <v>0.22222222222222221</v>
      </c>
      <c r="S59" s="733">
        <v>437</v>
      </c>
    </row>
    <row r="60" spans="1:19" ht="14.4" customHeight="1" x14ac:dyDescent="0.3">
      <c r="A60" s="727" t="s">
        <v>1233</v>
      </c>
      <c r="B60" s="728" t="s">
        <v>1234</v>
      </c>
      <c r="C60" s="728" t="s">
        <v>540</v>
      </c>
      <c r="D60" s="728" t="s">
        <v>731</v>
      </c>
      <c r="E60" s="728" t="s">
        <v>1294</v>
      </c>
      <c r="F60" s="728" t="s">
        <v>1350</v>
      </c>
      <c r="G60" s="728" t="s">
        <v>1351</v>
      </c>
      <c r="H60" s="732">
        <v>80</v>
      </c>
      <c r="I60" s="732">
        <v>103520</v>
      </c>
      <c r="J60" s="728">
        <v>0.65930426586164292</v>
      </c>
      <c r="K60" s="728">
        <v>1294</v>
      </c>
      <c r="L60" s="732">
        <v>117</v>
      </c>
      <c r="M60" s="732">
        <v>157014</v>
      </c>
      <c r="N60" s="728">
        <v>1</v>
      </c>
      <c r="O60" s="728">
        <v>1342</v>
      </c>
      <c r="P60" s="732">
        <v>90</v>
      </c>
      <c r="Q60" s="732">
        <v>120780</v>
      </c>
      <c r="R60" s="746">
        <v>0.76923076923076927</v>
      </c>
      <c r="S60" s="733">
        <v>1342</v>
      </c>
    </row>
    <row r="61" spans="1:19" ht="14.4" customHeight="1" x14ac:dyDescent="0.3">
      <c r="A61" s="727" t="s">
        <v>1233</v>
      </c>
      <c r="B61" s="728" t="s">
        <v>1234</v>
      </c>
      <c r="C61" s="728" t="s">
        <v>540</v>
      </c>
      <c r="D61" s="728" t="s">
        <v>731</v>
      </c>
      <c r="E61" s="728" t="s">
        <v>1294</v>
      </c>
      <c r="F61" s="728" t="s">
        <v>1352</v>
      </c>
      <c r="G61" s="728" t="s">
        <v>1353</v>
      </c>
      <c r="H61" s="732">
        <v>16</v>
      </c>
      <c r="I61" s="732">
        <v>7840</v>
      </c>
      <c r="J61" s="728">
        <v>0.90604414653877263</v>
      </c>
      <c r="K61" s="728">
        <v>490</v>
      </c>
      <c r="L61" s="732">
        <v>17</v>
      </c>
      <c r="M61" s="732">
        <v>8653</v>
      </c>
      <c r="N61" s="728">
        <v>1</v>
      </c>
      <c r="O61" s="728">
        <v>509</v>
      </c>
      <c r="P61" s="732">
        <v>3</v>
      </c>
      <c r="Q61" s="732">
        <v>1527</v>
      </c>
      <c r="R61" s="746">
        <v>0.17647058823529413</v>
      </c>
      <c r="S61" s="733">
        <v>509</v>
      </c>
    </row>
    <row r="62" spans="1:19" ht="14.4" customHeight="1" x14ac:dyDescent="0.3">
      <c r="A62" s="727" t="s">
        <v>1233</v>
      </c>
      <c r="B62" s="728" t="s">
        <v>1234</v>
      </c>
      <c r="C62" s="728" t="s">
        <v>540</v>
      </c>
      <c r="D62" s="728" t="s">
        <v>731</v>
      </c>
      <c r="E62" s="728" t="s">
        <v>1294</v>
      </c>
      <c r="F62" s="728" t="s">
        <v>1354</v>
      </c>
      <c r="G62" s="728" t="s">
        <v>1355</v>
      </c>
      <c r="H62" s="732">
        <v>8</v>
      </c>
      <c r="I62" s="732">
        <v>18064</v>
      </c>
      <c r="J62" s="728">
        <v>0.9695148132245599</v>
      </c>
      <c r="K62" s="728">
        <v>2258</v>
      </c>
      <c r="L62" s="732">
        <v>8</v>
      </c>
      <c r="M62" s="732">
        <v>18632</v>
      </c>
      <c r="N62" s="728">
        <v>1</v>
      </c>
      <c r="O62" s="728">
        <v>2329</v>
      </c>
      <c r="P62" s="732">
        <v>3</v>
      </c>
      <c r="Q62" s="732">
        <v>6990</v>
      </c>
      <c r="R62" s="746">
        <v>0.37516101331043367</v>
      </c>
      <c r="S62" s="733">
        <v>2330</v>
      </c>
    </row>
    <row r="63" spans="1:19" ht="14.4" customHeight="1" x14ac:dyDescent="0.3">
      <c r="A63" s="727" t="s">
        <v>1233</v>
      </c>
      <c r="B63" s="728" t="s">
        <v>1234</v>
      </c>
      <c r="C63" s="728" t="s">
        <v>540</v>
      </c>
      <c r="D63" s="728" t="s">
        <v>731</v>
      </c>
      <c r="E63" s="728" t="s">
        <v>1294</v>
      </c>
      <c r="F63" s="728" t="s">
        <v>1356</v>
      </c>
      <c r="G63" s="728" t="s">
        <v>1357</v>
      </c>
      <c r="H63" s="732">
        <v>10</v>
      </c>
      <c r="I63" s="732">
        <v>25510</v>
      </c>
      <c r="J63" s="728">
        <v>2.4111531190926274</v>
      </c>
      <c r="K63" s="728">
        <v>2551</v>
      </c>
      <c r="L63" s="732">
        <v>4</v>
      </c>
      <c r="M63" s="732">
        <v>10580</v>
      </c>
      <c r="N63" s="728">
        <v>1</v>
      </c>
      <c r="O63" s="728">
        <v>2645</v>
      </c>
      <c r="P63" s="732"/>
      <c r="Q63" s="732"/>
      <c r="R63" s="746"/>
      <c r="S63" s="733"/>
    </row>
    <row r="64" spans="1:19" ht="14.4" customHeight="1" x14ac:dyDescent="0.3">
      <c r="A64" s="727" t="s">
        <v>1233</v>
      </c>
      <c r="B64" s="728" t="s">
        <v>1234</v>
      </c>
      <c r="C64" s="728" t="s">
        <v>540</v>
      </c>
      <c r="D64" s="728" t="s">
        <v>731</v>
      </c>
      <c r="E64" s="728" t="s">
        <v>1294</v>
      </c>
      <c r="F64" s="728" t="s">
        <v>1358</v>
      </c>
      <c r="G64" s="728" t="s">
        <v>1359</v>
      </c>
      <c r="H64" s="732">
        <v>2</v>
      </c>
      <c r="I64" s="732">
        <v>662</v>
      </c>
      <c r="J64" s="728">
        <v>0.26715092816787733</v>
      </c>
      <c r="K64" s="728">
        <v>331</v>
      </c>
      <c r="L64" s="732">
        <v>7</v>
      </c>
      <c r="M64" s="732">
        <v>2478</v>
      </c>
      <c r="N64" s="728">
        <v>1</v>
      </c>
      <c r="O64" s="728">
        <v>354</v>
      </c>
      <c r="P64" s="732">
        <v>5</v>
      </c>
      <c r="Q64" s="732">
        <v>1775</v>
      </c>
      <c r="R64" s="746">
        <v>0.71630347054075871</v>
      </c>
      <c r="S64" s="733">
        <v>355</v>
      </c>
    </row>
    <row r="65" spans="1:19" ht="14.4" customHeight="1" x14ac:dyDescent="0.3">
      <c r="A65" s="727" t="s">
        <v>1233</v>
      </c>
      <c r="B65" s="728" t="s">
        <v>1234</v>
      </c>
      <c r="C65" s="728" t="s">
        <v>540</v>
      </c>
      <c r="D65" s="728" t="s">
        <v>731</v>
      </c>
      <c r="E65" s="728" t="s">
        <v>1294</v>
      </c>
      <c r="F65" s="728" t="s">
        <v>1362</v>
      </c>
      <c r="G65" s="728" t="s">
        <v>1363</v>
      </c>
      <c r="H65" s="732"/>
      <c r="I65" s="732"/>
      <c r="J65" s="728"/>
      <c r="K65" s="728"/>
      <c r="L65" s="732">
        <v>1</v>
      </c>
      <c r="M65" s="732">
        <v>1034</v>
      </c>
      <c r="N65" s="728">
        <v>1</v>
      </c>
      <c r="O65" s="728">
        <v>1034</v>
      </c>
      <c r="P65" s="732"/>
      <c r="Q65" s="732"/>
      <c r="R65" s="746"/>
      <c r="S65" s="733"/>
    </row>
    <row r="66" spans="1:19" ht="14.4" customHeight="1" x14ac:dyDescent="0.3">
      <c r="A66" s="727" t="s">
        <v>1233</v>
      </c>
      <c r="B66" s="728" t="s">
        <v>1234</v>
      </c>
      <c r="C66" s="728" t="s">
        <v>540</v>
      </c>
      <c r="D66" s="728" t="s">
        <v>731</v>
      </c>
      <c r="E66" s="728" t="s">
        <v>1294</v>
      </c>
      <c r="F66" s="728" t="s">
        <v>1364</v>
      </c>
      <c r="G66" s="728" t="s">
        <v>1365</v>
      </c>
      <c r="H66" s="732"/>
      <c r="I66" s="732"/>
      <c r="J66" s="728"/>
      <c r="K66" s="728"/>
      <c r="L66" s="732"/>
      <c r="M66" s="732"/>
      <c r="N66" s="728"/>
      <c r="O66" s="728"/>
      <c r="P66" s="732">
        <v>1</v>
      </c>
      <c r="Q66" s="732">
        <v>525</v>
      </c>
      <c r="R66" s="746"/>
      <c r="S66" s="733">
        <v>525</v>
      </c>
    </row>
    <row r="67" spans="1:19" ht="14.4" customHeight="1" x14ac:dyDescent="0.3">
      <c r="A67" s="727" t="s">
        <v>1233</v>
      </c>
      <c r="B67" s="728" t="s">
        <v>1234</v>
      </c>
      <c r="C67" s="728" t="s">
        <v>540</v>
      </c>
      <c r="D67" s="728" t="s">
        <v>731</v>
      </c>
      <c r="E67" s="728" t="s">
        <v>1294</v>
      </c>
      <c r="F67" s="728" t="s">
        <v>1366</v>
      </c>
      <c r="G67" s="728" t="s">
        <v>1367</v>
      </c>
      <c r="H67" s="732">
        <v>1</v>
      </c>
      <c r="I67" s="732">
        <v>134</v>
      </c>
      <c r="J67" s="728"/>
      <c r="K67" s="728">
        <v>134</v>
      </c>
      <c r="L67" s="732"/>
      <c r="M67" s="732"/>
      <c r="N67" s="728"/>
      <c r="O67" s="728"/>
      <c r="P67" s="732"/>
      <c r="Q67" s="732"/>
      <c r="R67" s="746"/>
      <c r="S67" s="733"/>
    </row>
    <row r="68" spans="1:19" ht="14.4" customHeight="1" x14ac:dyDescent="0.3">
      <c r="A68" s="727" t="s">
        <v>1233</v>
      </c>
      <c r="B68" s="728" t="s">
        <v>1234</v>
      </c>
      <c r="C68" s="728" t="s">
        <v>540</v>
      </c>
      <c r="D68" s="728" t="s">
        <v>731</v>
      </c>
      <c r="E68" s="728" t="s">
        <v>1294</v>
      </c>
      <c r="F68" s="728" t="s">
        <v>1370</v>
      </c>
      <c r="G68" s="728" t="s">
        <v>1371</v>
      </c>
      <c r="H68" s="732"/>
      <c r="I68" s="732"/>
      <c r="J68" s="728"/>
      <c r="K68" s="728"/>
      <c r="L68" s="732">
        <v>7</v>
      </c>
      <c r="M68" s="732">
        <v>5026</v>
      </c>
      <c r="N68" s="728">
        <v>1</v>
      </c>
      <c r="O68" s="728">
        <v>718</v>
      </c>
      <c r="P68" s="732">
        <v>4</v>
      </c>
      <c r="Q68" s="732">
        <v>2876</v>
      </c>
      <c r="R68" s="746">
        <v>0.57222443294866698</v>
      </c>
      <c r="S68" s="733">
        <v>719</v>
      </c>
    </row>
    <row r="69" spans="1:19" ht="14.4" customHeight="1" x14ac:dyDescent="0.3">
      <c r="A69" s="727" t="s">
        <v>1233</v>
      </c>
      <c r="B69" s="728" t="s">
        <v>1234</v>
      </c>
      <c r="C69" s="728" t="s">
        <v>540</v>
      </c>
      <c r="D69" s="728" t="s">
        <v>731</v>
      </c>
      <c r="E69" s="728" t="s">
        <v>1294</v>
      </c>
      <c r="F69" s="728" t="s">
        <v>1372</v>
      </c>
      <c r="G69" s="728" t="s">
        <v>1373</v>
      </c>
      <c r="H69" s="732">
        <v>1</v>
      </c>
      <c r="I69" s="732">
        <v>1891</v>
      </c>
      <c r="J69" s="728"/>
      <c r="K69" s="728">
        <v>1891</v>
      </c>
      <c r="L69" s="732"/>
      <c r="M69" s="732"/>
      <c r="N69" s="728"/>
      <c r="O69" s="728"/>
      <c r="P69" s="732"/>
      <c r="Q69" s="732"/>
      <c r="R69" s="746"/>
      <c r="S69" s="733"/>
    </row>
    <row r="70" spans="1:19" ht="14.4" customHeight="1" x14ac:dyDescent="0.3">
      <c r="A70" s="727" t="s">
        <v>1233</v>
      </c>
      <c r="B70" s="728" t="s">
        <v>1234</v>
      </c>
      <c r="C70" s="728" t="s">
        <v>540</v>
      </c>
      <c r="D70" s="728" t="s">
        <v>1226</v>
      </c>
      <c r="E70" s="728" t="s">
        <v>1238</v>
      </c>
      <c r="F70" s="728" t="s">
        <v>1241</v>
      </c>
      <c r="G70" s="728" t="s">
        <v>1242</v>
      </c>
      <c r="H70" s="732">
        <v>2140</v>
      </c>
      <c r="I70" s="732">
        <v>4491.3999999999996</v>
      </c>
      <c r="J70" s="728">
        <v>1.8735243815959621</v>
      </c>
      <c r="K70" s="728">
        <v>2.0987850467289717</v>
      </c>
      <c r="L70" s="732">
        <v>1030</v>
      </c>
      <c r="M70" s="732">
        <v>2397.2999999999997</v>
      </c>
      <c r="N70" s="728">
        <v>1</v>
      </c>
      <c r="O70" s="728">
        <v>2.3274757281553398</v>
      </c>
      <c r="P70" s="732"/>
      <c r="Q70" s="732"/>
      <c r="R70" s="746"/>
      <c r="S70" s="733"/>
    </row>
    <row r="71" spans="1:19" ht="14.4" customHeight="1" x14ac:dyDescent="0.3">
      <c r="A71" s="727" t="s">
        <v>1233</v>
      </c>
      <c r="B71" s="728" t="s">
        <v>1234</v>
      </c>
      <c r="C71" s="728" t="s">
        <v>540</v>
      </c>
      <c r="D71" s="728" t="s">
        <v>1226</v>
      </c>
      <c r="E71" s="728" t="s">
        <v>1238</v>
      </c>
      <c r="F71" s="728" t="s">
        <v>1243</v>
      </c>
      <c r="G71" s="728" t="s">
        <v>1244</v>
      </c>
      <c r="H71" s="732">
        <v>5560</v>
      </c>
      <c r="I71" s="732">
        <v>28338.899999999991</v>
      </c>
      <c r="J71" s="728">
        <v>5.4524098124098108</v>
      </c>
      <c r="K71" s="728">
        <v>5.0969244604316533</v>
      </c>
      <c r="L71" s="732">
        <v>990</v>
      </c>
      <c r="M71" s="732">
        <v>5197.5</v>
      </c>
      <c r="N71" s="728">
        <v>1</v>
      </c>
      <c r="O71" s="728">
        <v>5.25</v>
      </c>
      <c r="P71" s="732"/>
      <c r="Q71" s="732"/>
      <c r="R71" s="746"/>
      <c r="S71" s="733"/>
    </row>
    <row r="72" spans="1:19" ht="14.4" customHeight="1" x14ac:dyDescent="0.3">
      <c r="A72" s="727" t="s">
        <v>1233</v>
      </c>
      <c r="B72" s="728" t="s">
        <v>1234</v>
      </c>
      <c r="C72" s="728" t="s">
        <v>540</v>
      </c>
      <c r="D72" s="728" t="s">
        <v>1226</v>
      </c>
      <c r="E72" s="728" t="s">
        <v>1238</v>
      </c>
      <c r="F72" s="728" t="s">
        <v>1249</v>
      </c>
      <c r="G72" s="728" t="s">
        <v>1250</v>
      </c>
      <c r="H72" s="732">
        <v>9671</v>
      </c>
      <c r="I72" s="732">
        <v>55148.19</v>
      </c>
      <c r="J72" s="728">
        <v>3.8701570570401973</v>
      </c>
      <c r="K72" s="728">
        <v>5.7024289111777478</v>
      </c>
      <c r="L72" s="732">
        <v>2440</v>
      </c>
      <c r="M72" s="732">
        <v>14249.600000000002</v>
      </c>
      <c r="N72" s="728">
        <v>1</v>
      </c>
      <c r="O72" s="728">
        <v>5.8400000000000007</v>
      </c>
      <c r="P72" s="732"/>
      <c r="Q72" s="732"/>
      <c r="R72" s="746"/>
      <c r="S72" s="733"/>
    </row>
    <row r="73" spans="1:19" ht="14.4" customHeight="1" x14ac:dyDescent="0.3">
      <c r="A73" s="727" t="s">
        <v>1233</v>
      </c>
      <c r="B73" s="728" t="s">
        <v>1234</v>
      </c>
      <c r="C73" s="728" t="s">
        <v>540</v>
      </c>
      <c r="D73" s="728" t="s">
        <v>1226</v>
      </c>
      <c r="E73" s="728" t="s">
        <v>1238</v>
      </c>
      <c r="F73" s="728" t="s">
        <v>1251</v>
      </c>
      <c r="G73" s="728" t="s">
        <v>1252</v>
      </c>
      <c r="H73" s="732">
        <v>404.5</v>
      </c>
      <c r="I73" s="732">
        <v>3384.55</v>
      </c>
      <c r="J73" s="728">
        <v>1.5763355223324487</v>
      </c>
      <c r="K73" s="728">
        <v>8.3672435105067997</v>
      </c>
      <c r="L73" s="732">
        <v>255</v>
      </c>
      <c r="M73" s="732">
        <v>2147.1</v>
      </c>
      <c r="N73" s="728">
        <v>1</v>
      </c>
      <c r="O73" s="728">
        <v>8.42</v>
      </c>
      <c r="P73" s="732"/>
      <c r="Q73" s="732"/>
      <c r="R73" s="746"/>
      <c r="S73" s="733"/>
    </row>
    <row r="74" spans="1:19" ht="14.4" customHeight="1" x14ac:dyDescent="0.3">
      <c r="A74" s="727" t="s">
        <v>1233</v>
      </c>
      <c r="B74" s="728" t="s">
        <v>1234</v>
      </c>
      <c r="C74" s="728" t="s">
        <v>540</v>
      </c>
      <c r="D74" s="728" t="s">
        <v>1226</v>
      </c>
      <c r="E74" s="728" t="s">
        <v>1238</v>
      </c>
      <c r="F74" s="728" t="s">
        <v>1253</v>
      </c>
      <c r="G74" s="728" t="s">
        <v>1254</v>
      </c>
      <c r="H74" s="732">
        <v>125</v>
      </c>
      <c r="I74" s="732">
        <v>1006.25</v>
      </c>
      <c r="J74" s="728"/>
      <c r="K74" s="728">
        <v>8.0500000000000007</v>
      </c>
      <c r="L74" s="732"/>
      <c r="M74" s="732"/>
      <c r="N74" s="728"/>
      <c r="O74" s="728"/>
      <c r="P74" s="732"/>
      <c r="Q74" s="732"/>
      <c r="R74" s="746"/>
      <c r="S74" s="733"/>
    </row>
    <row r="75" spans="1:19" ht="14.4" customHeight="1" x14ac:dyDescent="0.3">
      <c r="A75" s="727" t="s">
        <v>1233</v>
      </c>
      <c r="B75" s="728" t="s">
        <v>1234</v>
      </c>
      <c r="C75" s="728" t="s">
        <v>540</v>
      </c>
      <c r="D75" s="728" t="s">
        <v>1226</v>
      </c>
      <c r="E75" s="728" t="s">
        <v>1238</v>
      </c>
      <c r="F75" s="728" t="s">
        <v>1255</v>
      </c>
      <c r="G75" s="728" t="s">
        <v>1256</v>
      </c>
      <c r="H75" s="732">
        <v>1000</v>
      </c>
      <c r="I75" s="732">
        <v>9405.6000000000022</v>
      </c>
      <c r="J75" s="728"/>
      <c r="K75" s="728">
        <v>9.4056000000000015</v>
      </c>
      <c r="L75" s="732"/>
      <c r="M75" s="732"/>
      <c r="N75" s="728"/>
      <c r="O75" s="728"/>
      <c r="P75" s="732"/>
      <c r="Q75" s="732"/>
      <c r="R75" s="746"/>
      <c r="S75" s="733"/>
    </row>
    <row r="76" spans="1:19" ht="14.4" customHeight="1" x14ac:dyDescent="0.3">
      <c r="A76" s="727" t="s">
        <v>1233</v>
      </c>
      <c r="B76" s="728" t="s">
        <v>1234</v>
      </c>
      <c r="C76" s="728" t="s">
        <v>540</v>
      </c>
      <c r="D76" s="728" t="s">
        <v>1226</v>
      </c>
      <c r="E76" s="728" t="s">
        <v>1238</v>
      </c>
      <c r="F76" s="728" t="s">
        <v>1259</v>
      </c>
      <c r="G76" s="728" t="s">
        <v>1260</v>
      </c>
      <c r="H76" s="732">
        <v>0.18</v>
      </c>
      <c r="I76" s="732">
        <v>6.65</v>
      </c>
      <c r="J76" s="728"/>
      <c r="K76" s="728">
        <v>36.94444444444445</v>
      </c>
      <c r="L76" s="732"/>
      <c r="M76" s="732"/>
      <c r="N76" s="728"/>
      <c r="O76" s="728"/>
      <c r="P76" s="732"/>
      <c r="Q76" s="732"/>
      <c r="R76" s="746"/>
      <c r="S76" s="733"/>
    </row>
    <row r="77" spans="1:19" ht="14.4" customHeight="1" x14ac:dyDescent="0.3">
      <c r="A77" s="727" t="s">
        <v>1233</v>
      </c>
      <c r="B77" s="728" t="s">
        <v>1234</v>
      </c>
      <c r="C77" s="728" t="s">
        <v>540</v>
      </c>
      <c r="D77" s="728" t="s">
        <v>1226</v>
      </c>
      <c r="E77" s="728" t="s">
        <v>1238</v>
      </c>
      <c r="F77" s="728" t="s">
        <v>1263</v>
      </c>
      <c r="G77" s="728" t="s">
        <v>1264</v>
      </c>
      <c r="H77" s="732">
        <v>2841</v>
      </c>
      <c r="I77" s="732">
        <v>55937.14</v>
      </c>
      <c r="J77" s="728">
        <v>2.5532163315608098</v>
      </c>
      <c r="K77" s="728">
        <v>19.689243224216824</v>
      </c>
      <c r="L77" s="732">
        <v>1075</v>
      </c>
      <c r="M77" s="732">
        <v>21908.5</v>
      </c>
      <c r="N77" s="728">
        <v>1</v>
      </c>
      <c r="O77" s="728">
        <v>20.38</v>
      </c>
      <c r="P77" s="732"/>
      <c r="Q77" s="732"/>
      <c r="R77" s="746"/>
      <c r="S77" s="733"/>
    </row>
    <row r="78" spans="1:19" ht="14.4" customHeight="1" x14ac:dyDescent="0.3">
      <c r="A78" s="727" t="s">
        <v>1233</v>
      </c>
      <c r="B78" s="728" t="s">
        <v>1234</v>
      </c>
      <c r="C78" s="728" t="s">
        <v>540</v>
      </c>
      <c r="D78" s="728" t="s">
        <v>1226</v>
      </c>
      <c r="E78" s="728" t="s">
        <v>1238</v>
      </c>
      <c r="F78" s="728" t="s">
        <v>1269</v>
      </c>
      <c r="G78" s="728" t="s">
        <v>1270</v>
      </c>
      <c r="H78" s="732">
        <v>19</v>
      </c>
      <c r="I78" s="732">
        <v>41559.580000000016</v>
      </c>
      <c r="J78" s="728">
        <v>9.6036446153419597</v>
      </c>
      <c r="K78" s="728">
        <v>2187.3463157894744</v>
      </c>
      <c r="L78" s="732">
        <v>2</v>
      </c>
      <c r="M78" s="732">
        <v>4327.4799999999996</v>
      </c>
      <c r="N78" s="728">
        <v>1</v>
      </c>
      <c r="O78" s="728">
        <v>2163.7399999999998</v>
      </c>
      <c r="P78" s="732"/>
      <c r="Q78" s="732"/>
      <c r="R78" s="746"/>
      <c r="S78" s="733"/>
    </row>
    <row r="79" spans="1:19" ht="14.4" customHeight="1" x14ac:dyDescent="0.3">
      <c r="A79" s="727" t="s">
        <v>1233</v>
      </c>
      <c r="B79" s="728" t="s">
        <v>1234</v>
      </c>
      <c r="C79" s="728" t="s">
        <v>540</v>
      </c>
      <c r="D79" s="728" t="s">
        <v>1226</v>
      </c>
      <c r="E79" s="728" t="s">
        <v>1238</v>
      </c>
      <c r="F79" s="728" t="s">
        <v>1273</v>
      </c>
      <c r="G79" s="728" t="s">
        <v>1274</v>
      </c>
      <c r="H79" s="732">
        <v>67510</v>
      </c>
      <c r="I79" s="732">
        <v>229820.58</v>
      </c>
      <c r="J79" s="728">
        <v>1.1202554265616949</v>
      </c>
      <c r="K79" s="728">
        <v>3.4042450007406306</v>
      </c>
      <c r="L79" s="732">
        <v>50787</v>
      </c>
      <c r="M79" s="732">
        <v>205150.16000000003</v>
      </c>
      <c r="N79" s="728">
        <v>1</v>
      </c>
      <c r="O79" s="728">
        <v>4.0394226869080674</v>
      </c>
      <c r="P79" s="732"/>
      <c r="Q79" s="732"/>
      <c r="R79" s="746"/>
      <c r="S79" s="733"/>
    </row>
    <row r="80" spans="1:19" ht="14.4" customHeight="1" x14ac:dyDescent="0.3">
      <c r="A80" s="727" t="s">
        <v>1233</v>
      </c>
      <c r="B80" s="728" t="s">
        <v>1234</v>
      </c>
      <c r="C80" s="728" t="s">
        <v>540</v>
      </c>
      <c r="D80" s="728" t="s">
        <v>1226</v>
      </c>
      <c r="E80" s="728" t="s">
        <v>1238</v>
      </c>
      <c r="F80" s="728" t="s">
        <v>1281</v>
      </c>
      <c r="G80" s="728" t="s">
        <v>1282</v>
      </c>
      <c r="H80" s="732">
        <v>440</v>
      </c>
      <c r="I80" s="732">
        <v>8509.6</v>
      </c>
      <c r="J80" s="728">
        <v>1.3223520636499255</v>
      </c>
      <c r="K80" s="728">
        <v>19.34</v>
      </c>
      <c r="L80" s="732">
        <v>320</v>
      </c>
      <c r="M80" s="732">
        <v>6435.2</v>
      </c>
      <c r="N80" s="728">
        <v>1</v>
      </c>
      <c r="O80" s="728">
        <v>20.11</v>
      </c>
      <c r="P80" s="732"/>
      <c r="Q80" s="732"/>
      <c r="R80" s="746"/>
      <c r="S80" s="733"/>
    </row>
    <row r="81" spans="1:19" ht="14.4" customHeight="1" x14ac:dyDescent="0.3">
      <c r="A81" s="727" t="s">
        <v>1233</v>
      </c>
      <c r="B81" s="728" t="s">
        <v>1234</v>
      </c>
      <c r="C81" s="728" t="s">
        <v>540</v>
      </c>
      <c r="D81" s="728" t="s">
        <v>1226</v>
      </c>
      <c r="E81" s="728" t="s">
        <v>1238</v>
      </c>
      <c r="F81" s="728" t="s">
        <v>1236</v>
      </c>
      <c r="G81" s="728"/>
      <c r="H81" s="732">
        <v>0.5</v>
      </c>
      <c r="I81" s="732">
        <v>8750</v>
      </c>
      <c r="J81" s="728"/>
      <c r="K81" s="728">
        <v>17500</v>
      </c>
      <c r="L81" s="732"/>
      <c r="M81" s="732"/>
      <c r="N81" s="728"/>
      <c r="O81" s="728"/>
      <c r="P81" s="732"/>
      <c r="Q81" s="732"/>
      <c r="R81" s="746"/>
      <c r="S81" s="733"/>
    </row>
    <row r="82" spans="1:19" ht="14.4" customHeight="1" x14ac:dyDescent="0.3">
      <c r="A82" s="727" t="s">
        <v>1233</v>
      </c>
      <c r="B82" s="728" t="s">
        <v>1234</v>
      </c>
      <c r="C82" s="728" t="s">
        <v>540</v>
      </c>
      <c r="D82" s="728" t="s">
        <v>1226</v>
      </c>
      <c r="E82" s="728" t="s">
        <v>1238</v>
      </c>
      <c r="F82" s="728" t="s">
        <v>1287</v>
      </c>
      <c r="G82" s="728"/>
      <c r="H82" s="732">
        <v>0.5</v>
      </c>
      <c r="I82" s="732">
        <v>6200</v>
      </c>
      <c r="J82" s="728"/>
      <c r="K82" s="728">
        <v>12400</v>
      </c>
      <c r="L82" s="732"/>
      <c r="M82" s="732"/>
      <c r="N82" s="728"/>
      <c r="O82" s="728"/>
      <c r="P82" s="732"/>
      <c r="Q82" s="732"/>
      <c r="R82" s="746"/>
      <c r="S82" s="733"/>
    </row>
    <row r="83" spans="1:19" ht="14.4" customHeight="1" x14ac:dyDescent="0.3">
      <c r="A83" s="727" t="s">
        <v>1233</v>
      </c>
      <c r="B83" s="728" t="s">
        <v>1234</v>
      </c>
      <c r="C83" s="728" t="s">
        <v>540</v>
      </c>
      <c r="D83" s="728" t="s">
        <v>1226</v>
      </c>
      <c r="E83" s="728" t="s">
        <v>1294</v>
      </c>
      <c r="F83" s="728" t="s">
        <v>1295</v>
      </c>
      <c r="G83" s="728" t="s">
        <v>1296</v>
      </c>
      <c r="H83" s="732">
        <v>15</v>
      </c>
      <c r="I83" s="732">
        <v>525</v>
      </c>
      <c r="J83" s="728">
        <v>0.47297297297297297</v>
      </c>
      <c r="K83" s="728">
        <v>35</v>
      </c>
      <c r="L83" s="732">
        <v>30</v>
      </c>
      <c r="M83" s="732">
        <v>1110</v>
      </c>
      <c r="N83" s="728">
        <v>1</v>
      </c>
      <c r="O83" s="728">
        <v>37</v>
      </c>
      <c r="P83" s="732"/>
      <c r="Q83" s="732"/>
      <c r="R83" s="746"/>
      <c r="S83" s="733"/>
    </row>
    <row r="84" spans="1:19" ht="14.4" customHeight="1" x14ac:dyDescent="0.3">
      <c r="A84" s="727" t="s">
        <v>1233</v>
      </c>
      <c r="B84" s="728" t="s">
        <v>1234</v>
      </c>
      <c r="C84" s="728" t="s">
        <v>540</v>
      </c>
      <c r="D84" s="728" t="s">
        <v>1226</v>
      </c>
      <c r="E84" s="728" t="s">
        <v>1294</v>
      </c>
      <c r="F84" s="728" t="s">
        <v>1299</v>
      </c>
      <c r="G84" s="728" t="s">
        <v>1300</v>
      </c>
      <c r="H84" s="732">
        <v>136</v>
      </c>
      <c r="I84" s="732">
        <v>22440</v>
      </c>
      <c r="J84" s="728">
        <v>0.87434248977206308</v>
      </c>
      <c r="K84" s="728">
        <v>165</v>
      </c>
      <c r="L84" s="732">
        <v>145</v>
      </c>
      <c r="M84" s="732">
        <v>25665</v>
      </c>
      <c r="N84" s="728">
        <v>1</v>
      </c>
      <c r="O84" s="728">
        <v>177</v>
      </c>
      <c r="P84" s="732"/>
      <c r="Q84" s="732"/>
      <c r="R84" s="746"/>
      <c r="S84" s="733"/>
    </row>
    <row r="85" spans="1:19" ht="14.4" customHeight="1" x14ac:dyDescent="0.3">
      <c r="A85" s="727" t="s">
        <v>1233</v>
      </c>
      <c r="B85" s="728" t="s">
        <v>1234</v>
      </c>
      <c r="C85" s="728" t="s">
        <v>540</v>
      </c>
      <c r="D85" s="728" t="s">
        <v>1226</v>
      </c>
      <c r="E85" s="728" t="s">
        <v>1294</v>
      </c>
      <c r="F85" s="728" t="s">
        <v>1308</v>
      </c>
      <c r="G85" s="728" t="s">
        <v>1309</v>
      </c>
      <c r="H85" s="732">
        <v>12</v>
      </c>
      <c r="I85" s="732">
        <v>23700</v>
      </c>
      <c r="J85" s="728">
        <v>11.629048086359175</v>
      </c>
      <c r="K85" s="728">
        <v>1975</v>
      </c>
      <c r="L85" s="732">
        <v>1</v>
      </c>
      <c r="M85" s="732">
        <v>2038</v>
      </c>
      <c r="N85" s="728">
        <v>1</v>
      </c>
      <c r="O85" s="728">
        <v>2038</v>
      </c>
      <c r="P85" s="732"/>
      <c r="Q85" s="732"/>
      <c r="R85" s="746"/>
      <c r="S85" s="733"/>
    </row>
    <row r="86" spans="1:19" ht="14.4" customHeight="1" x14ac:dyDescent="0.3">
      <c r="A86" s="727" t="s">
        <v>1233</v>
      </c>
      <c r="B86" s="728" t="s">
        <v>1234</v>
      </c>
      <c r="C86" s="728" t="s">
        <v>540</v>
      </c>
      <c r="D86" s="728" t="s">
        <v>1226</v>
      </c>
      <c r="E86" s="728" t="s">
        <v>1294</v>
      </c>
      <c r="F86" s="728" t="s">
        <v>1314</v>
      </c>
      <c r="G86" s="728" t="s">
        <v>1315</v>
      </c>
      <c r="H86" s="732"/>
      <c r="I86" s="732"/>
      <c r="J86" s="728"/>
      <c r="K86" s="728"/>
      <c r="L86" s="732">
        <v>1</v>
      </c>
      <c r="M86" s="732">
        <v>1348</v>
      </c>
      <c r="N86" s="728">
        <v>1</v>
      </c>
      <c r="O86" s="728">
        <v>1348</v>
      </c>
      <c r="P86" s="732"/>
      <c r="Q86" s="732"/>
      <c r="R86" s="746"/>
      <c r="S86" s="733"/>
    </row>
    <row r="87" spans="1:19" ht="14.4" customHeight="1" x14ac:dyDescent="0.3">
      <c r="A87" s="727" t="s">
        <v>1233</v>
      </c>
      <c r="B87" s="728" t="s">
        <v>1234</v>
      </c>
      <c r="C87" s="728" t="s">
        <v>540</v>
      </c>
      <c r="D87" s="728" t="s">
        <v>1226</v>
      </c>
      <c r="E87" s="728" t="s">
        <v>1294</v>
      </c>
      <c r="F87" s="728" t="s">
        <v>1316</v>
      </c>
      <c r="G87" s="728" t="s">
        <v>1317</v>
      </c>
      <c r="H87" s="732">
        <v>7</v>
      </c>
      <c r="I87" s="732">
        <v>9737</v>
      </c>
      <c r="J87" s="728">
        <v>3.4021663172606571</v>
      </c>
      <c r="K87" s="728">
        <v>1391</v>
      </c>
      <c r="L87" s="732">
        <v>2</v>
      </c>
      <c r="M87" s="732">
        <v>2862</v>
      </c>
      <c r="N87" s="728">
        <v>1</v>
      </c>
      <c r="O87" s="728">
        <v>1431</v>
      </c>
      <c r="P87" s="732"/>
      <c r="Q87" s="732"/>
      <c r="R87" s="746"/>
      <c r="S87" s="733"/>
    </row>
    <row r="88" spans="1:19" ht="14.4" customHeight="1" x14ac:dyDescent="0.3">
      <c r="A88" s="727" t="s">
        <v>1233</v>
      </c>
      <c r="B88" s="728" t="s">
        <v>1234</v>
      </c>
      <c r="C88" s="728" t="s">
        <v>540</v>
      </c>
      <c r="D88" s="728" t="s">
        <v>1226</v>
      </c>
      <c r="E88" s="728" t="s">
        <v>1294</v>
      </c>
      <c r="F88" s="728" t="s">
        <v>1318</v>
      </c>
      <c r="G88" s="728" t="s">
        <v>1319</v>
      </c>
      <c r="H88" s="732">
        <v>8</v>
      </c>
      <c r="I88" s="732">
        <v>14792</v>
      </c>
      <c r="J88" s="728"/>
      <c r="K88" s="728">
        <v>1849</v>
      </c>
      <c r="L88" s="732"/>
      <c r="M88" s="732"/>
      <c r="N88" s="728"/>
      <c r="O88" s="728"/>
      <c r="P88" s="732"/>
      <c r="Q88" s="732"/>
      <c r="R88" s="746"/>
      <c r="S88" s="733"/>
    </row>
    <row r="89" spans="1:19" ht="14.4" customHeight="1" x14ac:dyDescent="0.3">
      <c r="A89" s="727" t="s">
        <v>1233</v>
      </c>
      <c r="B89" s="728" t="s">
        <v>1234</v>
      </c>
      <c r="C89" s="728" t="s">
        <v>540</v>
      </c>
      <c r="D89" s="728" t="s">
        <v>1226</v>
      </c>
      <c r="E89" s="728" t="s">
        <v>1294</v>
      </c>
      <c r="F89" s="728" t="s">
        <v>1322</v>
      </c>
      <c r="G89" s="728" t="s">
        <v>1323</v>
      </c>
      <c r="H89" s="732">
        <v>7</v>
      </c>
      <c r="I89" s="732">
        <v>8239</v>
      </c>
      <c r="J89" s="728">
        <v>0.75469451314463676</v>
      </c>
      <c r="K89" s="728">
        <v>1177</v>
      </c>
      <c r="L89" s="732">
        <v>9</v>
      </c>
      <c r="M89" s="732">
        <v>10917</v>
      </c>
      <c r="N89" s="728">
        <v>1</v>
      </c>
      <c r="O89" s="728">
        <v>1213</v>
      </c>
      <c r="P89" s="732"/>
      <c r="Q89" s="732"/>
      <c r="R89" s="746"/>
      <c r="S89" s="733"/>
    </row>
    <row r="90" spans="1:19" ht="14.4" customHeight="1" x14ac:dyDescent="0.3">
      <c r="A90" s="727" t="s">
        <v>1233</v>
      </c>
      <c r="B90" s="728" t="s">
        <v>1234</v>
      </c>
      <c r="C90" s="728" t="s">
        <v>540</v>
      </c>
      <c r="D90" s="728" t="s">
        <v>1226</v>
      </c>
      <c r="E90" s="728" t="s">
        <v>1294</v>
      </c>
      <c r="F90" s="728" t="s">
        <v>1326</v>
      </c>
      <c r="G90" s="728" t="s">
        <v>1327</v>
      </c>
      <c r="H90" s="732">
        <v>19</v>
      </c>
      <c r="I90" s="732">
        <v>12502</v>
      </c>
      <c r="J90" s="728">
        <v>9.1791483113069017</v>
      </c>
      <c r="K90" s="728">
        <v>658</v>
      </c>
      <c r="L90" s="732">
        <v>2</v>
      </c>
      <c r="M90" s="732">
        <v>1362</v>
      </c>
      <c r="N90" s="728">
        <v>1</v>
      </c>
      <c r="O90" s="728">
        <v>681</v>
      </c>
      <c r="P90" s="732"/>
      <c r="Q90" s="732"/>
      <c r="R90" s="746"/>
      <c r="S90" s="733"/>
    </row>
    <row r="91" spans="1:19" ht="14.4" customHeight="1" x14ac:dyDescent="0.3">
      <c r="A91" s="727" t="s">
        <v>1233</v>
      </c>
      <c r="B91" s="728" t="s">
        <v>1234</v>
      </c>
      <c r="C91" s="728" t="s">
        <v>540</v>
      </c>
      <c r="D91" s="728" t="s">
        <v>1226</v>
      </c>
      <c r="E91" s="728" t="s">
        <v>1294</v>
      </c>
      <c r="F91" s="728" t="s">
        <v>1328</v>
      </c>
      <c r="G91" s="728" t="s">
        <v>1329</v>
      </c>
      <c r="H91" s="732">
        <v>4</v>
      </c>
      <c r="I91" s="732">
        <v>2756</v>
      </c>
      <c r="J91" s="728">
        <v>1.2830540037243947</v>
      </c>
      <c r="K91" s="728">
        <v>689</v>
      </c>
      <c r="L91" s="732">
        <v>3</v>
      </c>
      <c r="M91" s="732">
        <v>2148</v>
      </c>
      <c r="N91" s="728">
        <v>1</v>
      </c>
      <c r="O91" s="728">
        <v>716</v>
      </c>
      <c r="P91" s="732"/>
      <c r="Q91" s="732"/>
      <c r="R91" s="746"/>
      <c r="S91" s="733"/>
    </row>
    <row r="92" spans="1:19" ht="14.4" customHeight="1" x14ac:dyDescent="0.3">
      <c r="A92" s="727" t="s">
        <v>1233</v>
      </c>
      <c r="B92" s="728" t="s">
        <v>1234</v>
      </c>
      <c r="C92" s="728" t="s">
        <v>540</v>
      </c>
      <c r="D92" s="728" t="s">
        <v>1226</v>
      </c>
      <c r="E92" s="728" t="s">
        <v>1294</v>
      </c>
      <c r="F92" s="728" t="s">
        <v>1332</v>
      </c>
      <c r="G92" s="728" t="s">
        <v>1333</v>
      </c>
      <c r="H92" s="732">
        <v>210</v>
      </c>
      <c r="I92" s="732">
        <v>370020</v>
      </c>
      <c r="J92" s="728">
        <v>1.4586380210899774</v>
      </c>
      <c r="K92" s="728">
        <v>1762</v>
      </c>
      <c r="L92" s="732">
        <v>139</v>
      </c>
      <c r="M92" s="732">
        <v>253675</v>
      </c>
      <c r="N92" s="728">
        <v>1</v>
      </c>
      <c r="O92" s="728">
        <v>1825</v>
      </c>
      <c r="P92" s="732"/>
      <c r="Q92" s="732"/>
      <c r="R92" s="746"/>
      <c r="S92" s="733"/>
    </row>
    <row r="93" spans="1:19" ht="14.4" customHeight="1" x14ac:dyDescent="0.3">
      <c r="A93" s="727" t="s">
        <v>1233</v>
      </c>
      <c r="B93" s="728" t="s">
        <v>1234</v>
      </c>
      <c r="C93" s="728" t="s">
        <v>540</v>
      </c>
      <c r="D93" s="728" t="s">
        <v>1226</v>
      </c>
      <c r="E93" s="728" t="s">
        <v>1294</v>
      </c>
      <c r="F93" s="728" t="s">
        <v>1340</v>
      </c>
      <c r="G93" s="728" t="s">
        <v>1341</v>
      </c>
      <c r="H93" s="732"/>
      <c r="I93" s="732"/>
      <c r="J93" s="728"/>
      <c r="K93" s="728"/>
      <c r="L93" s="732">
        <v>95</v>
      </c>
      <c r="M93" s="732">
        <v>3166.67</v>
      </c>
      <c r="N93" s="728">
        <v>1</v>
      </c>
      <c r="O93" s="728">
        <v>33.333368421052633</v>
      </c>
      <c r="P93" s="732"/>
      <c r="Q93" s="732"/>
      <c r="R93" s="746"/>
      <c r="S93" s="733"/>
    </row>
    <row r="94" spans="1:19" ht="14.4" customHeight="1" x14ac:dyDescent="0.3">
      <c r="A94" s="727" t="s">
        <v>1233</v>
      </c>
      <c r="B94" s="728" t="s">
        <v>1234</v>
      </c>
      <c r="C94" s="728" t="s">
        <v>540</v>
      </c>
      <c r="D94" s="728" t="s">
        <v>1226</v>
      </c>
      <c r="E94" s="728" t="s">
        <v>1294</v>
      </c>
      <c r="F94" s="728" t="s">
        <v>1342</v>
      </c>
      <c r="G94" s="728" t="s">
        <v>1343</v>
      </c>
      <c r="H94" s="732">
        <v>136</v>
      </c>
      <c r="I94" s="732">
        <v>4896</v>
      </c>
      <c r="J94" s="728">
        <v>0.9253449253449253</v>
      </c>
      <c r="K94" s="728">
        <v>36</v>
      </c>
      <c r="L94" s="732">
        <v>143</v>
      </c>
      <c r="M94" s="732">
        <v>5291</v>
      </c>
      <c r="N94" s="728">
        <v>1</v>
      </c>
      <c r="O94" s="728">
        <v>37</v>
      </c>
      <c r="P94" s="732"/>
      <c r="Q94" s="732"/>
      <c r="R94" s="746"/>
      <c r="S94" s="733"/>
    </row>
    <row r="95" spans="1:19" ht="14.4" customHeight="1" x14ac:dyDescent="0.3">
      <c r="A95" s="727" t="s">
        <v>1233</v>
      </c>
      <c r="B95" s="728" t="s">
        <v>1234</v>
      </c>
      <c r="C95" s="728" t="s">
        <v>540</v>
      </c>
      <c r="D95" s="728" t="s">
        <v>1226</v>
      </c>
      <c r="E95" s="728" t="s">
        <v>1294</v>
      </c>
      <c r="F95" s="728" t="s">
        <v>1348</v>
      </c>
      <c r="G95" s="728" t="s">
        <v>1349</v>
      </c>
      <c r="H95" s="732">
        <v>5</v>
      </c>
      <c r="I95" s="732">
        <v>2105</v>
      </c>
      <c r="J95" s="728">
        <v>1.6056445461479787</v>
      </c>
      <c r="K95" s="728">
        <v>421</v>
      </c>
      <c r="L95" s="732">
        <v>3</v>
      </c>
      <c r="M95" s="732">
        <v>1311</v>
      </c>
      <c r="N95" s="728">
        <v>1</v>
      </c>
      <c r="O95" s="728">
        <v>437</v>
      </c>
      <c r="P95" s="732"/>
      <c r="Q95" s="732"/>
      <c r="R95" s="746"/>
      <c r="S95" s="733"/>
    </row>
    <row r="96" spans="1:19" ht="14.4" customHeight="1" x14ac:dyDescent="0.3">
      <c r="A96" s="727" t="s">
        <v>1233</v>
      </c>
      <c r="B96" s="728" t="s">
        <v>1234</v>
      </c>
      <c r="C96" s="728" t="s">
        <v>540</v>
      </c>
      <c r="D96" s="728" t="s">
        <v>1226</v>
      </c>
      <c r="E96" s="728" t="s">
        <v>1294</v>
      </c>
      <c r="F96" s="728" t="s">
        <v>1350</v>
      </c>
      <c r="G96" s="728" t="s">
        <v>1351</v>
      </c>
      <c r="H96" s="732">
        <v>97</v>
      </c>
      <c r="I96" s="732">
        <v>125518</v>
      </c>
      <c r="J96" s="728">
        <v>1.2639263704837476</v>
      </c>
      <c r="K96" s="728">
        <v>1294</v>
      </c>
      <c r="L96" s="732">
        <v>74</v>
      </c>
      <c r="M96" s="732">
        <v>99308</v>
      </c>
      <c r="N96" s="728">
        <v>1</v>
      </c>
      <c r="O96" s="728">
        <v>1342</v>
      </c>
      <c r="P96" s="732"/>
      <c r="Q96" s="732"/>
      <c r="R96" s="746"/>
      <c r="S96" s="733"/>
    </row>
    <row r="97" spans="1:19" ht="14.4" customHeight="1" x14ac:dyDescent="0.3">
      <c r="A97" s="727" t="s">
        <v>1233</v>
      </c>
      <c r="B97" s="728" t="s">
        <v>1234</v>
      </c>
      <c r="C97" s="728" t="s">
        <v>540</v>
      </c>
      <c r="D97" s="728" t="s">
        <v>1226</v>
      </c>
      <c r="E97" s="728" t="s">
        <v>1294</v>
      </c>
      <c r="F97" s="728" t="s">
        <v>1352</v>
      </c>
      <c r="G97" s="728" t="s">
        <v>1353</v>
      </c>
      <c r="H97" s="732">
        <v>31</v>
      </c>
      <c r="I97" s="732">
        <v>15190</v>
      </c>
      <c r="J97" s="728">
        <v>4.9738048461034712</v>
      </c>
      <c r="K97" s="728">
        <v>490</v>
      </c>
      <c r="L97" s="732">
        <v>6</v>
      </c>
      <c r="M97" s="732">
        <v>3054</v>
      </c>
      <c r="N97" s="728">
        <v>1</v>
      </c>
      <c r="O97" s="728">
        <v>509</v>
      </c>
      <c r="P97" s="732"/>
      <c r="Q97" s="732"/>
      <c r="R97" s="746"/>
      <c r="S97" s="733"/>
    </row>
    <row r="98" spans="1:19" ht="14.4" customHeight="1" x14ac:dyDescent="0.3">
      <c r="A98" s="727" t="s">
        <v>1233</v>
      </c>
      <c r="B98" s="728" t="s">
        <v>1234</v>
      </c>
      <c r="C98" s="728" t="s">
        <v>540</v>
      </c>
      <c r="D98" s="728" t="s">
        <v>1226</v>
      </c>
      <c r="E98" s="728" t="s">
        <v>1294</v>
      </c>
      <c r="F98" s="728" t="s">
        <v>1354</v>
      </c>
      <c r="G98" s="728" t="s">
        <v>1355</v>
      </c>
      <c r="H98" s="732">
        <v>6</v>
      </c>
      <c r="I98" s="732">
        <v>13548</v>
      </c>
      <c r="J98" s="728">
        <v>2.9085444396736797</v>
      </c>
      <c r="K98" s="728">
        <v>2258</v>
      </c>
      <c r="L98" s="732">
        <v>2</v>
      </c>
      <c r="M98" s="732">
        <v>4658</v>
      </c>
      <c r="N98" s="728">
        <v>1</v>
      </c>
      <c r="O98" s="728">
        <v>2329</v>
      </c>
      <c r="P98" s="732"/>
      <c r="Q98" s="732"/>
      <c r="R98" s="746"/>
      <c r="S98" s="733"/>
    </row>
    <row r="99" spans="1:19" ht="14.4" customHeight="1" x14ac:dyDescent="0.3">
      <c r="A99" s="727" t="s">
        <v>1233</v>
      </c>
      <c r="B99" s="728" t="s">
        <v>1234</v>
      </c>
      <c r="C99" s="728" t="s">
        <v>540</v>
      </c>
      <c r="D99" s="728" t="s">
        <v>1226</v>
      </c>
      <c r="E99" s="728" t="s">
        <v>1294</v>
      </c>
      <c r="F99" s="728" t="s">
        <v>1356</v>
      </c>
      <c r="G99" s="728" t="s">
        <v>1357</v>
      </c>
      <c r="H99" s="732">
        <v>4</v>
      </c>
      <c r="I99" s="732">
        <v>10204</v>
      </c>
      <c r="J99" s="728">
        <v>1.928922495274102</v>
      </c>
      <c r="K99" s="728">
        <v>2551</v>
      </c>
      <c r="L99" s="732">
        <v>2</v>
      </c>
      <c r="M99" s="732">
        <v>5290</v>
      </c>
      <c r="N99" s="728">
        <v>1</v>
      </c>
      <c r="O99" s="728">
        <v>2645</v>
      </c>
      <c r="P99" s="732"/>
      <c r="Q99" s="732"/>
      <c r="R99" s="746"/>
      <c r="S99" s="733"/>
    </row>
    <row r="100" spans="1:19" ht="14.4" customHeight="1" x14ac:dyDescent="0.3">
      <c r="A100" s="727" t="s">
        <v>1233</v>
      </c>
      <c r="B100" s="728" t="s">
        <v>1234</v>
      </c>
      <c r="C100" s="728" t="s">
        <v>540</v>
      </c>
      <c r="D100" s="728" t="s">
        <v>1226</v>
      </c>
      <c r="E100" s="728" t="s">
        <v>1294</v>
      </c>
      <c r="F100" s="728" t="s">
        <v>1358</v>
      </c>
      <c r="G100" s="728" t="s">
        <v>1359</v>
      </c>
      <c r="H100" s="732">
        <v>4</v>
      </c>
      <c r="I100" s="732">
        <v>1324</v>
      </c>
      <c r="J100" s="728">
        <v>0.26715092816787733</v>
      </c>
      <c r="K100" s="728">
        <v>331</v>
      </c>
      <c r="L100" s="732">
        <v>14</v>
      </c>
      <c r="M100" s="732">
        <v>4956</v>
      </c>
      <c r="N100" s="728">
        <v>1</v>
      </c>
      <c r="O100" s="728">
        <v>354</v>
      </c>
      <c r="P100" s="732"/>
      <c r="Q100" s="732"/>
      <c r="R100" s="746"/>
      <c r="S100" s="733"/>
    </row>
    <row r="101" spans="1:19" ht="14.4" customHeight="1" x14ac:dyDescent="0.3">
      <c r="A101" s="727" t="s">
        <v>1233</v>
      </c>
      <c r="B101" s="728" t="s">
        <v>1234</v>
      </c>
      <c r="C101" s="728" t="s">
        <v>540</v>
      </c>
      <c r="D101" s="728" t="s">
        <v>1226</v>
      </c>
      <c r="E101" s="728" t="s">
        <v>1294</v>
      </c>
      <c r="F101" s="728" t="s">
        <v>1362</v>
      </c>
      <c r="G101" s="728" t="s">
        <v>1363</v>
      </c>
      <c r="H101" s="732">
        <v>1</v>
      </c>
      <c r="I101" s="732">
        <v>1009</v>
      </c>
      <c r="J101" s="728"/>
      <c r="K101" s="728">
        <v>1009</v>
      </c>
      <c r="L101" s="732"/>
      <c r="M101" s="732"/>
      <c r="N101" s="728"/>
      <c r="O101" s="728"/>
      <c r="P101" s="732"/>
      <c r="Q101" s="732"/>
      <c r="R101" s="746"/>
      <c r="S101" s="733"/>
    </row>
    <row r="102" spans="1:19" ht="14.4" customHeight="1" x14ac:dyDescent="0.3">
      <c r="A102" s="727" t="s">
        <v>1233</v>
      </c>
      <c r="B102" s="728" t="s">
        <v>1234</v>
      </c>
      <c r="C102" s="728" t="s">
        <v>540</v>
      </c>
      <c r="D102" s="728" t="s">
        <v>1226</v>
      </c>
      <c r="E102" s="728" t="s">
        <v>1294</v>
      </c>
      <c r="F102" s="728" t="s">
        <v>1364</v>
      </c>
      <c r="G102" s="728" t="s">
        <v>1365</v>
      </c>
      <c r="H102" s="732">
        <v>2</v>
      </c>
      <c r="I102" s="732">
        <v>1004</v>
      </c>
      <c r="J102" s="728"/>
      <c r="K102" s="728">
        <v>502</v>
      </c>
      <c r="L102" s="732"/>
      <c r="M102" s="732"/>
      <c r="N102" s="728"/>
      <c r="O102" s="728"/>
      <c r="P102" s="732"/>
      <c r="Q102" s="732"/>
      <c r="R102" s="746"/>
      <c r="S102" s="733"/>
    </row>
    <row r="103" spans="1:19" ht="14.4" customHeight="1" x14ac:dyDescent="0.3">
      <c r="A103" s="727" t="s">
        <v>1233</v>
      </c>
      <c r="B103" s="728" t="s">
        <v>1234</v>
      </c>
      <c r="C103" s="728" t="s">
        <v>540</v>
      </c>
      <c r="D103" s="728" t="s">
        <v>1226</v>
      </c>
      <c r="E103" s="728" t="s">
        <v>1294</v>
      </c>
      <c r="F103" s="728" t="s">
        <v>1370</v>
      </c>
      <c r="G103" s="728" t="s">
        <v>1371</v>
      </c>
      <c r="H103" s="732"/>
      <c r="I103" s="732"/>
      <c r="J103" s="728"/>
      <c r="K103" s="728"/>
      <c r="L103" s="732">
        <v>1</v>
      </c>
      <c r="M103" s="732">
        <v>718</v>
      </c>
      <c r="N103" s="728">
        <v>1</v>
      </c>
      <c r="O103" s="728">
        <v>718</v>
      </c>
      <c r="P103" s="732"/>
      <c r="Q103" s="732"/>
      <c r="R103" s="746"/>
      <c r="S103" s="733"/>
    </row>
    <row r="104" spans="1:19" ht="14.4" customHeight="1" x14ac:dyDescent="0.3">
      <c r="A104" s="727" t="s">
        <v>1233</v>
      </c>
      <c r="B104" s="728" t="s">
        <v>1234</v>
      </c>
      <c r="C104" s="728" t="s">
        <v>540</v>
      </c>
      <c r="D104" s="728" t="s">
        <v>1227</v>
      </c>
      <c r="E104" s="728" t="s">
        <v>1238</v>
      </c>
      <c r="F104" s="728" t="s">
        <v>1249</v>
      </c>
      <c r="G104" s="728" t="s">
        <v>1250</v>
      </c>
      <c r="H104" s="732"/>
      <c r="I104" s="732"/>
      <c r="J104" s="728"/>
      <c r="K104" s="728"/>
      <c r="L104" s="732">
        <v>806</v>
      </c>
      <c r="M104" s="732">
        <v>4707.04</v>
      </c>
      <c r="N104" s="728">
        <v>1</v>
      </c>
      <c r="O104" s="728">
        <v>5.84</v>
      </c>
      <c r="P104" s="732"/>
      <c r="Q104" s="732"/>
      <c r="R104" s="746"/>
      <c r="S104" s="733"/>
    </row>
    <row r="105" spans="1:19" ht="14.4" customHeight="1" x14ac:dyDescent="0.3">
      <c r="A105" s="727" t="s">
        <v>1233</v>
      </c>
      <c r="B105" s="728" t="s">
        <v>1234</v>
      </c>
      <c r="C105" s="728" t="s">
        <v>540</v>
      </c>
      <c r="D105" s="728" t="s">
        <v>1227</v>
      </c>
      <c r="E105" s="728" t="s">
        <v>1238</v>
      </c>
      <c r="F105" s="728" t="s">
        <v>1251</v>
      </c>
      <c r="G105" s="728" t="s">
        <v>1252</v>
      </c>
      <c r="H105" s="732"/>
      <c r="I105" s="732"/>
      <c r="J105" s="728"/>
      <c r="K105" s="728"/>
      <c r="L105" s="732">
        <v>36</v>
      </c>
      <c r="M105" s="732">
        <v>303.12</v>
      </c>
      <c r="N105" s="728">
        <v>1</v>
      </c>
      <c r="O105" s="728">
        <v>8.42</v>
      </c>
      <c r="P105" s="732"/>
      <c r="Q105" s="732"/>
      <c r="R105" s="746"/>
      <c r="S105" s="733"/>
    </row>
    <row r="106" spans="1:19" ht="14.4" customHeight="1" x14ac:dyDescent="0.3">
      <c r="A106" s="727" t="s">
        <v>1233</v>
      </c>
      <c r="B106" s="728" t="s">
        <v>1234</v>
      </c>
      <c r="C106" s="728" t="s">
        <v>540</v>
      </c>
      <c r="D106" s="728" t="s">
        <v>1227</v>
      </c>
      <c r="E106" s="728" t="s">
        <v>1238</v>
      </c>
      <c r="F106" s="728" t="s">
        <v>1281</v>
      </c>
      <c r="G106" s="728" t="s">
        <v>1282</v>
      </c>
      <c r="H106" s="732"/>
      <c r="I106" s="732"/>
      <c r="J106" s="728"/>
      <c r="K106" s="728"/>
      <c r="L106" s="732">
        <v>240</v>
      </c>
      <c r="M106" s="732">
        <v>4826.3999999999996</v>
      </c>
      <c r="N106" s="728">
        <v>1</v>
      </c>
      <c r="O106" s="728">
        <v>20.11</v>
      </c>
      <c r="P106" s="732"/>
      <c r="Q106" s="732"/>
      <c r="R106" s="746"/>
      <c r="S106" s="733"/>
    </row>
    <row r="107" spans="1:19" ht="14.4" customHeight="1" x14ac:dyDescent="0.3">
      <c r="A107" s="727" t="s">
        <v>1233</v>
      </c>
      <c r="B107" s="728" t="s">
        <v>1234</v>
      </c>
      <c r="C107" s="728" t="s">
        <v>540</v>
      </c>
      <c r="D107" s="728" t="s">
        <v>1227</v>
      </c>
      <c r="E107" s="728" t="s">
        <v>1294</v>
      </c>
      <c r="F107" s="728" t="s">
        <v>1295</v>
      </c>
      <c r="G107" s="728" t="s">
        <v>1296</v>
      </c>
      <c r="H107" s="732"/>
      <c r="I107" s="732"/>
      <c r="J107" s="728"/>
      <c r="K107" s="728"/>
      <c r="L107" s="732">
        <v>6</v>
      </c>
      <c r="M107" s="732">
        <v>222</v>
      </c>
      <c r="N107" s="728">
        <v>1</v>
      </c>
      <c r="O107" s="728">
        <v>37</v>
      </c>
      <c r="P107" s="732"/>
      <c r="Q107" s="732"/>
      <c r="R107" s="746"/>
      <c r="S107" s="733"/>
    </row>
    <row r="108" spans="1:19" ht="14.4" customHeight="1" x14ac:dyDescent="0.3">
      <c r="A108" s="727" t="s">
        <v>1233</v>
      </c>
      <c r="B108" s="728" t="s">
        <v>1234</v>
      </c>
      <c r="C108" s="728" t="s">
        <v>540</v>
      </c>
      <c r="D108" s="728" t="s">
        <v>1227</v>
      </c>
      <c r="E108" s="728" t="s">
        <v>1294</v>
      </c>
      <c r="F108" s="728" t="s">
        <v>1299</v>
      </c>
      <c r="G108" s="728" t="s">
        <v>1300</v>
      </c>
      <c r="H108" s="732"/>
      <c r="I108" s="732"/>
      <c r="J108" s="728"/>
      <c r="K108" s="728"/>
      <c r="L108" s="732">
        <v>182</v>
      </c>
      <c r="M108" s="732">
        <v>32214</v>
      </c>
      <c r="N108" s="728">
        <v>1</v>
      </c>
      <c r="O108" s="728">
        <v>177</v>
      </c>
      <c r="P108" s="732"/>
      <c r="Q108" s="732"/>
      <c r="R108" s="746"/>
      <c r="S108" s="733"/>
    </row>
    <row r="109" spans="1:19" ht="14.4" customHeight="1" x14ac:dyDescent="0.3">
      <c r="A109" s="727" t="s">
        <v>1233</v>
      </c>
      <c r="B109" s="728" t="s">
        <v>1234</v>
      </c>
      <c r="C109" s="728" t="s">
        <v>540</v>
      </c>
      <c r="D109" s="728" t="s">
        <v>1227</v>
      </c>
      <c r="E109" s="728" t="s">
        <v>1294</v>
      </c>
      <c r="F109" s="728" t="s">
        <v>1316</v>
      </c>
      <c r="G109" s="728" t="s">
        <v>1317</v>
      </c>
      <c r="H109" s="732"/>
      <c r="I109" s="732"/>
      <c r="J109" s="728"/>
      <c r="K109" s="728"/>
      <c r="L109" s="732">
        <v>1</v>
      </c>
      <c r="M109" s="732">
        <v>1431</v>
      </c>
      <c r="N109" s="728">
        <v>1</v>
      </c>
      <c r="O109" s="728">
        <v>1431</v>
      </c>
      <c r="P109" s="732"/>
      <c r="Q109" s="732"/>
      <c r="R109" s="746"/>
      <c r="S109" s="733"/>
    </row>
    <row r="110" spans="1:19" ht="14.4" customHeight="1" x14ac:dyDescent="0.3">
      <c r="A110" s="727" t="s">
        <v>1233</v>
      </c>
      <c r="B110" s="728" t="s">
        <v>1234</v>
      </c>
      <c r="C110" s="728" t="s">
        <v>540</v>
      </c>
      <c r="D110" s="728" t="s">
        <v>1227</v>
      </c>
      <c r="E110" s="728" t="s">
        <v>1294</v>
      </c>
      <c r="F110" s="728" t="s">
        <v>1328</v>
      </c>
      <c r="G110" s="728" t="s">
        <v>1329</v>
      </c>
      <c r="H110" s="732"/>
      <c r="I110" s="732"/>
      <c r="J110" s="728"/>
      <c r="K110" s="728"/>
      <c r="L110" s="732">
        <v>2</v>
      </c>
      <c r="M110" s="732">
        <v>1432</v>
      </c>
      <c r="N110" s="728">
        <v>1</v>
      </c>
      <c r="O110" s="728">
        <v>716</v>
      </c>
      <c r="P110" s="732"/>
      <c r="Q110" s="732"/>
      <c r="R110" s="746"/>
      <c r="S110" s="733"/>
    </row>
    <row r="111" spans="1:19" ht="14.4" customHeight="1" x14ac:dyDescent="0.3">
      <c r="A111" s="727" t="s">
        <v>1233</v>
      </c>
      <c r="B111" s="728" t="s">
        <v>1234</v>
      </c>
      <c r="C111" s="728" t="s">
        <v>540</v>
      </c>
      <c r="D111" s="728" t="s">
        <v>1227</v>
      </c>
      <c r="E111" s="728" t="s">
        <v>1294</v>
      </c>
      <c r="F111" s="728" t="s">
        <v>1332</v>
      </c>
      <c r="G111" s="728" t="s">
        <v>1333</v>
      </c>
      <c r="H111" s="732"/>
      <c r="I111" s="732"/>
      <c r="J111" s="728"/>
      <c r="K111" s="728"/>
      <c r="L111" s="732">
        <v>2</v>
      </c>
      <c r="M111" s="732">
        <v>3650</v>
      </c>
      <c r="N111" s="728">
        <v>1</v>
      </c>
      <c r="O111" s="728">
        <v>1825</v>
      </c>
      <c r="P111" s="732"/>
      <c r="Q111" s="732"/>
      <c r="R111" s="746"/>
      <c r="S111" s="733"/>
    </row>
    <row r="112" spans="1:19" ht="14.4" customHeight="1" x14ac:dyDescent="0.3">
      <c r="A112" s="727" t="s">
        <v>1233</v>
      </c>
      <c r="B112" s="728" t="s">
        <v>1234</v>
      </c>
      <c r="C112" s="728" t="s">
        <v>540</v>
      </c>
      <c r="D112" s="728" t="s">
        <v>1227</v>
      </c>
      <c r="E112" s="728" t="s">
        <v>1294</v>
      </c>
      <c r="F112" s="728" t="s">
        <v>1340</v>
      </c>
      <c r="G112" s="728" t="s">
        <v>1341</v>
      </c>
      <c r="H112" s="732"/>
      <c r="I112" s="732"/>
      <c r="J112" s="728"/>
      <c r="K112" s="728"/>
      <c r="L112" s="732">
        <v>92</v>
      </c>
      <c r="M112" s="732">
        <v>3066.66</v>
      </c>
      <c r="N112" s="728">
        <v>1</v>
      </c>
      <c r="O112" s="728">
        <v>33.333260869565216</v>
      </c>
      <c r="P112" s="732"/>
      <c r="Q112" s="732"/>
      <c r="R112" s="746"/>
      <c r="S112" s="733"/>
    </row>
    <row r="113" spans="1:19" ht="14.4" customHeight="1" x14ac:dyDescent="0.3">
      <c r="A113" s="727" t="s">
        <v>1233</v>
      </c>
      <c r="B113" s="728" t="s">
        <v>1234</v>
      </c>
      <c r="C113" s="728" t="s">
        <v>540</v>
      </c>
      <c r="D113" s="728" t="s">
        <v>1227</v>
      </c>
      <c r="E113" s="728" t="s">
        <v>1294</v>
      </c>
      <c r="F113" s="728" t="s">
        <v>1342</v>
      </c>
      <c r="G113" s="728" t="s">
        <v>1343</v>
      </c>
      <c r="H113" s="732"/>
      <c r="I113" s="732"/>
      <c r="J113" s="728"/>
      <c r="K113" s="728"/>
      <c r="L113" s="732">
        <v>180</v>
      </c>
      <c r="M113" s="732">
        <v>6660</v>
      </c>
      <c r="N113" s="728">
        <v>1</v>
      </c>
      <c r="O113" s="728">
        <v>37</v>
      </c>
      <c r="P113" s="732"/>
      <c r="Q113" s="732"/>
      <c r="R113" s="746"/>
      <c r="S113" s="733"/>
    </row>
    <row r="114" spans="1:19" ht="14.4" customHeight="1" x14ac:dyDescent="0.3">
      <c r="A114" s="727" t="s">
        <v>1233</v>
      </c>
      <c r="B114" s="728" t="s">
        <v>1234</v>
      </c>
      <c r="C114" s="728" t="s">
        <v>540</v>
      </c>
      <c r="D114" s="728" t="s">
        <v>1227</v>
      </c>
      <c r="E114" s="728" t="s">
        <v>1294</v>
      </c>
      <c r="F114" s="728" t="s">
        <v>1356</v>
      </c>
      <c r="G114" s="728" t="s">
        <v>1357</v>
      </c>
      <c r="H114" s="732"/>
      <c r="I114" s="732"/>
      <c r="J114" s="728"/>
      <c r="K114" s="728"/>
      <c r="L114" s="732">
        <v>1</v>
      </c>
      <c r="M114" s="732">
        <v>2645</v>
      </c>
      <c r="N114" s="728">
        <v>1</v>
      </c>
      <c r="O114" s="728">
        <v>2645</v>
      </c>
      <c r="P114" s="732"/>
      <c r="Q114" s="732"/>
      <c r="R114" s="746"/>
      <c r="S114" s="733"/>
    </row>
    <row r="115" spans="1:19" ht="14.4" customHeight="1" x14ac:dyDescent="0.3">
      <c r="A115" s="727" t="s">
        <v>1233</v>
      </c>
      <c r="B115" s="728" t="s">
        <v>1234</v>
      </c>
      <c r="C115" s="728" t="s">
        <v>540</v>
      </c>
      <c r="D115" s="728" t="s">
        <v>732</v>
      </c>
      <c r="E115" s="728" t="s">
        <v>1294</v>
      </c>
      <c r="F115" s="728" t="s">
        <v>1295</v>
      </c>
      <c r="G115" s="728" t="s">
        <v>1296</v>
      </c>
      <c r="H115" s="732">
        <v>2</v>
      </c>
      <c r="I115" s="732">
        <v>70</v>
      </c>
      <c r="J115" s="728">
        <v>0.23648648648648649</v>
      </c>
      <c r="K115" s="728">
        <v>35</v>
      </c>
      <c r="L115" s="732">
        <v>8</v>
      </c>
      <c r="M115" s="732">
        <v>296</v>
      </c>
      <c r="N115" s="728">
        <v>1</v>
      </c>
      <c r="O115" s="728">
        <v>37</v>
      </c>
      <c r="P115" s="732">
        <v>6</v>
      </c>
      <c r="Q115" s="732">
        <v>222</v>
      </c>
      <c r="R115" s="746">
        <v>0.75</v>
      </c>
      <c r="S115" s="733">
        <v>37</v>
      </c>
    </row>
    <row r="116" spans="1:19" ht="14.4" customHeight="1" x14ac:dyDescent="0.3">
      <c r="A116" s="727" t="s">
        <v>1233</v>
      </c>
      <c r="B116" s="728" t="s">
        <v>1234</v>
      </c>
      <c r="C116" s="728" t="s">
        <v>540</v>
      </c>
      <c r="D116" s="728" t="s">
        <v>733</v>
      </c>
      <c r="E116" s="728" t="s">
        <v>1238</v>
      </c>
      <c r="F116" s="728" t="s">
        <v>1241</v>
      </c>
      <c r="G116" s="728" t="s">
        <v>1242</v>
      </c>
      <c r="H116" s="732">
        <v>1160</v>
      </c>
      <c r="I116" s="732">
        <v>2427.6</v>
      </c>
      <c r="J116" s="728">
        <v>0.47141525555382946</v>
      </c>
      <c r="K116" s="728">
        <v>2.0927586206896551</v>
      </c>
      <c r="L116" s="732">
        <v>2000</v>
      </c>
      <c r="M116" s="732">
        <v>5149.5999999999995</v>
      </c>
      <c r="N116" s="728">
        <v>1</v>
      </c>
      <c r="O116" s="728">
        <v>2.5747999999999998</v>
      </c>
      <c r="P116" s="732">
        <v>1033</v>
      </c>
      <c r="Q116" s="732">
        <v>2675.47</v>
      </c>
      <c r="R116" s="746">
        <v>0.51954909119154891</v>
      </c>
      <c r="S116" s="733">
        <v>2.59</v>
      </c>
    </row>
    <row r="117" spans="1:19" ht="14.4" customHeight="1" x14ac:dyDescent="0.3">
      <c r="A117" s="727" t="s">
        <v>1233</v>
      </c>
      <c r="B117" s="728" t="s">
        <v>1234</v>
      </c>
      <c r="C117" s="728" t="s">
        <v>540</v>
      </c>
      <c r="D117" s="728" t="s">
        <v>733</v>
      </c>
      <c r="E117" s="728" t="s">
        <v>1238</v>
      </c>
      <c r="F117" s="728" t="s">
        <v>1243</v>
      </c>
      <c r="G117" s="728" t="s">
        <v>1244</v>
      </c>
      <c r="H117" s="732">
        <v>1620</v>
      </c>
      <c r="I117" s="732">
        <v>8476.2000000000007</v>
      </c>
      <c r="J117" s="728">
        <v>0.62578073089701003</v>
      </c>
      <c r="K117" s="728">
        <v>5.232222222222223</v>
      </c>
      <c r="L117" s="732">
        <v>2580</v>
      </c>
      <c r="M117" s="732">
        <v>13545</v>
      </c>
      <c r="N117" s="728">
        <v>1</v>
      </c>
      <c r="O117" s="728">
        <v>5.25</v>
      </c>
      <c r="P117" s="732">
        <v>1890</v>
      </c>
      <c r="Q117" s="732">
        <v>12952.8</v>
      </c>
      <c r="R117" s="746">
        <v>0.95627906976744181</v>
      </c>
      <c r="S117" s="733">
        <v>6.8533333333333326</v>
      </c>
    </row>
    <row r="118" spans="1:19" ht="14.4" customHeight="1" x14ac:dyDescent="0.3">
      <c r="A118" s="727" t="s">
        <v>1233</v>
      </c>
      <c r="B118" s="728" t="s">
        <v>1234</v>
      </c>
      <c r="C118" s="728" t="s">
        <v>540</v>
      </c>
      <c r="D118" s="728" t="s">
        <v>733</v>
      </c>
      <c r="E118" s="728" t="s">
        <v>1238</v>
      </c>
      <c r="F118" s="728" t="s">
        <v>1245</v>
      </c>
      <c r="G118" s="728" t="s">
        <v>1246</v>
      </c>
      <c r="H118" s="732">
        <v>1</v>
      </c>
      <c r="I118" s="732">
        <v>7.74</v>
      </c>
      <c r="J118" s="728"/>
      <c r="K118" s="728">
        <v>7.74</v>
      </c>
      <c r="L118" s="732"/>
      <c r="M118" s="732"/>
      <c r="N118" s="728"/>
      <c r="O118" s="728"/>
      <c r="P118" s="732"/>
      <c r="Q118" s="732"/>
      <c r="R118" s="746"/>
      <c r="S118" s="733"/>
    </row>
    <row r="119" spans="1:19" ht="14.4" customHeight="1" x14ac:dyDescent="0.3">
      <c r="A119" s="727" t="s">
        <v>1233</v>
      </c>
      <c r="B119" s="728" t="s">
        <v>1234</v>
      </c>
      <c r="C119" s="728" t="s">
        <v>540</v>
      </c>
      <c r="D119" s="728" t="s">
        <v>733</v>
      </c>
      <c r="E119" s="728" t="s">
        <v>1238</v>
      </c>
      <c r="F119" s="728" t="s">
        <v>1247</v>
      </c>
      <c r="G119" s="728" t="s">
        <v>1248</v>
      </c>
      <c r="H119" s="732"/>
      <c r="I119" s="732"/>
      <c r="J119" s="728"/>
      <c r="K119" s="728"/>
      <c r="L119" s="732">
        <v>2250</v>
      </c>
      <c r="M119" s="732">
        <v>15052.5</v>
      </c>
      <c r="N119" s="728">
        <v>1</v>
      </c>
      <c r="O119" s="728">
        <v>6.69</v>
      </c>
      <c r="P119" s="732"/>
      <c r="Q119" s="732"/>
      <c r="R119" s="746"/>
      <c r="S119" s="733"/>
    </row>
    <row r="120" spans="1:19" ht="14.4" customHeight="1" x14ac:dyDescent="0.3">
      <c r="A120" s="727" t="s">
        <v>1233</v>
      </c>
      <c r="B120" s="728" t="s">
        <v>1234</v>
      </c>
      <c r="C120" s="728" t="s">
        <v>540</v>
      </c>
      <c r="D120" s="728" t="s">
        <v>733</v>
      </c>
      <c r="E120" s="728" t="s">
        <v>1238</v>
      </c>
      <c r="F120" s="728" t="s">
        <v>1249</v>
      </c>
      <c r="G120" s="728" t="s">
        <v>1250</v>
      </c>
      <c r="H120" s="732">
        <v>57205</v>
      </c>
      <c r="I120" s="732">
        <v>328151.49999999994</v>
      </c>
      <c r="J120" s="728">
        <v>1.1436834111980161</v>
      </c>
      <c r="K120" s="728">
        <v>5.7364129009701941</v>
      </c>
      <c r="L120" s="732">
        <v>47251</v>
      </c>
      <c r="M120" s="732">
        <v>286925.11999999988</v>
      </c>
      <c r="N120" s="728">
        <v>1</v>
      </c>
      <c r="O120" s="728">
        <v>6.0723607965968949</v>
      </c>
      <c r="P120" s="732">
        <v>46260</v>
      </c>
      <c r="Q120" s="732">
        <v>244715.4</v>
      </c>
      <c r="R120" s="746">
        <v>0.8528894228570858</v>
      </c>
      <c r="S120" s="733">
        <v>5.29</v>
      </c>
    </row>
    <row r="121" spans="1:19" ht="14.4" customHeight="1" x14ac:dyDescent="0.3">
      <c r="A121" s="727" t="s">
        <v>1233</v>
      </c>
      <c r="B121" s="728" t="s">
        <v>1234</v>
      </c>
      <c r="C121" s="728" t="s">
        <v>540</v>
      </c>
      <c r="D121" s="728" t="s">
        <v>733</v>
      </c>
      <c r="E121" s="728" t="s">
        <v>1238</v>
      </c>
      <c r="F121" s="728" t="s">
        <v>1251</v>
      </c>
      <c r="G121" s="728" t="s">
        <v>1252</v>
      </c>
      <c r="H121" s="732">
        <v>370</v>
      </c>
      <c r="I121" s="732">
        <v>3115.4</v>
      </c>
      <c r="J121" s="728">
        <v>0.62901792925214017</v>
      </c>
      <c r="K121" s="728">
        <v>8.42</v>
      </c>
      <c r="L121" s="732">
        <v>548</v>
      </c>
      <c r="M121" s="732">
        <v>4952.8</v>
      </c>
      <c r="N121" s="728">
        <v>1</v>
      </c>
      <c r="O121" s="728">
        <v>9.0379562043795616</v>
      </c>
      <c r="P121" s="732">
        <v>1239</v>
      </c>
      <c r="Q121" s="732">
        <v>11324.460000000001</v>
      </c>
      <c r="R121" s="746">
        <v>2.286476336617671</v>
      </c>
      <c r="S121" s="733">
        <v>9.14</v>
      </c>
    </row>
    <row r="122" spans="1:19" ht="14.4" customHeight="1" x14ac:dyDescent="0.3">
      <c r="A122" s="727" t="s">
        <v>1233</v>
      </c>
      <c r="B122" s="728" t="s">
        <v>1234</v>
      </c>
      <c r="C122" s="728" t="s">
        <v>540</v>
      </c>
      <c r="D122" s="728" t="s">
        <v>733</v>
      </c>
      <c r="E122" s="728" t="s">
        <v>1238</v>
      </c>
      <c r="F122" s="728" t="s">
        <v>1253</v>
      </c>
      <c r="G122" s="728" t="s">
        <v>1254</v>
      </c>
      <c r="H122" s="732">
        <v>580</v>
      </c>
      <c r="I122" s="732">
        <v>4669</v>
      </c>
      <c r="J122" s="728">
        <v>25.541575492341355</v>
      </c>
      <c r="K122" s="728">
        <v>8.0500000000000007</v>
      </c>
      <c r="L122" s="732">
        <v>20</v>
      </c>
      <c r="M122" s="732">
        <v>182.8</v>
      </c>
      <c r="N122" s="728">
        <v>1</v>
      </c>
      <c r="O122" s="728">
        <v>9.14</v>
      </c>
      <c r="P122" s="732">
        <v>160</v>
      </c>
      <c r="Q122" s="732">
        <v>1468.8</v>
      </c>
      <c r="R122" s="746">
        <v>8.0350109409190367</v>
      </c>
      <c r="S122" s="733">
        <v>9.18</v>
      </c>
    </row>
    <row r="123" spans="1:19" ht="14.4" customHeight="1" x14ac:dyDescent="0.3">
      <c r="A123" s="727" t="s">
        <v>1233</v>
      </c>
      <c r="B123" s="728" t="s">
        <v>1234</v>
      </c>
      <c r="C123" s="728" t="s">
        <v>540</v>
      </c>
      <c r="D123" s="728" t="s">
        <v>733</v>
      </c>
      <c r="E123" s="728" t="s">
        <v>1238</v>
      </c>
      <c r="F123" s="728" t="s">
        <v>1255</v>
      </c>
      <c r="G123" s="728" t="s">
        <v>1256</v>
      </c>
      <c r="H123" s="732">
        <v>1257</v>
      </c>
      <c r="I123" s="732">
        <v>11839.529999999997</v>
      </c>
      <c r="J123" s="728">
        <v>2.0945726477581519</v>
      </c>
      <c r="K123" s="728">
        <v>9.4188782816229093</v>
      </c>
      <c r="L123" s="732">
        <v>552</v>
      </c>
      <c r="M123" s="732">
        <v>5652.48</v>
      </c>
      <c r="N123" s="728">
        <v>1</v>
      </c>
      <c r="O123" s="728">
        <v>10.239999999999998</v>
      </c>
      <c r="P123" s="732">
        <v>1520</v>
      </c>
      <c r="Q123" s="732">
        <v>15549.600000000002</v>
      </c>
      <c r="R123" s="746">
        <v>2.7509341032608701</v>
      </c>
      <c r="S123" s="733">
        <v>10.230000000000002</v>
      </c>
    </row>
    <row r="124" spans="1:19" ht="14.4" customHeight="1" x14ac:dyDescent="0.3">
      <c r="A124" s="727" t="s">
        <v>1233</v>
      </c>
      <c r="B124" s="728" t="s">
        <v>1234</v>
      </c>
      <c r="C124" s="728" t="s">
        <v>540</v>
      </c>
      <c r="D124" s="728" t="s">
        <v>733</v>
      </c>
      <c r="E124" s="728" t="s">
        <v>1238</v>
      </c>
      <c r="F124" s="728" t="s">
        <v>1259</v>
      </c>
      <c r="G124" s="728" t="s">
        <v>1260</v>
      </c>
      <c r="H124" s="732"/>
      <c r="I124" s="732"/>
      <c r="J124" s="728"/>
      <c r="K124" s="728"/>
      <c r="L124" s="732">
        <v>148</v>
      </c>
      <c r="M124" s="732">
        <v>6627.44</v>
      </c>
      <c r="N124" s="728">
        <v>1</v>
      </c>
      <c r="O124" s="728">
        <v>44.779999999999994</v>
      </c>
      <c r="P124" s="732"/>
      <c r="Q124" s="732"/>
      <c r="R124" s="746"/>
      <c r="S124" s="733"/>
    </row>
    <row r="125" spans="1:19" ht="14.4" customHeight="1" x14ac:dyDescent="0.3">
      <c r="A125" s="727" t="s">
        <v>1233</v>
      </c>
      <c r="B125" s="728" t="s">
        <v>1234</v>
      </c>
      <c r="C125" s="728" t="s">
        <v>540</v>
      </c>
      <c r="D125" s="728" t="s">
        <v>733</v>
      </c>
      <c r="E125" s="728" t="s">
        <v>1238</v>
      </c>
      <c r="F125" s="728" t="s">
        <v>1263</v>
      </c>
      <c r="G125" s="728" t="s">
        <v>1264</v>
      </c>
      <c r="H125" s="732">
        <v>2840</v>
      </c>
      <c r="I125" s="732">
        <v>56094</v>
      </c>
      <c r="J125" s="728">
        <v>2.10722053801855</v>
      </c>
      <c r="K125" s="728">
        <v>19.751408450704226</v>
      </c>
      <c r="L125" s="732">
        <v>1335</v>
      </c>
      <c r="M125" s="732">
        <v>26619.9</v>
      </c>
      <c r="N125" s="728">
        <v>1</v>
      </c>
      <c r="O125" s="728">
        <v>19.940000000000001</v>
      </c>
      <c r="P125" s="732">
        <v>3456</v>
      </c>
      <c r="Q125" s="732">
        <v>70606.080000000002</v>
      </c>
      <c r="R125" s="746">
        <v>2.6523796107423392</v>
      </c>
      <c r="S125" s="733">
        <v>20.43</v>
      </c>
    </row>
    <row r="126" spans="1:19" ht="14.4" customHeight="1" x14ac:dyDescent="0.3">
      <c r="A126" s="727" t="s">
        <v>1233</v>
      </c>
      <c r="B126" s="728" t="s">
        <v>1234</v>
      </c>
      <c r="C126" s="728" t="s">
        <v>540</v>
      </c>
      <c r="D126" s="728" t="s">
        <v>733</v>
      </c>
      <c r="E126" s="728" t="s">
        <v>1238</v>
      </c>
      <c r="F126" s="728" t="s">
        <v>1265</v>
      </c>
      <c r="G126" s="728" t="s">
        <v>1266</v>
      </c>
      <c r="H126" s="732">
        <v>2.4500000000000002</v>
      </c>
      <c r="I126" s="732">
        <v>3562.98</v>
      </c>
      <c r="J126" s="728"/>
      <c r="K126" s="728">
        <v>1454.2775510204081</v>
      </c>
      <c r="L126" s="732"/>
      <c r="M126" s="732"/>
      <c r="N126" s="728"/>
      <c r="O126" s="728"/>
      <c r="P126" s="732"/>
      <c r="Q126" s="732"/>
      <c r="R126" s="746"/>
      <c r="S126" s="733"/>
    </row>
    <row r="127" spans="1:19" ht="14.4" customHeight="1" x14ac:dyDescent="0.3">
      <c r="A127" s="727" t="s">
        <v>1233</v>
      </c>
      <c r="B127" s="728" t="s">
        <v>1234</v>
      </c>
      <c r="C127" s="728" t="s">
        <v>540</v>
      </c>
      <c r="D127" s="728" t="s">
        <v>733</v>
      </c>
      <c r="E127" s="728" t="s">
        <v>1238</v>
      </c>
      <c r="F127" s="728" t="s">
        <v>1269</v>
      </c>
      <c r="G127" s="728" t="s">
        <v>1270</v>
      </c>
      <c r="H127" s="732">
        <v>7</v>
      </c>
      <c r="I127" s="732">
        <v>15325.449999999999</v>
      </c>
      <c r="J127" s="728">
        <v>0.70828519138158941</v>
      </c>
      <c r="K127" s="728">
        <v>2189.35</v>
      </c>
      <c r="L127" s="732">
        <v>10</v>
      </c>
      <c r="M127" s="732">
        <v>21637.399999999994</v>
      </c>
      <c r="N127" s="728">
        <v>1</v>
      </c>
      <c r="O127" s="728">
        <v>2163.7399999999993</v>
      </c>
      <c r="P127" s="732">
        <v>5</v>
      </c>
      <c r="Q127" s="732">
        <v>9933.25</v>
      </c>
      <c r="R127" s="746">
        <v>0.45907780047510344</v>
      </c>
      <c r="S127" s="733">
        <v>1986.65</v>
      </c>
    </row>
    <row r="128" spans="1:19" ht="14.4" customHeight="1" x14ac:dyDescent="0.3">
      <c r="A128" s="727" t="s">
        <v>1233</v>
      </c>
      <c r="B128" s="728" t="s">
        <v>1234</v>
      </c>
      <c r="C128" s="728" t="s">
        <v>540</v>
      </c>
      <c r="D128" s="728" t="s">
        <v>733</v>
      </c>
      <c r="E128" s="728" t="s">
        <v>1238</v>
      </c>
      <c r="F128" s="728" t="s">
        <v>1271</v>
      </c>
      <c r="G128" s="728" t="s">
        <v>1272</v>
      </c>
      <c r="H128" s="732"/>
      <c r="I128" s="732"/>
      <c r="J128" s="728"/>
      <c r="K128" s="728"/>
      <c r="L128" s="732"/>
      <c r="M128" s="732"/>
      <c r="N128" s="728"/>
      <c r="O128" s="728"/>
      <c r="P128" s="732">
        <v>135</v>
      </c>
      <c r="Q128" s="732">
        <v>33632.550000000003</v>
      </c>
      <c r="R128" s="746"/>
      <c r="S128" s="733">
        <v>249.13000000000002</v>
      </c>
    </row>
    <row r="129" spans="1:19" ht="14.4" customHeight="1" x14ac:dyDescent="0.3">
      <c r="A129" s="727" t="s">
        <v>1233</v>
      </c>
      <c r="B129" s="728" t="s">
        <v>1234</v>
      </c>
      <c r="C129" s="728" t="s">
        <v>540</v>
      </c>
      <c r="D129" s="728" t="s">
        <v>733</v>
      </c>
      <c r="E129" s="728" t="s">
        <v>1238</v>
      </c>
      <c r="F129" s="728" t="s">
        <v>1273</v>
      </c>
      <c r="G129" s="728" t="s">
        <v>1274</v>
      </c>
      <c r="H129" s="732">
        <v>69003</v>
      </c>
      <c r="I129" s="732">
        <v>234610.56</v>
      </c>
      <c r="J129" s="728">
        <v>1.0712566379763022</v>
      </c>
      <c r="K129" s="728">
        <v>3.400005217164471</v>
      </c>
      <c r="L129" s="732">
        <v>55198</v>
      </c>
      <c r="M129" s="732">
        <v>219004.99999999994</v>
      </c>
      <c r="N129" s="728">
        <v>1</v>
      </c>
      <c r="O129" s="728">
        <v>3.9676256386100937</v>
      </c>
      <c r="P129" s="732">
        <v>71983</v>
      </c>
      <c r="Q129" s="732">
        <v>271375.90999999997</v>
      </c>
      <c r="R129" s="746">
        <v>1.2391311157279516</v>
      </c>
      <c r="S129" s="733">
        <v>3.7699999999999996</v>
      </c>
    </row>
    <row r="130" spans="1:19" ht="14.4" customHeight="1" x14ac:dyDescent="0.3">
      <c r="A130" s="727" t="s">
        <v>1233</v>
      </c>
      <c r="B130" s="728" t="s">
        <v>1234</v>
      </c>
      <c r="C130" s="728" t="s">
        <v>540</v>
      </c>
      <c r="D130" s="728" t="s">
        <v>733</v>
      </c>
      <c r="E130" s="728" t="s">
        <v>1238</v>
      </c>
      <c r="F130" s="728" t="s">
        <v>1275</v>
      </c>
      <c r="G130" s="728" t="s">
        <v>1276</v>
      </c>
      <c r="H130" s="732">
        <v>2900</v>
      </c>
      <c r="I130" s="732">
        <v>36627</v>
      </c>
      <c r="J130" s="728"/>
      <c r="K130" s="728">
        <v>12.63</v>
      </c>
      <c r="L130" s="732"/>
      <c r="M130" s="732"/>
      <c r="N130" s="728"/>
      <c r="O130" s="728"/>
      <c r="P130" s="732"/>
      <c r="Q130" s="732"/>
      <c r="R130" s="746"/>
      <c r="S130" s="733"/>
    </row>
    <row r="131" spans="1:19" ht="14.4" customHeight="1" x14ac:dyDescent="0.3">
      <c r="A131" s="727" t="s">
        <v>1233</v>
      </c>
      <c r="B131" s="728" t="s">
        <v>1234</v>
      </c>
      <c r="C131" s="728" t="s">
        <v>540</v>
      </c>
      <c r="D131" s="728" t="s">
        <v>733</v>
      </c>
      <c r="E131" s="728" t="s">
        <v>1238</v>
      </c>
      <c r="F131" s="728" t="s">
        <v>1277</v>
      </c>
      <c r="G131" s="728" t="s">
        <v>1278</v>
      </c>
      <c r="H131" s="732"/>
      <c r="I131" s="732"/>
      <c r="J131" s="728"/>
      <c r="K131" s="728"/>
      <c r="L131" s="732"/>
      <c r="M131" s="732"/>
      <c r="N131" s="728"/>
      <c r="O131" s="728"/>
      <c r="P131" s="732">
        <v>700</v>
      </c>
      <c r="Q131" s="732">
        <v>5383</v>
      </c>
      <c r="R131" s="746"/>
      <c r="S131" s="733">
        <v>7.69</v>
      </c>
    </row>
    <row r="132" spans="1:19" ht="14.4" customHeight="1" x14ac:dyDescent="0.3">
      <c r="A132" s="727" t="s">
        <v>1233</v>
      </c>
      <c r="B132" s="728" t="s">
        <v>1234</v>
      </c>
      <c r="C132" s="728" t="s">
        <v>540</v>
      </c>
      <c r="D132" s="728" t="s">
        <v>733</v>
      </c>
      <c r="E132" s="728" t="s">
        <v>1238</v>
      </c>
      <c r="F132" s="728" t="s">
        <v>1279</v>
      </c>
      <c r="G132" s="728" t="s">
        <v>1280</v>
      </c>
      <c r="H132" s="732">
        <v>1599</v>
      </c>
      <c r="I132" s="732">
        <v>266009.64</v>
      </c>
      <c r="J132" s="728"/>
      <c r="K132" s="728">
        <v>166.36</v>
      </c>
      <c r="L132" s="732"/>
      <c r="M132" s="732"/>
      <c r="N132" s="728"/>
      <c r="O132" s="728"/>
      <c r="P132" s="732">
        <v>165</v>
      </c>
      <c r="Q132" s="732">
        <v>26235</v>
      </c>
      <c r="R132" s="746"/>
      <c r="S132" s="733">
        <v>159</v>
      </c>
    </row>
    <row r="133" spans="1:19" ht="14.4" customHeight="1" x14ac:dyDescent="0.3">
      <c r="A133" s="727" t="s">
        <v>1233</v>
      </c>
      <c r="B133" s="728" t="s">
        <v>1234</v>
      </c>
      <c r="C133" s="728" t="s">
        <v>540</v>
      </c>
      <c r="D133" s="728" t="s">
        <v>733</v>
      </c>
      <c r="E133" s="728" t="s">
        <v>1238</v>
      </c>
      <c r="F133" s="728" t="s">
        <v>1281</v>
      </c>
      <c r="G133" s="728" t="s">
        <v>1282</v>
      </c>
      <c r="H133" s="732">
        <v>100</v>
      </c>
      <c r="I133" s="732">
        <v>2024</v>
      </c>
      <c r="J133" s="728">
        <v>5.6862398053642821E-2</v>
      </c>
      <c r="K133" s="728">
        <v>20.239999999999998</v>
      </c>
      <c r="L133" s="732">
        <v>1770</v>
      </c>
      <c r="M133" s="732">
        <v>35594.699999999997</v>
      </c>
      <c r="N133" s="728">
        <v>1</v>
      </c>
      <c r="O133" s="728">
        <v>20.11</v>
      </c>
      <c r="P133" s="732">
        <v>3402</v>
      </c>
      <c r="Q133" s="732">
        <v>68768.44</v>
      </c>
      <c r="R133" s="746">
        <v>1.9319853798458761</v>
      </c>
      <c r="S133" s="733">
        <v>20.214121105232216</v>
      </c>
    </row>
    <row r="134" spans="1:19" ht="14.4" customHeight="1" x14ac:dyDescent="0.3">
      <c r="A134" s="727" t="s">
        <v>1233</v>
      </c>
      <c r="B134" s="728" t="s">
        <v>1234</v>
      </c>
      <c r="C134" s="728" t="s">
        <v>540</v>
      </c>
      <c r="D134" s="728" t="s">
        <v>733</v>
      </c>
      <c r="E134" s="728" t="s">
        <v>1238</v>
      </c>
      <c r="F134" s="728" t="s">
        <v>1236</v>
      </c>
      <c r="G134" s="728"/>
      <c r="H134" s="732"/>
      <c r="I134" s="732"/>
      <c r="J134" s="728"/>
      <c r="K134" s="728"/>
      <c r="L134" s="732">
        <v>700</v>
      </c>
      <c r="M134" s="732">
        <v>8750</v>
      </c>
      <c r="N134" s="728">
        <v>1</v>
      </c>
      <c r="O134" s="728">
        <v>12.5</v>
      </c>
      <c r="P134" s="732"/>
      <c r="Q134" s="732"/>
      <c r="R134" s="746"/>
      <c r="S134" s="733"/>
    </row>
    <row r="135" spans="1:19" ht="14.4" customHeight="1" x14ac:dyDescent="0.3">
      <c r="A135" s="727" t="s">
        <v>1233</v>
      </c>
      <c r="B135" s="728" t="s">
        <v>1234</v>
      </c>
      <c r="C135" s="728" t="s">
        <v>540</v>
      </c>
      <c r="D135" s="728" t="s">
        <v>733</v>
      </c>
      <c r="E135" s="728" t="s">
        <v>1238</v>
      </c>
      <c r="F135" s="728" t="s">
        <v>1287</v>
      </c>
      <c r="G135" s="728"/>
      <c r="H135" s="732">
        <v>1</v>
      </c>
      <c r="I135" s="732">
        <v>12406.02</v>
      </c>
      <c r="J135" s="728">
        <v>2.0000032242463326</v>
      </c>
      <c r="K135" s="728">
        <v>12406.02</v>
      </c>
      <c r="L135" s="732">
        <v>0.5</v>
      </c>
      <c r="M135" s="732">
        <v>6203</v>
      </c>
      <c r="N135" s="728">
        <v>1</v>
      </c>
      <c r="O135" s="728">
        <v>12406</v>
      </c>
      <c r="P135" s="732"/>
      <c r="Q135" s="732"/>
      <c r="R135" s="746"/>
      <c r="S135" s="733"/>
    </row>
    <row r="136" spans="1:19" ht="14.4" customHeight="1" x14ac:dyDescent="0.3">
      <c r="A136" s="727" t="s">
        <v>1233</v>
      </c>
      <c r="B136" s="728" t="s">
        <v>1234</v>
      </c>
      <c r="C136" s="728" t="s">
        <v>540</v>
      </c>
      <c r="D136" s="728" t="s">
        <v>733</v>
      </c>
      <c r="E136" s="728" t="s">
        <v>1238</v>
      </c>
      <c r="F136" s="728" t="s">
        <v>1290</v>
      </c>
      <c r="G136" s="728" t="s">
        <v>1291</v>
      </c>
      <c r="H136" s="732"/>
      <c r="I136" s="732"/>
      <c r="J136" s="728"/>
      <c r="K136" s="728"/>
      <c r="L136" s="732"/>
      <c r="M136" s="732"/>
      <c r="N136" s="728"/>
      <c r="O136" s="728"/>
      <c r="P136" s="732">
        <v>3508</v>
      </c>
      <c r="Q136" s="732">
        <v>69668.88</v>
      </c>
      <c r="R136" s="746"/>
      <c r="S136" s="733">
        <v>19.860000000000003</v>
      </c>
    </row>
    <row r="137" spans="1:19" ht="14.4" customHeight="1" x14ac:dyDescent="0.3">
      <c r="A137" s="727" t="s">
        <v>1233</v>
      </c>
      <c r="B137" s="728" t="s">
        <v>1234</v>
      </c>
      <c r="C137" s="728" t="s">
        <v>540</v>
      </c>
      <c r="D137" s="728" t="s">
        <v>733</v>
      </c>
      <c r="E137" s="728" t="s">
        <v>1294</v>
      </c>
      <c r="F137" s="728" t="s">
        <v>1295</v>
      </c>
      <c r="G137" s="728" t="s">
        <v>1296</v>
      </c>
      <c r="H137" s="732">
        <v>24</v>
      </c>
      <c r="I137" s="732">
        <v>840</v>
      </c>
      <c r="J137" s="728">
        <v>1.8918918918918919</v>
      </c>
      <c r="K137" s="728">
        <v>35</v>
      </c>
      <c r="L137" s="732">
        <v>12</v>
      </c>
      <c r="M137" s="732">
        <v>444</v>
      </c>
      <c r="N137" s="728">
        <v>1</v>
      </c>
      <c r="O137" s="728">
        <v>37</v>
      </c>
      <c r="P137" s="732">
        <v>12</v>
      </c>
      <c r="Q137" s="732">
        <v>444</v>
      </c>
      <c r="R137" s="746">
        <v>1</v>
      </c>
      <c r="S137" s="733">
        <v>37</v>
      </c>
    </row>
    <row r="138" spans="1:19" ht="14.4" customHeight="1" x14ac:dyDescent="0.3">
      <c r="A138" s="727" t="s">
        <v>1233</v>
      </c>
      <c r="B138" s="728" t="s">
        <v>1234</v>
      </c>
      <c r="C138" s="728" t="s">
        <v>540</v>
      </c>
      <c r="D138" s="728" t="s">
        <v>733</v>
      </c>
      <c r="E138" s="728" t="s">
        <v>1294</v>
      </c>
      <c r="F138" s="728" t="s">
        <v>1297</v>
      </c>
      <c r="G138" s="728" t="s">
        <v>1298</v>
      </c>
      <c r="H138" s="732">
        <v>14</v>
      </c>
      <c r="I138" s="732">
        <v>5936</v>
      </c>
      <c r="J138" s="728">
        <v>1.0307345025177983</v>
      </c>
      <c r="K138" s="728">
        <v>424</v>
      </c>
      <c r="L138" s="732">
        <v>13</v>
      </c>
      <c r="M138" s="732">
        <v>5759</v>
      </c>
      <c r="N138" s="728">
        <v>1</v>
      </c>
      <c r="O138" s="728">
        <v>443</v>
      </c>
      <c r="P138" s="732">
        <v>18</v>
      </c>
      <c r="Q138" s="732">
        <v>7992</v>
      </c>
      <c r="R138" s="746">
        <v>1.3877409272443133</v>
      </c>
      <c r="S138" s="733">
        <v>444</v>
      </c>
    </row>
    <row r="139" spans="1:19" ht="14.4" customHeight="1" x14ac:dyDescent="0.3">
      <c r="A139" s="727" t="s">
        <v>1233</v>
      </c>
      <c r="B139" s="728" t="s">
        <v>1234</v>
      </c>
      <c r="C139" s="728" t="s">
        <v>540</v>
      </c>
      <c r="D139" s="728" t="s">
        <v>733</v>
      </c>
      <c r="E139" s="728" t="s">
        <v>1294</v>
      </c>
      <c r="F139" s="728" t="s">
        <v>1299</v>
      </c>
      <c r="G139" s="728" t="s">
        <v>1300</v>
      </c>
      <c r="H139" s="732">
        <v>139</v>
      </c>
      <c r="I139" s="732">
        <v>22935</v>
      </c>
      <c r="J139" s="728">
        <v>1.6828087167070218</v>
      </c>
      <c r="K139" s="728">
        <v>165</v>
      </c>
      <c r="L139" s="732">
        <v>77</v>
      </c>
      <c r="M139" s="732">
        <v>13629</v>
      </c>
      <c r="N139" s="728">
        <v>1</v>
      </c>
      <c r="O139" s="728">
        <v>177</v>
      </c>
      <c r="P139" s="732">
        <v>106</v>
      </c>
      <c r="Q139" s="732">
        <v>18762</v>
      </c>
      <c r="R139" s="746">
        <v>1.3766233766233766</v>
      </c>
      <c r="S139" s="733">
        <v>177</v>
      </c>
    </row>
    <row r="140" spans="1:19" ht="14.4" customHeight="1" x14ac:dyDescent="0.3">
      <c r="A140" s="727" t="s">
        <v>1233</v>
      </c>
      <c r="B140" s="728" t="s">
        <v>1234</v>
      </c>
      <c r="C140" s="728" t="s">
        <v>540</v>
      </c>
      <c r="D140" s="728" t="s">
        <v>733</v>
      </c>
      <c r="E140" s="728" t="s">
        <v>1294</v>
      </c>
      <c r="F140" s="728" t="s">
        <v>1301</v>
      </c>
      <c r="G140" s="728" t="s">
        <v>1302</v>
      </c>
      <c r="H140" s="732">
        <v>1</v>
      </c>
      <c r="I140" s="732">
        <v>328</v>
      </c>
      <c r="J140" s="728"/>
      <c r="K140" s="728">
        <v>328</v>
      </c>
      <c r="L140" s="732"/>
      <c r="M140" s="732"/>
      <c r="N140" s="728"/>
      <c r="O140" s="728"/>
      <c r="P140" s="732"/>
      <c r="Q140" s="732"/>
      <c r="R140" s="746"/>
      <c r="S140" s="733"/>
    </row>
    <row r="141" spans="1:19" ht="14.4" customHeight="1" x14ac:dyDescent="0.3">
      <c r="A141" s="727" t="s">
        <v>1233</v>
      </c>
      <c r="B141" s="728" t="s">
        <v>1234</v>
      </c>
      <c r="C141" s="728" t="s">
        <v>540</v>
      </c>
      <c r="D141" s="728" t="s">
        <v>733</v>
      </c>
      <c r="E141" s="728" t="s">
        <v>1294</v>
      </c>
      <c r="F141" s="728" t="s">
        <v>1305</v>
      </c>
      <c r="G141" s="728" t="s">
        <v>1306</v>
      </c>
      <c r="H141" s="732">
        <v>1</v>
      </c>
      <c r="I141" s="732">
        <v>1382</v>
      </c>
      <c r="J141" s="728"/>
      <c r="K141" s="728">
        <v>1382</v>
      </c>
      <c r="L141" s="732"/>
      <c r="M141" s="732"/>
      <c r="N141" s="728"/>
      <c r="O141" s="728"/>
      <c r="P141" s="732"/>
      <c r="Q141" s="732"/>
      <c r="R141" s="746"/>
      <c r="S141" s="733"/>
    </row>
    <row r="142" spans="1:19" ht="14.4" customHeight="1" x14ac:dyDescent="0.3">
      <c r="A142" s="727" t="s">
        <v>1233</v>
      </c>
      <c r="B142" s="728" t="s">
        <v>1234</v>
      </c>
      <c r="C142" s="728" t="s">
        <v>540</v>
      </c>
      <c r="D142" s="728" t="s">
        <v>733</v>
      </c>
      <c r="E142" s="728" t="s">
        <v>1294</v>
      </c>
      <c r="F142" s="728" t="s">
        <v>1308</v>
      </c>
      <c r="G142" s="728" t="s">
        <v>1309</v>
      </c>
      <c r="H142" s="732">
        <v>6</v>
      </c>
      <c r="I142" s="732">
        <v>11850</v>
      </c>
      <c r="J142" s="728">
        <v>0.64605822701995419</v>
      </c>
      <c r="K142" s="728">
        <v>1975</v>
      </c>
      <c r="L142" s="732">
        <v>9</v>
      </c>
      <c r="M142" s="732">
        <v>18342</v>
      </c>
      <c r="N142" s="728">
        <v>1</v>
      </c>
      <c r="O142" s="728">
        <v>2038</v>
      </c>
      <c r="P142" s="732">
        <v>4</v>
      </c>
      <c r="Q142" s="732">
        <v>8156</v>
      </c>
      <c r="R142" s="746">
        <v>0.44466252317086469</v>
      </c>
      <c r="S142" s="733">
        <v>2039</v>
      </c>
    </row>
    <row r="143" spans="1:19" ht="14.4" customHeight="1" x14ac:dyDescent="0.3">
      <c r="A143" s="727" t="s">
        <v>1233</v>
      </c>
      <c r="B143" s="728" t="s">
        <v>1234</v>
      </c>
      <c r="C143" s="728" t="s">
        <v>540</v>
      </c>
      <c r="D143" s="728" t="s">
        <v>733</v>
      </c>
      <c r="E143" s="728" t="s">
        <v>1294</v>
      </c>
      <c r="F143" s="728" t="s">
        <v>1310</v>
      </c>
      <c r="G143" s="728" t="s">
        <v>1311</v>
      </c>
      <c r="H143" s="732">
        <v>1</v>
      </c>
      <c r="I143" s="732">
        <v>3009</v>
      </c>
      <c r="J143" s="728"/>
      <c r="K143" s="728">
        <v>3009</v>
      </c>
      <c r="L143" s="732"/>
      <c r="M143" s="732"/>
      <c r="N143" s="728"/>
      <c r="O143" s="728"/>
      <c r="P143" s="732"/>
      <c r="Q143" s="732"/>
      <c r="R143" s="746"/>
      <c r="S143" s="733"/>
    </row>
    <row r="144" spans="1:19" ht="14.4" customHeight="1" x14ac:dyDescent="0.3">
      <c r="A144" s="727" t="s">
        <v>1233</v>
      </c>
      <c r="B144" s="728" t="s">
        <v>1234</v>
      </c>
      <c r="C144" s="728" t="s">
        <v>540</v>
      </c>
      <c r="D144" s="728" t="s">
        <v>733</v>
      </c>
      <c r="E144" s="728" t="s">
        <v>1294</v>
      </c>
      <c r="F144" s="728" t="s">
        <v>1312</v>
      </c>
      <c r="G144" s="728" t="s">
        <v>1313</v>
      </c>
      <c r="H144" s="732">
        <v>1</v>
      </c>
      <c r="I144" s="732">
        <v>643</v>
      </c>
      <c r="J144" s="728"/>
      <c r="K144" s="728">
        <v>643</v>
      </c>
      <c r="L144" s="732"/>
      <c r="M144" s="732"/>
      <c r="N144" s="728"/>
      <c r="O144" s="728"/>
      <c r="P144" s="732"/>
      <c r="Q144" s="732"/>
      <c r="R144" s="746"/>
      <c r="S144" s="733"/>
    </row>
    <row r="145" spans="1:19" ht="14.4" customHeight="1" x14ac:dyDescent="0.3">
      <c r="A145" s="727" t="s">
        <v>1233</v>
      </c>
      <c r="B145" s="728" t="s">
        <v>1234</v>
      </c>
      <c r="C145" s="728" t="s">
        <v>540</v>
      </c>
      <c r="D145" s="728" t="s">
        <v>733</v>
      </c>
      <c r="E145" s="728" t="s">
        <v>1294</v>
      </c>
      <c r="F145" s="728" t="s">
        <v>1314</v>
      </c>
      <c r="G145" s="728" t="s">
        <v>1315</v>
      </c>
      <c r="H145" s="732"/>
      <c r="I145" s="732"/>
      <c r="J145" s="728"/>
      <c r="K145" s="728"/>
      <c r="L145" s="732"/>
      <c r="M145" s="732"/>
      <c r="N145" s="728"/>
      <c r="O145" s="728"/>
      <c r="P145" s="732">
        <v>1</v>
      </c>
      <c r="Q145" s="732">
        <v>1349</v>
      </c>
      <c r="R145" s="746"/>
      <c r="S145" s="733">
        <v>1349</v>
      </c>
    </row>
    <row r="146" spans="1:19" ht="14.4" customHeight="1" x14ac:dyDescent="0.3">
      <c r="A146" s="727" t="s">
        <v>1233</v>
      </c>
      <c r="B146" s="728" t="s">
        <v>1234</v>
      </c>
      <c r="C146" s="728" t="s">
        <v>540</v>
      </c>
      <c r="D146" s="728" t="s">
        <v>733</v>
      </c>
      <c r="E146" s="728" t="s">
        <v>1294</v>
      </c>
      <c r="F146" s="728" t="s">
        <v>1316</v>
      </c>
      <c r="G146" s="728" t="s">
        <v>1317</v>
      </c>
      <c r="H146" s="732">
        <v>2</v>
      </c>
      <c r="I146" s="732">
        <v>2782</v>
      </c>
      <c r="J146" s="728">
        <v>0.1388639313167615</v>
      </c>
      <c r="K146" s="728">
        <v>1391</v>
      </c>
      <c r="L146" s="732">
        <v>14</v>
      </c>
      <c r="M146" s="732">
        <v>20034</v>
      </c>
      <c r="N146" s="728">
        <v>1</v>
      </c>
      <c r="O146" s="728">
        <v>1431</v>
      </c>
      <c r="P146" s="732">
        <v>5</v>
      </c>
      <c r="Q146" s="732">
        <v>7155</v>
      </c>
      <c r="R146" s="746">
        <v>0.35714285714285715</v>
      </c>
      <c r="S146" s="733">
        <v>1431</v>
      </c>
    </row>
    <row r="147" spans="1:19" ht="14.4" customHeight="1" x14ac:dyDescent="0.3">
      <c r="A147" s="727" t="s">
        <v>1233</v>
      </c>
      <c r="B147" s="728" t="s">
        <v>1234</v>
      </c>
      <c r="C147" s="728" t="s">
        <v>540</v>
      </c>
      <c r="D147" s="728" t="s">
        <v>733</v>
      </c>
      <c r="E147" s="728" t="s">
        <v>1294</v>
      </c>
      <c r="F147" s="728" t="s">
        <v>1318</v>
      </c>
      <c r="G147" s="728" t="s">
        <v>1319</v>
      </c>
      <c r="H147" s="732">
        <v>14</v>
      </c>
      <c r="I147" s="732">
        <v>25886</v>
      </c>
      <c r="J147" s="728">
        <v>1.0414386868361765</v>
      </c>
      <c r="K147" s="728">
        <v>1849</v>
      </c>
      <c r="L147" s="732">
        <v>13</v>
      </c>
      <c r="M147" s="732">
        <v>24856</v>
      </c>
      <c r="N147" s="728">
        <v>1</v>
      </c>
      <c r="O147" s="728">
        <v>1912</v>
      </c>
      <c r="P147" s="732">
        <v>13</v>
      </c>
      <c r="Q147" s="732">
        <v>24856</v>
      </c>
      <c r="R147" s="746">
        <v>1</v>
      </c>
      <c r="S147" s="733">
        <v>1912</v>
      </c>
    </row>
    <row r="148" spans="1:19" ht="14.4" customHeight="1" x14ac:dyDescent="0.3">
      <c r="A148" s="727" t="s">
        <v>1233</v>
      </c>
      <c r="B148" s="728" t="s">
        <v>1234</v>
      </c>
      <c r="C148" s="728" t="s">
        <v>540</v>
      </c>
      <c r="D148" s="728" t="s">
        <v>733</v>
      </c>
      <c r="E148" s="728" t="s">
        <v>1294</v>
      </c>
      <c r="F148" s="728" t="s">
        <v>1322</v>
      </c>
      <c r="G148" s="728" t="s">
        <v>1323</v>
      </c>
      <c r="H148" s="732">
        <v>5</v>
      </c>
      <c r="I148" s="732">
        <v>5885</v>
      </c>
      <c r="J148" s="728">
        <v>0.693086797785891</v>
      </c>
      <c r="K148" s="728">
        <v>1177</v>
      </c>
      <c r="L148" s="732">
        <v>7</v>
      </c>
      <c r="M148" s="732">
        <v>8491</v>
      </c>
      <c r="N148" s="728">
        <v>1</v>
      </c>
      <c r="O148" s="728">
        <v>1213</v>
      </c>
      <c r="P148" s="732">
        <v>7</v>
      </c>
      <c r="Q148" s="732">
        <v>8491</v>
      </c>
      <c r="R148" s="746">
        <v>1</v>
      </c>
      <c r="S148" s="733">
        <v>1213</v>
      </c>
    </row>
    <row r="149" spans="1:19" ht="14.4" customHeight="1" x14ac:dyDescent="0.3">
      <c r="A149" s="727" t="s">
        <v>1233</v>
      </c>
      <c r="B149" s="728" t="s">
        <v>1234</v>
      </c>
      <c r="C149" s="728" t="s">
        <v>540</v>
      </c>
      <c r="D149" s="728" t="s">
        <v>733</v>
      </c>
      <c r="E149" s="728" t="s">
        <v>1294</v>
      </c>
      <c r="F149" s="728" t="s">
        <v>1324</v>
      </c>
      <c r="G149" s="728" t="s">
        <v>1325</v>
      </c>
      <c r="H149" s="732"/>
      <c r="I149" s="732"/>
      <c r="J149" s="728"/>
      <c r="K149" s="728"/>
      <c r="L149" s="732">
        <v>3</v>
      </c>
      <c r="M149" s="732">
        <v>4827</v>
      </c>
      <c r="N149" s="728">
        <v>1</v>
      </c>
      <c r="O149" s="728">
        <v>1609</v>
      </c>
      <c r="P149" s="732">
        <v>1</v>
      </c>
      <c r="Q149" s="732">
        <v>1609</v>
      </c>
      <c r="R149" s="746">
        <v>0.33333333333333331</v>
      </c>
      <c r="S149" s="733">
        <v>1609</v>
      </c>
    </row>
    <row r="150" spans="1:19" ht="14.4" customHeight="1" x14ac:dyDescent="0.3">
      <c r="A150" s="727" t="s">
        <v>1233</v>
      </c>
      <c r="B150" s="728" t="s">
        <v>1234</v>
      </c>
      <c r="C150" s="728" t="s">
        <v>540</v>
      </c>
      <c r="D150" s="728" t="s">
        <v>733</v>
      </c>
      <c r="E150" s="728" t="s">
        <v>1294</v>
      </c>
      <c r="F150" s="728" t="s">
        <v>1326</v>
      </c>
      <c r="G150" s="728" t="s">
        <v>1327</v>
      </c>
      <c r="H150" s="732">
        <v>7</v>
      </c>
      <c r="I150" s="732">
        <v>4606</v>
      </c>
      <c r="J150" s="728">
        <v>0.67635829662261382</v>
      </c>
      <c r="K150" s="728">
        <v>658</v>
      </c>
      <c r="L150" s="732">
        <v>10</v>
      </c>
      <c r="M150" s="732">
        <v>6810</v>
      </c>
      <c r="N150" s="728">
        <v>1</v>
      </c>
      <c r="O150" s="728">
        <v>681</v>
      </c>
      <c r="P150" s="732">
        <v>5</v>
      </c>
      <c r="Q150" s="732">
        <v>3410</v>
      </c>
      <c r="R150" s="746">
        <v>0.50073421439060206</v>
      </c>
      <c r="S150" s="733">
        <v>682</v>
      </c>
    </row>
    <row r="151" spans="1:19" ht="14.4" customHeight="1" x14ac:dyDescent="0.3">
      <c r="A151" s="727" t="s">
        <v>1233</v>
      </c>
      <c r="B151" s="728" t="s">
        <v>1234</v>
      </c>
      <c r="C151" s="728" t="s">
        <v>540</v>
      </c>
      <c r="D151" s="728" t="s">
        <v>733</v>
      </c>
      <c r="E151" s="728" t="s">
        <v>1294</v>
      </c>
      <c r="F151" s="728" t="s">
        <v>1328</v>
      </c>
      <c r="G151" s="728" t="s">
        <v>1329</v>
      </c>
      <c r="H151" s="732">
        <v>1</v>
      </c>
      <c r="I151" s="732">
        <v>689</v>
      </c>
      <c r="J151" s="728">
        <v>8.7480954799390553E-2</v>
      </c>
      <c r="K151" s="728">
        <v>689</v>
      </c>
      <c r="L151" s="732">
        <v>11</v>
      </c>
      <c r="M151" s="732">
        <v>7876</v>
      </c>
      <c r="N151" s="728">
        <v>1</v>
      </c>
      <c r="O151" s="728">
        <v>716</v>
      </c>
      <c r="P151" s="732">
        <v>9</v>
      </c>
      <c r="Q151" s="732">
        <v>6453</v>
      </c>
      <c r="R151" s="746">
        <v>0.81932453021838492</v>
      </c>
      <c r="S151" s="733">
        <v>717</v>
      </c>
    </row>
    <row r="152" spans="1:19" ht="14.4" customHeight="1" x14ac:dyDescent="0.3">
      <c r="A152" s="727" t="s">
        <v>1233</v>
      </c>
      <c r="B152" s="728" t="s">
        <v>1234</v>
      </c>
      <c r="C152" s="728" t="s">
        <v>540</v>
      </c>
      <c r="D152" s="728" t="s">
        <v>733</v>
      </c>
      <c r="E152" s="728" t="s">
        <v>1294</v>
      </c>
      <c r="F152" s="728" t="s">
        <v>1332</v>
      </c>
      <c r="G152" s="728" t="s">
        <v>1333</v>
      </c>
      <c r="H152" s="732">
        <v>379</v>
      </c>
      <c r="I152" s="732">
        <v>667798</v>
      </c>
      <c r="J152" s="728">
        <v>1.1399274527375922</v>
      </c>
      <c r="K152" s="728">
        <v>1762</v>
      </c>
      <c r="L152" s="732">
        <v>321</v>
      </c>
      <c r="M152" s="732">
        <v>585825</v>
      </c>
      <c r="N152" s="728">
        <v>1</v>
      </c>
      <c r="O152" s="728">
        <v>1825</v>
      </c>
      <c r="P152" s="732">
        <v>379</v>
      </c>
      <c r="Q152" s="732">
        <v>691675</v>
      </c>
      <c r="R152" s="746">
        <v>1.1806853582554517</v>
      </c>
      <c r="S152" s="733">
        <v>1825</v>
      </c>
    </row>
    <row r="153" spans="1:19" ht="14.4" customHeight="1" x14ac:dyDescent="0.3">
      <c r="A153" s="727" t="s">
        <v>1233</v>
      </c>
      <c r="B153" s="728" t="s">
        <v>1234</v>
      </c>
      <c r="C153" s="728" t="s">
        <v>540</v>
      </c>
      <c r="D153" s="728" t="s">
        <v>733</v>
      </c>
      <c r="E153" s="728" t="s">
        <v>1294</v>
      </c>
      <c r="F153" s="728" t="s">
        <v>1334</v>
      </c>
      <c r="G153" s="728" t="s">
        <v>1335</v>
      </c>
      <c r="H153" s="732">
        <v>152</v>
      </c>
      <c r="I153" s="732">
        <v>62776</v>
      </c>
      <c r="J153" s="728">
        <v>1.2400932400932401</v>
      </c>
      <c r="K153" s="728">
        <v>413</v>
      </c>
      <c r="L153" s="732">
        <v>118</v>
      </c>
      <c r="M153" s="732">
        <v>50622</v>
      </c>
      <c r="N153" s="728">
        <v>1</v>
      </c>
      <c r="O153" s="728">
        <v>429</v>
      </c>
      <c r="P153" s="732">
        <v>124</v>
      </c>
      <c r="Q153" s="732">
        <v>53196</v>
      </c>
      <c r="R153" s="746">
        <v>1.0508474576271187</v>
      </c>
      <c r="S153" s="733">
        <v>429</v>
      </c>
    </row>
    <row r="154" spans="1:19" ht="14.4" customHeight="1" x14ac:dyDescent="0.3">
      <c r="A154" s="727" t="s">
        <v>1233</v>
      </c>
      <c r="B154" s="728" t="s">
        <v>1234</v>
      </c>
      <c r="C154" s="728" t="s">
        <v>540</v>
      </c>
      <c r="D154" s="728" t="s">
        <v>733</v>
      </c>
      <c r="E154" s="728" t="s">
        <v>1294</v>
      </c>
      <c r="F154" s="728" t="s">
        <v>1336</v>
      </c>
      <c r="G154" s="728" t="s">
        <v>1337</v>
      </c>
      <c r="H154" s="732"/>
      <c r="I154" s="732"/>
      <c r="J154" s="728"/>
      <c r="K154" s="728"/>
      <c r="L154" s="732">
        <v>4</v>
      </c>
      <c r="M154" s="732">
        <v>14072</v>
      </c>
      <c r="N154" s="728">
        <v>1</v>
      </c>
      <c r="O154" s="728">
        <v>3518</v>
      </c>
      <c r="P154" s="732">
        <v>13</v>
      </c>
      <c r="Q154" s="732">
        <v>45760</v>
      </c>
      <c r="R154" s="746">
        <v>3.2518476407049461</v>
      </c>
      <c r="S154" s="733">
        <v>3520</v>
      </c>
    </row>
    <row r="155" spans="1:19" ht="14.4" customHeight="1" x14ac:dyDescent="0.3">
      <c r="A155" s="727" t="s">
        <v>1233</v>
      </c>
      <c r="B155" s="728" t="s">
        <v>1234</v>
      </c>
      <c r="C155" s="728" t="s">
        <v>540</v>
      </c>
      <c r="D155" s="728" t="s">
        <v>733</v>
      </c>
      <c r="E155" s="728" t="s">
        <v>1294</v>
      </c>
      <c r="F155" s="728" t="s">
        <v>1340</v>
      </c>
      <c r="G155" s="728" t="s">
        <v>1341</v>
      </c>
      <c r="H155" s="732"/>
      <c r="I155" s="732"/>
      <c r="J155" s="728"/>
      <c r="K155" s="728"/>
      <c r="L155" s="732">
        <v>41</v>
      </c>
      <c r="M155" s="732">
        <v>1366.66</v>
      </c>
      <c r="N155" s="728">
        <v>1</v>
      </c>
      <c r="O155" s="728">
        <v>33.33317073170732</v>
      </c>
      <c r="P155" s="732">
        <v>106</v>
      </c>
      <c r="Q155" s="732">
        <v>3533.34</v>
      </c>
      <c r="R155" s="746">
        <v>2.5853833433333819</v>
      </c>
      <c r="S155" s="733">
        <v>33.333396226415097</v>
      </c>
    </row>
    <row r="156" spans="1:19" ht="14.4" customHeight="1" x14ac:dyDescent="0.3">
      <c r="A156" s="727" t="s">
        <v>1233</v>
      </c>
      <c r="B156" s="728" t="s">
        <v>1234</v>
      </c>
      <c r="C156" s="728" t="s">
        <v>540</v>
      </c>
      <c r="D156" s="728" t="s">
        <v>733</v>
      </c>
      <c r="E156" s="728" t="s">
        <v>1294</v>
      </c>
      <c r="F156" s="728" t="s">
        <v>1342</v>
      </c>
      <c r="G156" s="728" t="s">
        <v>1343</v>
      </c>
      <c r="H156" s="732">
        <v>138</v>
      </c>
      <c r="I156" s="732">
        <v>4968</v>
      </c>
      <c r="J156" s="728">
        <v>1.7437697437697437</v>
      </c>
      <c r="K156" s="728">
        <v>36</v>
      </c>
      <c r="L156" s="732">
        <v>77</v>
      </c>
      <c r="M156" s="732">
        <v>2849</v>
      </c>
      <c r="N156" s="728">
        <v>1</v>
      </c>
      <c r="O156" s="728">
        <v>37</v>
      </c>
      <c r="P156" s="732">
        <v>106</v>
      </c>
      <c r="Q156" s="732">
        <v>3922</v>
      </c>
      <c r="R156" s="746">
        <v>1.3766233766233766</v>
      </c>
      <c r="S156" s="733">
        <v>37</v>
      </c>
    </row>
    <row r="157" spans="1:19" ht="14.4" customHeight="1" x14ac:dyDescent="0.3">
      <c r="A157" s="727" t="s">
        <v>1233</v>
      </c>
      <c r="B157" s="728" t="s">
        <v>1234</v>
      </c>
      <c r="C157" s="728" t="s">
        <v>540</v>
      </c>
      <c r="D157" s="728" t="s">
        <v>733</v>
      </c>
      <c r="E157" s="728" t="s">
        <v>1294</v>
      </c>
      <c r="F157" s="728" t="s">
        <v>1344</v>
      </c>
      <c r="G157" s="728" t="s">
        <v>1345</v>
      </c>
      <c r="H157" s="732">
        <v>66</v>
      </c>
      <c r="I157" s="732">
        <v>38676</v>
      </c>
      <c r="J157" s="728">
        <v>1.2701477832512316</v>
      </c>
      <c r="K157" s="728">
        <v>586</v>
      </c>
      <c r="L157" s="732">
        <v>50</v>
      </c>
      <c r="M157" s="732">
        <v>30450</v>
      </c>
      <c r="N157" s="728">
        <v>1</v>
      </c>
      <c r="O157" s="728">
        <v>609</v>
      </c>
      <c r="P157" s="732">
        <v>53</v>
      </c>
      <c r="Q157" s="732">
        <v>32330</v>
      </c>
      <c r="R157" s="746">
        <v>1.0617405582922825</v>
      </c>
      <c r="S157" s="733">
        <v>610</v>
      </c>
    </row>
    <row r="158" spans="1:19" ht="14.4" customHeight="1" x14ac:dyDescent="0.3">
      <c r="A158" s="727" t="s">
        <v>1233</v>
      </c>
      <c r="B158" s="728" t="s">
        <v>1234</v>
      </c>
      <c r="C158" s="728" t="s">
        <v>540</v>
      </c>
      <c r="D158" s="728" t="s">
        <v>733</v>
      </c>
      <c r="E158" s="728" t="s">
        <v>1294</v>
      </c>
      <c r="F158" s="728" t="s">
        <v>1346</v>
      </c>
      <c r="G158" s="728" t="s">
        <v>1347</v>
      </c>
      <c r="H158" s="732"/>
      <c r="I158" s="732"/>
      <c r="J158" s="728"/>
      <c r="K158" s="728"/>
      <c r="L158" s="732">
        <v>2</v>
      </c>
      <c r="M158" s="732">
        <v>4026</v>
      </c>
      <c r="N158" s="728">
        <v>1</v>
      </c>
      <c r="O158" s="728">
        <v>2013</v>
      </c>
      <c r="P158" s="732"/>
      <c r="Q158" s="732"/>
      <c r="R158" s="746"/>
      <c r="S158" s="733"/>
    </row>
    <row r="159" spans="1:19" ht="14.4" customHeight="1" x14ac:dyDescent="0.3">
      <c r="A159" s="727" t="s">
        <v>1233</v>
      </c>
      <c r="B159" s="728" t="s">
        <v>1234</v>
      </c>
      <c r="C159" s="728" t="s">
        <v>540</v>
      </c>
      <c r="D159" s="728" t="s">
        <v>733</v>
      </c>
      <c r="E159" s="728" t="s">
        <v>1294</v>
      </c>
      <c r="F159" s="728" t="s">
        <v>1348</v>
      </c>
      <c r="G159" s="728" t="s">
        <v>1349</v>
      </c>
      <c r="H159" s="732">
        <v>3</v>
      </c>
      <c r="I159" s="732">
        <v>1263</v>
      </c>
      <c r="J159" s="728">
        <v>0.4816933638443936</v>
      </c>
      <c r="K159" s="728">
        <v>421</v>
      </c>
      <c r="L159" s="732">
        <v>6</v>
      </c>
      <c r="M159" s="732">
        <v>2622</v>
      </c>
      <c r="N159" s="728">
        <v>1</v>
      </c>
      <c r="O159" s="728">
        <v>437</v>
      </c>
      <c r="P159" s="732">
        <v>3</v>
      </c>
      <c r="Q159" s="732">
        <v>1311</v>
      </c>
      <c r="R159" s="746">
        <v>0.5</v>
      </c>
      <c r="S159" s="733">
        <v>437</v>
      </c>
    </row>
    <row r="160" spans="1:19" ht="14.4" customHeight="1" x14ac:dyDescent="0.3">
      <c r="A160" s="727" t="s">
        <v>1233</v>
      </c>
      <c r="B160" s="728" t="s">
        <v>1234</v>
      </c>
      <c r="C160" s="728" t="s">
        <v>540</v>
      </c>
      <c r="D160" s="728" t="s">
        <v>733</v>
      </c>
      <c r="E160" s="728" t="s">
        <v>1294</v>
      </c>
      <c r="F160" s="728" t="s">
        <v>1350</v>
      </c>
      <c r="G160" s="728" t="s">
        <v>1351</v>
      </c>
      <c r="H160" s="732">
        <v>99</v>
      </c>
      <c r="I160" s="732">
        <v>128106</v>
      </c>
      <c r="J160" s="728">
        <v>1.2083419796638306</v>
      </c>
      <c r="K160" s="728">
        <v>1294</v>
      </c>
      <c r="L160" s="732">
        <v>79</v>
      </c>
      <c r="M160" s="732">
        <v>106018</v>
      </c>
      <c r="N160" s="728">
        <v>1</v>
      </c>
      <c r="O160" s="728">
        <v>1342</v>
      </c>
      <c r="P160" s="732">
        <v>102</v>
      </c>
      <c r="Q160" s="732">
        <v>136884</v>
      </c>
      <c r="R160" s="746">
        <v>1.2911392405063291</v>
      </c>
      <c r="S160" s="733">
        <v>1342</v>
      </c>
    </row>
    <row r="161" spans="1:19" ht="14.4" customHeight="1" x14ac:dyDescent="0.3">
      <c r="A161" s="727" t="s">
        <v>1233</v>
      </c>
      <c r="B161" s="728" t="s">
        <v>1234</v>
      </c>
      <c r="C161" s="728" t="s">
        <v>540</v>
      </c>
      <c r="D161" s="728" t="s">
        <v>733</v>
      </c>
      <c r="E161" s="728" t="s">
        <v>1294</v>
      </c>
      <c r="F161" s="728" t="s">
        <v>1352</v>
      </c>
      <c r="G161" s="728" t="s">
        <v>1353</v>
      </c>
      <c r="H161" s="732">
        <v>9</v>
      </c>
      <c r="I161" s="732">
        <v>4410</v>
      </c>
      <c r="J161" s="728">
        <v>0.54150294695481338</v>
      </c>
      <c r="K161" s="728">
        <v>490</v>
      </c>
      <c r="L161" s="732">
        <v>16</v>
      </c>
      <c r="M161" s="732">
        <v>8144</v>
      </c>
      <c r="N161" s="728">
        <v>1</v>
      </c>
      <c r="O161" s="728">
        <v>509</v>
      </c>
      <c r="P161" s="732">
        <v>11</v>
      </c>
      <c r="Q161" s="732">
        <v>5599</v>
      </c>
      <c r="R161" s="746">
        <v>0.6875</v>
      </c>
      <c r="S161" s="733">
        <v>509</v>
      </c>
    </row>
    <row r="162" spans="1:19" ht="14.4" customHeight="1" x14ac:dyDescent="0.3">
      <c r="A162" s="727" t="s">
        <v>1233</v>
      </c>
      <c r="B162" s="728" t="s">
        <v>1234</v>
      </c>
      <c r="C162" s="728" t="s">
        <v>540</v>
      </c>
      <c r="D162" s="728" t="s">
        <v>733</v>
      </c>
      <c r="E162" s="728" t="s">
        <v>1294</v>
      </c>
      <c r="F162" s="728" t="s">
        <v>1354</v>
      </c>
      <c r="G162" s="728" t="s">
        <v>1355</v>
      </c>
      <c r="H162" s="732">
        <v>6</v>
      </c>
      <c r="I162" s="732">
        <v>13548</v>
      </c>
      <c r="J162" s="728">
        <v>2.9085444396736797</v>
      </c>
      <c r="K162" s="728">
        <v>2258</v>
      </c>
      <c r="L162" s="732">
        <v>2</v>
      </c>
      <c r="M162" s="732">
        <v>4658</v>
      </c>
      <c r="N162" s="728">
        <v>1</v>
      </c>
      <c r="O162" s="728">
        <v>2329</v>
      </c>
      <c r="P162" s="732">
        <v>7</v>
      </c>
      <c r="Q162" s="732">
        <v>16310</v>
      </c>
      <c r="R162" s="746">
        <v>3.5015027908973808</v>
      </c>
      <c r="S162" s="733">
        <v>2330</v>
      </c>
    </row>
    <row r="163" spans="1:19" ht="14.4" customHeight="1" x14ac:dyDescent="0.3">
      <c r="A163" s="727" t="s">
        <v>1233</v>
      </c>
      <c r="B163" s="728" t="s">
        <v>1234</v>
      </c>
      <c r="C163" s="728" t="s">
        <v>540</v>
      </c>
      <c r="D163" s="728" t="s">
        <v>733</v>
      </c>
      <c r="E163" s="728" t="s">
        <v>1294</v>
      </c>
      <c r="F163" s="728" t="s">
        <v>1356</v>
      </c>
      <c r="G163" s="728" t="s">
        <v>1357</v>
      </c>
      <c r="H163" s="732">
        <v>3</v>
      </c>
      <c r="I163" s="732">
        <v>7653</v>
      </c>
      <c r="J163" s="728">
        <v>0.96446124763705099</v>
      </c>
      <c r="K163" s="728">
        <v>2551</v>
      </c>
      <c r="L163" s="732">
        <v>3</v>
      </c>
      <c r="M163" s="732">
        <v>7935</v>
      </c>
      <c r="N163" s="728">
        <v>1</v>
      </c>
      <c r="O163" s="728">
        <v>2645</v>
      </c>
      <c r="P163" s="732">
        <v>9</v>
      </c>
      <c r="Q163" s="732">
        <v>23814</v>
      </c>
      <c r="R163" s="746">
        <v>3.0011342155009451</v>
      </c>
      <c r="S163" s="733">
        <v>2646</v>
      </c>
    </row>
    <row r="164" spans="1:19" ht="14.4" customHeight="1" x14ac:dyDescent="0.3">
      <c r="A164" s="727" t="s">
        <v>1233</v>
      </c>
      <c r="B164" s="728" t="s">
        <v>1234</v>
      </c>
      <c r="C164" s="728" t="s">
        <v>540</v>
      </c>
      <c r="D164" s="728" t="s">
        <v>733</v>
      </c>
      <c r="E164" s="728" t="s">
        <v>1294</v>
      </c>
      <c r="F164" s="728" t="s">
        <v>1358</v>
      </c>
      <c r="G164" s="728" t="s">
        <v>1359</v>
      </c>
      <c r="H164" s="732"/>
      <c r="I164" s="732"/>
      <c r="J164" s="728"/>
      <c r="K164" s="728"/>
      <c r="L164" s="732">
        <v>1</v>
      </c>
      <c r="M164" s="732">
        <v>354</v>
      </c>
      <c r="N164" s="728">
        <v>1</v>
      </c>
      <c r="O164" s="728">
        <v>354</v>
      </c>
      <c r="P164" s="732"/>
      <c r="Q164" s="732"/>
      <c r="R164" s="746"/>
      <c r="S164" s="733"/>
    </row>
    <row r="165" spans="1:19" ht="14.4" customHeight="1" x14ac:dyDescent="0.3">
      <c r="A165" s="727" t="s">
        <v>1233</v>
      </c>
      <c r="B165" s="728" t="s">
        <v>1234</v>
      </c>
      <c r="C165" s="728" t="s">
        <v>540</v>
      </c>
      <c r="D165" s="728" t="s">
        <v>733</v>
      </c>
      <c r="E165" s="728" t="s">
        <v>1294</v>
      </c>
      <c r="F165" s="728" t="s">
        <v>1360</v>
      </c>
      <c r="G165" s="728" t="s">
        <v>1361</v>
      </c>
      <c r="H165" s="732">
        <v>1</v>
      </c>
      <c r="I165" s="732">
        <v>187</v>
      </c>
      <c r="J165" s="728">
        <v>0.95897435897435901</v>
      </c>
      <c r="K165" s="728">
        <v>187</v>
      </c>
      <c r="L165" s="732">
        <v>1</v>
      </c>
      <c r="M165" s="732">
        <v>195</v>
      </c>
      <c r="N165" s="728">
        <v>1</v>
      </c>
      <c r="O165" s="728">
        <v>195</v>
      </c>
      <c r="P165" s="732">
        <v>1</v>
      </c>
      <c r="Q165" s="732">
        <v>195</v>
      </c>
      <c r="R165" s="746">
        <v>1</v>
      </c>
      <c r="S165" s="733">
        <v>195</v>
      </c>
    </row>
    <row r="166" spans="1:19" ht="14.4" customHeight="1" x14ac:dyDescent="0.3">
      <c r="A166" s="727" t="s">
        <v>1233</v>
      </c>
      <c r="B166" s="728" t="s">
        <v>1234</v>
      </c>
      <c r="C166" s="728" t="s">
        <v>540</v>
      </c>
      <c r="D166" s="728" t="s">
        <v>733</v>
      </c>
      <c r="E166" s="728" t="s">
        <v>1294</v>
      </c>
      <c r="F166" s="728" t="s">
        <v>1364</v>
      </c>
      <c r="G166" s="728" t="s">
        <v>1365</v>
      </c>
      <c r="H166" s="732">
        <v>1</v>
      </c>
      <c r="I166" s="732">
        <v>502</v>
      </c>
      <c r="J166" s="728">
        <v>0.95619047619047615</v>
      </c>
      <c r="K166" s="728">
        <v>502</v>
      </c>
      <c r="L166" s="732">
        <v>1</v>
      </c>
      <c r="M166" s="732">
        <v>525</v>
      </c>
      <c r="N166" s="728">
        <v>1</v>
      </c>
      <c r="O166" s="728">
        <v>525</v>
      </c>
      <c r="P166" s="732">
        <v>1</v>
      </c>
      <c r="Q166" s="732">
        <v>525</v>
      </c>
      <c r="R166" s="746">
        <v>1</v>
      </c>
      <c r="S166" s="733">
        <v>525</v>
      </c>
    </row>
    <row r="167" spans="1:19" ht="14.4" customHeight="1" x14ac:dyDescent="0.3">
      <c r="A167" s="727" t="s">
        <v>1233</v>
      </c>
      <c r="B167" s="728" t="s">
        <v>1234</v>
      </c>
      <c r="C167" s="728" t="s">
        <v>540</v>
      </c>
      <c r="D167" s="728" t="s">
        <v>733</v>
      </c>
      <c r="E167" s="728" t="s">
        <v>1294</v>
      </c>
      <c r="F167" s="728" t="s">
        <v>1366</v>
      </c>
      <c r="G167" s="728" t="s">
        <v>1367</v>
      </c>
      <c r="H167" s="732">
        <v>1</v>
      </c>
      <c r="I167" s="732">
        <v>134</v>
      </c>
      <c r="J167" s="728"/>
      <c r="K167" s="728">
        <v>134</v>
      </c>
      <c r="L167" s="732"/>
      <c r="M167" s="732"/>
      <c r="N167" s="728"/>
      <c r="O167" s="728"/>
      <c r="P167" s="732"/>
      <c r="Q167" s="732"/>
      <c r="R167" s="746"/>
      <c r="S167" s="733"/>
    </row>
    <row r="168" spans="1:19" ht="14.4" customHeight="1" x14ac:dyDescent="0.3">
      <c r="A168" s="727" t="s">
        <v>1233</v>
      </c>
      <c r="B168" s="728" t="s">
        <v>1234</v>
      </c>
      <c r="C168" s="728" t="s">
        <v>540</v>
      </c>
      <c r="D168" s="728" t="s">
        <v>733</v>
      </c>
      <c r="E168" s="728" t="s">
        <v>1294</v>
      </c>
      <c r="F168" s="728" t="s">
        <v>1370</v>
      </c>
      <c r="G168" s="728" t="s">
        <v>1371</v>
      </c>
      <c r="H168" s="732"/>
      <c r="I168" s="732"/>
      <c r="J168" s="728"/>
      <c r="K168" s="728"/>
      <c r="L168" s="732">
        <v>2</v>
      </c>
      <c r="M168" s="732">
        <v>1436</v>
      </c>
      <c r="N168" s="728">
        <v>1</v>
      </c>
      <c r="O168" s="728">
        <v>718</v>
      </c>
      <c r="P168" s="732">
        <v>7</v>
      </c>
      <c r="Q168" s="732">
        <v>5033</v>
      </c>
      <c r="R168" s="746">
        <v>3.5048746518105851</v>
      </c>
      <c r="S168" s="733">
        <v>719</v>
      </c>
    </row>
    <row r="169" spans="1:19" ht="14.4" customHeight="1" x14ac:dyDescent="0.3">
      <c r="A169" s="727" t="s">
        <v>1233</v>
      </c>
      <c r="B169" s="728" t="s">
        <v>1234</v>
      </c>
      <c r="C169" s="728" t="s">
        <v>540</v>
      </c>
      <c r="D169" s="728" t="s">
        <v>734</v>
      </c>
      <c r="E169" s="728" t="s">
        <v>1238</v>
      </c>
      <c r="F169" s="728" t="s">
        <v>1243</v>
      </c>
      <c r="G169" s="728" t="s">
        <v>1244</v>
      </c>
      <c r="H169" s="732"/>
      <c r="I169" s="732"/>
      <c r="J169" s="728"/>
      <c r="K169" s="728"/>
      <c r="L169" s="732">
        <v>4916</v>
      </c>
      <c r="M169" s="732">
        <v>25809</v>
      </c>
      <c r="N169" s="728">
        <v>1</v>
      </c>
      <c r="O169" s="728">
        <v>5.25</v>
      </c>
      <c r="P169" s="732">
        <v>6678</v>
      </c>
      <c r="Q169" s="732">
        <v>43599.500000000007</v>
      </c>
      <c r="R169" s="746">
        <v>1.6893138052617307</v>
      </c>
      <c r="S169" s="733">
        <v>6.5288259958071286</v>
      </c>
    </row>
    <row r="170" spans="1:19" ht="14.4" customHeight="1" x14ac:dyDescent="0.3">
      <c r="A170" s="727" t="s">
        <v>1233</v>
      </c>
      <c r="B170" s="728" t="s">
        <v>1234</v>
      </c>
      <c r="C170" s="728" t="s">
        <v>540</v>
      </c>
      <c r="D170" s="728" t="s">
        <v>734</v>
      </c>
      <c r="E170" s="728" t="s">
        <v>1238</v>
      </c>
      <c r="F170" s="728" t="s">
        <v>1249</v>
      </c>
      <c r="G170" s="728" t="s">
        <v>1250</v>
      </c>
      <c r="H170" s="732">
        <v>124116</v>
      </c>
      <c r="I170" s="732">
        <v>712093.94000000006</v>
      </c>
      <c r="J170" s="728">
        <v>0.89747646275162474</v>
      </c>
      <c r="K170" s="728">
        <v>5.7373258886847793</v>
      </c>
      <c r="L170" s="732">
        <v>130595</v>
      </c>
      <c r="M170" s="732">
        <v>793440.23999999987</v>
      </c>
      <c r="N170" s="728">
        <v>1</v>
      </c>
      <c r="O170" s="728">
        <v>6.0755790037903434</v>
      </c>
      <c r="P170" s="732">
        <v>133970</v>
      </c>
      <c r="Q170" s="732">
        <v>708701.2999999997</v>
      </c>
      <c r="R170" s="746">
        <v>0.89320060197602258</v>
      </c>
      <c r="S170" s="733">
        <v>5.2899999999999974</v>
      </c>
    </row>
    <row r="171" spans="1:19" ht="14.4" customHeight="1" x14ac:dyDescent="0.3">
      <c r="A171" s="727" t="s">
        <v>1233</v>
      </c>
      <c r="B171" s="728" t="s">
        <v>1234</v>
      </c>
      <c r="C171" s="728" t="s">
        <v>540</v>
      </c>
      <c r="D171" s="728" t="s">
        <v>734</v>
      </c>
      <c r="E171" s="728" t="s">
        <v>1238</v>
      </c>
      <c r="F171" s="728" t="s">
        <v>1251</v>
      </c>
      <c r="G171" s="728" t="s">
        <v>1252</v>
      </c>
      <c r="H171" s="732"/>
      <c r="I171" s="732"/>
      <c r="J171" s="728"/>
      <c r="K171" s="728"/>
      <c r="L171" s="732">
        <v>240</v>
      </c>
      <c r="M171" s="732">
        <v>2134.36</v>
      </c>
      <c r="N171" s="728">
        <v>1</v>
      </c>
      <c r="O171" s="728">
        <v>8.8931666666666676</v>
      </c>
      <c r="P171" s="732">
        <v>141</v>
      </c>
      <c r="Q171" s="732">
        <v>1288.74</v>
      </c>
      <c r="R171" s="746">
        <v>0.60380629322138712</v>
      </c>
      <c r="S171" s="733">
        <v>9.14</v>
      </c>
    </row>
    <row r="172" spans="1:19" ht="14.4" customHeight="1" x14ac:dyDescent="0.3">
      <c r="A172" s="727" t="s">
        <v>1233</v>
      </c>
      <c r="B172" s="728" t="s">
        <v>1234</v>
      </c>
      <c r="C172" s="728" t="s">
        <v>540</v>
      </c>
      <c r="D172" s="728" t="s">
        <v>734</v>
      </c>
      <c r="E172" s="728" t="s">
        <v>1238</v>
      </c>
      <c r="F172" s="728" t="s">
        <v>1257</v>
      </c>
      <c r="G172" s="728" t="s">
        <v>1258</v>
      </c>
      <c r="H172" s="732">
        <v>700</v>
      </c>
      <c r="I172" s="732">
        <v>13167</v>
      </c>
      <c r="J172" s="728"/>
      <c r="K172" s="728">
        <v>18.809999999999999</v>
      </c>
      <c r="L172" s="732"/>
      <c r="M172" s="732"/>
      <c r="N172" s="728"/>
      <c r="O172" s="728"/>
      <c r="P172" s="732"/>
      <c r="Q172" s="732"/>
      <c r="R172" s="746"/>
      <c r="S172" s="733"/>
    </row>
    <row r="173" spans="1:19" ht="14.4" customHeight="1" x14ac:dyDescent="0.3">
      <c r="A173" s="727" t="s">
        <v>1233</v>
      </c>
      <c r="B173" s="728" t="s">
        <v>1234</v>
      </c>
      <c r="C173" s="728" t="s">
        <v>540</v>
      </c>
      <c r="D173" s="728" t="s">
        <v>734</v>
      </c>
      <c r="E173" s="728" t="s">
        <v>1238</v>
      </c>
      <c r="F173" s="728" t="s">
        <v>1261</v>
      </c>
      <c r="G173" s="728" t="s">
        <v>1262</v>
      </c>
      <c r="H173" s="732">
        <v>1000</v>
      </c>
      <c r="I173" s="732">
        <v>6620</v>
      </c>
      <c r="J173" s="728"/>
      <c r="K173" s="728">
        <v>6.62</v>
      </c>
      <c r="L173" s="732"/>
      <c r="M173" s="732"/>
      <c r="N173" s="728"/>
      <c r="O173" s="728"/>
      <c r="P173" s="732"/>
      <c r="Q173" s="732"/>
      <c r="R173" s="746"/>
      <c r="S173" s="733"/>
    </row>
    <row r="174" spans="1:19" ht="14.4" customHeight="1" x14ac:dyDescent="0.3">
      <c r="A174" s="727" t="s">
        <v>1233</v>
      </c>
      <c r="B174" s="728" t="s">
        <v>1234</v>
      </c>
      <c r="C174" s="728" t="s">
        <v>540</v>
      </c>
      <c r="D174" s="728" t="s">
        <v>734</v>
      </c>
      <c r="E174" s="728" t="s">
        <v>1238</v>
      </c>
      <c r="F174" s="728" t="s">
        <v>1263</v>
      </c>
      <c r="G174" s="728" t="s">
        <v>1264</v>
      </c>
      <c r="H174" s="732">
        <v>420</v>
      </c>
      <c r="I174" s="732">
        <v>7937.9999999999991</v>
      </c>
      <c r="J174" s="728">
        <v>0.19056691376186957</v>
      </c>
      <c r="K174" s="728">
        <v>18.899999999999999</v>
      </c>
      <c r="L174" s="732">
        <v>2067</v>
      </c>
      <c r="M174" s="732">
        <v>41654.660000000003</v>
      </c>
      <c r="N174" s="728">
        <v>1</v>
      </c>
      <c r="O174" s="728">
        <v>20.152230285437835</v>
      </c>
      <c r="P174" s="732"/>
      <c r="Q174" s="732"/>
      <c r="R174" s="746"/>
      <c r="S174" s="733"/>
    </row>
    <row r="175" spans="1:19" ht="14.4" customHeight="1" x14ac:dyDescent="0.3">
      <c r="A175" s="727" t="s">
        <v>1233</v>
      </c>
      <c r="B175" s="728" t="s">
        <v>1234</v>
      </c>
      <c r="C175" s="728" t="s">
        <v>540</v>
      </c>
      <c r="D175" s="728" t="s">
        <v>734</v>
      </c>
      <c r="E175" s="728" t="s">
        <v>1238</v>
      </c>
      <c r="F175" s="728" t="s">
        <v>1269</v>
      </c>
      <c r="G175" s="728" t="s">
        <v>1270</v>
      </c>
      <c r="H175" s="732"/>
      <c r="I175" s="732"/>
      <c r="J175" s="728"/>
      <c r="K175" s="728"/>
      <c r="L175" s="732">
        <v>23</v>
      </c>
      <c r="M175" s="732">
        <v>49766.019999999975</v>
      </c>
      <c r="N175" s="728">
        <v>1</v>
      </c>
      <c r="O175" s="728">
        <v>2163.7399999999989</v>
      </c>
      <c r="P175" s="732">
        <v>34</v>
      </c>
      <c r="Q175" s="732">
        <v>67546.10000000002</v>
      </c>
      <c r="R175" s="746">
        <v>1.3572734970568283</v>
      </c>
      <c r="S175" s="733">
        <v>1986.6500000000005</v>
      </c>
    </row>
    <row r="176" spans="1:19" ht="14.4" customHeight="1" x14ac:dyDescent="0.3">
      <c r="A176" s="727" t="s">
        <v>1233</v>
      </c>
      <c r="B176" s="728" t="s">
        <v>1234</v>
      </c>
      <c r="C176" s="728" t="s">
        <v>540</v>
      </c>
      <c r="D176" s="728" t="s">
        <v>734</v>
      </c>
      <c r="E176" s="728" t="s">
        <v>1238</v>
      </c>
      <c r="F176" s="728" t="s">
        <v>1273</v>
      </c>
      <c r="G176" s="728" t="s">
        <v>1274</v>
      </c>
      <c r="H176" s="732">
        <v>15958</v>
      </c>
      <c r="I176" s="732">
        <v>54516.599999999991</v>
      </c>
      <c r="J176" s="728">
        <v>0.25681474178404196</v>
      </c>
      <c r="K176" s="728">
        <v>3.4162551698207788</v>
      </c>
      <c r="L176" s="732">
        <v>53473</v>
      </c>
      <c r="M176" s="732">
        <v>212279.87</v>
      </c>
      <c r="N176" s="728">
        <v>1</v>
      </c>
      <c r="O176" s="728">
        <v>3.9698515138481101</v>
      </c>
      <c r="P176" s="732">
        <v>35894</v>
      </c>
      <c r="Q176" s="732">
        <v>135320.38</v>
      </c>
      <c r="R176" s="746">
        <v>0.63746213901487692</v>
      </c>
      <c r="S176" s="733">
        <v>3.77</v>
      </c>
    </row>
    <row r="177" spans="1:19" ht="14.4" customHeight="1" x14ac:dyDescent="0.3">
      <c r="A177" s="727" t="s">
        <v>1233</v>
      </c>
      <c r="B177" s="728" t="s">
        <v>1234</v>
      </c>
      <c r="C177" s="728" t="s">
        <v>540</v>
      </c>
      <c r="D177" s="728" t="s">
        <v>734</v>
      </c>
      <c r="E177" s="728" t="s">
        <v>1238</v>
      </c>
      <c r="F177" s="728" t="s">
        <v>1279</v>
      </c>
      <c r="G177" s="728" t="s">
        <v>1280</v>
      </c>
      <c r="H177" s="732">
        <v>540</v>
      </c>
      <c r="I177" s="732">
        <v>89834.4</v>
      </c>
      <c r="J177" s="728"/>
      <c r="K177" s="728">
        <v>166.35999999999999</v>
      </c>
      <c r="L177" s="732"/>
      <c r="M177" s="732"/>
      <c r="N177" s="728"/>
      <c r="O177" s="728"/>
      <c r="P177" s="732"/>
      <c r="Q177" s="732"/>
      <c r="R177" s="746"/>
      <c r="S177" s="733"/>
    </row>
    <row r="178" spans="1:19" ht="14.4" customHeight="1" x14ac:dyDescent="0.3">
      <c r="A178" s="727" t="s">
        <v>1233</v>
      </c>
      <c r="B178" s="728" t="s">
        <v>1234</v>
      </c>
      <c r="C178" s="728" t="s">
        <v>540</v>
      </c>
      <c r="D178" s="728" t="s">
        <v>734</v>
      </c>
      <c r="E178" s="728" t="s">
        <v>1238</v>
      </c>
      <c r="F178" s="728" t="s">
        <v>1281</v>
      </c>
      <c r="G178" s="728" t="s">
        <v>1282</v>
      </c>
      <c r="H178" s="732">
        <v>100</v>
      </c>
      <c r="I178" s="732">
        <v>2024</v>
      </c>
      <c r="J178" s="728"/>
      <c r="K178" s="728">
        <v>20.239999999999998</v>
      </c>
      <c r="L178" s="732"/>
      <c r="M178" s="732"/>
      <c r="N178" s="728"/>
      <c r="O178" s="728"/>
      <c r="P178" s="732"/>
      <c r="Q178" s="732"/>
      <c r="R178" s="746"/>
      <c r="S178" s="733"/>
    </row>
    <row r="179" spans="1:19" ht="14.4" customHeight="1" x14ac:dyDescent="0.3">
      <c r="A179" s="727" t="s">
        <v>1233</v>
      </c>
      <c r="B179" s="728" t="s">
        <v>1234</v>
      </c>
      <c r="C179" s="728" t="s">
        <v>540</v>
      </c>
      <c r="D179" s="728" t="s">
        <v>734</v>
      </c>
      <c r="E179" s="728" t="s">
        <v>1238</v>
      </c>
      <c r="F179" s="728" t="s">
        <v>1288</v>
      </c>
      <c r="G179" s="728" t="s">
        <v>1289</v>
      </c>
      <c r="H179" s="732"/>
      <c r="I179" s="732"/>
      <c r="J179" s="728"/>
      <c r="K179" s="728"/>
      <c r="L179" s="732"/>
      <c r="M179" s="732"/>
      <c r="N179" s="728"/>
      <c r="O179" s="728"/>
      <c r="P179" s="732">
        <v>1</v>
      </c>
      <c r="Q179" s="732">
        <v>108562.2</v>
      </c>
      <c r="R179" s="746"/>
      <c r="S179" s="733">
        <v>108562.2</v>
      </c>
    </row>
    <row r="180" spans="1:19" ht="14.4" customHeight="1" x14ac:dyDescent="0.3">
      <c r="A180" s="727" t="s">
        <v>1233</v>
      </c>
      <c r="B180" s="728" t="s">
        <v>1234</v>
      </c>
      <c r="C180" s="728" t="s">
        <v>540</v>
      </c>
      <c r="D180" s="728" t="s">
        <v>734</v>
      </c>
      <c r="E180" s="728" t="s">
        <v>1294</v>
      </c>
      <c r="F180" s="728" t="s">
        <v>1295</v>
      </c>
      <c r="G180" s="728" t="s">
        <v>1296</v>
      </c>
      <c r="H180" s="732">
        <v>5</v>
      </c>
      <c r="I180" s="732">
        <v>175</v>
      </c>
      <c r="J180" s="728">
        <v>4.7297297297297298</v>
      </c>
      <c r="K180" s="728">
        <v>35</v>
      </c>
      <c r="L180" s="732">
        <v>1</v>
      </c>
      <c r="M180" s="732">
        <v>37</v>
      </c>
      <c r="N180" s="728">
        <v>1</v>
      </c>
      <c r="O180" s="728">
        <v>37</v>
      </c>
      <c r="P180" s="732">
        <v>2</v>
      </c>
      <c r="Q180" s="732">
        <v>74</v>
      </c>
      <c r="R180" s="746">
        <v>2</v>
      </c>
      <c r="S180" s="733">
        <v>37</v>
      </c>
    </row>
    <row r="181" spans="1:19" ht="14.4" customHeight="1" x14ac:dyDescent="0.3">
      <c r="A181" s="727" t="s">
        <v>1233</v>
      </c>
      <c r="B181" s="728" t="s">
        <v>1234</v>
      </c>
      <c r="C181" s="728" t="s">
        <v>540</v>
      </c>
      <c r="D181" s="728" t="s">
        <v>734</v>
      </c>
      <c r="E181" s="728" t="s">
        <v>1294</v>
      </c>
      <c r="F181" s="728" t="s">
        <v>1297</v>
      </c>
      <c r="G181" s="728" t="s">
        <v>1298</v>
      </c>
      <c r="H181" s="732">
        <v>52</v>
      </c>
      <c r="I181" s="732">
        <v>22048</v>
      </c>
      <c r="J181" s="728">
        <v>1.015709218224536</v>
      </c>
      <c r="K181" s="728">
        <v>424</v>
      </c>
      <c r="L181" s="732">
        <v>49</v>
      </c>
      <c r="M181" s="732">
        <v>21707</v>
      </c>
      <c r="N181" s="728">
        <v>1</v>
      </c>
      <c r="O181" s="728">
        <v>443</v>
      </c>
      <c r="P181" s="732">
        <v>52</v>
      </c>
      <c r="Q181" s="732">
        <v>23088</v>
      </c>
      <c r="R181" s="746">
        <v>1.0636200304049386</v>
      </c>
      <c r="S181" s="733">
        <v>444</v>
      </c>
    </row>
    <row r="182" spans="1:19" ht="14.4" customHeight="1" x14ac:dyDescent="0.3">
      <c r="A182" s="727" t="s">
        <v>1233</v>
      </c>
      <c r="B182" s="728" t="s">
        <v>1234</v>
      </c>
      <c r="C182" s="728" t="s">
        <v>540</v>
      </c>
      <c r="D182" s="728" t="s">
        <v>734</v>
      </c>
      <c r="E182" s="728" t="s">
        <v>1294</v>
      </c>
      <c r="F182" s="728" t="s">
        <v>1301</v>
      </c>
      <c r="G182" s="728" t="s">
        <v>1302</v>
      </c>
      <c r="H182" s="732"/>
      <c r="I182" s="732"/>
      <c r="J182" s="728"/>
      <c r="K182" s="728"/>
      <c r="L182" s="732"/>
      <c r="M182" s="732"/>
      <c r="N182" s="728"/>
      <c r="O182" s="728"/>
      <c r="P182" s="732">
        <v>1</v>
      </c>
      <c r="Q182" s="732">
        <v>352</v>
      </c>
      <c r="R182" s="746"/>
      <c r="S182" s="733">
        <v>352</v>
      </c>
    </row>
    <row r="183" spans="1:19" ht="14.4" customHeight="1" x14ac:dyDescent="0.3">
      <c r="A183" s="727" t="s">
        <v>1233</v>
      </c>
      <c r="B183" s="728" t="s">
        <v>1234</v>
      </c>
      <c r="C183" s="728" t="s">
        <v>540</v>
      </c>
      <c r="D183" s="728" t="s">
        <v>734</v>
      </c>
      <c r="E183" s="728" t="s">
        <v>1294</v>
      </c>
      <c r="F183" s="728" t="s">
        <v>839</v>
      </c>
      <c r="G183" s="728" t="s">
        <v>1307</v>
      </c>
      <c r="H183" s="732">
        <v>1</v>
      </c>
      <c r="I183" s="732">
        <v>1672</v>
      </c>
      <c r="J183" s="728"/>
      <c r="K183" s="728">
        <v>1672</v>
      </c>
      <c r="L183" s="732"/>
      <c r="M183" s="732"/>
      <c r="N183" s="728"/>
      <c r="O183" s="728"/>
      <c r="P183" s="732"/>
      <c r="Q183" s="732"/>
      <c r="R183" s="746"/>
      <c r="S183" s="733"/>
    </row>
    <row r="184" spans="1:19" ht="14.4" customHeight="1" x14ac:dyDescent="0.3">
      <c r="A184" s="727" t="s">
        <v>1233</v>
      </c>
      <c r="B184" s="728" t="s">
        <v>1234</v>
      </c>
      <c r="C184" s="728" t="s">
        <v>540</v>
      </c>
      <c r="D184" s="728" t="s">
        <v>734</v>
      </c>
      <c r="E184" s="728" t="s">
        <v>1294</v>
      </c>
      <c r="F184" s="728" t="s">
        <v>1316</v>
      </c>
      <c r="G184" s="728" t="s">
        <v>1317</v>
      </c>
      <c r="H184" s="732"/>
      <c r="I184" s="732"/>
      <c r="J184" s="728"/>
      <c r="K184" s="728"/>
      <c r="L184" s="732">
        <v>4</v>
      </c>
      <c r="M184" s="732">
        <v>5724</v>
      </c>
      <c r="N184" s="728">
        <v>1</v>
      </c>
      <c r="O184" s="728">
        <v>1431</v>
      </c>
      <c r="P184" s="732">
        <v>3</v>
      </c>
      <c r="Q184" s="732">
        <v>4293</v>
      </c>
      <c r="R184" s="746">
        <v>0.75</v>
      </c>
      <c r="S184" s="733">
        <v>1431</v>
      </c>
    </row>
    <row r="185" spans="1:19" ht="14.4" customHeight="1" x14ac:dyDescent="0.3">
      <c r="A185" s="727" t="s">
        <v>1233</v>
      </c>
      <c r="B185" s="728" t="s">
        <v>1234</v>
      </c>
      <c r="C185" s="728" t="s">
        <v>540</v>
      </c>
      <c r="D185" s="728" t="s">
        <v>734</v>
      </c>
      <c r="E185" s="728" t="s">
        <v>1294</v>
      </c>
      <c r="F185" s="728" t="s">
        <v>1322</v>
      </c>
      <c r="G185" s="728" t="s">
        <v>1323</v>
      </c>
      <c r="H185" s="732"/>
      <c r="I185" s="732"/>
      <c r="J185" s="728"/>
      <c r="K185" s="728"/>
      <c r="L185" s="732">
        <v>6</v>
      </c>
      <c r="M185" s="732">
        <v>7278</v>
      </c>
      <c r="N185" s="728">
        <v>1</v>
      </c>
      <c r="O185" s="728">
        <v>1213</v>
      </c>
      <c r="P185" s="732">
        <v>4</v>
      </c>
      <c r="Q185" s="732">
        <v>4852</v>
      </c>
      <c r="R185" s="746">
        <v>0.66666666666666663</v>
      </c>
      <c r="S185" s="733">
        <v>1213</v>
      </c>
    </row>
    <row r="186" spans="1:19" ht="14.4" customHeight="1" x14ac:dyDescent="0.3">
      <c r="A186" s="727" t="s">
        <v>1233</v>
      </c>
      <c r="B186" s="728" t="s">
        <v>1234</v>
      </c>
      <c r="C186" s="728" t="s">
        <v>540</v>
      </c>
      <c r="D186" s="728" t="s">
        <v>734</v>
      </c>
      <c r="E186" s="728" t="s">
        <v>1294</v>
      </c>
      <c r="F186" s="728" t="s">
        <v>1326</v>
      </c>
      <c r="G186" s="728" t="s">
        <v>1327</v>
      </c>
      <c r="H186" s="732"/>
      <c r="I186" s="732"/>
      <c r="J186" s="728"/>
      <c r="K186" s="728"/>
      <c r="L186" s="732">
        <v>22</v>
      </c>
      <c r="M186" s="732">
        <v>14982</v>
      </c>
      <c r="N186" s="728">
        <v>1</v>
      </c>
      <c r="O186" s="728">
        <v>681</v>
      </c>
      <c r="P186" s="732">
        <v>34</v>
      </c>
      <c r="Q186" s="732">
        <v>23188</v>
      </c>
      <c r="R186" s="746">
        <v>1.5477239353891337</v>
      </c>
      <c r="S186" s="733">
        <v>682</v>
      </c>
    </row>
    <row r="187" spans="1:19" ht="14.4" customHeight="1" x14ac:dyDescent="0.3">
      <c r="A187" s="727" t="s">
        <v>1233</v>
      </c>
      <c r="B187" s="728" t="s">
        <v>1234</v>
      </c>
      <c r="C187" s="728" t="s">
        <v>540</v>
      </c>
      <c r="D187" s="728" t="s">
        <v>734</v>
      </c>
      <c r="E187" s="728" t="s">
        <v>1294</v>
      </c>
      <c r="F187" s="728" t="s">
        <v>1328</v>
      </c>
      <c r="G187" s="728" t="s">
        <v>1329</v>
      </c>
      <c r="H187" s="732">
        <v>1</v>
      </c>
      <c r="I187" s="732">
        <v>689</v>
      </c>
      <c r="J187" s="728"/>
      <c r="K187" s="728">
        <v>689</v>
      </c>
      <c r="L187" s="732"/>
      <c r="M187" s="732"/>
      <c r="N187" s="728"/>
      <c r="O187" s="728"/>
      <c r="P187" s="732"/>
      <c r="Q187" s="732"/>
      <c r="R187" s="746"/>
      <c r="S187" s="733"/>
    </row>
    <row r="188" spans="1:19" ht="14.4" customHeight="1" x14ac:dyDescent="0.3">
      <c r="A188" s="727" t="s">
        <v>1233</v>
      </c>
      <c r="B188" s="728" t="s">
        <v>1234</v>
      </c>
      <c r="C188" s="728" t="s">
        <v>540</v>
      </c>
      <c r="D188" s="728" t="s">
        <v>734</v>
      </c>
      <c r="E188" s="728" t="s">
        <v>1294</v>
      </c>
      <c r="F188" s="728" t="s">
        <v>1330</v>
      </c>
      <c r="G188" s="728" t="s">
        <v>1331</v>
      </c>
      <c r="H188" s="732">
        <v>1</v>
      </c>
      <c r="I188" s="732">
        <v>2543</v>
      </c>
      <c r="J188" s="728"/>
      <c r="K188" s="728">
        <v>2543</v>
      </c>
      <c r="L188" s="732"/>
      <c r="M188" s="732"/>
      <c r="N188" s="728"/>
      <c r="O188" s="728"/>
      <c r="P188" s="732">
        <v>3</v>
      </c>
      <c r="Q188" s="732">
        <v>7914</v>
      </c>
      <c r="R188" s="746"/>
      <c r="S188" s="733">
        <v>2638</v>
      </c>
    </row>
    <row r="189" spans="1:19" ht="14.4" customHeight="1" x14ac:dyDescent="0.3">
      <c r="A189" s="727" t="s">
        <v>1233</v>
      </c>
      <c r="B189" s="728" t="s">
        <v>1234</v>
      </c>
      <c r="C189" s="728" t="s">
        <v>540</v>
      </c>
      <c r="D189" s="728" t="s">
        <v>734</v>
      </c>
      <c r="E189" s="728" t="s">
        <v>1294</v>
      </c>
      <c r="F189" s="728" t="s">
        <v>1332</v>
      </c>
      <c r="G189" s="728" t="s">
        <v>1333</v>
      </c>
      <c r="H189" s="732">
        <v>455</v>
      </c>
      <c r="I189" s="732">
        <v>801710</v>
      </c>
      <c r="J189" s="728">
        <v>0.66761877003788983</v>
      </c>
      <c r="K189" s="728">
        <v>1762</v>
      </c>
      <c r="L189" s="732">
        <v>658</v>
      </c>
      <c r="M189" s="732">
        <v>1200850</v>
      </c>
      <c r="N189" s="728">
        <v>1</v>
      </c>
      <c r="O189" s="728">
        <v>1825</v>
      </c>
      <c r="P189" s="732">
        <v>620</v>
      </c>
      <c r="Q189" s="732">
        <v>1131500</v>
      </c>
      <c r="R189" s="746">
        <v>0.94224924012158051</v>
      </c>
      <c r="S189" s="733">
        <v>1825</v>
      </c>
    </row>
    <row r="190" spans="1:19" ht="14.4" customHeight="1" x14ac:dyDescent="0.3">
      <c r="A190" s="727" t="s">
        <v>1233</v>
      </c>
      <c r="B190" s="728" t="s">
        <v>1234</v>
      </c>
      <c r="C190" s="728" t="s">
        <v>540</v>
      </c>
      <c r="D190" s="728" t="s">
        <v>734</v>
      </c>
      <c r="E190" s="728" t="s">
        <v>1294</v>
      </c>
      <c r="F190" s="728" t="s">
        <v>1334</v>
      </c>
      <c r="G190" s="728" t="s">
        <v>1335</v>
      </c>
      <c r="H190" s="732">
        <v>349</v>
      </c>
      <c r="I190" s="732">
        <v>144137</v>
      </c>
      <c r="J190" s="728">
        <v>0.93588769633337876</v>
      </c>
      <c r="K190" s="728">
        <v>413</v>
      </c>
      <c r="L190" s="732">
        <v>359</v>
      </c>
      <c r="M190" s="732">
        <v>154011</v>
      </c>
      <c r="N190" s="728">
        <v>1</v>
      </c>
      <c r="O190" s="728">
        <v>429</v>
      </c>
      <c r="P190" s="732">
        <v>362</v>
      </c>
      <c r="Q190" s="732">
        <v>155298</v>
      </c>
      <c r="R190" s="746">
        <v>1.0083565459610029</v>
      </c>
      <c r="S190" s="733">
        <v>429</v>
      </c>
    </row>
    <row r="191" spans="1:19" ht="14.4" customHeight="1" x14ac:dyDescent="0.3">
      <c r="A191" s="727" t="s">
        <v>1233</v>
      </c>
      <c r="B191" s="728" t="s">
        <v>1234</v>
      </c>
      <c r="C191" s="728" t="s">
        <v>540</v>
      </c>
      <c r="D191" s="728" t="s">
        <v>734</v>
      </c>
      <c r="E191" s="728" t="s">
        <v>1294</v>
      </c>
      <c r="F191" s="728" t="s">
        <v>1344</v>
      </c>
      <c r="G191" s="728" t="s">
        <v>1345</v>
      </c>
      <c r="H191" s="732">
        <v>141</v>
      </c>
      <c r="I191" s="732">
        <v>82626</v>
      </c>
      <c r="J191" s="728">
        <v>0.88100569381357563</v>
      </c>
      <c r="K191" s="728">
        <v>586</v>
      </c>
      <c r="L191" s="732">
        <v>154</v>
      </c>
      <c r="M191" s="732">
        <v>93786</v>
      </c>
      <c r="N191" s="728">
        <v>1</v>
      </c>
      <c r="O191" s="728">
        <v>609</v>
      </c>
      <c r="P191" s="732">
        <v>170</v>
      </c>
      <c r="Q191" s="732">
        <v>103700</v>
      </c>
      <c r="R191" s="746">
        <v>1.1057087411767215</v>
      </c>
      <c r="S191" s="733">
        <v>610</v>
      </c>
    </row>
    <row r="192" spans="1:19" ht="14.4" customHeight="1" x14ac:dyDescent="0.3">
      <c r="A192" s="727" t="s">
        <v>1233</v>
      </c>
      <c r="B192" s="728" t="s">
        <v>1234</v>
      </c>
      <c r="C192" s="728" t="s">
        <v>540</v>
      </c>
      <c r="D192" s="728" t="s">
        <v>734</v>
      </c>
      <c r="E192" s="728" t="s">
        <v>1294</v>
      </c>
      <c r="F192" s="728" t="s">
        <v>1350</v>
      </c>
      <c r="G192" s="728" t="s">
        <v>1351</v>
      </c>
      <c r="H192" s="732">
        <v>23</v>
      </c>
      <c r="I192" s="732">
        <v>29762</v>
      </c>
      <c r="J192" s="728">
        <v>0.28432496465283352</v>
      </c>
      <c r="K192" s="728">
        <v>1294</v>
      </c>
      <c r="L192" s="732">
        <v>78</v>
      </c>
      <c r="M192" s="732">
        <v>104676</v>
      </c>
      <c r="N192" s="728">
        <v>1</v>
      </c>
      <c r="O192" s="728">
        <v>1342</v>
      </c>
      <c r="P192" s="732">
        <v>51</v>
      </c>
      <c r="Q192" s="732">
        <v>68442</v>
      </c>
      <c r="R192" s="746">
        <v>0.65384615384615385</v>
      </c>
      <c r="S192" s="733">
        <v>1342</v>
      </c>
    </row>
    <row r="193" spans="1:19" ht="14.4" customHeight="1" x14ac:dyDescent="0.3">
      <c r="A193" s="727" t="s">
        <v>1233</v>
      </c>
      <c r="B193" s="728" t="s">
        <v>1234</v>
      </c>
      <c r="C193" s="728" t="s">
        <v>540</v>
      </c>
      <c r="D193" s="728" t="s">
        <v>734</v>
      </c>
      <c r="E193" s="728" t="s">
        <v>1294</v>
      </c>
      <c r="F193" s="728" t="s">
        <v>1352</v>
      </c>
      <c r="G193" s="728" t="s">
        <v>1353</v>
      </c>
      <c r="H193" s="732"/>
      <c r="I193" s="732"/>
      <c r="J193" s="728"/>
      <c r="K193" s="728"/>
      <c r="L193" s="732">
        <v>28</v>
      </c>
      <c r="M193" s="732">
        <v>14252</v>
      </c>
      <c r="N193" s="728">
        <v>1</v>
      </c>
      <c r="O193" s="728">
        <v>509</v>
      </c>
      <c r="P193" s="732">
        <v>37</v>
      </c>
      <c r="Q193" s="732">
        <v>18833</v>
      </c>
      <c r="R193" s="746">
        <v>1.3214285714285714</v>
      </c>
      <c r="S193" s="733">
        <v>509</v>
      </c>
    </row>
    <row r="194" spans="1:19" ht="14.4" customHeight="1" x14ac:dyDescent="0.3">
      <c r="A194" s="727" t="s">
        <v>1233</v>
      </c>
      <c r="B194" s="728" t="s">
        <v>1234</v>
      </c>
      <c r="C194" s="728" t="s">
        <v>540</v>
      </c>
      <c r="D194" s="728" t="s">
        <v>734</v>
      </c>
      <c r="E194" s="728" t="s">
        <v>1294</v>
      </c>
      <c r="F194" s="728" t="s">
        <v>1354</v>
      </c>
      <c r="G194" s="728" t="s">
        <v>1355</v>
      </c>
      <c r="H194" s="732">
        <v>1</v>
      </c>
      <c r="I194" s="732">
        <v>2258</v>
      </c>
      <c r="J194" s="728">
        <v>0.24237870330613998</v>
      </c>
      <c r="K194" s="728">
        <v>2258</v>
      </c>
      <c r="L194" s="732">
        <v>4</v>
      </c>
      <c r="M194" s="732">
        <v>9316</v>
      </c>
      <c r="N194" s="728">
        <v>1</v>
      </c>
      <c r="O194" s="728">
        <v>2329</v>
      </c>
      <c r="P194" s="732"/>
      <c r="Q194" s="732"/>
      <c r="R194" s="746"/>
      <c r="S194" s="733"/>
    </row>
    <row r="195" spans="1:19" ht="14.4" customHeight="1" x14ac:dyDescent="0.3">
      <c r="A195" s="727" t="s">
        <v>1233</v>
      </c>
      <c r="B195" s="728" t="s">
        <v>1234</v>
      </c>
      <c r="C195" s="728" t="s">
        <v>540</v>
      </c>
      <c r="D195" s="728" t="s">
        <v>734</v>
      </c>
      <c r="E195" s="728" t="s">
        <v>1294</v>
      </c>
      <c r="F195" s="728" t="s">
        <v>1364</v>
      </c>
      <c r="G195" s="728" t="s">
        <v>1365</v>
      </c>
      <c r="H195" s="732"/>
      <c r="I195" s="732"/>
      <c r="J195" s="728"/>
      <c r="K195" s="728"/>
      <c r="L195" s="732">
        <v>1</v>
      </c>
      <c r="M195" s="732">
        <v>525</v>
      </c>
      <c r="N195" s="728">
        <v>1</v>
      </c>
      <c r="O195" s="728">
        <v>525</v>
      </c>
      <c r="P195" s="732"/>
      <c r="Q195" s="732"/>
      <c r="R195" s="746"/>
      <c r="S195" s="733"/>
    </row>
    <row r="196" spans="1:19" ht="14.4" customHeight="1" x14ac:dyDescent="0.3">
      <c r="A196" s="727" t="s">
        <v>1233</v>
      </c>
      <c r="B196" s="728" t="s">
        <v>1234</v>
      </c>
      <c r="C196" s="728" t="s">
        <v>540</v>
      </c>
      <c r="D196" s="728" t="s">
        <v>734</v>
      </c>
      <c r="E196" s="728" t="s">
        <v>1294</v>
      </c>
      <c r="F196" s="728" t="s">
        <v>1370</v>
      </c>
      <c r="G196" s="728" t="s">
        <v>1371</v>
      </c>
      <c r="H196" s="732"/>
      <c r="I196" s="732"/>
      <c r="J196" s="728"/>
      <c r="K196" s="728"/>
      <c r="L196" s="732">
        <v>4</v>
      </c>
      <c r="M196" s="732">
        <v>2872</v>
      </c>
      <c r="N196" s="728">
        <v>1</v>
      </c>
      <c r="O196" s="728">
        <v>718</v>
      </c>
      <c r="P196" s="732">
        <v>3</v>
      </c>
      <c r="Q196" s="732">
        <v>2157</v>
      </c>
      <c r="R196" s="746">
        <v>0.75104456824512533</v>
      </c>
      <c r="S196" s="733">
        <v>719</v>
      </c>
    </row>
    <row r="197" spans="1:19" ht="14.4" customHeight="1" x14ac:dyDescent="0.3">
      <c r="A197" s="727" t="s">
        <v>1233</v>
      </c>
      <c r="B197" s="728" t="s">
        <v>1234</v>
      </c>
      <c r="C197" s="728" t="s">
        <v>540</v>
      </c>
      <c r="D197" s="728" t="s">
        <v>735</v>
      </c>
      <c r="E197" s="728" t="s">
        <v>1238</v>
      </c>
      <c r="F197" s="728" t="s">
        <v>1241</v>
      </c>
      <c r="G197" s="728" t="s">
        <v>1242</v>
      </c>
      <c r="H197" s="732">
        <v>880</v>
      </c>
      <c r="I197" s="732">
        <v>1856.8</v>
      </c>
      <c r="J197" s="728">
        <v>3.4771535580524344</v>
      </c>
      <c r="K197" s="728">
        <v>2.11</v>
      </c>
      <c r="L197" s="732">
        <v>200</v>
      </c>
      <c r="M197" s="732">
        <v>534</v>
      </c>
      <c r="N197" s="728">
        <v>1</v>
      </c>
      <c r="O197" s="728">
        <v>2.67</v>
      </c>
      <c r="P197" s="732">
        <v>100</v>
      </c>
      <c r="Q197" s="732">
        <v>259</v>
      </c>
      <c r="R197" s="746">
        <v>0.48501872659176032</v>
      </c>
      <c r="S197" s="733">
        <v>2.59</v>
      </c>
    </row>
    <row r="198" spans="1:19" ht="14.4" customHeight="1" x14ac:dyDescent="0.3">
      <c r="A198" s="727" t="s">
        <v>1233</v>
      </c>
      <c r="B198" s="728" t="s">
        <v>1234</v>
      </c>
      <c r="C198" s="728" t="s">
        <v>540</v>
      </c>
      <c r="D198" s="728" t="s">
        <v>735</v>
      </c>
      <c r="E198" s="728" t="s">
        <v>1238</v>
      </c>
      <c r="F198" s="728" t="s">
        <v>1243</v>
      </c>
      <c r="G198" s="728" t="s">
        <v>1244</v>
      </c>
      <c r="H198" s="732">
        <v>2670</v>
      </c>
      <c r="I198" s="732">
        <v>13777.800000000003</v>
      </c>
      <c r="J198" s="728">
        <v>2.0502678571428574</v>
      </c>
      <c r="K198" s="728">
        <v>5.1602247191011248</v>
      </c>
      <c r="L198" s="732">
        <v>1280</v>
      </c>
      <c r="M198" s="732">
        <v>6720</v>
      </c>
      <c r="N198" s="728">
        <v>1</v>
      </c>
      <c r="O198" s="728">
        <v>5.25</v>
      </c>
      <c r="P198" s="732">
        <v>720</v>
      </c>
      <c r="Q198" s="732">
        <v>5155.2</v>
      </c>
      <c r="R198" s="746">
        <v>0.76714285714285713</v>
      </c>
      <c r="S198" s="733">
        <v>7.16</v>
      </c>
    </row>
    <row r="199" spans="1:19" ht="14.4" customHeight="1" x14ac:dyDescent="0.3">
      <c r="A199" s="727" t="s">
        <v>1233</v>
      </c>
      <c r="B199" s="728" t="s">
        <v>1234</v>
      </c>
      <c r="C199" s="728" t="s">
        <v>540</v>
      </c>
      <c r="D199" s="728" t="s">
        <v>735</v>
      </c>
      <c r="E199" s="728" t="s">
        <v>1238</v>
      </c>
      <c r="F199" s="728" t="s">
        <v>1245</v>
      </c>
      <c r="G199" s="728" t="s">
        <v>1246</v>
      </c>
      <c r="H199" s="732"/>
      <c r="I199" s="732"/>
      <c r="J199" s="728"/>
      <c r="K199" s="728"/>
      <c r="L199" s="732">
        <v>0</v>
      </c>
      <c r="M199" s="732">
        <v>0</v>
      </c>
      <c r="N199" s="728"/>
      <c r="O199" s="728"/>
      <c r="P199" s="732">
        <v>1</v>
      </c>
      <c r="Q199" s="732">
        <v>10.199999999999999</v>
      </c>
      <c r="R199" s="746"/>
      <c r="S199" s="733">
        <v>10.199999999999999</v>
      </c>
    </row>
    <row r="200" spans="1:19" ht="14.4" customHeight="1" x14ac:dyDescent="0.3">
      <c r="A200" s="727" t="s">
        <v>1233</v>
      </c>
      <c r="B200" s="728" t="s">
        <v>1234</v>
      </c>
      <c r="C200" s="728" t="s">
        <v>540</v>
      </c>
      <c r="D200" s="728" t="s">
        <v>735</v>
      </c>
      <c r="E200" s="728" t="s">
        <v>1238</v>
      </c>
      <c r="F200" s="728" t="s">
        <v>1249</v>
      </c>
      <c r="G200" s="728" t="s">
        <v>1250</v>
      </c>
      <c r="H200" s="732">
        <v>4030</v>
      </c>
      <c r="I200" s="732">
        <v>23535.200000000001</v>
      </c>
      <c r="J200" s="728">
        <v>2.4059430940768403</v>
      </c>
      <c r="K200" s="728">
        <v>5.84</v>
      </c>
      <c r="L200" s="732">
        <v>1601</v>
      </c>
      <c r="M200" s="732">
        <v>9782.11</v>
      </c>
      <c r="N200" s="728">
        <v>1</v>
      </c>
      <c r="O200" s="728">
        <v>6.11</v>
      </c>
      <c r="P200" s="732">
        <v>800</v>
      </c>
      <c r="Q200" s="732">
        <v>4232</v>
      </c>
      <c r="R200" s="746">
        <v>0.43262649878196008</v>
      </c>
      <c r="S200" s="733">
        <v>5.29</v>
      </c>
    </row>
    <row r="201" spans="1:19" ht="14.4" customHeight="1" x14ac:dyDescent="0.3">
      <c r="A201" s="727" t="s">
        <v>1233</v>
      </c>
      <c r="B201" s="728" t="s">
        <v>1234</v>
      </c>
      <c r="C201" s="728" t="s">
        <v>540</v>
      </c>
      <c r="D201" s="728" t="s">
        <v>735</v>
      </c>
      <c r="E201" s="728" t="s">
        <v>1238</v>
      </c>
      <c r="F201" s="728" t="s">
        <v>1251</v>
      </c>
      <c r="G201" s="728" t="s">
        <v>1252</v>
      </c>
      <c r="H201" s="732">
        <v>303</v>
      </c>
      <c r="I201" s="732">
        <v>2551.2600000000002</v>
      </c>
      <c r="J201" s="728">
        <v>4.2478521478521492</v>
      </c>
      <c r="K201" s="728">
        <v>8.42</v>
      </c>
      <c r="L201" s="732">
        <v>66</v>
      </c>
      <c r="M201" s="732">
        <v>600.59999999999991</v>
      </c>
      <c r="N201" s="728">
        <v>1</v>
      </c>
      <c r="O201" s="728">
        <v>9.0999999999999979</v>
      </c>
      <c r="P201" s="732">
        <v>118</v>
      </c>
      <c r="Q201" s="732">
        <v>1078.52</v>
      </c>
      <c r="R201" s="746">
        <v>1.7957375957375961</v>
      </c>
      <c r="S201" s="733">
        <v>9.14</v>
      </c>
    </row>
    <row r="202" spans="1:19" ht="14.4" customHeight="1" x14ac:dyDescent="0.3">
      <c r="A202" s="727" t="s">
        <v>1233</v>
      </c>
      <c r="B202" s="728" t="s">
        <v>1234</v>
      </c>
      <c r="C202" s="728" t="s">
        <v>540</v>
      </c>
      <c r="D202" s="728" t="s">
        <v>735</v>
      </c>
      <c r="E202" s="728" t="s">
        <v>1238</v>
      </c>
      <c r="F202" s="728" t="s">
        <v>1253</v>
      </c>
      <c r="G202" s="728" t="s">
        <v>1254</v>
      </c>
      <c r="H202" s="732">
        <v>710</v>
      </c>
      <c r="I202" s="732">
        <v>5715.5</v>
      </c>
      <c r="J202" s="728">
        <v>4.466630196936543</v>
      </c>
      <c r="K202" s="728">
        <v>8.0500000000000007</v>
      </c>
      <c r="L202" s="732">
        <v>140</v>
      </c>
      <c r="M202" s="732">
        <v>1279.5999999999999</v>
      </c>
      <c r="N202" s="728">
        <v>1</v>
      </c>
      <c r="O202" s="728">
        <v>9.1399999999999988</v>
      </c>
      <c r="P202" s="732">
        <v>1050</v>
      </c>
      <c r="Q202" s="732">
        <v>9639</v>
      </c>
      <c r="R202" s="746">
        <v>7.5328227571115978</v>
      </c>
      <c r="S202" s="733">
        <v>9.18</v>
      </c>
    </row>
    <row r="203" spans="1:19" ht="14.4" customHeight="1" x14ac:dyDescent="0.3">
      <c r="A203" s="727" t="s">
        <v>1233</v>
      </c>
      <c r="B203" s="728" t="s">
        <v>1234</v>
      </c>
      <c r="C203" s="728" t="s">
        <v>540</v>
      </c>
      <c r="D203" s="728" t="s">
        <v>735</v>
      </c>
      <c r="E203" s="728" t="s">
        <v>1238</v>
      </c>
      <c r="F203" s="728" t="s">
        <v>1255</v>
      </c>
      <c r="G203" s="728" t="s">
        <v>1256</v>
      </c>
      <c r="H203" s="732">
        <v>1578.6</v>
      </c>
      <c r="I203" s="732">
        <v>14929.74</v>
      </c>
      <c r="J203" s="728">
        <v>1.4055647399518729</v>
      </c>
      <c r="K203" s="728">
        <v>9.4575826681870012</v>
      </c>
      <c r="L203" s="732">
        <v>1040</v>
      </c>
      <c r="M203" s="732">
        <v>10621.88</v>
      </c>
      <c r="N203" s="728">
        <v>1</v>
      </c>
      <c r="O203" s="728">
        <v>10.213346153846153</v>
      </c>
      <c r="P203" s="732">
        <v>2799</v>
      </c>
      <c r="Q203" s="732">
        <v>28633.770000000004</v>
      </c>
      <c r="R203" s="746">
        <v>2.6957346533758626</v>
      </c>
      <c r="S203" s="733">
        <v>10.230000000000002</v>
      </c>
    </row>
    <row r="204" spans="1:19" ht="14.4" customHeight="1" x14ac:dyDescent="0.3">
      <c r="A204" s="727" t="s">
        <v>1233</v>
      </c>
      <c r="B204" s="728" t="s">
        <v>1234</v>
      </c>
      <c r="C204" s="728" t="s">
        <v>540</v>
      </c>
      <c r="D204" s="728" t="s">
        <v>735</v>
      </c>
      <c r="E204" s="728" t="s">
        <v>1238</v>
      </c>
      <c r="F204" s="728" t="s">
        <v>1257</v>
      </c>
      <c r="G204" s="728" t="s">
        <v>1258</v>
      </c>
      <c r="H204" s="732"/>
      <c r="I204" s="732"/>
      <c r="J204" s="728"/>
      <c r="K204" s="728"/>
      <c r="L204" s="732"/>
      <c r="M204" s="732"/>
      <c r="N204" s="728"/>
      <c r="O204" s="728"/>
      <c r="P204" s="732">
        <v>1400</v>
      </c>
      <c r="Q204" s="732">
        <v>36680</v>
      </c>
      <c r="R204" s="746"/>
      <c r="S204" s="733">
        <v>26.2</v>
      </c>
    </row>
    <row r="205" spans="1:19" ht="14.4" customHeight="1" x14ac:dyDescent="0.3">
      <c r="A205" s="727" t="s">
        <v>1233</v>
      </c>
      <c r="B205" s="728" t="s">
        <v>1234</v>
      </c>
      <c r="C205" s="728" t="s">
        <v>540</v>
      </c>
      <c r="D205" s="728" t="s">
        <v>735</v>
      </c>
      <c r="E205" s="728" t="s">
        <v>1238</v>
      </c>
      <c r="F205" s="728" t="s">
        <v>1263</v>
      </c>
      <c r="G205" s="728" t="s">
        <v>1264</v>
      </c>
      <c r="H205" s="732">
        <v>2855</v>
      </c>
      <c r="I205" s="732">
        <v>55997.9</v>
      </c>
      <c r="J205" s="728">
        <v>2.775443344138143</v>
      </c>
      <c r="K205" s="728">
        <v>19.61397548161121</v>
      </c>
      <c r="L205" s="732">
        <v>990</v>
      </c>
      <c r="M205" s="732">
        <v>20176.2</v>
      </c>
      <c r="N205" s="728">
        <v>1</v>
      </c>
      <c r="O205" s="728">
        <v>20.38</v>
      </c>
      <c r="P205" s="732">
        <v>590</v>
      </c>
      <c r="Q205" s="732">
        <v>12053.7</v>
      </c>
      <c r="R205" s="746">
        <v>0.59742171469354988</v>
      </c>
      <c r="S205" s="733">
        <v>20.43</v>
      </c>
    </row>
    <row r="206" spans="1:19" ht="14.4" customHeight="1" x14ac:dyDescent="0.3">
      <c r="A206" s="727" t="s">
        <v>1233</v>
      </c>
      <c r="B206" s="728" t="s">
        <v>1234</v>
      </c>
      <c r="C206" s="728" t="s">
        <v>540</v>
      </c>
      <c r="D206" s="728" t="s">
        <v>735</v>
      </c>
      <c r="E206" s="728" t="s">
        <v>1238</v>
      </c>
      <c r="F206" s="728" t="s">
        <v>1265</v>
      </c>
      <c r="G206" s="728" t="s">
        <v>1266</v>
      </c>
      <c r="H206" s="732"/>
      <c r="I206" s="732"/>
      <c r="J206" s="728"/>
      <c r="K206" s="728"/>
      <c r="L206" s="732"/>
      <c r="M206" s="732"/>
      <c r="N206" s="728"/>
      <c r="O206" s="728"/>
      <c r="P206" s="732">
        <v>5.7</v>
      </c>
      <c r="Q206" s="732">
        <v>8513.58</v>
      </c>
      <c r="R206" s="746"/>
      <c r="S206" s="733">
        <v>1493.6105263157895</v>
      </c>
    </row>
    <row r="207" spans="1:19" ht="14.4" customHeight="1" x14ac:dyDescent="0.3">
      <c r="A207" s="727" t="s">
        <v>1233</v>
      </c>
      <c r="B207" s="728" t="s">
        <v>1234</v>
      </c>
      <c r="C207" s="728" t="s">
        <v>540</v>
      </c>
      <c r="D207" s="728" t="s">
        <v>735</v>
      </c>
      <c r="E207" s="728" t="s">
        <v>1238</v>
      </c>
      <c r="F207" s="728" t="s">
        <v>1267</v>
      </c>
      <c r="G207" s="728" t="s">
        <v>1268</v>
      </c>
      <c r="H207" s="732">
        <v>5</v>
      </c>
      <c r="I207" s="732">
        <v>21540.75</v>
      </c>
      <c r="J207" s="728">
        <v>1.2011827390362433</v>
      </c>
      <c r="K207" s="728">
        <v>4308.1499999999996</v>
      </c>
      <c r="L207" s="732">
        <v>4.5</v>
      </c>
      <c r="M207" s="732">
        <v>17932.95</v>
      </c>
      <c r="N207" s="728">
        <v>1</v>
      </c>
      <c r="O207" s="728">
        <v>3985.1000000000004</v>
      </c>
      <c r="P207" s="732"/>
      <c r="Q207" s="732"/>
      <c r="R207" s="746"/>
      <c r="S207" s="733"/>
    </row>
    <row r="208" spans="1:19" ht="14.4" customHeight="1" x14ac:dyDescent="0.3">
      <c r="A208" s="727" t="s">
        <v>1233</v>
      </c>
      <c r="B208" s="728" t="s">
        <v>1234</v>
      </c>
      <c r="C208" s="728" t="s">
        <v>540</v>
      </c>
      <c r="D208" s="728" t="s">
        <v>735</v>
      </c>
      <c r="E208" s="728" t="s">
        <v>1238</v>
      </c>
      <c r="F208" s="728" t="s">
        <v>1269</v>
      </c>
      <c r="G208" s="728" t="s">
        <v>1270</v>
      </c>
      <c r="H208" s="732">
        <v>11</v>
      </c>
      <c r="I208" s="732">
        <v>24070.159999999996</v>
      </c>
      <c r="J208" s="728"/>
      <c r="K208" s="728">
        <v>2188.1963636363635</v>
      </c>
      <c r="L208" s="732"/>
      <c r="M208" s="732"/>
      <c r="N208" s="728"/>
      <c r="O208" s="728"/>
      <c r="P208" s="732"/>
      <c r="Q208" s="732"/>
      <c r="R208" s="746"/>
      <c r="S208" s="733"/>
    </row>
    <row r="209" spans="1:19" ht="14.4" customHeight="1" x14ac:dyDescent="0.3">
      <c r="A209" s="727" t="s">
        <v>1233</v>
      </c>
      <c r="B209" s="728" t="s">
        <v>1234</v>
      </c>
      <c r="C209" s="728" t="s">
        <v>540</v>
      </c>
      <c r="D209" s="728" t="s">
        <v>735</v>
      </c>
      <c r="E209" s="728" t="s">
        <v>1238</v>
      </c>
      <c r="F209" s="728" t="s">
        <v>1271</v>
      </c>
      <c r="G209" s="728" t="s">
        <v>1272</v>
      </c>
      <c r="H209" s="732"/>
      <c r="I209" s="732"/>
      <c r="J209" s="728"/>
      <c r="K209" s="728"/>
      <c r="L209" s="732">
        <v>350</v>
      </c>
      <c r="M209" s="732">
        <v>86128</v>
      </c>
      <c r="N209" s="728">
        <v>1</v>
      </c>
      <c r="O209" s="728">
        <v>246.08</v>
      </c>
      <c r="P209" s="732">
        <v>400</v>
      </c>
      <c r="Q209" s="732">
        <v>98448</v>
      </c>
      <c r="R209" s="746">
        <v>1.1430429128738622</v>
      </c>
      <c r="S209" s="733">
        <v>246.12</v>
      </c>
    </row>
    <row r="210" spans="1:19" ht="14.4" customHeight="1" x14ac:dyDescent="0.3">
      <c r="A210" s="727" t="s">
        <v>1233</v>
      </c>
      <c r="B210" s="728" t="s">
        <v>1234</v>
      </c>
      <c r="C210" s="728" t="s">
        <v>540</v>
      </c>
      <c r="D210" s="728" t="s">
        <v>735</v>
      </c>
      <c r="E210" s="728" t="s">
        <v>1238</v>
      </c>
      <c r="F210" s="728" t="s">
        <v>1273</v>
      </c>
      <c r="G210" s="728" t="s">
        <v>1274</v>
      </c>
      <c r="H210" s="732">
        <v>23601</v>
      </c>
      <c r="I210" s="732">
        <v>80273.25</v>
      </c>
      <c r="J210" s="728">
        <v>0.91520945385516528</v>
      </c>
      <c r="K210" s="728">
        <v>3.4012647769162325</v>
      </c>
      <c r="L210" s="732">
        <v>21135</v>
      </c>
      <c r="M210" s="732">
        <v>87710.249999999985</v>
      </c>
      <c r="N210" s="728">
        <v>1</v>
      </c>
      <c r="O210" s="728">
        <v>4.1499999999999995</v>
      </c>
      <c r="P210" s="732">
        <v>8909</v>
      </c>
      <c r="Q210" s="732">
        <v>33586.93</v>
      </c>
      <c r="R210" s="746">
        <v>0.3829305012812072</v>
      </c>
      <c r="S210" s="733">
        <v>3.77</v>
      </c>
    </row>
    <row r="211" spans="1:19" ht="14.4" customHeight="1" x14ac:dyDescent="0.3">
      <c r="A211" s="727" t="s">
        <v>1233</v>
      </c>
      <c r="B211" s="728" t="s">
        <v>1234</v>
      </c>
      <c r="C211" s="728" t="s">
        <v>540</v>
      </c>
      <c r="D211" s="728" t="s">
        <v>735</v>
      </c>
      <c r="E211" s="728" t="s">
        <v>1238</v>
      </c>
      <c r="F211" s="728" t="s">
        <v>1279</v>
      </c>
      <c r="G211" s="728" t="s">
        <v>1280</v>
      </c>
      <c r="H211" s="732">
        <v>740</v>
      </c>
      <c r="I211" s="732">
        <v>123500.45000000001</v>
      </c>
      <c r="J211" s="728"/>
      <c r="K211" s="728">
        <v>166.89250000000001</v>
      </c>
      <c r="L211" s="732"/>
      <c r="M211" s="732"/>
      <c r="N211" s="728"/>
      <c r="O211" s="728"/>
      <c r="P211" s="732"/>
      <c r="Q211" s="732"/>
      <c r="R211" s="746"/>
      <c r="S211" s="733"/>
    </row>
    <row r="212" spans="1:19" ht="14.4" customHeight="1" x14ac:dyDescent="0.3">
      <c r="A212" s="727" t="s">
        <v>1233</v>
      </c>
      <c r="B212" s="728" t="s">
        <v>1234</v>
      </c>
      <c r="C212" s="728" t="s">
        <v>540</v>
      </c>
      <c r="D212" s="728" t="s">
        <v>735</v>
      </c>
      <c r="E212" s="728" t="s">
        <v>1238</v>
      </c>
      <c r="F212" s="728" t="s">
        <v>1281</v>
      </c>
      <c r="G212" s="728" t="s">
        <v>1282</v>
      </c>
      <c r="H212" s="732">
        <v>1190</v>
      </c>
      <c r="I212" s="732">
        <v>24040.6</v>
      </c>
      <c r="J212" s="728">
        <v>0.77626947890498355</v>
      </c>
      <c r="K212" s="728">
        <v>20.20218487394958</v>
      </c>
      <c r="L212" s="732">
        <v>1540</v>
      </c>
      <c r="M212" s="732">
        <v>30969.4</v>
      </c>
      <c r="N212" s="728">
        <v>1</v>
      </c>
      <c r="O212" s="728">
        <v>20.11</v>
      </c>
      <c r="P212" s="732">
        <v>2770</v>
      </c>
      <c r="Q212" s="732">
        <v>55989.399999999994</v>
      </c>
      <c r="R212" s="746">
        <v>1.8078942439956858</v>
      </c>
      <c r="S212" s="733">
        <v>20.212779783393501</v>
      </c>
    </row>
    <row r="213" spans="1:19" ht="14.4" customHeight="1" x14ac:dyDescent="0.3">
      <c r="A213" s="727" t="s">
        <v>1233</v>
      </c>
      <c r="B213" s="728" t="s">
        <v>1234</v>
      </c>
      <c r="C213" s="728" t="s">
        <v>540</v>
      </c>
      <c r="D213" s="728" t="s">
        <v>735</v>
      </c>
      <c r="E213" s="728" t="s">
        <v>1238</v>
      </c>
      <c r="F213" s="728" t="s">
        <v>1236</v>
      </c>
      <c r="G213" s="728"/>
      <c r="H213" s="732">
        <v>1400.5</v>
      </c>
      <c r="I213" s="732">
        <v>23703</v>
      </c>
      <c r="J213" s="728"/>
      <c r="K213" s="728">
        <v>16.924669760799713</v>
      </c>
      <c r="L213" s="732"/>
      <c r="M213" s="732"/>
      <c r="N213" s="728"/>
      <c r="O213" s="728"/>
      <c r="P213" s="732"/>
      <c r="Q213" s="732"/>
      <c r="R213" s="746"/>
      <c r="S213" s="733"/>
    </row>
    <row r="214" spans="1:19" ht="14.4" customHeight="1" x14ac:dyDescent="0.3">
      <c r="A214" s="727" t="s">
        <v>1233</v>
      </c>
      <c r="B214" s="728" t="s">
        <v>1234</v>
      </c>
      <c r="C214" s="728" t="s">
        <v>540</v>
      </c>
      <c r="D214" s="728" t="s">
        <v>735</v>
      </c>
      <c r="E214" s="728" t="s">
        <v>1238</v>
      </c>
      <c r="F214" s="728" t="s">
        <v>1287</v>
      </c>
      <c r="G214" s="728"/>
      <c r="H214" s="732">
        <v>1</v>
      </c>
      <c r="I214" s="732">
        <v>12403.01</v>
      </c>
      <c r="J214" s="728">
        <v>0.99975737585462543</v>
      </c>
      <c r="K214" s="728">
        <v>12403.01</v>
      </c>
      <c r="L214" s="732">
        <v>1</v>
      </c>
      <c r="M214" s="732">
        <v>12406.02</v>
      </c>
      <c r="N214" s="728">
        <v>1</v>
      </c>
      <c r="O214" s="728">
        <v>12406.02</v>
      </c>
      <c r="P214" s="732"/>
      <c r="Q214" s="732"/>
      <c r="R214" s="746"/>
      <c r="S214" s="733"/>
    </row>
    <row r="215" spans="1:19" ht="14.4" customHeight="1" x14ac:dyDescent="0.3">
      <c r="A215" s="727" t="s">
        <v>1233</v>
      </c>
      <c r="B215" s="728" t="s">
        <v>1234</v>
      </c>
      <c r="C215" s="728" t="s">
        <v>540</v>
      </c>
      <c r="D215" s="728" t="s">
        <v>735</v>
      </c>
      <c r="E215" s="728" t="s">
        <v>1238</v>
      </c>
      <c r="F215" s="728" t="s">
        <v>1288</v>
      </c>
      <c r="G215" s="728" t="s">
        <v>1289</v>
      </c>
      <c r="H215" s="732"/>
      <c r="I215" s="732"/>
      <c r="J215" s="728"/>
      <c r="K215" s="728"/>
      <c r="L215" s="732"/>
      <c r="M215" s="732"/>
      <c r="N215" s="728"/>
      <c r="O215" s="728"/>
      <c r="P215" s="732">
        <v>2</v>
      </c>
      <c r="Q215" s="732">
        <v>217124.4</v>
      </c>
      <c r="R215" s="746"/>
      <c r="S215" s="733">
        <v>108562.2</v>
      </c>
    </row>
    <row r="216" spans="1:19" ht="14.4" customHeight="1" x14ac:dyDescent="0.3">
      <c r="A216" s="727" t="s">
        <v>1233</v>
      </c>
      <c r="B216" s="728" t="s">
        <v>1234</v>
      </c>
      <c r="C216" s="728" t="s">
        <v>540</v>
      </c>
      <c r="D216" s="728" t="s">
        <v>735</v>
      </c>
      <c r="E216" s="728" t="s">
        <v>1238</v>
      </c>
      <c r="F216" s="728" t="s">
        <v>1290</v>
      </c>
      <c r="G216" s="728" t="s">
        <v>1291</v>
      </c>
      <c r="H216" s="732"/>
      <c r="I216" s="732"/>
      <c r="J216" s="728"/>
      <c r="K216" s="728"/>
      <c r="L216" s="732"/>
      <c r="M216" s="732"/>
      <c r="N216" s="728"/>
      <c r="O216" s="728"/>
      <c r="P216" s="732">
        <v>1488</v>
      </c>
      <c r="Q216" s="732">
        <v>29551.68</v>
      </c>
      <c r="R216" s="746"/>
      <c r="S216" s="733">
        <v>19.86</v>
      </c>
    </row>
    <row r="217" spans="1:19" ht="14.4" customHeight="1" x14ac:dyDescent="0.3">
      <c r="A217" s="727" t="s">
        <v>1233</v>
      </c>
      <c r="B217" s="728" t="s">
        <v>1234</v>
      </c>
      <c r="C217" s="728" t="s">
        <v>540</v>
      </c>
      <c r="D217" s="728" t="s">
        <v>735</v>
      </c>
      <c r="E217" s="728" t="s">
        <v>1238</v>
      </c>
      <c r="F217" s="728" t="s">
        <v>1292</v>
      </c>
      <c r="G217" s="728" t="s">
        <v>1293</v>
      </c>
      <c r="H217" s="732"/>
      <c r="I217" s="732"/>
      <c r="J217" s="728"/>
      <c r="K217" s="728"/>
      <c r="L217" s="732"/>
      <c r="M217" s="732"/>
      <c r="N217" s="728"/>
      <c r="O217" s="728"/>
      <c r="P217" s="732">
        <v>700</v>
      </c>
      <c r="Q217" s="732">
        <v>14231</v>
      </c>
      <c r="R217" s="746"/>
      <c r="S217" s="733">
        <v>20.329999999999998</v>
      </c>
    </row>
    <row r="218" spans="1:19" ht="14.4" customHeight="1" x14ac:dyDescent="0.3">
      <c r="A218" s="727" t="s">
        <v>1233</v>
      </c>
      <c r="B218" s="728" t="s">
        <v>1234</v>
      </c>
      <c r="C218" s="728" t="s">
        <v>540</v>
      </c>
      <c r="D218" s="728" t="s">
        <v>735</v>
      </c>
      <c r="E218" s="728" t="s">
        <v>1294</v>
      </c>
      <c r="F218" s="728" t="s">
        <v>1295</v>
      </c>
      <c r="G218" s="728" t="s">
        <v>1296</v>
      </c>
      <c r="H218" s="732">
        <v>3</v>
      </c>
      <c r="I218" s="732">
        <v>105</v>
      </c>
      <c r="J218" s="728"/>
      <c r="K218" s="728">
        <v>35</v>
      </c>
      <c r="L218" s="732"/>
      <c r="M218" s="732"/>
      <c r="N218" s="728"/>
      <c r="O218" s="728"/>
      <c r="P218" s="732"/>
      <c r="Q218" s="732"/>
      <c r="R218" s="746"/>
      <c r="S218" s="733"/>
    </row>
    <row r="219" spans="1:19" ht="14.4" customHeight="1" x14ac:dyDescent="0.3">
      <c r="A219" s="727" t="s">
        <v>1233</v>
      </c>
      <c r="B219" s="728" t="s">
        <v>1234</v>
      </c>
      <c r="C219" s="728" t="s">
        <v>540</v>
      </c>
      <c r="D219" s="728" t="s">
        <v>735</v>
      </c>
      <c r="E219" s="728" t="s">
        <v>1294</v>
      </c>
      <c r="F219" s="728" t="s">
        <v>1299</v>
      </c>
      <c r="G219" s="728" t="s">
        <v>1300</v>
      </c>
      <c r="H219" s="732">
        <v>9</v>
      </c>
      <c r="I219" s="732">
        <v>1485</v>
      </c>
      <c r="J219" s="728">
        <v>1.1985472154963681</v>
      </c>
      <c r="K219" s="728">
        <v>165</v>
      </c>
      <c r="L219" s="732">
        <v>7</v>
      </c>
      <c r="M219" s="732">
        <v>1239</v>
      </c>
      <c r="N219" s="728">
        <v>1</v>
      </c>
      <c r="O219" s="728">
        <v>177</v>
      </c>
      <c r="P219" s="732">
        <v>9</v>
      </c>
      <c r="Q219" s="732">
        <v>1593</v>
      </c>
      <c r="R219" s="746">
        <v>1.2857142857142858</v>
      </c>
      <c r="S219" s="733">
        <v>177</v>
      </c>
    </row>
    <row r="220" spans="1:19" ht="14.4" customHeight="1" x14ac:dyDescent="0.3">
      <c r="A220" s="727" t="s">
        <v>1233</v>
      </c>
      <c r="B220" s="728" t="s">
        <v>1234</v>
      </c>
      <c r="C220" s="728" t="s">
        <v>540</v>
      </c>
      <c r="D220" s="728" t="s">
        <v>735</v>
      </c>
      <c r="E220" s="728" t="s">
        <v>1294</v>
      </c>
      <c r="F220" s="728" t="s">
        <v>1301</v>
      </c>
      <c r="G220" s="728" t="s">
        <v>1302</v>
      </c>
      <c r="H220" s="732"/>
      <c r="I220" s="732"/>
      <c r="J220" s="728"/>
      <c r="K220" s="728"/>
      <c r="L220" s="732"/>
      <c r="M220" s="732"/>
      <c r="N220" s="728"/>
      <c r="O220" s="728"/>
      <c r="P220" s="732">
        <v>2</v>
      </c>
      <c r="Q220" s="732">
        <v>704</v>
      </c>
      <c r="R220" s="746"/>
      <c r="S220" s="733">
        <v>352</v>
      </c>
    </row>
    <row r="221" spans="1:19" ht="14.4" customHeight="1" x14ac:dyDescent="0.3">
      <c r="A221" s="727" t="s">
        <v>1233</v>
      </c>
      <c r="B221" s="728" t="s">
        <v>1234</v>
      </c>
      <c r="C221" s="728" t="s">
        <v>540</v>
      </c>
      <c r="D221" s="728" t="s">
        <v>735</v>
      </c>
      <c r="E221" s="728" t="s">
        <v>1294</v>
      </c>
      <c r="F221" s="728" t="s">
        <v>1305</v>
      </c>
      <c r="G221" s="728" t="s">
        <v>1306</v>
      </c>
      <c r="H221" s="732"/>
      <c r="I221" s="732"/>
      <c r="J221" s="728"/>
      <c r="K221" s="728"/>
      <c r="L221" s="732"/>
      <c r="M221" s="732"/>
      <c r="N221" s="728"/>
      <c r="O221" s="728"/>
      <c r="P221" s="732">
        <v>1</v>
      </c>
      <c r="Q221" s="732">
        <v>1422</v>
      </c>
      <c r="R221" s="746"/>
      <c r="S221" s="733">
        <v>1422</v>
      </c>
    </row>
    <row r="222" spans="1:19" ht="14.4" customHeight="1" x14ac:dyDescent="0.3">
      <c r="A222" s="727" t="s">
        <v>1233</v>
      </c>
      <c r="B222" s="728" t="s">
        <v>1234</v>
      </c>
      <c r="C222" s="728" t="s">
        <v>540</v>
      </c>
      <c r="D222" s="728" t="s">
        <v>735</v>
      </c>
      <c r="E222" s="728" t="s">
        <v>1294</v>
      </c>
      <c r="F222" s="728" t="s">
        <v>1308</v>
      </c>
      <c r="G222" s="728" t="s">
        <v>1309</v>
      </c>
      <c r="H222" s="732">
        <v>5</v>
      </c>
      <c r="I222" s="732">
        <v>9875</v>
      </c>
      <c r="J222" s="728">
        <v>2.422718351324828</v>
      </c>
      <c r="K222" s="728">
        <v>1975</v>
      </c>
      <c r="L222" s="732">
        <v>2</v>
      </c>
      <c r="M222" s="732">
        <v>4076</v>
      </c>
      <c r="N222" s="728">
        <v>1</v>
      </c>
      <c r="O222" s="728">
        <v>2038</v>
      </c>
      <c r="P222" s="732">
        <v>1</v>
      </c>
      <c r="Q222" s="732">
        <v>2039</v>
      </c>
      <c r="R222" s="746">
        <v>0.50024533856722275</v>
      </c>
      <c r="S222" s="733">
        <v>2039</v>
      </c>
    </row>
    <row r="223" spans="1:19" ht="14.4" customHeight="1" x14ac:dyDescent="0.3">
      <c r="A223" s="727" t="s">
        <v>1233</v>
      </c>
      <c r="B223" s="728" t="s">
        <v>1234</v>
      </c>
      <c r="C223" s="728" t="s">
        <v>540</v>
      </c>
      <c r="D223" s="728" t="s">
        <v>735</v>
      </c>
      <c r="E223" s="728" t="s">
        <v>1294</v>
      </c>
      <c r="F223" s="728" t="s">
        <v>1310</v>
      </c>
      <c r="G223" s="728" t="s">
        <v>1311</v>
      </c>
      <c r="H223" s="732"/>
      <c r="I223" s="732"/>
      <c r="J223" s="728"/>
      <c r="K223" s="728"/>
      <c r="L223" s="732">
        <v>1</v>
      </c>
      <c r="M223" s="732">
        <v>3058</v>
      </c>
      <c r="N223" s="728">
        <v>1</v>
      </c>
      <c r="O223" s="728">
        <v>3058</v>
      </c>
      <c r="P223" s="732">
        <v>2</v>
      </c>
      <c r="Q223" s="732">
        <v>6118</v>
      </c>
      <c r="R223" s="746">
        <v>2.0006540222367559</v>
      </c>
      <c r="S223" s="733">
        <v>3059</v>
      </c>
    </row>
    <row r="224" spans="1:19" ht="14.4" customHeight="1" x14ac:dyDescent="0.3">
      <c r="A224" s="727" t="s">
        <v>1233</v>
      </c>
      <c r="B224" s="728" t="s">
        <v>1234</v>
      </c>
      <c r="C224" s="728" t="s">
        <v>540</v>
      </c>
      <c r="D224" s="728" t="s">
        <v>735</v>
      </c>
      <c r="E224" s="728" t="s">
        <v>1294</v>
      </c>
      <c r="F224" s="728" t="s">
        <v>1316</v>
      </c>
      <c r="G224" s="728" t="s">
        <v>1317</v>
      </c>
      <c r="H224" s="732">
        <v>6</v>
      </c>
      <c r="I224" s="732">
        <v>8346</v>
      </c>
      <c r="J224" s="728">
        <v>1.9440950384346611</v>
      </c>
      <c r="K224" s="728">
        <v>1391</v>
      </c>
      <c r="L224" s="732">
        <v>3</v>
      </c>
      <c r="M224" s="732">
        <v>4293</v>
      </c>
      <c r="N224" s="728">
        <v>1</v>
      </c>
      <c r="O224" s="728">
        <v>1431</v>
      </c>
      <c r="P224" s="732">
        <v>3</v>
      </c>
      <c r="Q224" s="732">
        <v>4293</v>
      </c>
      <c r="R224" s="746">
        <v>1</v>
      </c>
      <c r="S224" s="733">
        <v>1431</v>
      </c>
    </row>
    <row r="225" spans="1:19" ht="14.4" customHeight="1" x14ac:dyDescent="0.3">
      <c r="A225" s="727" t="s">
        <v>1233</v>
      </c>
      <c r="B225" s="728" t="s">
        <v>1234</v>
      </c>
      <c r="C225" s="728" t="s">
        <v>540</v>
      </c>
      <c r="D225" s="728" t="s">
        <v>735</v>
      </c>
      <c r="E225" s="728" t="s">
        <v>1294</v>
      </c>
      <c r="F225" s="728" t="s">
        <v>1318</v>
      </c>
      <c r="G225" s="728" t="s">
        <v>1319</v>
      </c>
      <c r="H225" s="732">
        <v>23</v>
      </c>
      <c r="I225" s="732">
        <v>42527</v>
      </c>
      <c r="J225" s="728">
        <v>1.588725343693963</v>
      </c>
      <c r="K225" s="728">
        <v>1849</v>
      </c>
      <c r="L225" s="732">
        <v>14</v>
      </c>
      <c r="M225" s="732">
        <v>26768</v>
      </c>
      <c r="N225" s="728">
        <v>1</v>
      </c>
      <c r="O225" s="728">
        <v>1912</v>
      </c>
      <c r="P225" s="732">
        <v>28</v>
      </c>
      <c r="Q225" s="732">
        <v>53536</v>
      </c>
      <c r="R225" s="746">
        <v>2</v>
      </c>
      <c r="S225" s="733">
        <v>1912</v>
      </c>
    </row>
    <row r="226" spans="1:19" ht="14.4" customHeight="1" x14ac:dyDescent="0.3">
      <c r="A226" s="727" t="s">
        <v>1233</v>
      </c>
      <c r="B226" s="728" t="s">
        <v>1234</v>
      </c>
      <c r="C226" s="728" t="s">
        <v>540</v>
      </c>
      <c r="D226" s="728" t="s">
        <v>735</v>
      </c>
      <c r="E226" s="728" t="s">
        <v>1294</v>
      </c>
      <c r="F226" s="728" t="s">
        <v>1320</v>
      </c>
      <c r="G226" s="728" t="s">
        <v>1321</v>
      </c>
      <c r="H226" s="732">
        <v>1</v>
      </c>
      <c r="I226" s="732">
        <v>1208</v>
      </c>
      <c r="J226" s="728">
        <v>0.94448788115715399</v>
      </c>
      <c r="K226" s="728">
        <v>1208</v>
      </c>
      <c r="L226" s="732">
        <v>1</v>
      </c>
      <c r="M226" s="732">
        <v>1279</v>
      </c>
      <c r="N226" s="728">
        <v>1</v>
      </c>
      <c r="O226" s="728">
        <v>1279</v>
      </c>
      <c r="P226" s="732"/>
      <c r="Q226" s="732"/>
      <c r="R226" s="746"/>
      <c r="S226" s="733"/>
    </row>
    <row r="227" spans="1:19" ht="14.4" customHeight="1" x14ac:dyDescent="0.3">
      <c r="A227" s="727" t="s">
        <v>1233</v>
      </c>
      <c r="B227" s="728" t="s">
        <v>1234</v>
      </c>
      <c r="C227" s="728" t="s">
        <v>540</v>
      </c>
      <c r="D227" s="728" t="s">
        <v>735</v>
      </c>
      <c r="E227" s="728" t="s">
        <v>1294</v>
      </c>
      <c r="F227" s="728" t="s">
        <v>1322</v>
      </c>
      <c r="G227" s="728" t="s">
        <v>1323</v>
      </c>
      <c r="H227" s="732">
        <v>2</v>
      </c>
      <c r="I227" s="732">
        <v>2354</v>
      </c>
      <c r="J227" s="728">
        <v>0.97032151690024737</v>
      </c>
      <c r="K227" s="728">
        <v>1177</v>
      </c>
      <c r="L227" s="732">
        <v>2</v>
      </c>
      <c r="M227" s="732">
        <v>2426</v>
      </c>
      <c r="N227" s="728">
        <v>1</v>
      </c>
      <c r="O227" s="728">
        <v>1213</v>
      </c>
      <c r="P227" s="732"/>
      <c r="Q227" s="732"/>
      <c r="R227" s="746"/>
      <c r="S227" s="733"/>
    </row>
    <row r="228" spans="1:19" ht="14.4" customHeight="1" x14ac:dyDescent="0.3">
      <c r="A228" s="727" t="s">
        <v>1233</v>
      </c>
      <c r="B228" s="728" t="s">
        <v>1234</v>
      </c>
      <c r="C228" s="728" t="s">
        <v>540</v>
      </c>
      <c r="D228" s="728" t="s">
        <v>735</v>
      </c>
      <c r="E228" s="728" t="s">
        <v>1294</v>
      </c>
      <c r="F228" s="728" t="s">
        <v>1326</v>
      </c>
      <c r="G228" s="728" t="s">
        <v>1327</v>
      </c>
      <c r="H228" s="732">
        <v>11</v>
      </c>
      <c r="I228" s="732">
        <v>7238</v>
      </c>
      <c r="J228" s="728"/>
      <c r="K228" s="728">
        <v>658</v>
      </c>
      <c r="L228" s="732"/>
      <c r="M228" s="732"/>
      <c r="N228" s="728"/>
      <c r="O228" s="728"/>
      <c r="P228" s="732"/>
      <c r="Q228" s="732"/>
      <c r="R228" s="746"/>
      <c r="S228" s="733"/>
    </row>
    <row r="229" spans="1:19" ht="14.4" customHeight="1" x14ac:dyDescent="0.3">
      <c r="A229" s="727" t="s">
        <v>1233</v>
      </c>
      <c r="B229" s="728" t="s">
        <v>1234</v>
      </c>
      <c r="C229" s="728" t="s">
        <v>540</v>
      </c>
      <c r="D229" s="728" t="s">
        <v>735</v>
      </c>
      <c r="E229" s="728" t="s">
        <v>1294</v>
      </c>
      <c r="F229" s="728" t="s">
        <v>1328</v>
      </c>
      <c r="G229" s="728" t="s">
        <v>1329</v>
      </c>
      <c r="H229" s="732">
        <v>10</v>
      </c>
      <c r="I229" s="732">
        <v>6890</v>
      </c>
      <c r="J229" s="728">
        <v>2.4057262569832401</v>
      </c>
      <c r="K229" s="728">
        <v>689</v>
      </c>
      <c r="L229" s="732">
        <v>4</v>
      </c>
      <c r="M229" s="732">
        <v>2864</v>
      </c>
      <c r="N229" s="728">
        <v>1</v>
      </c>
      <c r="O229" s="728">
        <v>716</v>
      </c>
      <c r="P229" s="732">
        <v>12</v>
      </c>
      <c r="Q229" s="732">
        <v>8604</v>
      </c>
      <c r="R229" s="746">
        <v>3.0041899441340782</v>
      </c>
      <c r="S229" s="733">
        <v>717</v>
      </c>
    </row>
    <row r="230" spans="1:19" ht="14.4" customHeight="1" x14ac:dyDescent="0.3">
      <c r="A230" s="727" t="s">
        <v>1233</v>
      </c>
      <c r="B230" s="728" t="s">
        <v>1234</v>
      </c>
      <c r="C230" s="728" t="s">
        <v>540</v>
      </c>
      <c r="D230" s="728" t="s">
        <v>735</v>
      </c>
      <c r="E230" s="728" t="s">
        <v>1294</v>
      </c>
      <c r="F230" s="728" t="s">
        <v>1330</v>
      </c>
      <c r="G230" s="728" t="s">
        <v>1331</v>
      </c>
      <c r="H230" s="732"/>
      <c r="I230" s="732"/>
      <c r="J230" s="728"/>
      <c r="K230" s="728"/>
      <c r="L230" s="732"/>
      <c r="M230" s="732"/>
      <c r="N230" s="728"/>
      <c r="O230" s="728"/>
      <c r="P230" s="732">
        <v>2</v>
      </c>
      <c r="Q230" s="732">
        <v>5276</v>
      </c>
      <c r="R230" s="746"/>
      <c r="S230" s="733">
        <v>2638</v>
      </c>
    </row>
    <row r="231" spans="1:19" ht="14.4" customHeight="1" x14ac:dyDescent="0.3">
      <c r="A231" s="727" t="s">
        <v>1233</v>
      </c>
      <c r="B231" s="728" t="s">
        <v>1234</v>
      </c>
      <c r="C231" s="728" t="s">
        <v>540</v>
      </c>
      <c r="D231" s="728" t="s">
        <v>735</v>
      </c>
      <c r="E231" s="728" t="s">
        <v>1294</v>
      </c>
      <c r="F231" s="728" t="s">
        <v>1332</v>
      </c>
      <c r="G231" s="728" t="s">
        <v>1333</v>
      </c>
      <c r="H231" s="732">
        <v>86</v>
      </c>
      <c r="I231" s="732">
        <v>151532</v>
      </c>
      <c r="J231" s="728">
        <v>1.0925162220620044</v>
      </c>
      <c r="K231" s="728">
        <v>1762</v>
      </c>
      <c r="L231" s="732">
        <v>76</v>
      </c>
      <c r="M231" s="732">
        <v>138700</v>
      </c>
      <c r="N231" s="728">
        <v>1</v>
      </c>
      <c r="O231" s="728">
        <v>1825</v>
      </c>
      <c r="P231" s="732">
        <v>39</v>
      </c>
      <c r="Q231" s="732">
        <v>71175</v>
      </c>
      <c r="R231" s="746">
        <v>0.51315789473684215</v>
      </c>
      <c r="S231" s="733">
        <v>1825</v>
      </c>
    </row>
    <row r="232" spans="1:19" ht="14.4" customHeight="1" x14ac:dyDescent="0.3">
      <c r="A232" s="727" t="s">
        <v>1233</v>
      </c>
      <c r="B232" s="728" t="s">
        <v>1234</v>
      </c>
      <c r="C232" s="728" t="s">
        <v>540</v>
      </c>
      <c r="D232" s="728" t="s">
        <v>735</v>
      </c>
      <c r="E232" s="728" t="s">
        <v>1294</v>
      </c>
      <c r="F232" s="728" t="s">
        <v>1334</v>
      </c>
      <c r="G232" s="728" t="s">
        <v>1335</v>
      </c>
      <c r="H232" s="732">
        <v>4</v>
      </c>
      <c r="I232" s="732">
        <v>1652</v>
      </c>
      <c r="J232" s="728"/>
      <c r="K232" s="728">
        <v>413</v>
      </c>
      <c r="L232" s="732"/>
      <c r="M232" s="732"/>
      <c r="N232" s="728"/>
      <c r="O232" s="728"/>
      <c r="P232" s="732">
        <v>2</v>
      </c>
      <c r="Q232" s="732">
        <v>858</v>
      </c>
      <c r="R232" s="746"/>
      <c r="S232" s="733">
        <v>429</v>
      </c>
    </row>
    <row r="233" spans="1:19" ht="14.4" customHeight="1" x14ac:dyDescent="0.3">
      <c r="A233" s="727" t="s">
        <v>1233</v>
      </c>
      <c r="B233" s="728" t="s">
        <v>1234</v>
      </c>
      <c r="C233" s="728" t="s">
        <v>540</v>
      </c>
      <c r="D233" s="728" t="s">
        <v>735</v>
      </c>
      <c r="E233" s="728" t="s">
        <v>1294</v>
      </c>
      <c r="F233" s="728" t="s">
        <v>1336</v>
      </c>
      <c r="G233" s="728" t="s">
        <v>1337</v>
      </c>
      <c r="H233" s="732">
        <v>2</v>
      </c>
      <c r="I233" s="732">
        <v>6910</v>
      </c>
      <c r="J233" s="728">
        <v>0.24552302444570778</v>
      </c>
      <c r="K233" s="728">
        <v>3455</v>
      </c>
      <c r="L233" s="732">
        <v>8</v>
      </c>
      <c r="M233" s="732">
        <v>28144</v>
      </c>
      <c r="N233" s="728">
        <v>1</v>
      </c>
      <c r="O233" s="728">
        <v>3518</v>
      </c>
      <c r="P233" s="732">
        <v>10</v>
      </c>
      <c r="Q233" s="732">
        <v>35200</v>
      </c>
      <c r="R233" s="746">
        <v>1.250710631040364</v>
      </c>
      <c r="S233" s="733">
        <v>3520</v>
      </c>
    </row>
    <row r="234" spans="1:19" ht="14.4" customHeight="1" x14ac:dyDescent="0.3">
      <c r="A234" s="727" t="s">
        <v>1233</v>
      </c>
      <c r="B234" s="728" t="s">
        <v>1234</v>
      </c>
      <c r="C234" s="728" t="s">
        <v>540</v>
      </c>
      <c r="D234" s="728" t="s">
        <v>735</v>
      </c>
      <c r="E234" s="728" t="s">
        <v>1294</v>
      </c>
      <c r="F234" s="728" t="s">
        <v>1340</v>
      </c>
      <c r="G234" s="728" t="s">
        <v>1341</v>
      </c>
      <c r="H234" s="732"/>
      <c r="I234" s="732"/>
      <c r="J234" s="728"/>
      <c r="K234" s="728"/>
      <c r="L234" s="732">
        <v>3</v>
      </c>
      <c r="M234" s="732">
        <v>100</v>
      </c>
      <c r="N234" s="728">
        <v>1</v>
      </c>
      <c r="O234" s="728">
        <v>33.333333333333336</v>
      </c>
      <c r="P234" s="732">
        <v>9</v>
      </c>
      <c r="Q234" s="732">
        <v>300</v>
      </c>
      <c r="R234" s="746">
        <v>3</v>
      </c>
      <c r="S234" s="733">
        <v>33.333333333333336</v>
      </c>
    </row>
    <row r="235" spans="1:19" ht="14.4" customHeight="1" x14ac:dyDescent="0.3">
      <c r="A235" s="727" t="s">
        <v>1233</v>
      </c>
      <c r="B235" s="728" t="s">
        <v>1234</v>
      </c>
      <c r="C235" s="728" t="s">
        <v>540</v>
      </c>
      <c r="D235" s="728" t="s">
        <v>735</v>
      </c>
      <c r="E235" s="728" t="s">
        <v>1294</v>
      </c>
      <c r="F235" s="728" t="s">
        <v>1342</v>
      </c>
      <c r="G235" s="728" t="s">
        <v>1343</v>
      </c>
      <c r="H235" s="732">
        <v>9</v>
      </c>
      <c r="I235" s="732">
        <v>324</v>
      </c>
      <c r="J235" s="728">
        <v>1.2509652509652509</v>
      </c>
      <c r="K235" s="728">
        <v>36</v>
      </c>
      <c r="L235" s="732">
        <v>7</v>
      </c>
      <c r="M235" s="732">
        <v>259</v>
      </c>
      <c r="N235" s="728">
        <v>1</v>
      </c>
      <c r="O235" s="728">
        <v>37</v>
      </c>
      <c r="P235" s="732">
        <v>9</v>
      </c>
      <c r="Q235" s="732">
        <v>333</v>
      </c>
      <c r="R235" s="746">
        <v>1.2857142857142858</v>
      </c>
      <c r="S235" s="733">
        <v>37</v>
      </c>
    </row>
    <row r="236" spans="1:19" ht="14.4" customHeight="1" x14ac:dyDescent="0.3">
      <c r="A236" s="727" t="s">
        <v>1233</v>
      </c>
      <c r="B236" s="728" t="s">
        <v>1234</v>
      </c>
      <c r="C236" s="728" t="s">
        <v>540</v>
      </c>
      <c r="D236" s="728" t="s">
        <v>735</v>
      </c>
      <c r="E236" s="728" t="s">
        <v>1294</v>
      </c>
      <c r="F236" s="728" t="s">
        <v>1348</v>
      </c>
      <c r="G236" s="728" t="s">
        <v>1349</v>
      </c>
      <c r="H236" s="732">
        <v>4</v>
      </c>
      <c r="I236" s="732">
        <v>1684</v>
      </c>
      <c r="J236" s="728"/>
      <c r="K236" s="728">
        <v>421</v>
      </c>
      <c r="L236" s="732"/>
      <c r="M236" s="732"/>
      <c r="N236" s="728"/>
      <c r="O236" s="728"/>
      <c r="P236" s="732"/>
      <c r="Q236" s="732"/>
      <c r="R236" s="746"/>
      <c r="S236" s="733"/>
    </row>
    <row r="237" spans="1:19" ht="14.4" customHeight="1" x14ac:dyDescent="0.3">
      <c r="A237" s="727" t="s">
        <v>1233</v>
      </c>
      <c r="B237" s="728" t="s">
        <v>1234</v>
      </c>
      <c r="C237" s="728" t="s">
        <v>540</v>
      </c>
      <c r="D237" s="728" t="s">
        <v>735</v>
      </c>
      <c r="E237" s="728" t="s">
        <v>1294</v>
      </c>
      <c r="F237" s="728" t="s">
        <v>1350</v>
      </c>
      <c r="G237" s="728" t="s">
        <v>1351</v>
      </c>
      <c r="H237" s="732">
        <v>33</v>
      </c>
      <c r="I237" s="732">
        <v>42702</v>
      </c>
      <c r="J237" s="728">
        <v>0.99436475409836067</v>
      </c>
      <c r="K237" s="728">
        <v>1294</v>
      </c>
      <c r="L237" s="732">
        <v>32</v>
      </c>
      <c r="M237" s="732">
        <v>42944</v>
      </c>
      <c r="N237" s="728">
        <v>1</v>
      </c>
      <c r="O237" s="728">
        <v>1342</v>
      </c>
      <c r="P237" s="732">
        <v>11</v>
      </c>
      <c r="Q237" s="732">
        <v>14762</v>
      </c>
      <c r="R237" s="746">
        <v>0.34375</v>
      </c>
      <c r="S237" s="733">
        <v>1342</v>
      </c>
    </row>
    <row r="238" spans="1:19" ht="14.4" customHeight="1" x14ac:dyDescent="0.3">
      <c r="A238" s="727" t="s">
        <v>1233</v>
      </c>
      <c r="B238" s="728" t="s">
        <v>1234</v>
      </c>
      <c r="C238" s="728" t="s">
        <v>540</v>
      </c>
      <c r="D238" s="728" t="s">
        <v>735</v>
      </c>
      <c r="E238" s="728" t="s">
        <v>1294</v>
      </c>
      <c r="F238" s="728" t="s">
        <v>1352</v>
      </c>
      <c r="G238" s="728" t="s">
        <v>1353</v>
      </c>
      <c r="H238" s="732">
        <v>15</v>
      </c>
      <c r="I238" s="732">
        <v>7350</v>
      </c>
      <c r="J238" s="728">
        <v>2.0628683693516701</v>
      </c>
      <c r="K238" s="728">
        <v>490</v>
      </c>
      <c r="L238" s="732">
        <v>7</v>
      </c>
      <c r="M238" s="732">
        <v>3563</v>
      </c>
      <c r="N238" s="728">
        <v>1</v>
      </c>
      <c r="O238" s="728">
        <v>509</v>
      </c>
      <c r="P238" s="732">
        <v>4</v>
      </c>
      <c r="Q238" s="732">
        <v>2036</v>
      </c>
      <c r="R238" s="746">
        <v>0.5714285714285714</v>
      </c>
      <c r="S238" s="733">
        <v>509</v>
      </c>
    </row>
    <row r="239" spans="1:19" ht="14.4" customHeight="1" x14ac:dyDescent="0.3">
      <c r="A239" s="727" t="s">
        <v>1233</v>
      </c>
      <c r="B239" s="728" t="s">
        <v>1234</v>
      </c>
      <c r="C239" s="728" t="s">
        <v>540</v>
      </c>
      <c r="D239" s="728" t="s">
        <v>735</v>
      </c>
      <c r="E239" s="728" t="s">
        <v>1294</v>
      </c>
      <c r="F239" s="728" t="s">
        <v>1354</v>
      </c>
      <c r="G239" s="728" t="s">
        <v>1355</v>
      </c>
      <c r="H239" s="732">
        <v>5</v>
      </c>
      <c r="I239" s="732">
        <v>11290</v>
      </c>
      <c r="J239" s="728">
        <v>2.4237870330613998</v>
      </c>
      <c r="K239" s="728">
        <v>2258</v>
      </c>
      <c r="L239" s="732">
        <v>2</v>
      </c>
      <c r="M239" s="732">
        <v>4658</v>
      </c>
      <c r="N239" s="728">
        <v>1</v>
      </c>
      <c r="O239" s="728">
        <v>2329</v>
      </c>
      <c r="P239" s="732">
        <v>1</v>
      </c>
      <c r="Q239" s="732">
        <v>2330</v>
      </c>
      <c r="R239" s="746">
        <v>0.50021468441391159</v>
      </c>
      <c r="S239" s="733">
        <v>2330</v>
      </c>
    </row>
    <row r="240" spans="1:19" ht="14.4" customHeight="1" x14ac:dyDescent="0.3">
      <c r="A240" s="727" t="s">
        <v>1233</v>
      </c>
      <c r="B240" s="728" t="s">
        <v>1234</v>
      </c>
      <c r="C240" s="728" t="s">
        <v>540</v>
      </c>
      <c r="D240" s="728" t="s">
        <v>735</v>
      </c>
      <c r="E240" s="728" t="s">
        <v>1294</v>
      </c>
      <c r="F240" s="728" t="s">
        <v>1356</v>
      </c>
      <c r="G240" s="728" t="s">
        <v>1357</v>
      </c>
      <c r="H240" s="732">
        <v>6</v>
      </c>
      <c r="I240" s="732">
        <v>15306</v>
      </c>
      <c r="J240" s="728">
        <v>1.928922495274102</v>
      </c>
      <c r="K240" s="728">
        <v>2551</v>
      </c>
      <c r="L240" s="732">
        <v>3</v>
      </c>
      <c r="M240" s="732">
        <v>7935</v>
      </c>
      <c r="N240" s="728">
        <v>1</v>
      </c>
      <c r="O240" s="728">
        <v>2645</v>
      </c>
      <c r="P240" s="732">
        <v>3</v>
      </c>
      <c r="Q240" s="732">
        <v>7938</v>
      </c>
      <c r="R240" s="746">
        <v>1.0003780718336484</v>
      </c>
      <c r="S240" s="733">
        <v>2646</v>
      </c>
    </row>
    <row r="241" spans="1:19" ht="14.4" customHeight="1" x14ac:dyDescent="0.3">
      <c r="A241" s="727" t="s">
        <v>1233</v>
      </c>
      <c r="B241" s="728" t="s">
        <v>1234</v>
      </c>
      <c r="C241" s="728" t="s">
        <v>540</v>
      </c>
      <c r="D241" s="728" t="s">
        <v>735</v>
      </c>
      <c r="E241" s="728" t="s">
        <v>1294</v>
      </c>
      <c r="F241" s="728" t="s">
        <v>1364</v>
      </c>
      <c r="G241" s="728" t="s">
        <v>1365</v>
      </c>
      <c r="H241" s="732">
        <v>1</v>
      </c>
      <c r="I241" s="732">
        <v>502</v>
      </c>
      <c r="J241" s="728"/>
      <c r="K241" s="728">
        <v>502</v>
      </c>
      <c r="L241" s="732"/>
      <c r="M241" s="732"/>
      <c r="N241" s="728"/>
      <c r="O241" s="728"/>
      <c r="P241" s="732"/>
      <c r="Q241" s="732"/>
      <c r="R241" s="746"/>
      <c r="S241" s="733"/>
    </row>
    <row r="242" spans="1:19" ht="14.4" customHeight="1" x14ac:dyDescent="0.3">
      <c r="A242" s="727" t="s">
        <v>1233</v>
      </c>
      <c r="B242" s="728" t="s">
        <v>1234</v>
      </c>
      <c r="C242" s="728" t="s">
        <v>540</v>
      </c>
      <c r="D242" s="728" t="s">
        <v>735</v>
      </c>
      <c r="E242" s="728" t="s">
        <v>1294</v>
      </c>
      <c r="F242" s="728" t="s">
        <v>1366</v>
      </c>
      <c r="G242" s="728" t="s">
        <v>1367</v>
      </c>
      <c r="H242" s="732"/>
      <c r="I242" s="732"/>
      <c r="J242" s="728"/>
      <c r="K242" s="728"/>
      <c r="L242" s="732"/>
      <c r="M242" s="732"/>
      <c r="N242" s="728"/>
      <c r="O242" s="728"/>
      <c r="P242" s="732">
        <v>2</v>
      </c>
      <c r="Q242" s="732">
        <v>284</v>
      </c>
      <c r="R242" s="746"/>
      <c r="S242" s="733">
        <v>142</v>
      </c>
    </row>
    <row r="243" spans="1:19" ht="14.4" customHeight="1" x14ac:dyDescent="0.3">
      <c r="A243" s="727" t="s">
        <v>1233</v>
      </c>
      <c r="B243" s="728" t="s">
        <v>1234</v>
      </c>
      <c r="C243" s="728" t="s">
        <v>540</v>
      </c>
      <c r="D243" s="728" t="s">
        <v>735</v>
      </c>
      <c r="E243" s="728" t="s">
        <v>1294</v>
      </c>
      <c r="F243" s="728" t="s">
        <v>1370</v>
      </c>
      <c r="G243" s="728" t="s">
        <v>1371</v>
      </c>
      <c r="H243" s="732"/>
      <c r="I243" s="732"/>
      <c r="J243" s="728"/>
      <c r="K243" s="728"/>
      <c r="L243" s="732">
        <v>2</v>
      </c>
      <c r="M243" s="732">
        <v>1436</v>
      </c>
      <c r="N243" s="728">
        <v>1</v>
      </c>
      <c r="O243" s="728">
        <v>718</v>
      </c>
      <c r="P243" s="732">
        <v>3</v>
      </c>
      <c r="Q243" s="732">
        <v>2157</v>
      </c>
      <c r="R243" s="746">
        <v>1.5020891364902507</v>
      </c>
      <c r="S243" s="733">
        <v>719</v>
      </c>
    </row>
    <row r="244" spans="1:19" ht="14.4" customHeight="1" x14ac:dyDescent="0.3">
      <c r="A244" s="727" t="s">
        <v>1233</v>
      </c>
      <c r="B244" s="728" t="s">
        <v>1234</v>
      </c>
      <c r="C244" s="728" t="s">
        <v>540</v>
      </c>
      <c r="D244" s="728" t="s">
        <v>1229</v>
      </c>
      <c r="E244" s="728" t="s">
        <v>1238</v>
      </c>
      <c r="F244" s="728" t="s">
        <v>1241</v>
      </c>
      <c r="G244" s="728" t="s">
        <v>1242</v>
      </c>
      <c r="H244" s="732">
        <v>800</v>
      </c>
      <c r="I244" s="732">
        <v>1683</v>
      </c>
      <c r="J244" s="728"/>
      <c r="K244" s="728">
        <v>2.1037499999999998</v>
      </c>
      <c r="L244" s="732"/>
      <c r="M244" s="732"/>
      <c r="N244" s="728"/>
      <c r="O244" s="728"/>
      <c r="P244" s="732"/>
      <c r="Q244" s="732"/>
      <c r="R244" s="746"/>
      <c r="S244" s="733"/>
    </row>
    <row r="245" spans="1:19" ht="14.4" customHeight="1" x14ac:dyDescent="0.3">
      <c r="A245" s="727" t="s">
        <v>1233</v>
      </c>
      <c r="B245" s="728" t="s">
        <v>1234</v>
      </c>
      <c r="C245" s="728" t="s">
        <v>540</v>
      </c>
      <c r="D245" s="728" t="s">
        <v>1229</v>
      </c>
      <c r="E245" s="728" t="s">
        <v>1238</v>
      </c>
      <c r="F245" s="728" t="s">
        <v>1243</v>
      </c>
      <c r="G245" s="728" t="s">
        <v>1244</v>
      </c>
      <c r="H245" s="732">
        <v>540</v>
      </c>
      <c r="I245" s="732">
        <v>2730.6</v>
      </c>
      <c r="J245" s="728"/>
      <c r="K245" s="728">
        <v>5.0566666666666666</v>
      </c>
      <c r="L245" s="732"/>
      <c r="M245" s="732"/>
      <c r="N245" s="728"/>
      <c r="O245" s="728"/>
      <c r="P245" s="732"/>
      <c r="Q245" s="732"/>
      <c r="R245" s="746"/>
      <c r="S245" s="733"/>
    </row>
    <row r="246" spans="1:19" ht="14.4" customHeight="1" x14ac:dyDescent="0.3">
      <c r="A246" s="727" t="s">
        <v>1233</v>
      </c>
      <c r="B246" s="728" t="s">
        <v>1234</v>
      </c>
      <c r="C246" s="728" t="s">
        <v>540</v>
      </c>
      <c r="D246" s="728" t="s">
        <v>1229</v>
      </c>
      <c r="E246" s="728" t="s">
        <v>1238</v>
      </c>
      <c r="F246" s="728" t="s">
        <v>1249</v>
      </c>
      <c r="G246" s="728" t="s">
        <v>1250</v>
      </c>
      <c r="H246" s="732">
        <v>2409</v>
      </c>
      <c r="I246" s="732">
        <v>13186.36</v>
      </c>
      <c r="J246" s="728"/>
      <c r="K246" s="728">
        <v>5.4737899543378994</v>
      </c>
      <c r="L246" s="732"/>
      <c r="M246" s="732"/>
      <c r="N246" s="728"/>
      <c r="O246" s="728"/>
      <c r="P246" s="732"/>
      <c r="Q246" s="732"/>
      <c r="R246" s="746"/>
      <c r="S246" s="733"/>
    </row>
    <row r="247" spans="1:19" ht="14.4" customHeight="1" x14ac:dyDescent="0.3">
      <c r="A247" s="727" t="s">
        <v>1233</v>
      </c>
      <c r="B247" s="728" t="s">
        <v>1234</v>
      </c>
      <c r="C247" s="728" t="s">
        <v>540</v>
      </c>
      <c r="D247" s="728" t="s">
        <v>1229</v>
      </c>
      <c r="E247" s="728" t="s">
        <v>1238</v>
      </c>
      <c r="F247" s="728" t="s">
        <v>1251</v>
      </c>
      <c r="G247" s="728" t="s">
        <v>1252</v>
      </c>
      <c r="H247" s="732">
        <v>360</v>
      </c>
      <c r="I247" s="732">
        <v>3031.2</v>
      </c>
      <c r="J247" s="728"/>
      <c r="K247" s="728">
        <v>8.42</v>
      </c>
      <c r="L247" s="732"/>
      <c r="M247" s="732"/>
      <c r="N247" s="728"/>
      <c r="O247" s="728"/>
      <c r="P247" s="732"/>
      <c r="Q247" s="732"/>
      <c r="R247" s="746"/>
      <c r="S247" s="733"/>
    </row>
    <row r="248" spans="1:19" ht="14.4" customHeight="1" x14ac:dyDescent="0.3">
      <c r="A248" s="727" t="s">
        <v>1233</v>
      </c>
      <c r="B248" s="728" t="s">
        <v>1234</v>
      </c>
      <c r="C248" s="728" t="s">
        <v>540</v>
      </c>
      <c r="D248" s="728" t="s">
        <v>1229</v>
      </c>
      <c r="E248" s="728" t="s">
        <v>1238</v>
      </c>
      <c r="F248" s="728" t="s">
        <v>1253</v>
      </c>
      <c r="G248" s="728" t="s">
        <v>1254</v>
      </c>
      <c r="H248" s="732">
        <v>150</v>
      </c>
      <c r="I248" s="732">
        <v>1207.5</v>
      </c>
      <c r="J248" s="728"/>
      <c r="K248" s="728">
        <v>8.0500000000000007</v>
      </c>
      <c r="L248" s="732"/>
      <c r="M248" s="732"/>
      <c r="N248" s="728"/>
      <c r="O248" s="728"/>
      <c r="P248" s="732"/>
      <c r="Q248" s="732"/>
      <c r="R248" s="746"/>
      <c r="S248" s="733"/>
    </row>
    <row r="249" spans="1:19" ht="14.4" customHeight="1" x14ac:dyDescent="0.3">
      <c r="A249" s="727" t="s">
        <v>1233</v>
      </c>
      <c r="B249" s="728" t="s">
        <v>1234</v>
      </c>
      <c r="C249" s="728" t="s">
        <v>540</v>
      </c>
      <c r="D249" s="728" t="s">
        <v>1229</v>
      </c>
      <c r="E249" s="728" t="s">
        <v>1238</v>
      </c>
      <c r="F249" s="728" t="s">
        <v>1263</v>
      </c>
      <c r="G249" s="728" t="s">
        <v>1264</v>
      </c>
      <c r="H249" s="732">
        <v>5035</v>
      </c>
      <c r="I249" s="732">
        <v>98640.3</v>
      </c>
      <c r="J249" s="728"/>
      <c r="K249" s="728">
        <v>19.590923535253228</v>
      </c>
      <c r="L249" s="732"/>
      <c r="M249" s="732"/>
      <c r="N249" s="728"/>
      <c r="O249" s="728"/>
      <c r="P249" s="732"/>
      <c r="Q249" s="732"/>
      <c r="R249" s="746"/>
      <c r="S249" s="733"/>
    </row>
    <row r="250" spans="1:19" ht="14.4" customHeight="1" x14ac:dyDescent="0.3">
      <c r="A250" s="727" t="s">
        <v>1233</v>
      </c>
      <c r="B250" s="728" t="s">
        <v>1234</v>
      </c>
      <c r="C250" s="728" t="s">
        <v>540</v>
      </c>
      <c r="D250" s="728" t="s">
        <v>1229</v>
      </c>
      <c r="E250" s="728" t="s">
        <v>1238</v>
      </c>
      <c r="F250" s="728" t="s">
        <v>1273</v>
      </c>
      <c r="G250" s="728" t="s">
        <v>1274</v>
      </c>
      <c r="H250" s="732">
        <v>124632</v>
      </c>
      <c r="I250" s="732">
        <v>424660.68</v>
      </c>
      <c r="J250" s="728"/>
      <c r="K250" s="728">
        <v>3.4073165800115541</v>
      </c>
      <c r="L250" s="732"/>
      <c r="M250" s="732"/>
      <c r="N250" s="728"/>
      <c r="O250" s="728"/>
      <c r="P250" s="732"/>
      <c r="Q250" s="732"/>
      <c r="R250" s="746"/>
      <c r="S250" s="733"/>
    </row>
    <row r="251" spans="1:19" ht="14.4" customHeight="1" x14ac:dyDescent="0.3">
      <c r="A251" s="727" t="s">
        <v>1233</v>
      </c>
      <c r="B251" s="728" t="s">
        <v>1234</v>
      </c>
      <c r="C251" s="728" t="s">
        <v>540</v>
      </c>
      <c r="D251" s="728" t="s">
        <v>1229</v>
      </c>
      <c r="E251" s="728" t="s">
        <v>1294</v>
      </c>
      <c r="F251" s="728" t="s">
        <v>1295</v>
      </c>
      <c r="G251" s="728" t="s">
        <v>1296</v>
      </c>
      <c r="H251" s="732">
        <v>5</v>
      </c>
      <c r="I251" s="732">
        <v>175</v>
      </c>
      <c r="J251" s="728"/>
      <c r="K251" s="728">
        <v>35</v>
      </c>
      <c r="L251" s="732"/>
      <c r="M251" s="732"/>
      <c r="N251" s="728"/>
      <c r="O251" s="728"/>
      <c r="P251" s="732"/>
      <c r="Q251" s="732"/>
      <c r="R251" s="746"/>
      <c r="S251" s="733"/>
    </row>
    <row r="252" spans="1:19" ht="14.4" customHeight="1" x14ac:dyDescent="0.3">
      <c r="A252" s="727" t="s">
        <v>1233</v>
      </c>
      <c r="B252" s="728" t="s">
        <v>1234</v>
      </c>
      <c r="C252" s="728" t="s">
        <v>540</v>
      </c>
      <c r="D252" s="728" t="s">
        <v>1229</v>
      </c>
      <c r="E252" s="728" t="s">
        <v>1294</v>
      </c>
      <c r="F252" s="728" t="s">
        <v>1299</v>
      </c>
      <c r="G252" s="728" t="s">
        <v>1300</v>
      </c>
      <c r="H252" s="732">
        <v>56</v>
      </c>
      <c r="I252" s="732">
        <v>9240</v>
      </c>
      <c r="J252" s="728"/>
      <c r="K252" s="728">
        <v>165</v>
      </c>
      <c r="L252" s="732"/>
      <c r="M252" s="732"/>
      <c r="N252" s="728"/>
      <c r="O252" s="728"/>
      <c r="P252" s="732"/>
      <c r="Q252" s="732"/>
      <c r="R252" s="746"/>
      <c r="S252" s="733"/>
    </row>
    <row r="253" spans="1:19" ht="14.4" customHeight="1" x14ac:dyDescent="0.3">
      <c r="A253" s="727" t="s">
        <v>1233</v>
      </c>
      <c r="B253" s="728" t="s">
        <v>1234</v>
      </c>
      <c r="C253" s="728" t="s">
        <v>540</v>
      </c>
      <c r="D253" s="728" t="s">
        <v>1229</v>
      </c>
      <c r="E253" s="728" t="s">
        <v>1294</v>
      </c>
      <c r="F253" s="728" t="s">
        <v>1308</v>
      </c>
      <c r="G253" s="728" t="s">
        <v>1309</v>
      </c>
      <c r="H253" s="732">
        <v>3</v>
      </c>
      <c r="I253" s="732">
        <v>5925</v>
      </c>
      <c r="J253" s="728"/>
      <c r="K253" s="728">
        <v>1975</v>
      </c>
      <c r="L253" s="732"/>
      <c r="M253" s="732"/>
      <c r="N253" s="728"/>
      <c r="O253" s="728"/>
      <c r="P253" s="732"/>
      <c r="Q253" s="732"/>
      <c r="R253" s="746"/>
      <c r="S253" s="733"/>
    </row>
    <row r="254" spans="1:19" ht="14.4" customHeight="1" x14ac:dyDescent="0.3">
      <c r="A254" s="727" t="s">
        <v>1233</v>
      </c>
      <c r="B254" s="728" t="s">
        <v>1234</v>
      </c>
      <c r="C254" s="728" t="s">
        <v>540</v>
      </c>
      <c r="D254" s="728" t="s">
        <v>1229</v>
      </c>
      <c r="E254" s="728" t="s">
        <v>1294</v>
      </c>
      <c r="F254" s="728" t="s">
        <v>1316</v>
      </c>
      <c r="G254" s="728" t="s">
        <v>1317</v>
      </c>
      <c r="H254" s="732">
        <v>3</v>
      </c>
      <c r="I254" s="732">
        <v>4173</v>
      </c>
      <c r="J254" s="728"/>
      <c r="K254" s="728">
        <v>1391</v>
      </c>
      <c r="L254" s="732"/>
      <c r="M254" s="732"/>
      <c r="N254" s="728"/>
      <c r="O254" s="728"/>
      <c r="P254" s="732"/>
      <c r="Q254" s="732"/>
      <c r="R254" s="746"/>
      <c r="S254" s="733"/>
    </row>
    <row r="255" spans="1:19" ht="14.4" customHeight="1" x14ac:dyDescent="0.3">
      <c r="A255" s="727" t="s">
        <v>1233</v>
      </c>
      <c r="B255" s="728" t="s">
        <v>1234</v>
      </c>
      <c r="C255" s="728" t="s">
        <v>540</v>
      </c>
      <c r="D255" s="728" t="s">
        <v>1229</v>
      </c>
      <c r="E255" s="728" t="s">
        <v>1294</v>
      </c>
      <c r="F255" s="728" t="s">
        <v>1318</v>
      </c>
      <c r="G255" s="728" t="s">
        <v>1319</v>
      </c>
      <c r="H255" s="732">
        <v>1</v>
      </c>
      <c r="I255" s="732">
        <v>1849</v>
      </c>
      <c r="J255" s="728"/>
      <c r="K255" s="728">
        <v>1849</v>
      </c>
      <c r="L255" s="732"/>
      <c r="M255" s="732"/>
      <c r="N255" s="728"/>
      <c r="O255" s="728"/>
      <c r="P255" s="732"/>
      <c r="Q255" s="732"/>
      <c r="R255" s="746"/>
      <c r="S255" s="733"/>
    </row>
    <row r="256" spans="1:19" ht="14.4" customHeight="1" x14ac:dyDescent="0.3">
      <c r="A256" s="727" t="s">
        <v>1233</v>
      </c>
      <c r="B256" s="728" t="s">
        <v>1234</v>
      </c>
      <c r="C256" s="728" t="s">
        <v>540</v>
      </c>
      <c r="D256" s="728" t="s">
        <v>1229</v>
      </c>
      <c r="E256" s="728" t="s">
        <v>1294</v>
      </c>
      <c r="F256" s="728" t="s">
        <v>1322</v>
      </c>
      <c r="G256" s="728" t="s">
        <v>1323</v>
      </c>
      <c r="H256" s="732">
        <v>7</v>
      </c>
      <c r="I256" s="732">
        <v>8239</v>
      </c>
      <c r="J256" s="728"/>
      <c r="K256" s="728">
        <v>1177</v>
      </c>
      <c r="L256" s="732"/>
      <c r="M256" s="732"/>
      <c r="N256" s="728"/>
      <c r="O256" s="728"/>
      <c r="P256" s="732"/>
      <c r="Q256" s="732"/>
      <c r="R256" s="746"/>
      <c r="S256" s="733"/>
    </row>
    <row r="257" spans="1:19" ht="14.4" customHeight="1" x14ac:dyDescent="0.3">
      <c r="A257" s="727" t="s">
        <v>1233</v>
      </c>
      <c r="B257" s="728" t="s">
        <v>1234</v>
      </c>
      <c r="C257" s="728" t="s">
        <v>540</v>
      </c>
      <c r="D257" s="728" t="s">
        <v>1229</v>
      </c>
      <c r="E257" s="728" t="s">
        <v>1294</v>
      </c>
      <c r="F257" s="728" t="s">
        <v>1332</v>
      </c>
      <c r="G257" s="728" t="s">
        <v>1333</v>
      </c>
      <c r="H257" s="732">
        <v>360</v>
      </c>
      <c r="I257" s="732">
        <v>634320</v>
      </c>
      <c r="J257" s="728"/>
      <c r="K257" s="728">
        <v>1762</v>
      </c>
      <c r="L257" s="732"/>
      <c r="M257" s="732"/>
      <c r="N257" s="728"/>
      <c r="O257" s="728"/>
      <c r="P257" s="732"/>
      <c r="Q257" s="732"/>
      <c r="R257" s="746"/>
      <c r="S257" s="733"/>
    </row>
    <row r="258" spans="1:19" ht="14.4" customHeight="1" x14ac:dyDescent="0.3">
      <c r="A258" s="727" t="s">
        <v>1233</v>
      </c>
      <c r="B258" s="728" t="s">
        <v>1234</v>
      </c>
      <c r="C258" s="728" t="s">
        <v>540</v>
      </c>
      <c r="D258" s="728" t="s">
        <v>1229</v>
      </c>
      <c r="E258" s="728" t="s">
        <v>1294</v>
      </c>
      <c r="F258" s="728" t="s">
        <v>1342</v>
      </c>
      <c r="G258" s="728" t="s">
        <v>1343</v>
      </c>
      <c r="H258" s="732">
        <v>56</v>
      </c>
      <c r="I258" s="732">
        <v>2016</v>
      </c>
      <c r="J258" s="728"/>
      <c r="K258" s="728">
        <v>36</v>
      </c>
      <c r="L258" s="732"/>
      <c r="M258" s="732"/>
      <c r="N258" s="728"/>
      <c r="O258" s="728"/>
      <c r="P258" s="732"/>
      <c r="Q258" s="732"/>
      <c r="R258" s="746"/>
      <c r="S258" s="733"/>
    </row>
    <row r="259" spans="1:19" ht="14.4" customHeight="1" x14ac:dyDescent="0.3">
      <c r="A259" s="727" t="s">
        <v>1233</v>
      </c>
      <c r="B259" s="728" t="s">
        <v>1234</v>
      </c>
      <c r="C259" s="728" t="s">
        <v>540</v>
      </c>
      <c r="D259" s="728" t="s">
        <v>1229</v>
      </c>
      <c r="E259" s="728" t="s">
        <v>1294</v>
      </c>
      <c r="F259" s="728" t="s">
        <v>1348</v>
      </c>
      <c r="G259" s="728" t="s">
        <v>1349</v>
      </c>
      <c r="H259" s="732">
        <v>3</v>
      </c>
      <c r="I259" s="732">
        <v>1263</v>
      </c>
      <c r="J259" s="728"/>
      <c r="K259" s="728">
        <v>421</v>
      </c>
      <c r="L259" s="732"/>
      <c r="M259" s="732"/>
      <c r="N259" s="728"/>
      <c r="O259" s="728"/>
      <c r="P259" s="732"/>
      <c r="Q259" s="732"/>
      <c r="R259" s="746"/>
      <c r="S259" s="733"/>
    </row>
    <row r="260" spans="1:19" ht="14.4" customHeight="1" x14ac:dyDescent="0.3">
      <c r="A260" s="727" t="s">
        <v>1233</v>
      </c>
      <c r="B260" s="728" t="s">
        <v>1234</v>
      </c>
      <c r="C260" s="728" t="s">
        <v>540</v>
      </c>
      <c r="D260" s="728" t="s">
        <v>1229</v>
      </c>
      <c r="E260" s="728" t="s">
        <v>1294</v>
      </c>
      <c r="F260" s="728" t="s">
        <v>1350</v>
      </c>
      <c r="G260" s="728" t="s">
        <v>1351</v>
      </c>
      <c r="H260" s="732">
        <v>181</v>
      </c>
      <c r="I260" s="732">
        <v>234214</v>
      </c>
      <c r="J260" s="728"/>
      <c r="K260" s="728">
        <v>1294</v>
      </c>
      <c r="L260" s="732"/>
      <c r="M260" s="732"/>
      <c r="N260" s="728"/>
      <c r="O260" s="728"/>
      <c r="P260" s="732"/>
      <c r="Q260" s="732"/>
      <c r="R260" s="746"/>
      <c r="S260" s="733"/>
    </row>
    <row r="261" spans="1:19" ht="14.4" customHeight="1" x14ac:dyDescent="0.3">
      <c r="A261" s="727" t="s">
        <v>1233</v>
      </c>
      <c r="B261" s="728" t="s">
        <v>1234</v>
      </c>
      <c r="C261" s="728" t="s">
        <v>540</v>
      </c>
      <c r="D261" s="728" t="s">
        <v>1229</v>
      </c>
      <c r="E261" s="728" t="s">
        <v>1294</v>
      </c>
      <c r="F261" s="728" t="s">
        <v>1352</v>
      </c>
      <c r="G261" s="728" t="s">
        <v>1353</v>
      </c>
      <c r="H261" s="732">
        <v>3</v>
      </c>
      <c r="I261" s="732">
        <v>1470</v>
      </c>
      <c r="J261" s="728"/>
      <c r="K261" s="728">
        <v>490</v>
      </c>
      <c r="L261" s="732"/>
      <c r="M261" s="732"/>
      <c r="N261" s="728"/>
      <c r="O261" s="728"/>
      <c r="P261" s="732"/>
      <c r="Q261" s="732"/>
      <c r="R261" s="746"/>
      <c r="S261" s="733"/>
    </row>
    <row r="262" spans="1:19" ht="14.4" customHeight="1" x14ac:dyDescent="0.3">
      <c r="A262" s="727" t="s">
        <v>1233</v>
      </c>
      <c r="B262" s="728" t="s">
        <v>1234</v>
      </c>
      <c r="C262" s="728" t="s">
        <v>540</v>
      </c>
      <c r="D262" s="728" t="s">
        <v>1229</v>
      </c>
      <c r="E262" s="728" t="s">
        <v>1294</v>
      </c>
      <c r="F262" s="728" t="s">
        <v>1354</v>
      </c>
      <c r="G262" s="728" t="s">
        <v>1355</v>
      </c>
      <c r="H262" s="732">
        <v>9</v>
      </c>
      <c r="I262" s="732">
        <v>20322</v>
      </c>
      <c r="J262" s="728"/>
      <c r="K262" s="728">
        <v>2258</v>
      </c>
      <c r="L262" s="732"/>
      <c r="M262" s="732"/>
      <c r="N262" s="728"/>
      <c r="O262" s="728"/>
      <c r="P262" s="732"/>
      <c r="Q262" s="732"/>
      <c r="R262" s="746"/>
      <c r="S262" s="733"/>
    </row>
    <row r="263" spans="1:19" ht="14.4" customHeight="1" x14ac:dyDescent="0.3">
      <c r="A263" s="727" t="s">
        <v>1233</v>
      </c>
      <c r="B263" s="728" t="s">
        <v>1234</v>
      </c>
      <c r="C263" s="728" t="s">
        <v>540</v>
      </c>
      <c r="D263" s="728" t="s">
        <v>1229</v>
      </c>
      <c r="E263" s="728" t="s">
        <v>1294</v>
      </c>
      <c r="F263" s="728" t="s">
        <v>1358</v>
      </c>
      <c r="G263" s="728" t="s">
        <v>1359</v>
      </c>
      <c r="H263" s="732">
        <v>9</v>
      </c>
      <c r="I263" s="732">
        <v>2979</v>
      </c>
      <c r="J263" s="728"/>
      <c r="K263" s="728">
        <v>331</v>
      </c>
      <c r="L263" s="732"/>
      <c r="M263" s="732"/>
      <c r="N263" s="728"/>
      <c r="O263" s="728"/>
      <c r="P263" s="732"/>
      <c r="Q263" s="732"/>
      <c r="R263" s="746"/>
      <c r="S263" s="733"/>
    </row>
    <row r="264" spans="1:19" ht="14.4" customHeight="1" x14ac:dyDescent="0.3">
      <c r="A264" s="727" t="s">
        <v>1233</v>
      </c>
      <c r="B264" s="728" t="s">
        <v>1234</v>
      </c>
      <c r="C264" s="728" t="s">
        <v>540</v>
      </c>
      <c r="D264" s="728" t="s">
        <v>736</v>
      </c>
      <c r="E264" s="728" t="s">
        <v>1235</v>
      </c>
      <c r="F264" s="728" t="s">
        <v>1236</v>
      </c>
      <c r="G264" s="728" t="s">
        <v>1237</v>
      </c>
      <c r="H264" s="732">
        <v>2</v>
      </c>
      <c r="I264" s="732">
        <v>406750</v>
      </c>
      <c r="J264" s="728"/>
      <c r="K264" s="728">
        <v>203375</v>
      </c>
      <c r="L264" s="732"/>
      <c r="M264" s="732"/>
      <c r="N264" s="728"/>
      <c r="O264" s="728"/>
      <c r="P264" s="732"/>
      <c r="Q264" s="732"/>
      <c r="R264" s="746"/>
      <c r="S264" s="733"/>
    </row>
    <row r="265" spans="1:19" ht="14.4" customHeight="1" x14ac:dyDescent="0.3">
      <c r="A265" s="727" t="s">
        <v>1233</v>
      </c>
      <c r="B265" s="728" t="s">
        <v>1234</v>
      </c>
      <c r="C265" s="728" t="s">
        <v>540</v>
      </c>
      <c r="D265" s="728" t="s">
        <v>736</v>
      </c>
      <c r="E265" s="728" t="s">
        <v>1238</v>
      </c>
      <c r="F265" s="728" t="s">
        <v>1239</v>
      </c>
      <c r="G265" s="728" t="s">
        <v>1240</v>
      </c>
      <c r="H265" s="732"/>
      <c r="I265" s="732"/>
      <c r="J265" s="728"/>
      <c r="K265" s="728"/>
      <c r="L265" s="732">
        <v>188</v>
      </c>
      <c r="M265" s="732">
        <v>3652.84</v>
      </c>
      <c r="N265" s="728">
        <v>1</v>
      </c>
      <c r="O265" s="728">
        <v>19.43</v>
      </c>
      <c r="P265" s="732">
        <v>720</v>
      </c>
      <c r="Q265" s="732">
        <v>16365.6</v>
      </c>
      <c r="R265" s="746">
        <v>4.4802400324131364</v>
      </c>
      <c r="S265" s="733">
        <v>22.73</v>
      </c>
    </row>
    <row r="266" spans="1:19" ht="14.4" customHeight="1" x14ac:dyDescent="0.3">
      <c r="A266" s="727" t="s">
        <v>1233</v>
      </c>
      <c r="B266" s="728" t="s">
        <v>1234</v>
      </c>
      <c r="C266" s="728" t="s">
        <v>540</v>
      </c>
      <c r="D266" s="728" t="s">
        <v>736</v>
      </c>
      <c r="E266" s="728" t="s">
        <v>1238</v>
      </c>
      <c r="F266" s="728" t="s">
        <v>1241</v>
      </c>
      <c r="G266" s="728" t="s">
        <v>1242</v>
      </c>
      <c r="H266" s="732">
        <v>1550</v>
      </c>
      <c r="I266" s="732">
        <v>3257</v>
      </c>
      <c r="J266" s="728">
        <v>0.8817000541418516</v>
      </c>
      <c r="K266" s="728">
        <v>2.101290322580645</v>
      </c>
      <c r="L266" s="732">
        <v>1480</v>
      </c>
      <c r="M266" s="732">
        <v>3694.0000000000005</v>
      </c>
      <c r="N266" s="728">
        <v>1</v>
      </c>
      <c r="O266" s="728">
        <v>2.4959459459459463</v>
      </c>
      <c r="P266" s="732">
        <v>1890</v>
      </c>
      <c r="Q266" s="732">
        <v>4895.1000000000004</v>
      </c>
      <c r="R266" s="746">
        <v>1.3251488900920412</v>
      </c>
      <c r="S266" s="733">
        <v>2.5900000000000003</v>
      </c>
    </row>
    <row r="267" spans="1:19" ht="14.4" customHeight="1" x14ac:dyDescent="0.3">
      <c r="A267" s="727" t="s">
        <v>1233</v>
      </c>
      <c r="B267" s="728" t="s">
        <v>1234</v>
      </c>
      <c r="C267" s="728" t="s">
        <v>540</v>
      </c>
      <c r="D267" s="728" t="s">
        <v>736</v>
      </c>
      <c r="E267" s="728" t="s">
        <v>1238</v>
      </c>
      <c r="F267" s="728" t="s">
        <v>1243</v>
      </c>
      <c r="G267" s="728" t="s">
        <v>1244</v>
      </c>
      <c r="H267" s="732">
        <v>900</v>
      </c>
      <c r="I267" s="732">
        <v>4788</v>
      </c>
      <c r="J267" s="728">
        <v>0.20633484162895926</v>
      </c>
      <c r="K267" s="728">
        <v>5.32</v>
      </c>
      <c r="L267" s="732">
        <v>4420</v>
      </c>
      <c r="M267" s="732">
        <v>23205</v>
      </c>
      <c r="N267" s="728">
        <v>1</v>
      </c>
      <c r="O267" s="728">
        <v>5.25</v>
      </c>
      <c r="P267" s="732">
        <v>2700</v>
      </c>
      <c r="Q267" s="732">
        <v>19331.999999999996</v>
      </c>
      <c r="R267" s="746">
        <v>0.83309631544925644</v>
      </c>
      <c r="S267" s="733">
        <v>7.1599999999999984</v>
      </c>
    </row>
    <row r="268" spans="1:19" ht="14.4" customHeight="1" x14ac:dyDescent="0.3">
      <c r="A268" s="727" t="s">
        <v>1233</v>
      </c>
      <c r="B268" s="728" t="s">
        <v>1234</v>
      </c>
      <c r="C268" s="728" t="s">
        <v>540</v>
      </c>
      <c r="D268" s="728" t="s">
        <v>736</v>
      </c>
      <c r="E268" s="728" t="s">
        <v>1238</v>
      </c>
      <c r="F268" s="728" t="s">
        <v>1249</v>
      </c>
      <c r="G268" s="728" t="s">
        <v>1250</v>
      </c>
      <c r="H268" s="732">
        <v>12124</v>
      </c>
      <c r="I268" s="732">
        <v>70060.009999999995</v>
      </c>
      <c r="J268" s="728">
        <v>0.27197246859506485</v>
      </c>
      <c r="K268" s="728">
        <v>5.7786217419993395</v>
      </c>
      <c r="L268" s="732">
        <v>42388</v>
      </c>
      <c r="M268" s="732">
        <v>257599.63999999996</v>
      </c>
      <c r="N268" s="728">
        <v>1</v>
      </c>
      <c r="O268" s="728">
        <v>6.0771831650467103</v>
      </c>
      <c r="P268" s="732">
        <v>5350</v>
      </c>
      <c r="Q268" s="732">
        <v>28301.500000000004</v>
      </c>
      <c r="R268" s="746">
        <v>0.10986622496832685</v>
      </c>
      <c r="S268" s="733">
        <v>5.2900000000000009</v>
      </c>
    </row>
    <row r="269" spans="1:19" ht="14.4" customHeight="1" x14ac:dyDescent="0.3">
      <c r="A269" s="727" t="s">
        <v>1233</v>
      </c>
      <c r="B269" s="728" t="s">
        <v>1234</v>
      </c>
      <c r="C269" s="728" t="s">
        <v>540</v>
      </c>
      <c r="D269" s="728" t="s">
        <v>736</v>
      </c>
      <c r="E269" s="728" t="s">
        <v>1238</v>
      </c>
      <c r="F269" s="728" t="s">
        <v>1251</v>
      </c>
      <c r="G269" s="728" t="s">
        <v>1252</v>
      </c>
      <c r="H269" s="732">
        <v>307</v>
      </c>
      <c r="I269" s="732">
        <v>2584.9399999999996</v>
      </c>
      <c r="J269" s="728">
        <v>0.53636582450781844</v>
      </c>
      <c r="K269" s="728">
        <v>8.4199999999999982</v>
      </c>
      <c r="L269" s="732">
        <v>529.6</v>
      </c>
      <c r="M269" s="732">
        <v>4819.3599999999997</v>
      </c>
      <c r="N269" s="728">
        <v>1</v>
      </c>
      <c r="O269" s="728">
        <v>9.1</v>
      </c>
      <c r="P269" s="732">
        <v>148</v>
      </c>
      <c r="Q269" s="732">
        <v>1352.7199999999998</v>
      </c>
      <c r="R269" s="746">
        <v>0.2806845722253577</v>
      </c>
      <c r="S269" s="733">
        <v>9.1399999999999988</v>
      </c>
    </row>
    <row r="270" spans="1:19" ht="14.4" customHeight="1" x14ac:dyDescent="0.3">
      <c r="A270" s="727" t="s">
        <v>1233</v>
      </c>
      <c r="B270" s="728" t="s">
        <v>1234</v>
      </c>
      <c r="C270" s="728" t="s">
        <v>540</v>
      </c>
      <c r="D270" s="728" t="s">
        <v>736</v>
      </c>
      <c r="E270" s="728" t="s">
        <v>1238</v>
      </c>
      <c r="F270" s="728" t="s">
        <v>1253</v>
      </c>
      <c r="G270" s="728" t="s">
        <v>1254</v>
      </c>
      <c r="H270" s="732">
        <v>170</v>
      </c>
      <c r="I270" s="732">
        <v>1368.5</v>
      </c>
      <c r="J270" s="728">
        <v>0.19963530269876004</v>
      </c>
      <c r="K270" s="728">
        <v>8.0500000000000007</v>
      </c>
      <c r="L270" s="732">
        <v>750</v>
      </c>
      <c r="M270" s="732">
        <v>6855</v>
      </c>
      <c r="N270" s="728">
        <v>1</v>
      </c>
      <c r="O270" s="728">
        <v>9.14</v>
      </c>
      <c r="P270" s="732"/>
      <c r="Q270" s="732"/>
      <c r="R270" s="746"/>
      <c r="S270" s="733"/>
    </row>
    <row r="271" spans="1:19" ht="14.4" customHeight="1" x14ac:dyDescent="0.3">
      <c r="A271" s="727" t="s">
        <v>1233</v>
      </c>
      <c r="B271" s="728" t="s">
        <v>1234</v>
      </c>
      <c r="C271" s="728" t="s">
        <v>540</v>
      </c>
      <c r="D271" s="728" t="s">
        <v>736</v>
      </c>
      <c r="E271" s="728" t="s">
        <v>1238</v>
      </c>
      <c r="F271" s="728" t="s">
        <v>1255</v>
      </c>
      <c r="G271" s="728" t="s">
        <v>1256</v>
      </c>
      <c r="H271" s="732">
        <v>425</v>
      </c>
      <c r="I271" s="732">
        <v>4024.75</v>
      </c>
      <c r="J271" s="728">
        <v>0.21313433910747032</v>
      </c>
      <c r="K271" s="728">
        <v>9.4700000000000006</v>
      </c>
      <c r="L271" s="732">
        <v>1852</v>
      </c>
      <c r="M271" s="732">
        <v>18883.63</v>
      </c>
      <c r="N271" s="728">
        <v>1</v>
      </c>
      <c r="O271" s="728">
        <v>10.196344492440605</v>
      </c>
      <c r="P271" s="732">
        <v>262</v>
      </c>
      <c r="Q271" s="732">
        <v>2680.26</v>
      </c>
      <c r="R271" s="746">
        <v>0.14193563419745039</v>
      </c>
      <c r="S271" s="733">
        <v>10.23</v>
      </c>
    </row>
    <row r="272" spans="1:19" ht="14.4" customHeight="1" x14ac:dyDescent="0.3">
      <c r="A272" s="727" t="s">
        <v>1233</v>
      </c>
      <c r="B272" s="728" t="s">
        <v>1234</v>
      </c>
      <c r="C272" s="728" t="s">
        <v>540</v>
      </c>
      <c r="D272" s="728" t="s">
        <v>736</v>
      </c>
      <c r="E272" s="728" t="s">
        <v>1238</v>
      </c>
      <c r="F272" s="728" t="s">
        <v>1257</v>
      </c>
      <c r="G272" s="728" t="s">
        <v>1258</v>
      </c>
      <c r="H272" s="732"/>
      <c r="I272" s="732"/>
      <c r="J272" s="728"/>
      <c r="K272" s="728"/>
      <c r="L272" s="732">
        <v>800</v>
      </c>
      <c r="M272" s="732">
        <v>15696</v>
      </c>
      <c r="N272" s="728">
        <v>1</v>
      </c>
      <c r="O272" s="728">
        <v>19.62</v>
      </c>
      <c r="P272" s="732"/>
      <c r="Q272" s="732"/>
      <c r="R272" s="746"/>
      <c r="S272" s="733"/>
    </row>
    <row r="273" spans="1:19" ht="14.4" customHeight="1" x14ac:dyDescent="0.3">
      <c r="A273" s="727" t="s">
        <v>1233</v>
      </c>
      <c r="B273" s="728" t="s">
        <v>1234</v>
      </c>
      <c r="C273" s="728" t="s">
        <v>540</v>
      </c>
      <c r="D273" s="728" t="s">
        <v>736</v>
      </c>
      <c r="E273" s="728" t="s">
        <v>1238</v>
      </c>
      <c r="F273" s="728" t="s">
        <v>1259</v>
      </c>
      <c r="G273" s="728" t="s">
        <v>1260</v>
      </c>
      <c r="H273" s="732">
        <v>74.400000000000006</v>
      </c>
      <c r="I273" s="732">
        <v>2706.66</v>
      </c>
      <c r="J273" s="728"/>
      <c r="K273" s="728">
        <v>36.379838709677415</v>
      </c>
      <c r="L273" s="732"/>
      <c r="M273" s="732"/>
      <c r="N273" s="728"/>
      <c r="O273" s="728"/>
      <c r="P273" s="732">
        <v>0.60000000000000009</v>
      </c>
      <c r="Q273" s="732">
        <v>20.669999999999998</v>
      </c>
      <c r="R273" s="746"/>
      <c r="S273" s="733">
        <v>34.449999999999989</v>
      </c>
    </row>
    <row r="274" spans="1:19" ht="14.4" customHeight="1" x14ac:dyDescent="0.3">
      <c r="A274" s="727" t="s">
        <v>1233</v>
      </c>
      <c r="B274" s="728" t="s">
        <v>1234</v>
      </c>
      <c r="C274" s="728" t="s">
        <v>540</v>
      </c>
      <c r="D274" s="728" t="s">
        <v>736</v>
      </c>
      <c r="E274" s="728" t="s">
        <v>1238</v>
      </c>
      <c r="F274" s="728" t="s">
        <v>1263</v>
      </c>
      <c r="G274" s="728" t="s">
        <v>1264</v>
      </c>
      <c r="H274" s="732">
        <v>3895</v>
      </c>
      <c r="I274" s="732">
        <v>75950.3</v>
      </c>
      <c r="J274" s="728">
        <v>0.7041517438696393</v>
      </c>
      <c r="K274" s="728">
        <v>19.499435173299101</v>
      </c>
      <c r="L274" s="732">
        <v>5305</v>
      </c>
      <c r="M274" s="732">
        <v>107860.7</v>
      </c>
      <c r="N274" s="728">
        <v>1</v>
      </c>
      <c r="O274" s="728">
        <v>20.331894439208295</v>
      </c>
      <c r="P274" s="732">
        <v>2100</v>
      </c>
      <c r="Q274" s="732">
        <v>42903</v>
      </c>
      <c r="R274" s="746">
        <v>0.39776304066263246</v>
      </c>
      <c r="S274" s="733">
        <v>20.43</v>
      </c>
    </row>
    <row r="275" spans="1:19" ht="14.4" customHeight="1" x14ac:dyDescent="0.3">
      <c r="A275" s="727" t="s">
        <v>1233</v>
      </c>
      <c r="B275" s="728" t="s">
        <v>1234</v>
      </c>
      <c r="C275" s="728" t="s">
        <v>540</v>
      </c>
      <c r="D275" s="728" t="s">
        <v>736</v>
      </c>
      <c r="E275" s="728" t="s">
        <v>1238</v>
      </c>
      <c r="F275" s="728" t="s">
        <v>1265</v>
      </c>
      <c r="G275" s="728" t="s">
        <v>1266</v>
      </c>
      <c r="H275" s="732"/>
      <c r="I275" s="732"/>
      <c r="J275" s="728"/>
      <c r="K275" s="728"/>
      <c r="L275" s="732">
        <v>4.3</v>
      </c>
      <c r="M275" s="732">
        <v>5853.46</v>
      </c>
      <c r="N275" s="728">
        <v>1</v>
      </c>
      <c r="O275" s="728">
        <v>1361.2697674418605</v>
      </c>
      <c r="P275" s="732"/>
      <c r="Q275" s="732"/>
      <c r="R275" s="746"/>
      <c r="S275" s="733"/>
    </row>
    <row r="276" spans="1:19" ht="14.4" customHeight="1" x14ac:dyDescent="0.3">
      <c r="A276" s="727" t="s">
        <v>1233</v>
      </c>
      <c r="B276" s="728" t="s">
        <v>1234</v>
      </c>
      <c r="C276" s="728" t="s">
        <v>540</v>
      </c>
      <c r="D276" s="728" t="s">
        <v>736</v>
      </c>
      <c r="E276" s="728" t="s">
        <v>1238</v>
      </c>
      <c r="F276" s="728" t="s">
        <v>1269</v>
      </c>
      <c r="G276" s="728" t="s">
        <v>1270</v>
      </c>
      <c r="H276" s="732">
        <v>3</v>
      </c>
      <c r="I276" s="732">
        <v>6580.74</v>
      </c>
      <c r="J276" s="728">
        <v>0.21724091487094446</v>
      </c>
      <c r="K276" s="728">
        <v>2193.58</v>
      </c>
      <c r="L276" s="732">
        <v>14</v>
      </c>
      <c r="M276" s="732">
        <v>30292.359999999986</v>
      </c>
      <c r="N276" s="728">
        <v>1</v>
      </c>
      <c r="O276" s="728">
        <v>2163.7399999999989</v>
      </c>
      <c r="P276" s="732">
        <v>10</v>
      </c>
      <c r="Q276" s="732">
        <v>19866.5</v>
      </c>
      <c r="R276" s="746">
        <v>0.65582542925014786</v>
      </c>
      <c r="S276" s="733">
        <v>1986.65</v>
      </c>
    </row>
    <row r="277" spans="1:19" ht="14.4" customHeight="1" x14ac:dyDescent="0.3">
      <c r="A277" s="727" t="s">
        <v>1233</v>
      </c>
      <c r="B277" s="728" t="s">
        <v>1234</v>
      </c>
      <c r="C277" s="728" t="s">
        <v>540</v>
      </c>
      <c r="D277" s="728" t="s">
        <v>736</v>
      </c>
      <c r="E277" s="728" t="s">
        <v>1238</v>
      </c>
      <c r="F277" s="728" t="s">
        <v>1271</v>
      </c>
      <c r="G277" s="728" t="s">
        <v>1272</v>
      </c>
      <c r="H277" s="732"/>
      <c r="I277" s="732"/>
      <c r="J277" s="728"/>
      <c r="K277" s="728"/>
      <c r="L277" s="732">
        <v>400</v>
      </c>
      <c r="M277" s="732">
        <v>98432</v>
      </c>
      <c r="N277" s="728">
        <v>1</v>
      </c>
      <c r="O277" s="728">
        <v>246.08</v>
      </c>
      <c r="P277" s="732"/>
      <c r="Q277" s="732"/>
      <c r="R277" s="746"/>
      <c r="S277" s="733"/>
    </row>
    <row r="278" spans="1:19" ht="14.4" customHeight="1" x14ac:dyDescent="0.3">
      <c r="A278" s="727" t="s">
        <v>1233</v>
      </c>
      <c r="B278" s="728" t="s">
        <v>1234</v>
      </c>
      <c r="C278" s="728" t="s">
        <v>540</v>
      </c>
      <c r="D278" s="728" t="s">
        <v>736</v>
      </c>
      <c r="E278" s="728" t="s">
        <v>1238</v>
      </c>
      <c r="F278" s="728" t="s">
        <v>1273</v>
      </c>
      <c r="G278" s="728" t="s">
        <v>1274</v>
      </c>
      <c r="H278" s="732">
        <v>62932</v>
      </c>
      <c r="I278" s="732">
        <v>213939.36</v>
      </c>
      <c r="J278" s="728">
        <v>0.69178224644879305</v>
      </c>
      <c r="K278" s="728">
        <v>3.3995321934786751</v>
      </c>
      <c r="L278" s="732">
        <v>75852</v>
      </c>
      <c r="M278" s="732">
        <v>309258.23999999999</v>
      </c>
      <c r="N278" s="728">
        <v>1</v>
      </c>
      <c r="O278" s="728">
        <v>4.0771270368612562</v>
      </c>
      <c r="P278" s="732">
        <v>82269</v>
      </c>
      <c r="Q278" s="732">
        <v>310154.12999999995</v>
      </c>
      <c r="R278" s="746">
        <v>1.0028968993679843</v>
      </c>
      <c r="S278" s="733">
        <v>3.7699999999999991</v>
      </c>
    </row>
    <row r="279" spans="1:19" ht="14.4" customHeight="1" x14ac:dyDescent="0.3">
      <c r="A279" s="727" t="s">
        <v>1233</v>
      </c>
      <c r="B279" s="728" t="s">
        <v>1234</v>
      </c>
      <c r="C279" s="728" t="s">
        <v>540</v>
      </c>
      <c r="D279" s="728" t="s">
        <v>736</v>
      </c>
      <c r="E279" s="728" t="s">
        <v>1238</v>
      </c>
      <c r="F279" s="728" t="s">
        <v>1279</v>
      </c>
      <c r="G279" s="728" t="s">
        <v>1280</v>
      </c>
      <c r="H279" s="732"/>
      <c r="I279" s="732"/>
      <c r="J279" s="728"/>
      <c r="K279" s="728"/>
      <c r="L279" s="732">
        <v>465</v>
      </c>
      <c r="M279" s="732">
        <v>75395.100000000006</v>
      </c>
      <c r="N279" s="728">
        <v>1</v>
      </c>
      <c r="O279" s="728">
        <v>162.14000000000001</v>
      </c>
      <c r="P279" s="732">
        <v>330</v>
      </c>
      <c r="Q279" s="732">
        <v>52470</v>
      </c>
      <c r="R279" s="746">
        <v>0.69593382063290576</v>
      </c>
      <c r="S279" s="733">
        <v>159</v>
      </c>
    </row>
    <row r="280" spans="1:19" ht="14.4" customHeight="1" x14ac:dyDescent="0.3">
      <c r="A280" s="727" t="s">
        <v>1233</v>
      </c>
      <c r="B280" s="728" t="s">
        <v>1234</v>
      </c>
      <c r="C280" s="728" t="s">
        <v>540</v>
      </c>
      <c r="D280" s="728" t="s">
        <v>736</v>
      </c>
      <c r="E280" s="728" t="s">
        <v>1238</v>
      </c>
      <c r="F280" s="728" t="s">
        <v>1281</v>
      </c>
      <c r="G280" s="728" t="s">
        <v>1282</v>
      </c>
      <c r="H280" s="732">
        <v>840</v>
      </c>
      <c r="I280" s="732">
        <v>17001.599999999999</v>
      </c>
      <c r="J280" s="728">
        <v>0.3522625559423172</v>
      </c>
      <c r="K280" s="728">
        <v>20.239999999999998</v>
      </c>
      <c r="L280" s="732">
        <v>2400</v>
      </c>
      <c r="M280" s="732">
        <v>48264</v>
      </c>
      <c r="N280" s="728">
        <v>1</v>
      </c>
      <c r="O280" s="728">
        <v>20.11</v>
      </c>
      <c r="P280" s="732">
        <v>1196</v>
      </c>
      <c r="Q280" s="732">
        <v>24183.119999999999</v>
      </c>
      <c r="R280" s="746">
        <v>0.50105917454002979</v>
      </c>
      <c r="S280" s="733">
        <v>20.22</v>
      </c>
    </row>
    <row r="281" spans="1:19" ht="14.4" customHeight="1" x14ac:dyDescent="0.3">
      <c r="A281" s="727" t="s">
        <v>1233</v>
      </c>
      <c r="B281" s="728" t="s">
        <v>1234</v>
      </c>
      <c r="C281" s="728" t="s">
        <v>540</v>
      </c>
      <c r="D281" s="728" t="s">
        <v>736</v>
      </c>
      <c r="E281" s="728" t="s">
        <v>1238</v>
      </c>
      <c r="F281" s="728" t="s">
        <v>1236</v>
      </c>
      <c r="G281" s="728"/>
      <c r="H281" s="732">
        <v>1</v>
      </c>
      <c r="I281" s="732">
        <v>17500</v>
      </c>
      <c r="J281" s="728"/>
      <c r="K281" s="728">
        <v>17500</v>
      </c>
      <c r="L281" s="732"/>
      <c r="M281" s="732"/>
      <c r="N281" s="728"/>
      <c r="O281" s="728"/>
      <c r="P281" s="732"/>
      <c r="Q281" s="732"/>
      <c r="R281" s="746"/>
      <c r="S281" s="733"/>
    </row>
    <row r="282" spans="1:19" ht="14.4" customHeight="1" x14ac:dyDescent="0.3">
      <c r="A282" s="727" t="s">
        <v>1233</v>
      </c>
      <c r="B282" s="728" t="s">
        <v>1234</v>
      </c>
      <c r="C282" s="728" t="s">
        <v>540</v>
      </c>
      <c r="D282" s="728" t="s">
        <v>736</v>
      </c>
      <c r="E282" s="728" t="s">
        <v>1238</v>
      </c>
      <c r="F282" s="728" t="s">
        <v>1285</v>
      </c>
      <c r="G282" s="728" t="s">
        <v>1286</v>
      </c>
      <c r="H282" s="732"/>
      <c r="I282" s="732"/>
      <c r="J282" s="728"/>
      <c r="K282" s="728"/>
      <c r="L282" s="732"/>
      <c r="M282" s="732"/>
      <c r="N282" s="728"/>
      <c r="O282" s="728"/>
      <c r="P282" s="732">
        <v>1</v>
      </c>
      <c r="Q282" s="732">
        <v>68.06</v>
      </c>
      <c r="R282" s="746"/>
      <c r="S282" s="733">
        <v>68.06</v>
      </c>
    </row>
    <row r="283" spans="1:19" ht="14.4" customHeight="1" x14ac:dyDescent="0.3">
      <c r="A283" s="727" t="s">
        <v>1233</v>
      </c>
      <c r="B283" s="728" t="s">
        <v>1234</v>
      </c>
      <c r="C283" s="728" t="s">
        <v>540</v>
      </c>
      <c r="D283" s="728" t="s">
        <v>736</v>
      </c>
      <c r="E283" s="728" t="s">
        <v>1238</v>
      </c>
      <c r="F283" s="728" t="s">
        <v>1287</v>
      </c>
      <c r="G283" s="728"/>
      <c r="H283" s="732"/>
      <c r="I283" s="732"/>
      <c r="J283" s="728"/>
      <c r="K283" s="728"/>
      <c r="L283" s="732">
        <v>1</v>
      </c>
      <c r="M283" s="732">
        <v>12406.02</v>
      </c>
      <c r="N283" s="728">
        <v>1</v>
      </c>
      <c r="O283" s="728">
        <v>12406.02</v>
      </c>
      <c r="P283" s="732"/>
      <c r="Q283" s="732"/>
      <c r="R283" s="746"/>
      <c r="S283" s="733"/>
    </row>
    <row r="284" spans="1:19" ht="14.4" customHeight="1" x14ac:dyDescent="0.3">
      <c r="A284" s="727" t="s">
        <v>1233</v>
      </c>
      <c r="B284" s="728" t="s">
        <v>1234</v>
      </c>
      <c r="C284" s="728" t="s">
        <v>540</v>
      </c>
      <c r="D284" s="728" t="s">
        <v>736</v>
      </c>
      <c r="E284" s="728" t="s">
        <v>1238</v>
      </c>
      <c r="F284" s="728" t="s">
        <v>1288</v>
      </c>
      <c r="G284" s="728" t="s">
        <v>1289</v>
      </c>
      <c r="H284" s="732"/>
      <c r="I284" s="732"/>
      <c r="J284" s="728"/>
      <c r="K284" s="728"/>
      <c r="L284" s="732"/>
      <c r="M284" s="732"/>
      <c r="N284" s="728"/>
      <c r="O284" s="728"/>
      <c r="P284" s="732">
        <v>1</v>
      </c>
      <c r="Q284" s="732">
        <v>108562.2</v>
      </c>
      <c r="R284" s="746"/>
      <c r="S284" s="733">
        <v>108562.2</v>
      </c>
    </row>
    <row r="285" spans="1:19" ht="14.4" customHeight="1" x14ac:dyDescent="0.3">
      <c r="A285" s="727" t="s">
        <v>1233</v>
      </c>
      <c r="B285" s="728" t="s">
        <v>1234</v>
      </c>
      <c r="C285" s="728" t="s">
        <v>540</v>
      </c>
      <c r="D285" s="728" t="s">
        <v>736</v>
      </c>
      <c r="E285" s="728" t="s">
        <v>1238</v>
      </c>
      <c r="F285" s="728" t="s">
        <v>1290</v>
      </c>
      <c r="G285" s="728" t="s">
        <v>1291</v>
      </c>
      <c r="H285" s="732"/>
      <c r="I285" s="732"/>
      <c r="J285" s="728"/>
      <c r="K285" s="728"/>
      <c r="L285" s="732"/>
      <c r="M285" s="732"/>
      <c r="N285" s="728"/>
      <c r="O285" s="728"/>
      <c r="P285" s="732">
        <v>1290</v>
      </c>
      <c r="Q285" s="732">
        <v>25619.4</v>
      </c>
      <c r="R285" s="746"/>
      <c r="S285" s="733">
        <v>19.86</v>
      </c>
    </row>
    <row r="286" spans="1:19" ht="14.4" customHeight="1" x14ac:dyDescent="0.3">
      <c r="A286" s="727" t="s">
        <v>1233</v>
      </c>
      <c r="B286" s="728" t="s">
        <v>1234</v>
      </c>
      <c r="C286" s="728" t="s">
        <v>540</v>
      </c>
      <c r="D286" s="728" t="s">
        <v>736</v>
      </c>
      <c r="E286" s="728" t="s">
        <v>1294</v>
      </c>
      <c r="F286" s="728" t="s">
        <v>1295</v>
      </c>
      <c r="G286" s="728" t="s">
        <v>1296</v>
      </c>
      <c r="H286" s="732">
        <v>49</v>
      </c>
      <c r="I286" s="732">
        <v>1715</v>
      </c>
      <c r="J286" s="728">
        <v>1.4952048823016566</v>
      </c>
      <c r="K286" s="728">
        <v>35</v>
      </c>
      <c r="L286" s="732">
        <v>31</v>
      </c>
      <c r="M286" s="732">
        <v>1147</v>
      </c>
      <c r="N286" s="728">
        <v>1</v>
      </c>
      <c r="O286" s="728">
        <v>37</v>
      </c>
      <c r="P286" s="732">
        <v>30</v>
      </c>
      <c r="Q286" s="732">
        <v>1110</v>
      </c>
      <c r="R286" s="746">
        <v>0.967741935483871</v>
      </c>
      <c r="S286" s="733">
        <v>37</v>
      </c>
    </row>
    <row r="287" spans="1:19" ht="14.4" customHeight="1" x14ac:dyDescent="0.3">
      <c r="A287" s="727" t="s">
        <v>1233</v>
      </c>
      <c r="B287" s="728" t="s">
        <v>1234</v>
      </c>
      <c r="C287" s="728" t="s">
        <v>540</v>
      </c>
      <c r="D287" s="728" t="s">
        <v>736</v>
      </c>
      <c r="E287" s="728" t="s">
        <v>1294</v>
      </c>
      <c r="F287" s="728" t="s">
        <v>1297</v>
      </c>
      <c r="G287" s="728" t="s">
        <v>1298</v>
      </c>
      <c r="H287" s="732">
        <v>7</v>
      </c>
      <c r="I287" s="732">
        <v>2968</v>
      </c>
      <c r="J287" s="728">
        <v>0.6699774266365689</v>
      </c>
      <c r="K287" s="728">
        <v>424</v>
      </c>
      <c r="L287" s="732">
        <v>10</v>
      </c>
      <c r="M287" s="732">
        <v>4430</v>
      </c>
      <c r="N287" s="728">
        <v>1</v>
      </c>
      <c r="O287" s="728">
        <v>443</v>
      </c>
      <c r="P287" s="732"/>
      <c r="Q287" s="732"/>
      <c r="R287" s="746"/>
      <c r="S287" s="733"/>
    </row>
    <row r="288" spans="1:19" ht="14.4" customHeight="1" x14ac:dyDescent="0.3">
      <c r="A288" s="727" t="s">
        <v>1233</v>
      </c>
      <c r="B288" s="728" t="s">
        <v>1234</v>
      </c>
      <c r="C288" s="728" t="s">
        <v>540</v>
      </c>
      <c r="D288" s="728" t="s">
        <v>736</v>
      </c>
      <c r="E288" s="728" t="s">
        <v>1294</v>
      </c>
      <c r="F288" s="728" t="s">
        <v>1299</v>
      </c>
      <c r="G288" s="728" t="s">
        <v>1300</v>
      </c>
      <c r="H288" s="732">
        <v>228</v>
      </c>
      <c r="I288" s="732">
        <v>37620</v>
      </c>
      <c r="J288" s="728">
        <v>1.586137111054895</v>
      </c>
      <c r="K288" s="728">
        <v>165</v>
      </c>
      <c r="L288" s="732">
        <v>134</v>
      </c>
      <c r="M288" s="732">
        <v>23718</v>
      </c>
      <c r="N288" s="728">
        <v>1</v>
      </c>
      <c r="O288" s="728">
        <v>177</v>
      </c>
      <c r="P288" s="732">
        <v>90</v>
      </c>
      <c r="Q288" s="732">
        <v>15930</v>
      </c>
      <c r="R288" s="746">
        <v>0.67164179104477617</v>
      </c>
      <c r="S288" s="733">
        <v>177</v>
      </c>
    </row>
    <row r="289" spans="1:19" ht="14.4" customHeight="1" x14ac:dyDescent="0.3">
      <c r="A289" s="727" t="s">
        <v>1233</v>
      </c>
      <c r="B289" s="728" t="s">
        <v>1234</v>
      </c>
      <c r="C289" s="728" t="s">
        <v>540</v>
      </c>
      <c r="D289" s="728" t="s">
        <v>736</v>
      </c>
      <c r="E289" s="728" t="s">
        <v>1294</v>
      </c>
      <c r="F289" s="728" t="s">
        <v>1301</v>
      </c>
      <c r="G289" s="728" t="s">
        <v>1302</v>
      </c>
      <c r="H289" s="732"/>
      <c r="I289" s="732"/>
      <c r="J289" s="728"/>
      <c r="K289" s="728"/>
      <c r="L289" s="732"/>
      <c r="M289" s="732"/>
      <c r="N289" s="728"/>
      <c r="O289" s="728"/>
      <c r="P289" s="732">
        <v>1</v>
      </c>
      <c r="Q289" s="732">
        <v>352</v>
      </c>
      <c r="R289" s="746"/>
      <c r="S289" s="733">
        <v>352</v>
      </c>
    </row>
    <row r="290" spans="1:19" ht="14.4" customHeight="1" x14ac:dyDescent="0.3">
      <c r="A290" s="727" t="s">
        <v>1233</v>
      </c>
      <c r="B290" s="728" t="s">
        <v>1234</v>
      </c>
      <c r="C290" s="728" t="s">
        <v>540</v>
      </c>
      <c r="D290" s="728" t="s">
        <v>736</v>
      </c>
      <c r="E290" s="728" t="s">
        <v>1294</v>
      </c>
      <c r="F290" s="728" t="s">
        <v>1303</v>
      </c>
      <c r="G290" s="728" t="s">
        <v>1304</v>
      </c>
      <c r="H290" s="732"/>
      <c r="I290" s="732"/>
      <c r="J290" s="728"/>
      <c r="K290" s="728"/>
      <c r="L290" s="732">
        <v>1</v>
      </c>
      <c r="M290" s="732">
        <v>318</v>
      </c>
      <c r="N290" s="728">
        <v>1</v>
      </c>
      <c r="O290" s="728">
        <v>318</v>
      </c>
      <c r="P290" s="732">
        <v>5</v>
      </c>
      <c r="Q290" s="732">
        <v>1590</v>
      </c>
      <c r="R290" s="746">
        <v>5</v>
      </c>
      <c r="S290" s="733">
        <v>318</v>
      </c>
    </row>
    <row r="291" spans="1:19" ht="14.4" customHeight="1" x14ac:dyDescent="0.3">
      <c r="A291" s="727" t="s">
        <v>1233</v>
      </c>
      <c r="B291" s="728" t="s">
        <v>1234</v>
      </c>
      <c r="C291" s="728" t="s">
        <v>540</v>
      </c>
      <c r="D291" s="728" t="s">
        <v>736</v>
      </c>
      <c r="E291" s="728" t="s">
        <v>1294</v>
      </c>
      <c r="F291" s="728" t="s">
        <v>1308</v>
      </c>
      <c r="G291" s="728" t="s">
        <v>1309</v>
      </c>
      <c r="H291" s="732"/>
      <c r="I291" s="732"/>
      <c r="J291" s="728"/>
      <c r="K291" s="728"/>
      <c r="L291" s="732">
        <v>4</v>
      </c>
      <c r="M291" s="732">
        <v>8152</v>
      </c>
      <c r="N291" s="728">
        <v>1</v>
      </c>
      <c r="O291" s="728">
        <v>2038</v>
      </c>
      <c r="P291" s="732"/>
      <c r="Q291" s="732"/>
      <c r="R291" s="746"/>
      <c r="S291" s="733"/>
    </row>
    <row r="292" spans="1:19" ht="14.4" customHeight="1" x14ac:dyDescent="0.3">
      <c r="A292" s="727" t="s">
        <v>1233</v>
      </c>
      <c r="B292" s="728" t="s">
        <v>1234</v>
      </c>
      <c r="C292" s="728" t="s">
        <v>540</v>
      </c>
      <c r="D292" s="728" t="s">
        <v>736</v>
      </c>
      <c r="E292" s="728" t="s">
        <v>1294</v>
      </c>
      <c r="F292" s="728" t="s">
        <v>1310</v>
      </c>
      <c r="G292" s="728" t="s">
        <v>1311</v>
      </c>
      <c r="H292" s="732">
        <v>1</v>
      </c>
      <c r="I292" s="732">
        <v>3009</v>
      </c>
      <c r="J292" s="728"/>
      <c r="K292" s="728">
        <v>3009</v>
      </c>
      <c r="L292" s="732"/>
      <c r="M292" s="732"/>
      <c r="N292" s="728"/>
      <c r="O292" s="728"/>
      <c r="P292" s="732"/>
      <c r="Q292" s="732"/>
      <c r="R292" s="746"/>
      <c r="S292" s="733"/>
    </row>
    <row r="293" spans="1:19" ht="14.4" customHeight="1" x14ac:dyDescent="0.3">
      <c r="A293" s="727" t="s">
        <v>1233</v>
      </c>
      <c r="B293" s="728" t="s">
        <v>1234</v>
      </c>
      <c r="C293" s="728" t="s">
        <v>540</v>
      </c>
      <c r="D293" s="728" t="s">
        <v>736</v>
      </c>
      <c r="E293" s="728" t="s">
        <v>1294</v>
      </c>
      <c r="F293" s="728" t="s">
        <v>1316</v>
      </c>
      <c r="G293" s="728" t="s">
        <v>1317</v>
      </c>
      <c r="H293" s="732">
        <v>6</v>
      </c>
      <c r="I293" s="732">
        <v>8346</v>
      </c>
      <c r="J293" s="728">
        <v>0.83318358790056901</v>
      </c>
      <c r="K293" s="728">
        <v>1391</v>
      </c>
      <c r="L293" s="732">
        <v>7</v>
      </c>
      <c r="M293" s="732">
        <v>10017</v>
      </c>
      <c r="N293" s="728">
        <v>1</v>
      </c>
      <c r="O293" s="728">
        <v>1431</v>
      </c>
      <c r="P293" s="732">
        <v>2</v>
      </c>
      <c r="Q293" s="732">
        <v>2862</v>
      </c>
      <c r="R293" s="746">
        <v>0.2857142857142857</v>
      </c>
      <c r="S293" s="733">
        <v>1431</v>
      </c>
    </row>
    <row r="294" spans="1:19" ht="14.4" customHeight="1" x14ac:dyDescent="0.3">
      <c r="A294" s="727" t="s">
        <v>1233</v>
      </c>
      <c r="B294" s="728" t="s">
        <v>1234</v>
      </c>
      <c r="C294" s="728" t="s">
        <v>540</v>
      </c>
      <c r="D294" s="728" t="s">
        <v>736</v>
      </c>
      <c r="E294" s="728" t="s">
        <v>1294</v>
      </c>
      <c r="F294" s="728" t="s">
        <v>1318</v>
      </c>
      <c r="G294" s="728" t="s">
        <v>1319</v>
      </c>
      <c r="H294" s="732">
        <v>7</v>
      </c>
      <c r="I294" s="732">
        <v>12943</v>
      </c>
      <c r="J294" s="728">
        <v>0.23342591256672918</v>
      </c>
      <c r="K294" s="728">
        <v>1849</v>
      </c>
      <c r="L294" s="732">
        <v>29</v>
      </c>
      <c r="M294" s="732">
        <v>55448</v>
      </c>
      <c r="N294" s="728">
        <v>1</v>
      </c>
      <c r="O294" s="728">
        <v>1912</v>
      </c>
      <c r="P294" s="732">
        <v>4</v>
      </c>
      <c r="Q294" s="732">
        <v>7648</v>
      </c>
      <c r="R294" s="746">
        <v>0.13793103448275862</v>
      </c>
      <c r="S294" s="733">
        <v>1912</v>
      </c>
    </row>
    <row r="295" spans="1:19" ht="14.4" customHeight="1" x14ac:dyDescent="0.3">
      <c r="A295" s="727" t="s">
        <v>1233</v>
      </c>
      <c r="B295" s="728" t="s">
        <v>1234</v>
      </c>
      <c r="C295" s="728" t="s">
        <v>540</v>
      </c>
      <c r="D295" s="728" t="s">
        <v>736</v>
      </c>
      <c r="E295" s="728" t="s">
        <v>1294</v>
      </c>
      <c r="F295" s="728" t="s">
        <v>1322</v>
      </c>
      <c r="G295" s="728" t="s">
        <v>1323</v>
      </c>
      <c r="H295" s="732">
        <v>2</v>
      </c>
      <c r="I295" s="732">
        <v>2354</v>
      </c>
      <c r="J295" s="728">
        <v>0.27723471911435638</v>
      </c>
      <c r="K295" s="728">
        <v>1177</v>
      </c>
      <c r="L295" s="732">
        <v>7</v>
      </c>
      <c r="M295" s="732">
        <v>8491</v>
      </c>
      <c r="N295" s="728">
        <v>1</v>
      </c>
      <c r="O295" s="728">
        <v>1213</v>
      </c>
      <c r="P295" s="732">
        <v>7</v>
      </c>
      <c r="Q295" s="732">
        <v>8491</v>
      </c>
      <c r="R295" s="746">
        <v>1</v>
      </c>
      <c r="S295" s="733">
        <v>1213</v>
      </c>
    </row>
    <row r="296" spans="1:19" ht="14.4" customHeight="1" x14ac:dyDescent="0.3">
      <c r="A296" s="727" t="s">
        <v>1233</v>
      </c>
      <c r="B296" s="728" t="s">
        <v>1234</v>
      </c>
      <c r="C296" s="728" t="s">
        <v>540</v>
      </c>
      <c r="D296" s="728" t="s">
        <v>736</v>
      </c>
      <c r="E296" s="728" t="s">
        <v>1294</v>
      </c>
      <c r="F296" s="728" t="s">
        <v>1326</v>
      </c>
      <c r="G296" s="728" t="s">
        <v>1327</v>
      </c>
      <c r="H296" s="732">
        <v>3</v>
      </c>
      <c r="I296" s="732">
        <v>1974</v>
      </c>
      <c r="J296" s="728">
        <v>0.20704845814977973</v>
      </c>
      <c r="K296" s="728">
        <v>658</v>
      </c>
      <c r="L296" s="732">
        <v>14</v>
      </c>
      <c r="M296" s="732">
        <v>9534</v>
      </c>
      <c r="N296" s="728">
        <v>1</v>
      </c>
      <c r="O296" s="728">
        <v>681</v>
      </c>
      <c r="P296" s="732">
        <v>10</v>
      </c>
      <c r="Q296" s="732">
        <v>6820</v>
      </c>
      <c r="R296" s="746">
        <v>0.71533459198657434</v>
      </c>
      <c r="S296" s="733">
        <v>682</v>
      </c>
    </row>
    <row r="297" spans="1:19" ht="14.4" customHeight="1" x14ac:dyDescent="0.3">
      <c r="A297" s="727" t="s">
        <v>1233</v>
      </c>
      <c r="B297" s="728" t="s">
        <v>1234</v>
      </c>
      <c r="C297" s="728" t="s">
        <v>540</v>
      </c>
      <c r="D297" s="728" t="s">
        <v>736</v>
      </c>
      <c r="E297" s="728" t="s">
        <v>1294</v>
      </c>
      <c r="F297" s="728" t="s">
        <v>1328</v>
      </c>
      <c r="G297" s="728" t="s">
        <v>1329</v>
      </c>
      <c r="H297" s="732">
        <v>5</v>
      </c>
      <c r="I297" s="732">
        <v>3445</v>
      </c>
      <c r="J297" s="728">
        <v>0.53460583488516444</v>
      </c>
      <c r="K297" s="728">
        <v>689</v>
      </c>
      <c r="L297" s="732">
        <v>9</v>
      </c>
      <c r="M297" s="732">
        <v>6444</v>
      </c>
      <c r="N297" s="728">
        <v>1</v>
      </c>
      <c r="O297" s="728">
        <v>716</v>
      </c>
      <c r="P297" s="732">
        <v>3</v>
      </c>
      <c r="Q297" s="732">
        <v>2151</v>
      </c>
      <c r="R297" s="746">
        <v>0.33379888268156427</v>
      </c>
      <c r="S297" s="733">
        <v>717</v>
      </c>
    </row>
    <row r="298" spans="1:19" ht="14.4" customHeight="1" x14ac:dyDescent="0.3">
      <c r="A298" s="727" t="s">
        <v>1233</v>
      </c>
      <c r="B298" s="728" t="s">
        <v>1234</v>
      </c>
      <c r="C298" s="728" t="s">
        <v>540</v>
      </c>
      <c r="D298" s="728" t="s">
        <v>736</v>
      </c>
      <c r="E298" s="728" t="s">
        <v>1294</v>
      </c>
      <c r="F298" s="728" t="s">
        <v>1330</v>
      </c>
      <c r="G298" s="728" t="s">
        <v>1331</v>
      </c>
      <c r="H298" s="732"/>
      <c r="I298" s="732"/>
      <c r="J298" s="728"/>
      <c r="K298" s="728"/>
      <c r="L298" s="732">
        <v>1</v>
      </c>
      <c r="M298" s="732">
        <v>2637</v>
      </c>
      <c r="N298" s="728">
        <v>1</v>
      </c>
      <c r="O298" s="728">
        <v>2637</v>
      </c>
      <c r="P298" s="732"/>
      <c r="Q298" s="732"/>
      <c r="R298" s="746"/>
      <c r="S298" s="733"/>
    </row>
    <row r="299" spans="1:19" ht="14.4" customHeight="1" x14ac:dyDescent="0.3">
      <c r="A299" s="727" t="s">
        <v>1233</v>
      </c>
      <c r="B299" s="728" t="s">
        <v>1234</v>
      </c>
      <c r="C299" s="728" t="s">
        <v>540</v>
      </c>
      <c r="D299" s="728" t="s">
        <v>736</v>
      </c>
      <c r="E299" s="728" t="s">
        <v>1294</v>
      </c>
      <c r="F299" s="728" t="s">
        <v>1332</v>
      </c>
      <c r="G299" s="728" t="s">
        <v>1333</v>
      </c>
      <c r="H299" s="732">
        <v>231</v>
      </c>
      <c r="I299" s="732">
        <v>407022</v>
      </c>
      <c r="J299" s="728">
        <v>0.59001522070015222</v>
      </c>
      <c r="K299" s="728">
        <v>1762</v>
      </c>
      <c r="L299" s="732">
        <v>378</v>
      </c>
      <c r="M299" s="732">
        <v>689850</v>
      </c>
      <c r="N299" s="728">
        <v>1</v>
      </c>
      <c r="O299" s="728">
        <v>1825</v>
      </c>
      <c r="P299" s="732">
        <v>248</v>
      </c>
      <c r="Q299" s="732">
        <v>452600</v>
      </c>
      <c r="R299" s="746">
        <v>0.65608465608465605</v>
      </c>
      <c r="S299" s="733">
        <v>1825</v>
      </c>
    </row>
    <row r="300" spans="1:19" ht="14.4" customHeight="1" x14ac:dyDescent="0.3">
      <c r="A300" s="727" t="s">
        <v>1233</v>
      </c>
      <c r="B300" s="728" t="s">
        <v>1234</v>
      </c>
      <c r="C300" s="728" t="s">
        <v>540</v>
      </c>
      <c r="D300" s="728" t="s">
        <v>736</v>
      </c>
      <c r="E300" s="728" t="s">
        <v>1294</v>
      </c>
      <c r="F300" s="728" t="s">
        <v>1334</v>
      </c>
      <c r="G300" s="728" t="s">
        <v>1335</v>
      </c>
      <c r="H300" s="732">
        <v>33</v>
      </c>
      <c r="I300" s="732">
        <v>13629</v>
      </c>
      <c r="J300" s="728">
        <v>0.30547337278106507</v>
      </c>
      <c r="K300" s="728">
        <v>413</v>
      </c>
      <c r="L300" s="732">
        <v>104</v>
      </c>
      <c r="M300" s="732">
        <v>44616</v>
      </c>
      <c r="N300" s="728">
        <v>1</v>
      </c>
      <c r="O300" s="728">
        <v>429</v>
      </c>
      <c r="P300" s="732">
        <v>20</v>
      </c>
      <c r="Q300" s="732">
        <v>8580</v>
      </c>
      <c r="R300" s="746">
        <v>0.19230769230769232</v>
      </c>
      <c r="S300" s="733">
        <v>429</v>
      </c>
    </row>
    <row r="301" spans="1:19" ht="14.4" customHeight="1" x14ac:dyDescent="0.3">
      <c r="A301" s="727" t="s">
        <v>1233</v>
      </c>
      <c r="B301" s="728" t="s">
        <v>1234</v>
      </c>
      <c r="C301" s="728" t="s">
        <v>540</v>
      </c>
      <c r="D301" s="728" t="s">
        <v>736</v>
      </c>
      <c r="E301" s="728" t="s">
        <v>1294</v>
      </c>
      <c r="F301" s="728" t="s">
        <v>1336</v>
      </c>
      <c r="G301" s="728" t="s">
        <v>1337</v>
      </c>
      <c r="H301" s="732">
        <v>2</v>
      </c>
      <c r="I301" s="732">
        <v>6910</v>
      </c>
      <c r="J301" s="728">
        <v>0.19641841955656622</v>
      </c>
      <c r="K301" s="728">
        <v>3455</v>
      </c>
      <c r="L301" s="732">
        <v>10</v>
      </c>
      <c r="M301" s="732">
        <v>35180</v>
      </c>
      <c r="N301" s="728">
        <v>1</v>
      </c>
      <c r="O301" s="728">
        <v>3518</v>
      </c>
      <c r="P301" s="732">
        <v>5</v>
      </c>
      <c r="Q301" s="732">
        <v>17600</v>
      </c>
      <c r="R301" s="746">
        <v>0.50028425241614549</v>
      </c>
      <c r="S301" s="733">
        <v>3520</v>
      </c>
    </row>
    <row r="302" spans="1:19" ht="14.4" customHeight="1" x14ac:dyDescent="0.3">
      <c r="A302" s="727" t="s">
        <v>1233</v>
      </c>
      <c r="B302" s="728" t="s">
        <v>1234</v>
      </c>
      <c r="C302" s="728" t="s">
        <v>540</v>
      </c>
      <c r="D302" s="728" t="s">
        <v>736</v>
      </c>
      <c r="E302" s="728" t="s">
        <v>1294</v>
      </c>
      <c r="F302" s="728" t="s">
        <v>1340</v>
      </c>
      <c r="G302" s="728" t="s">
        <v>1341</v>
      </c>
      <c r="H302" s="732"/>
      <c r="I302" s="732"/>
      <c r="J302" s="728"/>
      <c r="K302" s="728"/>
      <c r="L302" s="732">
        <v>57</v>
      </c>
      <c r="M302" s="732">
        <v>1899.99</v>
      </c>
      <c r="N302" s="728">
        <v>1</v>
      </c>
      <c r="O302" s="728">
        <v>33.333157894736843</v>
      </c>
      <c r="P302" s="732">
        <v>99</v>
      </c>
      <c r="Q302" s="732">
        <v>3299.99</v>
      </c>
      <c r="R302" s="746">
        <v>1.7368459833999126</v>
      </c>
      <c r="S302" s="733">
        <v>33.333232323232323</v>
      </c>
    </row>
    <row r="303" spans="1:19" ht="14.4" customHeight="1" x14ac:dyDescent="0.3">
      <c r="A303" s="727" t="s">
        <v>1233</v>
      </c>
      <c r="B303" s="728" t="s">
        <v>1234</v>
      </c>
      <c r="C303" s="728" t="s">
        <v>540</v>
      </c>
      <c r="D303" s="728" t="s">
        <v>736</v>
      </c>
      <c r="E303" s="728" t="s">
        <v>1294</v>
      </c>
      <c r="F303" s="728" t="s">
        <v>1342</v>
      </c>
      <c r="G303" s="728" t="s">
        <v>1343</v>
      </c>
      <c r="H303" s="732">
        <v>227</v>
      </c>
      <c r="I303" s="732">
        <v>8172</v>
      </c>
      <c r="J303" s="728">
        <v>1.6859913348462967</v>
      </c>
      <c r="K303" s="728">
        <v>36</v>
      </c>
      <c r="L303" s="732">
        <v>131</v>
      </c>
      <c r="M303" s="732">
        <v>4847</v>
      </c>
      <c r="N303" s="728">
        <v>1</v>
      </c>
      <c r="O303" s="728">
        <v>37</v>
      </c>
      <c r="P303" s="732">
        <v>87</v>
      </c>
      <c r="Q303" s="732">
        <v>3219</v>
      </c>
      <c r="R303" s="746">
        <v>0.66412213740458015</v>
      </c>
      <c r="S303" s="733">
        <v>37</v>
      </c>
    </row>
    <row r="304" spans="1:19" ht="14.4" customHeight="1" x14ac:dyDescent="0.3">
      <c r="A304" s="727" t="s">
        <v>1233</v>
      </c>
      <c r="B304" s="728" t="s">
        <v>1234</v>
      </c>
      <c r="C304" s="728" t="s">
        <v>540</v>
      </c>
      <c r="D304" s="728" t="s">
        <v>736</v>
      </c>
      <c r="E304" s="728" t="s">
        <v>1294</v>
      </c>
      <c r="F304" s="728" t="s">
        <v>1344</v>
      </c>
      <c r="G304" s="728" t="s">
        <v>1345</v>
      </c>
      <c r="H304" s="732">
        <v>14</v>
      </c>
      <c r="I304" s="732">
        <v>8204</v>
      </c>
      <c r="J304" s="728">
        <v>0.27492376260849166</v>
      </c>
      <c r="K304" s="728">
        <v>586</v>
      </c>
      <c r="L304" s="732">
        <v>49</v>
      </c>
      <c r="M304" s="732">
        <v>29841</v>
      </c>
      <c r="N304" s="728">
        <v>1</v>
      </c>
      <c r="O304" s="728">
        <v>609</v>
      </c>
      <c r="P304" s="732">
        <v>8</v>
      </c>
      <c r="Q304" s="732">
        <v>4880</v>
      </c>
      <c r="R304" s="746">
        <v>0.16353339365302771</v>
      </c>
      <c r="S304" s="733">
        <v>610</v>
      </c>
    </row>
    <row r="305" spans="1:19" ht="14.4" customHeight="1" x14ac:dyDescent="0.3">
      <c r="A305" s="727" t="s">
        <v>1233</v>
      </c>
      <c r="B305" s="728" t="s">
        <v>1234</v>
      </c>
      <c r="C305" s="728" t="s">
        <v>540</v>
      </c>
      <c r="D305" s="728" t="s">
        <v>736</v>
      </c>
      <c r="E305" s="728" t="s">
        <v>1294</v>
      </c>
      <c r="F305" s="728" t="s">
        <v>1346</v>
      </c>
      <c r="G305" s="728" t="s">
        <v>1347</v>
      </c>
      <c r="H305" s="732">
        <v>1</v>
      </c>
      <c r="I305" s="732">
        <v>1965</v>
      </c>
      <c r="J305" s="728"/>
      <c r="K305" s="728">
        <v>1965</v>
      </c>
      <c r="L305" s="732"/>
      <c r="M305" s="732"/>
      <c r="N305" s="728"/>
      <c r="O305" s="728"/>
      <c r="P305" s="732"/>
      <c r="Q305" s="732"/>
      <c r="R305" s="746"/>
      <c r="S305" s="733"/>
    </row>
    <row r="306" spans="1:19" ht="14.4" customHeight="1" x14ac:dyDescent="0.3">
      <c r="A306" s="727" t="s">
        <v>1233</v>
      </c>
      <c r="B306" s="728" t="s">
        <v>1234</v>
      </c>
      <c r="C306" s="728" t="s">
        <v>540</v>
      </c>
      <c r="D306" s="728" t="s">
        <v>736</v>
      </c>
      <c r="E306" s="728" t="s">
        <v>1294</v>
      </c>
      <c r="F306" s="728" t="s">
        <v>1348</v>
      </c>
      <c r="G306" s="728" t="s">
        <v>1349</v>
      </c>
      <c r="H306" s="732">
        <v>9</v>
      </c>
      <c r="I306" s="732">
        <v>3789</v>
      </c>
      <c r="J306" s="728">
        <v>1.4450800915331807</v>
      </c>
      <c r="K306" s="728">
        <v>421</v>
      </c>
      <c r="L306" s="732">
        <v>6</v>
      </c>
      <c r="M306" s="732">
        <v>2622</v>
      </c>
      <c r="N306" s="728">
        <v>1</v>
      </c>
      <c r="O306" s="728">
        <v>437</v>
      </c>
      <c r="P306" s="732">
        <v>10</v>
      </c>
      <c r="Q306" s="732">
        <v>4370</v>
      </c>
      <c r="R306" s="746">
        <v>1.6666666666666667</v>
      </c>
      <c r="S306" s="733">
        <v>437</v>
      </c>
    </row>
    <row r="307" spans="1:19" ht="14.4" customHeight="1" x14ac:dyDescent="0.3">
      <c r="A307" s="727" t="s">
        <v>1233</v>
      </c>
      <c r="B307" s="728" t="s">
        <v>1234</v>
      </c>
      <c r="C307" s="728" t="s">
        <v>540</v>
      </c>
      <c r="D307" s="728" t="s">
        <v>736</v>
      </c>
      <c r="E307" s="728" t="s">
        <v>1294</v>
      </c>
      <c r="F307" s="728" t="s">
        <v>1350</v>
      </c>
      <c r="G307" s="728" t="s">
        <v>1351</v>
      </c>
      <c r="H307" s="732">
        <v>90</v>
      </c>
      <c r="I307" s="732">
        <v>116460</v>
      </c>
      <c r="J307" s="728">
        <v>0.80352707401887735</v>
      </c>
      <c r="K307" s="728">
        <v>1294</v>
      </c>
      <c r="L307" s="732">
        <v>108</v>
      </c>
      <c r="M307" s="732">
        <v>144936</v>
      </c>
      <c r="N307" s="728">
        <v>1</v>
      </c>
      <c r="O307" s="728">
        <v>1342</v>
      </c>
      <c r="P307" s="732">
        <v>114</v>
      </c>
      <c r="Q307" s="732">
        <v>152988</v>
      </c>
      <c r="R307" s="746">
        <v>1.0555555555555556</v>
      </c>
      <c r="S307" s="733">
        <v>1342</v>
      </c>
    </row>
    <row r="308" spans="1:19" ht="14.4" customHeight="1" x14ac:dyDescent="0.3">
      <c r="A308" s="727" t="s">
        <v>1233</v>
      </c>
      <c r="B308" s="728" t="s">
        <v>1234</v>
      </c>
      <c r="C308" s="728" t="s">
        <v>540</v>
      </c>
      <c r="D308" s="728" t="s">
        <v>736</v>
      </c>
      <c r="E308" s="728" t="s">
        <v>1294</v>
      </c>
      <c r="F308" s="728" t="s">
        <v>1352</v>
      </c>
      <c r="G308" s="728" t="s">
        <v>1353</v>
      </c>
      <c r="H308" s="732">
        <v>5</v>
      </c>
      <c r="I308" s="732">
        <v>2450</v>
      </c>
      <c r="J308" s="728">
        <v>0.17827257512915667</v>
      </c>
      <c r="K308" s="728">
        <v>490</v>
      </c>
      <c r="L308" s="732">
        <v>27</v>
      </c>
      <c r="M308" s="732">
        <v>13743</v>
      </c>
      <c r="N308" s="728">
        <v>1</v>
      </c>
      <c r="O308" s="728">
        <v>509</v>
      </c>
      <c r="P308" s="732">
        <v>14</v>
      </c>
      <c r="Q308" s="732">
        <v>7126</v>
      </c>
      <c r="R308" s="746">
        <v>0.51851851851851849</v>
      </c>
      <c r="S308" s="733">
        <v>509</v>
      </c>
    </row>
    <row r="309" spans="1:19" ht="14.4" customHeight="1" x14ac:dyDescent="0.3">
      <c r="A309" s="727" t="s">
        <v>1233</v>
      </c>
      <c r="B309" s="728" t="s">
        <v>1234</v>
      </c>
      <c r="C309" s="728" t="s">
        <v>540</v>
      </c>
      <c r="D309" s="728" t="s">
        <v>736</v>
      </c>
      <c r="E309" s="728" t="s">
        <v>1294</v>
      </c>
      <c r="F309" s="728" t="s">
        <v>1354</v>
      </c>
      <c r="G309" s="728" t="s">
        <v>1355</v>
      </c>
      <c r="H309" s="732">
        <v>7</v>
      </c>
      <c r="I309" s="732">
        <v>15806</v>
      </c>
      <c r="J309" s="728">
        <v>0.75406707695243547</v>
      </c>
      <c r="K309" s="728">
        <v>2258</v>
      </c>
      <c r="L309" s="732">
        <v>9</v>
      </c>
      <c r="M309" s="732">
        <v>20961</v>
      </c>
      <c r="N309" s="728">
        <v>1</v>
      </c>
      <c r="O309" s="728">
        <v>2329</v>
      </c>
      <c r="P309" s="732">
        <v>4</v>
      </c>
      <c r="Q309" s="732">
        <v>9320</v>
      </c>
      <c r="R309" s="746">
        <v>0.44463527503458805</v>
      </c>
      <c r="S309" s="733">
        <v>2330</v>
      </c>
    </row>
    <row r="310" spans="1:19" ht="14.4" customHeight="1" x14ac:dyDescent="0.3">
      <c r="A310" s="727" t="s">
        <v>1233</v>
      </c>
      <c r="B310" s="728" t="s">
        <v>1234</v>
      </c>
      <c r="C310" s="728" t="s">
        <v>540</v>
      </c>
      <c r="D310" s="728" t="s">
        <v>736</v>
      </c>
      <c r="E310" s="728" t="s">
        <v>1294</v>
      </c>
      <c r="F310" s="728" t="s">
        <v>1356</v>
      </c>
      <c r="G310" s="728" t="s">
        <v>1357</v>
      </c>
      <c r="H310" s="732">
        <v>3</v>
      </c>
      <c r="I310" s="732">
        <v>7653</v>
      </c>
      <c r="J310" s="728">
        <v>0.57867674858223062</v>
      </c>
      <c r="K310" s="728">
        <v>2551</v>
      </c>
      <c r="L310" s="732">
        <v>5</v>
      </c>
      <c r="M310" s="732">
        <v>13225</v>
      </c>
      <c r="N310" s="728">
        <v>1</v>
      </c>
      <c r="O310" s="728">
        <v>2645</v>
      </c>
      <c r="P310" s="732">
        <v>2</v>
      </c>
      <c r="Q310" s="732">
        <v>5292</v>
      </c>
      <c r="R310" s="746">
        <v>0.40015122873345937</v>
      </c>
      <c r="S310" s="733">
        <v>2646</v>
      </c>
    </row>
    <row r="311" spans="1:19" ht="14.4" customHeight="1" x14ac:dyDescent="0.3">
      <c r="A311" s="727" t="s">
        <v>1233</v>
      </c>
      <c r="B311" s="728" t="s">
        <v>1234</v>
      </c>
      <c r="C311" s="728" t="s">
        <v>540</v>
      </c>
      <c r="D311" s="728" t="s">
        <v>736</v>
      </c>
      <c r="E311" s="728" t="s">
        <v>1294</v>
      </c>
      <c r="F311" s="728" t="s">
        <v>1358</v>
      </c>
      <c r="G311" s="728" t="s">
        <v>1359</v>
      </c>
      <c r="H311" s="732">
        <v>13</v>
      </c>
      <c r="I311" s="732">
        <v>4303</v>
      </c>
      <c r="J311" s="728">
        <v>6.0776836158192094</v>
      </c>
      <c r="K311" s="728">
        <v>331</v>
      </c>
      <c r="L311" s="732">
        <v>2</v>
      </c>
      <c r="M311" s="732">
        <v>708</v>
      </c>
      <c r="N311" s="728">
        <v>1</v>
      </c>
      <c r="O311" s="728">
        <v>354</v>
      </c>
      <c r="P311" s="732">
        <v>9</v>
      </c>
      <c r="Q311" s="732">
        <v>3195</v>
      </c>
      <c r="R311" s="746">
        <v>4.5127118644067794</v>
      </c>
      <c r="S311" s="733">
        <v>355</v>
      </c>
    </row>
    <row r="312" spans="1:19" ht="14.4" customHeight="1" x14ac:dyDescent="0.3">
      <c r="A312" s="727" t="s">
        <v>1233</v>
      </c>
      <c r="B312" s="728" t="s">
        <v>1234</v>
      </c>
      <c r="C312" s="728" t="s">
        <v>540</v>
      </c>
      <c r="D312" s="728" t="s">
        <v>736</v>
      </c>
      <c r="E312" s="728" t="s">
        <v>1294</v>
      </c>
      <c r="F312" s="728" t="s">
        <v>1360</v>
      </c>
      <c r="G312" s="728" t="s">
        <v>1361</v>
      </c>
      <c r="H312" s="732"/>
      <c r="I312" s="732"/>
      <c r="J312" s="728"/>
      <c r="K312" s="728"/>
      <c r="L312" s="732">
        <v>1</v>
      </c>
      <c r="M312" s="732">
        <v>195</v>
      </c>
      <c r="N312" s="728">
        <v>1</v>
      </c>
      <c r="O312" s="728">
        <v>195</v>
      </c>
      <c r="P312" s="732"/>
      <c r="Q312" s="732"/>
      <c r="R312" s="746"/>
      <c r="S312" s="733"/>
    </row>
    <row r="313" spans="1:19" ht="14.4" customHeight="1" x14ac:dyDescent="0.3">
      <c r="A313" s="727" t="s">
        <v>1233</v>
      </c>
      <c r="B313" s="728" t="s">
        <v>1234</v>
      </c>
      <c r="C313" s="728" t="s">
        <v>540</v>
      </c>
      <c r="D313" s="728" t="s">
        <v>736</v>
      </c>
      <c r="E313" s="728" t="s">
        <v>1294</v>
      </c>
      <c r="F313" s="728" t="s">
        <v>1362</v>
      </c>
      <c r="G313" s="728" t="s">
        <v>1363</v>
      </c>
      <c r="H313" s="732">
        <v>2</v>
      </c>
      <c r="I313" s="732">
        <v>2018</v>
      </c>
      <c r="J313" s="728"/>
      <c r="K313" s="728">
        <v>1009</v>
      </c>
      <c r="L313" s="732"/>
      <c r="M313" s="732"/>
      <c r="N313" s="728"/>
      <c r="O313" s="728"/>
      <c r="P313" s="732">
        <v>3</v>
      </c>
      <c r="Q313" s="732">
        <v>3108</v>
      </c>
      <c r="R313" s="746"/>
      <c r="S313" s="733">
        <v>1036</v>
      </c>
    </row>
    <row r="314" spans="1:19" ht="14.4" customHeight="1" x14ac:dyDescent="0.3">
      <c r="A314" s="727" t="s">
        <v>1233</v>
      </c>
      <c r="B314" s="728" t="s">
        <v>1234</v>
      </c>
      <c r="C314" s="728" t="s">
        <v>540</v>
      </c>
      <c r="D314" s="728" t="s">
        <v>736</v>
      </c>
      <c r="E314" s="728" t="s">
        <v>1294</v>
      </c>
      <c r="F314" s="728" t="s">
        <v>1364</v>
      </c>
      <c r="G314" s="728" t="s">
        <v>1365</v>
      </c>
      <c r="H314" s="732"/>
      <c r="I314" s="732"/>
      <c r="J314" s="728"/>
      <c r="K314" s="728"/>
      <c r="L314" s="732">
        <v>1</v>
      </c>
      <c r="M314" s="732">
        <v>525</v>
      </c>
      <c r="N314" s="728">
        <v>1</v>
      </c>
      <c r="O314" s="728">
        <v>525</v>
      </c>
      <c r="P314" s="732"/>
      <c r="Q314" s="732"/>
      <c r="R314" s="746"/>
      <c r="S314" s="733"/>
    </row>
    <row r="315" spans="1:19" ht="14.4" customHeight="1" x14ac:dyDescent="0.3">
      <c r="A315" s="727" t="s">
        <v>1233</v>
      </c>
      <c r="B315" s="728" t="s">
        <v>1234</v>
      </c>
      <c r="C315" s="728" t="s">
        <v>540</v>
      </c>
      <c r="D315" s="728" t="s">
        <v>736</v>
      </c>
      <c r="E315" s="728" t="s">
        <v>1294</v>
      </c>
      <c r="F315" s="728" t="s">
        <v>1366</v>
      </c>
      <c r="G315" s="728" t="s">
        <v>1367</v>
      </c>
      <c r="H315" s="732"/>
      <c r="I315" s="732"/>
      <c r="J315" s="728"/>
      <c r="K315" s="728"/>
      <c r="L315" s="732">
        <v>1</v>
      </c>
      <c r="M315" s="732">
        <v>142</v>
      </c>
      <c r="N315" s="728">
        <v>1</v>
      </c>
      <c r="O315" s="728">
        <v>142</v>
      </c>
      <c r="P315" s="732"/>
      <c r="Q315" s="732"/>
      <c r="R315" s="746"/>
      <c r="S315" s="733"/>
    </row>
    <row r="316" spans="1:19" ht="14.4" customHeight="1" x14ac:dyDescent="0.3">
      <c r="A316" s="727" t="s">
        <v>1233</v>
      </c>
      <c r="B316" s="728" t="s">
        <v>1234</v>
      </c>
      <c r="C316" s="728" t="s">
        <v>540</v>
      </c>
      <c r="D316" s="728" t="s">
        <v>736</v>
      </c>
      <c r="E316" s="728" t="s">
        <v>1294</v>
      </c>
      <c r="F316" s="728" t="s">
        <v>1368</v>
      </c>
      <c r="G316" s="728" t="s">
        <v>1369</v>
      </c>
      <c r="H316" s="732">
        <v>1</v>
      </c>
      <c r="I316" s="732">
        <v>1138</v>
      </c>
      <c r="J316" s="728"/>
      <c r="K316" s="728">
        <v>1138</v>
      </c>
      <c r="L316" s="732"/>
      <c r="M316" s="732"/>
      <c r="N316" s="728"/>
      <c r="O316" s="728"/>
      <c r="P316" s="732"/>
      <c r="Q316" s="732"/>
      <c r="R316" s="746"/>
      <c r="S316" s="733"/>
    </row>
    <row r="317" spans="1:19" ht="14.4" customHeight="1" x14ac:dyDescent="0.3">
      <c r="A317" s="727" t="s">
        <v>1233</v>
      </c>
      <c r="B317" s="728" t="s">
        <v>1234</v>
      </c>
      <c r="C317" s="728" t="s">
        <v>540</v>
      </c>
      <c r="D317" s="728" t="s">
        <v>736</v>
      </c>
      <c r="E317" s="728" t="s">
        <v>1294</v>
      </c>
      <c r="F317" s="728" t="s">
        <v>1370</v>
      </c>
      <c r="G317" s="728" t="s">
        <v>1371</v>
      </c>
      <c r="H317" s="732"/>
      <c r="I317" s="732"/>
      <c r="J317" s="728"/>
      <c r="K317" s="728"/>
      <c r="L317" s="732">
        <v>9</v>
      </c>
      <c r="M317" s="732">
        <v>6462</v>
      </c>
      <c r="N317" s="728">
        <v>1</v>
      </c>
      <c r="O317" s="728">
        <v>718</v>
      </c>
      <c r="P317" s="732">
        <v>4</v>
      </c>
      <c r="Q317" s="732">
        <v>2876</v>
      </c>
      <c r="R317" s="746">
        <v>0.44506344784896318</v>
      </c>
      <c r="S317" s="733">
        <v>719</v>
      </c>
    </row>
    <row r="318" spans="1:19" ht="14.4" customHeight="1" x14ac:dyDescent="0.3">
      <c r="A318" s="727" t="s">
        <v>1233</v>
      </c>
      <c r="B318" s="728" t="s">
        <v>1234</v>
      </c>
      <c r="C318" s="728" t="s">
        <v>540</v>
      </c>
      <c r="D318" s="728" t="s">
        <v>1230</v>
      </c>
      <c r="E318" s="728" t="s">
        <v>1294</v>
      </c>
      <c r="F318" s="728" t="s">
        <v>1295</v>
      </c>
      <c r="G318" s="728" t="s">
        <v>1296</v>
      </c>
      <c r="H318" s="732">
        <v>10</v>
      </c>
      <c r="I318" s="732">
        <v>350</v>
      </c>
      <c r="J318" s="728">
        <v>4.7297297297297298</v>
      </c>
      <c r="K318" s="728">
        <v>35</v>
      </c>
      <c r="L318" s="732">
        <v>2</v>
      </c>
      <c r="M318" s="732">
        <v>74</v>
      </c>
      <c r="N318" s="728">
        <v>1</v>
      </c>
      <c r="O318" s="728">
        <v>37</v>
      </c>
      <c r="P318" s="732"/>
      <c r="Q318" s="732"/>
      <c r="R318" s="746"/>
      <c r="S318" s="733"/>
    </row>
    <row r="319" spans="1:19" ht="14.4" customHeight="1" x14ac:dyDescent="0.3">
      <c r="A319" s="727" t="s">
        <v>1233</v>
      </c>
      <c r="B319" s="728" t="s">
        <v>1234</v>
      </c>
      <c r="C319" s="728" t="s">
        <v>540</v>
      </c>
      <c r="D319" s="728" t="s">
        <v>737</v>
      </c>
      <c r="E319" s="728" t="s">
        <v>1238</v>
      </c>
      <c r="F319" s="728" t="s">
        <v>1241</v>
      </c>
      <c r="G319" s="728" t="s">
        <v>1242</v>
      </c>
      <c r="H319" s="732"/>
      <c r="I319" s="732"/>
      <c r="J319" s="728"/>
      <c r="K319" s="728"/>
      <c r="L319" s="732"/>
      <c r="M319" s="732"/>
      <c r="N319" s="728"/>
      <c r="O319" s="728"/>
      <c r="P319" s="732">
        <v>180</v>
      </c>
      <c r="Q319" s="732">
        <v>466.2</v>
      </c>
      <c r="R319" s="746"/>
      <c r="S319" s="733">
        <v>2.59</v>
      </c>
    </row>
    <row r="320" spans="1:19" ht="14.4" customHeight="1" x14ac:dyDescent="0.3">
      <c r="A320" s="727" t="s">
        <v>1233</v>
      </c>
      <c r="B320" s="728" t="s">
        <v>1234</v>
      </c>
      <c r="C320" s="728" t="s">
        <v>540</v>
      </c>
      <c r="D320" s="728" t="s">
        <v>737</v>
      </c>
      <c r="E320" s="728" t="s">
        <v>1238</v>
      </c>
      <c r="F320" s="728" t="s">
        <v>1251</v>
      </c>
      <c r="G320" s="728" t="s">
        <v>1252</v>
      </c>
      <c r="H320" s="732"/>
      <c r="I320" s="732"/>
      <c r="J320" s="728"/>
      <c r="K320" s="728"/>
      <c r="L320" s="732"/>
      <c r="M320" s="732"/>
      <c r="N320" s="728"/>
      <c r="O320" s="728"/>
      <c r="P320" s="732">
        <v>140</v>
      </c>
      <c r="Q320" s="732">
        <v>1279.5999999999999</v>
      </c>
      <c r="R320" s="746"/>
      <c r="S320" s="733">
        <v>9.1399999999999988</v>
      </c>
    </row>
    <row r="321" spans="1:19" ht="14.4" customHeight="1" x14ac:dyDescent="0.3">
      <c r="A321" s="727" t="s">
        <v>1233</v>
      </c>
      <c r="B321" s="728" t="s">
        <v>1234</v>
      </c>
      <c r="C321" s="728" t="s">
        <v>540</v>
      </c>
      <c r="D321" s="728" t="s">
        <v>737</v>
      </c>
      <c r="E321" s="728" t="s">
        <v>1238</v>
      </c>
      <c r="F321" s="728" t="s">
        <v>1281</v>
      </c>
      <c r="G321" s="728" t="s">
        <v>1282</v>
      </c>
      <c r="H321" s="732"/>
      <c r="I321" s="732"/>
      <c r="J321" s="728"/>
      <c r="K321" s="728"/>
      <c r="L321" s="732"/>
      <c r="M321" s="732"/>
      <c r="N321" s="728"/>
      <c r="O321" s="728"/>
      <c r="P321" s="732">
        <v>450</v>
      </c>
      <c r="Q321" s="732">
        <v>9099</v>
      </c>
      <c r="R321" s="746"/>
      <c r="S321" s="733">
        <v>20.22</v>
      </c>
    </row>
    <row r="322" spans="1:19" ht="14.4" customHeight="1" x14ac:dyDescent="0.3">
      <c r="A322" s="727" t="s">
        <v>1233</v>
      </c>
      <c r="B322" s="728" t="s">
        <v>1234</v>
      </c>
      <c r="C322" s="728" t="s">
        <v>540</v>
      </c>
      <c r="D322" s="728" t="s">
        <v>737</v>
      </c>
      <c r="E322" s="728" t="s">
        <v>1294</v>
      </c>
      <c r="F322" s="728" t="s">
        <v>1295</v>
      </c>
      <c r="G322" s="728" t="s">
        <v>1296</v>
      </c>
      <c r="H322" s="732">
        <v>1</v>
      </c>
      <c r="I322" s="732">
        <v>35</v>
      </c>
      <c r="J322" s="728">
        <v>0.47297297297297297</v>
      </c>
      <c r="K322" s="728">
        <v>35</v>
      </c>
      <c r="L322" s="732">
        <v>2</v>
      </c>
      <c r="M322" s="732">
        <v>74</v>
      </c>
      <c r="N322" s="728">
        <v>1</v>
      </c>
      <c r="O322" s="728">
        <v>37</v>
      </c>
      <c r="P322" s="732">
        <v>2</v>
      </c>
      <c r="Q322" s="732">
        <v>74</v>
      </c>
      <c r="R322" s="746">
        <v>1</v>
      </c>
      <c r="S322" s="733">
        <v>37</v>
      </c>
    </row>
    <row r="323" spans="1:19" ht="14.4" customHeight="1" x14ac:dyDescent="0.3">
      <c r="A323" s="727" t="s">
        <v>1233</v>
      </c>
      <c r="B323" s="728" t="s">
        <v>1234</v>
      </c>
      <c r="C323" s="728" t="s">
        <v>540</v>
      </c>
      <c r="D323" s="728" t="s">
        <v>737</v>
      </c>
      <c r="E323" s="728" t="s">
        <v>1294</v>
      </c>
      <c r="F323" s="728" t="s">
        <v>1299</v>
      </c>
      <c r="G323" s="728" t="s">
        <v>1300</v>
      </c>
      <c r="H323" s="732">
        <v>31</v>
      </c>
      <c r="I323" s="732">
        <v>5115</v>
      </c>
      <c r="J323" s="728">
        <v>1.8061440677966101</v>
      </c>
      <c r="K323" s="728">
        <v>165</v>
      </c>
      <c r="L323" s="732">
        <v>16</v>
      </c>
      <c r="M323" s="732">
        <v>2832</v>
      </c>
      <c r="N323" s="728">
        <v>1</v>
      </c>
      <c r="O323" s="728">
        <v>177</v>
      </c>
      <c r="P323" s="732">
        <v>103</v>
      </c>
      <c r="Q323" s="732">
        <v>18231</v>
      </c>
      <c r="R323" s="746">
        <v>6.4375</v>
      </c>
      <c r="S323" s="733">
        <v>177</v>
      </c>
    </row>
    <row r="324" spans="1:19" ht="14.4" customHeight="1" x14ac:dyDescent="0.3">
      <c r="A324" s="727" t="s">
        <v>1233</v>
      </c>
      <c r="B324" s="728" t="s">
        <v>1234</v>
      </c>
      <c r="C324" s="728" t="s">
        <v>540</v>
      </c>
      <c r="D324" s="728" t="s">
        <v>737</v>
      </c>
      <c r="E324" s="728" t="s">
        <v>1294</v>
      </c>
      <c r="F324" s="728" t="s">
        <v>1316</v>
      </c>
      <c r="G324" s="728" t="s">
        <v>1317</v>
      </c>
      <c r="H324" s="732"/>
      <c r="I324" s="732"/>
      <c r="J324" s="728"/>
      <c r="K324" s="728"/>
      <c r="L324" s="732"/>
      <c r="M324" s="732"/>
      <c r="N324" s="728"/>
      <c r="O324" s="728"/>
      <c r="P324" s="732">
        <v>1</v>
      </c>
      <c r="Q324" s="732">
        <v>1431</v>
      </c>
      <c r="R324" s="746"/>
      <c r="S324" s="733">
        <v>1431</v>
      </c>
    </row>
    <row r="325" spans="1:19" ht="14.4" customHeight="1" x14ac:dyDescent="0.3">
      <c r="A325" s="727" t="s">
        <v>1233</v>
      </c>
      <c r="B325" s="728" t="s">
        <v>1234</v>
      </c>
      <c r="C325" s="728" t="s">
        <v>540</v>
      </c>
      <c r="D325" s="728" t="s">
        <v>737</v>
      </c>
      <c r="E325" s="728" t="s">
        <v>1294</v>
      </c>
      <c r="F325" s="728" t="s">
        <v>1332</v>
      </c>
      <c r="G325" s="728" t="s">
        <v>1333</v>
      </c>
      <c r="H325" s="732"/>
      <c r="I325" s="732"/>
      <c r="J325" s="728"/>
      <c r="K325" s="728"/>
      <c r="L325" s="732"/>
      <c r="M325" s="732"/>
      <c r="N325" s="728"/>
      <c r="O325" s="728"/>
      <c r="P325" s="732">
        <v>1</v>
      </c>
      <c r="Q325" s="732">
        <v>1825</v>
      </c>
      <c r="R325" s="746"/>
      <c r="S325" s="733">
        <v>1825</v>
      </c>
    </row>
    <row r="326" spans="1:19" ht="14.4" customHeight="1" x14ac:dyDescent="0.3">
      <c r="A326" s="727" t="s">
        <v>1233</v>
      </c>
      <c r="B326" s="728" t="s">
        <v>1234</v>
      </c>
      <c r="C326" s="728" t="s">
        <v>540</v>
      </c>
      <c r="D326" s="728" t="s">
        <v>737</v>
      </c>
      <c r="E326" s="728" t="s">
        <v>1294</v>
      </c>
      <c r="F326" s="728" t="s">
        <v>1336</v>
      </c>
      <c r="G326" s="728" t="s">
        <v>1337</v>
      </c>
      <c r="H326" s="732"/>
      <c r="I326" s="732"/>
      <c r="J326" s="728"/>
      <c r="K326" s="728"/>
      <c r="L326" s="732"/>
      <c r="M326" s="732"/>
      <c r="N326" s="728"/>
      <c r="O326" s="728"/>
      <c r="P326" s="732">
        <v>3</v>
      </c>
      <c r="Q326" s="732">
        <v>10560</v>
      </c>
      <c r="R326" s="746"/>
      <c r="S326" s="733">
        <v>3520</v>
      </c>
    </row>
    <row r="327" spans="1:19" ht="14.4" customHeight="1" x14ac:dyDescent="0.3">
      <c r="A327" s="727" t="s">
        <v>1233</v>
      </c>
      <c r="B327" s="728" t="s">
        <v>1234</v>
      </c>
      <c r="C327" s="728" t="s">
        <v>540</v>
      </c>
      <c r="D327" s="728" t="s">
        <v>737</v>
      </c>
      <c r="E327" s="728" t="s">
        <v>1294</v>
      </c>
      <c r="F327" s="728" t="s">
        <v>1340</v>
      </c>
      <c r="G327" s="728" t="s">
        <v>1341</v>
      </c>
      <c r="H327" s="732"/>
      <c r="I327" s="732"/>
      <c r="J327" s="728"/>
      <c r="K327" s="728"/>
      <c r="L327" s="732"/>
      <c r="M327" s="732"/>
      <c r="N327" s="728"/>
      <c r="O327" s="728"/>
      <c r="P327" s="732">
        <v>103</v>
      </c>
      <c r="Q327" s="732">
        <v>3433.34</v>
      </c>
      <c r="R327" s="746"/>
      <c r="S327" s="733">
        <v>33.333398058252428</v>
      </c>
    </row>
    <row r="328" spans="1:19" ht="14.4" customHeight="1" x14ac:dyDescent="0.3">
      <c r="A328" s="727" t="s">
        <v>1233</v>
      </c>
      <c r="B328" s="728" t="s">
        <v>1234</v>
      </c>
      <c r="C328" s="728" t="s">
        <v>540</v>
      </c>
      <c r="D328" s="728" t="s">
        <v>737</v>
      </c>
      <c r="E328" s="728" t="s">
        <v>1294</v>
      </c>
      <c r="F328" s="728" t="s">
        <v>1342</v>
      </c>
      <c r="G328" s="728" t="s">
        <v>1343</v>
      </c>
      <c r="H328" s="732">
        <v>31</v>
      </c>
      <c r="I328" s="732">
        <v>1116</v>
      </c>
      <c r="J328" s="728">
        <v>1.8851351351351351</v>
      </c>
      <c r="K328" s="728">
        <v>36</v>
      </c>
      <c r="L328" s="732">
        <v>16</v>
      </c>
      <c r="M328" s="732">
        <v>592</v>
      </c>
      <c r="N328" s="728">
        <v>1</v>
      </c>
      <c r="O328" s="728">
        <v>37</v>
      </c>
      <c r="P328" s="732">
        <v>103</v>
      </c>
      <c r="Q328" s="732">
        <v>3811</v>
      </c>
      <c r="R328" s="746">
        <v>6.4375</v>
      </c>
      <c r="S328" s="733">
        <v>37</v>
      </c>
    </row>
    <row r="329" spans="1:19" ht="14.4" customHeight="1" x14ac:dyDescent="0.3">
      <c r="A329" s="727" t="s">
        <v>1233</v>
      </c>
      <c r="B329" s="728" t="s">
        <v>1234</v>
      </c>
      <c r="C329" s="728" t="s">
        <v>540</v>
      </c>
      <c r="D329" s="728" t="s">
        <v>737</v>
      </c>
      <c r="E329" s="728" t="s">
        <v>1294</v>
      </c>
      <c r="F329" s="728" t="s">
        <v>1348</v>
      </c>
      <c r="G329" s="728" t="s">
        <v>1349</v>
      </c>
      <c r="H329" s="732"/>
      <c r="I329" s="732"/>
      <c r="J329" s="728"/>
      <c r="K329" s="728"/>
      <c r="L329" s="732"/>
      <c r="M329" s="732"/>
      <c r="N329" s="728"/>
      <c r="O329" s="728"/>
      <c r="P329" s="732">
        <v>1</v>
      </c>
      <c r="Q329" s="732">
        <v>437</v>
      </c>
      <c r="R329" s="746"/>
      <c r="S329" s="733">
        <v>437</v>
      </c>
    </row>
    <row r="330" spans="1:19" ht="14.4" customHeight="1" x14ac:dyDescent="0.3">
      <c r="A330" s="727" t="s">
        <v>1233</v>
      </c>
      <c r="B330" s="728" t="s">
        <v>1234</v>
      </c>
      <c r="C330" s="728" t="s">
        <v>540</v>
      </c>
      <c r="D330" s="728" t="s">
        <v>738</v>
      </c>
      <c r="E330" s="728" t="s">
        <v>1238</v>
      </c>
      <c r="F330" s="728" t="s">
        <v>1239</v>
      </c>
      <c r="G330" s="728" t="s">
        <v>1240</v>
      </c>
      <c r="H330" s="732"/>
      <c r="I330" s="732"/>
      <c r="J330" s="728"/>
      <c r="K330" s="728"/>
      <c r="L330" s="732"/>
      <c r="M330" s="732"/>
      <c r="N330" s="728"/>
      <c r="O330" s="728"/>
      <c r="P330" s="732">
        <v>600</v>
      </c>
      <c r="Q330" s="732">
        <v>13638</v>
      </c>
      <c r="R330" s="746"/>
      <c r="S330" s="733">
        <v>22.73</v>
      </c>
    </row>
    <row r="331" spans="1:19" ht="14.4" customHeight="1" x14ac:dyDescent="0.3">
      <c r="A331" s="727" t="s">
        <v>1233</v>
      </c>
      <c r="B331" s="728" t="s">
        <v>1234</v>
      </c>
      <c r="C331" s="728" t="s">
        <v>540</v>
      </c>
      <c r="D331" s="728" t="s">
        <v>738</v>
      </c>
      <c r="E331" s="728" t="s">
        <v>1238</v>
      </c>
      <c r="F331" s="728" t="s">
        <v>1241</v>
      </c>
      <c r="G331" s="728" t="s">
        <v>1242</v>
      </c>
      <c r="H331" s="732"/>
      <c r="I331" s="732"/>
      <c r="J331" s="728"/>
      <c r="K331" s="728"/>
      <c r="L331" s="732">
        <v>1400</v>
      </c>
      <c r="M331" s="732">
        <v>3738</v>
      </c>
      <c r="N331" s="728">
        <v>1</v>
      </c>
      <c r="O331" s="728">
        <v>2.67</v>
      </c>
      <c r="P331" s="732">
        <v>1891</v>
      </c>
      <c r="Q331" s="732">
        <v>4897.6899999999996</v>
      </c>
      <c r="R331" s="746">
        <v>1.3102434456928838</v>
      </c>
      <c r="S331" s="733">
        <v>2.59</v>
      </c>
    </row>
    <row r="332" spans="1:19" ht="14.4" customHeight="1" x14ac:dyDescent="0.3">
      <c r="A332" s="727" t="s">
        <v>1233</v>
      </c>
      <c r="B332" s="728" t="s">
        <v>1234</v>
      </c>
      <c r="C332" s="728" t="s">
        <v>540</v>
      </c>
      <c r="D332" s="728" t="s">
        <v>738</v>
      </c>
      <c r="E332" s="728" t="s">
        <v>1238</v>
      </c>
      <c r="F332" s="728" t="s">
        <v>1243</v>
      </c>
      <c r="G332" s="728" t="s">
        <v>1244</v>
      </c>
      <c r="H332" s="732"/>
      <c r="I332" s="732"/>
      <c r="J332" s="728"/>
      <c r="K332" s="728"/>
      <c r="L332" s="732">
        <v>4250</v>
      </c>
      <c r="M332" s="732">
        <v>22312.5</v>
      </c>
      <c r="N332" s="728">
        <v>1</v>
      </c>
      <c r="O332" s="728">
        <v>5.25</v>
      </c>
      <c r="P332" s="732">
        <v>4530</v>
      </c>
      <c r="Q332" s="732">
        <v>31855.19999999999</v>
      </c>
      <c r="R332" s="746">
        <v>1.4276840336134449</v>
      </c>
      <c r="S332" s="733">
        <v>7.0320529801324483</v>
      </c>
    </row>
    <row r="333" spans="1:19" ht="14.4" customHeight="1" x14ac:dyDescent="0.3">
      <c r="A333" s="727" t="s">
        <v>1233</v>
      </c>
      <c r="B333" s="728" t="s">
        <v>1234</v>
      </c>
      <c r="C333" s="728" t="s">
        <v>540</v>
      </c>
      <c r="D333" s="728" t="s">
        <v>738</v>
      </c>
      <c r="E333" s="728" t="s">
        <v>1238</v>
      </c>
      <c r="F333" s="728" t="s">
        <v>1249</v>
      </c>
      <c r="G333" s="728" t="s">
        <v>1250</v>
      </c>
      <c r="H333" s="732"/>
      <c r="I333" s="732"/>
      <c r="J333" s="728"/>
      <c r="K333" s="728"/>
      <c r="L333" s="732">
        <v>8050</v>
      </c>
      <c r="M333" s="732">
        <v>49185.5</v>
      </c>
      <c r="N333" s="728">
        <v>1</v>
      </c>
      <c r="O333" s="728">
        <v>6.11</v>
      </c>
      <c r="P333" s="732">
        <v>10526</v>
      </c>
      <c r="Q333" s="732">
        <v>55682.539999999994</v>
      </c>
      <c r="R333" s="746">
        <v>1.1320925882628008</v>
      </c>
      <c r="S333" s="733">
        <v>5.2899999999999991</v>
      </c>
    </row>
    <row r="334" spans="1:19" ht="14.4" customHeight="1" x14ac:dyDescent="0.3">
      <c r="A334" s="727" t="s">
        <v>1233</v>
      </c>
      <c r="B334" s="728" t="s">
        <v>1234</v>
      </c>
      <c r="C334" s="728" t="s">
        <v>540</v>
      </c>
      <c r="D334" s="728" t="s">
        <v>738</v>
      </c>
      <c r="E334" s="728" t="s">
        <v>1238</v>
      </c>
      <c r="F334" s="728" t="s">
        <v>1251</v>
      </c>
      <c r="G334" s="728" t="s">
        <v>1252</v>
      </c>
      <c r="H334" s="732"/>
      <c r="I334" s="732"/>
      <c r="J334" s="728"/>
      <c r="K334" s="728"/>
      <c r="L334" s="732">
        <v>1614</v>
      </c>
      <c r="M334" s="732">
        <v>14687.4</v>
      </c>
      <c r="N334" s="728">
        <v>1</v>
      </c>
      <c r="O334" s="728">
        <v>9.1</v>
      </c>
      <c r="P334" s="732">
        <v>621</v>
      </c>
      <c r="Q334" s="732">
        <v>5675.9400000000005</v>
      </c>
      <c r="R334" s="746">
        <v>0.38644960986968424</v>
      </c>
      <c r="S334" s="733">
        <v>9.14</v>
      </c>
    </row>
    <row r="335" spans="1:19" ht="14.4" customHeight="1" x14ac:dyDescent="0.3">
      <c r="A335" s="727" t="s">
        <v>1233</v>
      </c>
      <c r="B335" s="728" t="s">
        <v>1234</v>
      </c>
      <c r="C335" s="728" t="s">
        <v>540</v>
      </c>
      <c r="D335" s="728" t="s">
        <v>738</v>
      </c>
      <c r="E335" s="728" t="s">
        <v>1238</v>
      </c>
      <c r="F335" s="728" t="s">
        <v>1253</v>
      </c>
      <c r="G335" s="728" t="s">
        <v>1254</v>
      </c>
      <c r="H335" s="732"/>
      <c r="I335" s="732"/>
      <c r="J335" s="728"/>
      <c r="K335" s="728"/>
      <c r="L335" s="732">
        <v>630</v>
      </c>
      <c r="M335" s="732">
        <v>5758.2000000000007</v>
      </c>
      <c r="N335" s="728">
        <v>1</v>
      </c>
      <c r="O335" s="728">
        <v>9.14</v>
      </c>
      <c r="P335" s="732">
        <v>620</v>
      </c>
      <c r="Q335" s="732">
        <v>5691.6</v>
      </c>
      <c r="R335" s="746">
        <v>0.98843388558924661</v>
      </c>
      <c r="S335" s="733">
        <v>9.18</v>
      </c>
    </row>
    <row r="336" spans="1:19" ht="14.4" customHeight="1" x14ac:dyDescent="0.3">
      <c r="A336" s="727" t="s">
        <v>1233</v>
      </c>
      <c r="B336" s="728" t="s">
        <v>1234</v>
      </c>
      <c r="C336" s="728" t="s">
        <v>540</v>
      </c>
      <c r="D336" s="728" t="s">
        <v>738</v>
      </c>
      <c r="E336" s="728" t="s">
        <v>1238</v>
      </c>
      <c r="F336" s="728" t="s">
        <v>1255</v>
      </c>
      <c r="G336" s="728" t="s">
        <v>1256</v>
      </c>
      <c r="H336" s="732"/>
      <c r="I336" s="732"/>
      <c r="J336" s="728"/>
      <c r="K336" s="728"/>
      <c r="L336" s="732">
        <v>1094</v>
      </c>
      <c r="M336" s="732">
        <v>11202.56</v>
      </c>
      <c r="N336" s="728">
        <v>1</v>
      </c>
      <c r="O336" s="728">
        <v>10.24</v>
      </c>
      <c r="P336" s="732">
        <v>183</v>
      </c>
      <c r="Q336" s="732">
        <v>1872.09</v>
      </c>
      <c r="R336" s="746">
        <v>0.16711269566956125</v>
      </c>
      <c r="S336" s="733">
        <v>10.23</v>
      </c>
    </row>
    <row r="337" spans="1:19" ht="14.4" customHeight="1" x14ac:dyDescent="0.3">
      <c r="A337" s="727" t="s">
        <v>1233</v>
      </c>
      <c r="B337" s="728" t="s">
        <v>1234</v>
      </c>
      <c r="C337" s="728" t="s">
        <v>540</v>
      </c>
      <c r="D337" s="728" t="s">
        <v>738</v>
      </c>
      <c r="E337" s="728" t="s">
        <v>1238</v>
      </c>
      <c r="F337" s="728" t="s">
        <v>1257</v>
      </c>
      <c r="G337" s="728" t="s">
        <v>1258</v>
      </c>
      <c r="H337" s="732"/>
      <c r="I337" s="732"/>
      <c r="J337" s="728"/>
      <c r="K337" s="728"/>
      <c r="L337" s="732">
        <v>2400</v>
      </c>
      <c r="M337" s="732">
        <v>47088</v>
      </c>
      <c r="N337" s="728">
        <v>1</v>
      </c>
      <c r="O337" s="728">
        <v>19.62</v>
      </c>
      <c r="P337" s="732"/>
      <c r="Q337" s="732"/>
      <c r="R337" s="746"/>
      <c r="S337" s="733"/>
    </row>
    <row r="338" spans="1:19" ht="14.4" customHeight="1" x14ac:dyDescent="0.3">
      <c r="A338" s="727" t="s">
        <v>1233</v>
      </c>
      <c r="B338" s="728" t="s">
        <v>1234</v>
      </c>
      <c r="C338" s="728" t="s">
        <v>540</v>
      </c>
      <c r="D338" s="728" t="s">
        <v>738</v>
      </c>
      <c r="E338" s="728" t="s">
        <v>1238</v>
      </c>
      <c r="F338" s="728" t="s">
        <v>1263</v>
      </c>
      <c r="G338" s="728" t="s">
        <v>1264</v>
      </c>
      <c r="H338" s="732"/>
      <c r="I338" s="732"/>
      <c r="J338" s="728"/>
      <c r="K338" s="728"/>
      <c r="L338" s="732">
        <v>4398</v>
      </c>
      <c r="M338" s="732">
        <v>89631.24</v>
      </c>
      <c r="N338" s="728">
        <v>1</v>
      </c>
      <c r="O338" s="728">
        <v>20.380000000000003</v>
      </c>
      <c r="P338" s="732">
        <v>2150</v>
      </c>
      <c r="Q338" s="732">
        <v>43924.5</v>
      </c>
      <c r="R338" s="746">
        <v>0.49005793069469972</v>
      </c>
      <c r="S338" s="733">
        <v>20.43</v>
      </c>
    </row>
    <row r="339" spans="1:19" ht="14.4" customHeight="1" x14ac:dyDescent="0.3">
      <c r="A339" s="727" t="s">
        <v>1233</v>
      </c>
      <c r="B339" s="728" t="s">
        <v>1234</v>
      </c>
      <c r="C339" s="728" t="s">
        <v>540</v>
      </c>
      <c r="D339" s="728" t="s">
        <v>738</v>
      </c>
      <c r="E339" s="728" t="s">
        <v>1238</v>
      </c>
      <c r="F339" s="728" t="s">
        <v>1269</v>
      </c>
      <c r="G339" s="728" t="s">
        <v>1270</v>
      </c>
      <c r="H339" s="732"/>
      <c r="I339" s="732"/>
      <c r="J339" s="728"/>
      <c r="K339" s="728"/>
      <c r="L339" s="732">
        <v>9</v>
      </c>
      <c r="M339" s="732">
        <v>19473.659999999996</v>
      </c>
      <c r="N339" s="728">
        <v>1</v>
      </c>
      <c r="O339" s="728">
        <v>2163.7399999999998</v>
      </c>
      <c r="P339" s="732">
        <v>12</v>
      </c>
      <c r="Q339" s="732">
        <v>23839.800000000003</v>
      </c>
      <c r="R339" s="746">
        <v>1.2242074679336092</v>
      </c>
      <c r="S339" s="733">
        <v>1986.6500000000003</v>
      </c>
    </row>
    <row r="340" spans="1:19" ht="14.4" customHeight="1" x14ac:dyDescent="0.3">
      <c r="A340" s="727" t="s">
        <v>1233</v>
      </c>
      <c r="B340" s="728" t="s">
        <v>1234</v>
      </c>
      <c r="C340" s="728" t="s">
        <v>540</v>
      </c>
      <c r="D340" s="728" t="s">
        <v>738</v>
      </c>
      <c r="E340" s="728" t="s">
        <v>1238</v>
      </c>
      <c r="F340" s="728" t="s">
        <v>1273</v>
      </c>
      <c r="G340" s="728" t="s">
        <v>1274</v>
      </c>
      <c r="H340" s="732"/>
      <c r="I340" s="732"/>
      <c r="J340" s="728"/>
      <c r="K340" s="728"/>
      <c r="L340" s="732">
        <v>84462</v>
      </c>
      <c r="M340" s="732">
        <v>350517.29999999993</v>
      </c>
      <c r="N340" s="728">
        <v>1</v>
      </c>
      <c r="O340" s="728">
        <v>4.1499999999999995</v>
      </c>
      <c r="P340" s="732">
        <v>103046</v>
      </c>
      <c r="Q340" s="732">
        <v>388483.42000000004</v>
      </c>
      <c r="R340" s="746">
        <v>1.1083145396817793</v>
      </c>
      <c r="S340" s="733">
        <v>3.7700000000000005</v>
      </c>
    </row>
    <row r="341" spans="1:19" ht="14.4" customHeight="1" x14ac:dyDescent="0.3">
      <c r="A341" s="727" t="s">
        <v>1233</v>
      </c>
      <c r="B341" s="728" t="s">
        <v>1234</v>
      </c>
      <c r="C341" s="728" t="s">
        <v>540</v>
      </c>
      <c r="D341" s="728" t="s">
        <v>738</v>
      </c>
      <c r="E341" s="728" t="s">
        <v>1238</v>
      </c>
      <c r="F341" s="728" t="s">
        <v>1279</v>
      </c>
      <c r="G341" s="728" t="s">
        <v>1280</v>
      </c>
      <c r="H341" s="732"/>
      <c r="I341" s="732"/>
      <c r="J341" s="728"/>
      <c r="K341" s="728"/>
      <c r="L341" s="732">
        <v>450</v>
      </c>
      <c r="M341" s="732">
        <v>72963</v>
      </c>
      <c r="N341" s="728">
        <v>1</v>
      </c>
      <c r="O341" s="728">
        <v>162.13999999999999</v>
      </c>
      <c r="P341" s="732">
        <v>728</v>
      </c>
      <c r="Q341" s="732">
        <v>115752</v>
      </c>
      <c r="R341" s="746">
        <v>1.5864479256609514</v>
      </c>
      <c r="S341" s="733">
        <v>159</v>
      </c>
    </row>
    <row r="342" spans="1:19" ht="14.4" customHeight="1" x14ac:dyDescent="0.3">
      <c r="A342" s="727" t="s">
        <v>1233</v>
      </c>
      <c r="B342" s="728" t="s">
        <v>1234</v>
      </c>
      <c r="C342" s="728" t="s">
        <v>540</v>
      </c>
      <c r="D342" s="728" t="s">
        <v>738</v>
      </c>
      <c r="E342" s="728" t="s">
        <v>1238</v>
      </c>
      <c r="F342" s="728" t="s">
        <v>1281</v>
      </c>
      <c r="G342" s="728" t="s">
        <v>1282</v>
      </c>
      <c r="H342" s="732"/>
      <c r="I342" s="732"/>
      <c r="J342" s="728"/>
      <c r="K342" s="728"/>
      <c r="L342" s="732">
        <v>3750</v>
      </c>
      <c r="M342" s="732">
        <v>75412.5</v>
      </c>
      <c r="N342" s="728">
        <v>1</v>
      </c>
      <c r="O342" s="728">
        <v>20.11</v>
      </c>
      <c r="P342" s="732">
        <v>5100</v>
      </c>
      <c r="Q342" s="732">
        <v>103092</v>
      </c>
      <c r="R342" s="746">
        <v>1.3670412729985082</v>
      </c>
      <c r="S342" s="733">
        <v>20.214117647058824</v>
      </c>
    </row>
    <row r="343" spans="1:19" ht="14.4" customHeight="1" x14ac:dyDescent="0.3">
      <c r="A343" s="727" t="s">
        <v>1233</v>
      </c>
      <c r="B343" s="728" t="s">
        <v>1234</v>
      </c>
      <c r="C343" s="728" t="s">
        <v>540</v>
      </c>
      <c r="D343" s="728" t="s">
        <v>738</v>
      </c>
      <c r="E343" s="728" t="s">
        <v>1238</v>
      </c>
      <c r="F343" s="728" t="s">
        <v>1236</v>
      </c>
      <c r="G343" s="728"/>
      <c r="H343" s="732"/>
      <c r="I343" s="732"/>
      <c r="J343" s="728"/>
      <c r="K343" s="728"/>
      <c r="L343" s="732">
        <v>1</v>
      </c>
      <c r="M343" s="732">
        <v>14703.02</v>
      </c>
      <c r="N343" s="728">
        <v>1</v>
      </c>
      <c r="O343" s="728">
        <v>14703.02</v>
      </c>
      <c r="P343" s="732"/>
      <c r="Q343" s="732"/>
      <c r="R343" s="746"/>
      <c r="S343" s="733"/>
    </row>
    <row r="344" spans="1:19" ht="14.4" customHeight="1" x14ac:dyDescent="0.3">
      <c r="A344" s="727" t="s">
        <v>1233</v>
      </c>
      <c r="B344" s="728" t="s">
        <v>1234</v>
      </c>
      <c r="C344" s="728" t="s">
        <v>540</v>
      </c>
      <c r="D344" s="728" t="s">
        <v>738</v>
      </c>
      <c r="E344" s="728" t="s">
        <v>1238</v>
      </c>
      <c r="F344" s="728" t="s">
        <v>1285</v>
      </c>
      <c r="G344" s="728" t="s">
        <v>1286</v>
      </c>
      <c r="H344" s="732"/>
      <c r="I344" s="732"/>
      <c r="J344" s="728"/>
      <c r="K344" s="728"/>
      <c r="L344" s="732"/>
      <c r="M344" s="732"/>
      <c r="N344" s="728"/>
      <c r="O344" s="728"/>
      <c r="P344" s="732">
        <v>2</v>
      </c>
      <c r="Q344" s="732">
        <v>136.12</v>
      </c>
      <c r="R344" s="746"/>
      <c r="S344" s="733">
        <v>68.06</v>
      </c>
    </row>
    <row r="345" spans="1:19" ht="14.4" customHeight="1" x14ac:dyDescent="0.3">
      <c r="A345" s="727" t="s">
        <v>1233</v>
      </c>
      <c r="B345" s="728" t="s">
        <v>1234</v>
      </c>
      <c r="C345" s="728" t="s">
        <v>540</v>
      </c>
      <c r="D345" s="728" t="s">
        <v>738</v>
      </c>
      <c r="E345" s="728" t="s">
        <v>1238</v>
      </c>
      <c r="F345" s="728" t="s">
        <v>1290</v>
      </c>
      <c r="G345" s="728" t="s">
        <v>1291</v>
      </c>
      <c r="H345" s="732"/>
      <c r="I345" s="732"/>
      <c r="J345" s="728"/>
      <c r="K345" s="728"/>
      <c r="L345" s="732"/>
      <c r="M345" s="732"/>
      <c r="N345" s="728"/>
      <c r="O345" s="728"/>
      <c r="P345" s="732">
        <v>6043</v>
      </c>
      <c r="Q345" s="732">
        <v>120013.98</v>
      </c>
      <c r="R345" s="746"/>
      <c r="S345" s="733">
        <v>19.86</v>
      </c>
    </row>
    <row r="346" spans="1:19" ht="14.4" customHeight="1" x14ac:dyDescent="0.3">
      <c r="A346" s="727" t="s">
        <v>1233</v>
      </c>
      <c r="B346" s="728" t="s">
        <v>1234</v>
      </c>
      <c r="C346" s="728" t="s">
        <v>540</v>
      </c>
      <c r="D346" s="728" t="s">
        <v>738</v>
      </c>
      <c r="E346" s="728" t="s">
        <v>1238</v>
      </c>
      <c r="F346" s="728" t="s">
        <v>1292</v>
      </c>
      <c r="G346" s="728" t="s">
        <v>1293</v>
      </c>
      <c r="H346" s="732"/>
      <c r="I346" s="732"/>
      <c r="J346" s="728"/>
      <c r="K346" s="728"/>
      <c r="L346" s="732"/>
      <c r="M346" s="732"/>
      <c r="N346" s="728"/>
      <c r="O346" s="728"/>
      <c r="P346" s="732">
        <v>700</v>
      </c>
      <c r="Q346" s="732">
        <v>14231</v>
      </c>
      <c r="R346" s="746"/>
      <c r="S346" s="733">
        <v>20.329999999999998</v>
      </c>
    </row>
    <row r="347" spans="1:19" ht="14.4" customHeight="1" x14ac:dyDescent="0.3">
      <c r="A347" s="727" t="s">
        <v>1233</v>
      </c>
      <c r="B347" s="728" t="s">
        <v>1234</v>
      </c>
      <c r="C347" s="728" t="s">
        <v>540</v>
      </c>
      <c r="D347" s="728" t="s">
        <v>738</v>
      </c>
      <c r="E347" s="728" t="s">
        <v>1294</v>
      </c>
      <c r="F347" s="728" t="s">
        <v>1295</v>
      </c>
      <c r="G347" s="728" t="s">
        <v>1296</v>
      </c>
      <c r="H347" s="732"/>
      <c r="I347" s="732"/>
      <c r="J347" s="728"/>
      <c r="K347" s="728"/>
      <c r="L347" s="732"/>
      <c r="M347" s="732"/>
      <c r="N347" s="728"/>
      <c r="O347" s="728"/>
      <c r="P347" s="732">
        <v>4</v>
      </c>
      <c r="Q347" s="732">
        <v>148</v>
      </c>
      <c r="R347" s="746"/>
      <c r="S347" s="733">
        <v>37</v>
      </c>
    </row>
    <row r="348" spans="1:19" ht="14.4" customHeight="1" x14ac:dyDescent="0.3">
      <c r="A348" s="727" t="s">
        <v>1233</v>
      </c>
      <c r="B348" s="728" t="s">
        <v>1234</v>
      </c>
      <c r="C348" s="728" t="s">
        <v>540</v>
      </c>
      <c r="D348" s="728" t="s">
        <v>738</v>
      </c>
      <c r="E348" s="728" t="s">
        <v>1294</v>
      </c>
      <c r="F348" s="728" t="s">
        <v>1299</v>
      </c>
      <c r="G348" s="728" t="s">
        <v>1300</v>
      </c>
      <c r="H348" s="732"/>
      <c r="I348" s="732"/>
      <c r="J348" s="728"/>
      <c r="K348" s="728"/>
      <c r="L348" s="732"/>
      <c r="M348" s="732"/>
      <c r="N348" s="728"/>
      <c r="O348" s="728"/>
      <c r="P348" s="732">
        <v>105</v>
      </c>
      <c r="Q348" s="732">
        <v>18585</v>
      </c>
      <c r="R348" s="746"/>
      <c r="S348" s="733">
        <v>177</v>
      </c>
    </row>
    <row r="349" spans="1:19" ht="14.4" customHeight="1" x14ac:dyDescent="0.3">
      <c r="A349" s="727" t="s">
        <v>1233</v>
      </c>
      <c r="B349" s="728" t="s">
        <v>1234</v>
      </c>
      <c r="C349" s="728" t="s">
        <v>540</v>
      </c>
      <c r="D349" s="728" t="s">
        <v>738</v>
      </c>
      <c r="E349" s="728" t="s">
        <v>1294</v>
      </c>
      <c r="F349" s="728" t="s">
        <v>1303</v>
      </c>
      <c r="G349" s="728" t="s">
        <v>1304</v>
      </c>
      <c r="H349" s="732"/>
      <c r="I349" s="732"/>
      <c r="J349" s="728"/>
      <c r="K349" s="728"/>
      <c r="L349" s="732"/>
      <c r="M349" s="732"/>
      <c r="N349" s="728"/>
      <c r="O349" s="728"/>
      <c r="P349" s="732">
        <v>5</v>
      </c>
      <c r="Q349" s="732">
        <v>1590</v>
      </c>
      <c r="R349" s="746"/>
      <c r="S349" s="733">
        <v>318</v>
      </c>
    </row>
    <row r="350" spans="1:19" ht="14.4" customHeight="1" x14ac:dyDescent="0.3">
      <c r="A350" s="727" t="s">
        <v>1233</v>
      </c>
      <c r="B350" s="728" t="s">
        <v>1234</v>
      </c>
      <c r="C350" s="728" t="s">
        <v>540</v>
      </c>
      <c r="D350" s="728" t="s">
        <v>738</v>
      </c>
      <c r="E350" s="728" t="s">
        <v>1294</v>
      </c>
      <c r="F350" s="728" t="s">
        <v>1308</v>
      </c>
      <c r="G350" s="728" t="s">
        <v>1309</v>
      </c>
      <c r="H350" s="732"/>
      <c r="I350" s="732"/>
      <c r="J350" s="728"/>
      <c r="K350" s="728"/>
      <c r="L350" s="732">
        <v>8</v>
      </c>
      <c r="M350" s="732">
        <v>16304</v>
      </c>
      <c r="N350" s="728">
        <v>1</v>
      </c>
      <c r="O350" s="728">
        <v>2038</v>
      </c>
      <c r="P350" s="732">
        <v>11</v>
      </c>
      <c r="Q350" s="732">
        <v>22429</v>
      </c>
      <c r="R350" s="746">
        <v>1.3756746810598626</v>
      </c>
      <c r="S350" s="733">
        <v>2039</v>
      </c>
    </row>
    <row r="351" spans="1:19" ht="14.4" customHeight="1" x14ac:dyDescent="0.3">
      <c r="A351" s="727" t="s">
        <v>1233</v>
      </c>
      <c r="B351" s="728" t="s">
        <v>1234</v>
      </c>
      <c r="C351" s="728" t="s">
        <v>540</v>
      </c>
      <c r="D351" s="728" t="s">
        <v>738</v>
      </c>
      <c r="E351" s="728" t="s">
        <v>1294</v>
      </c>
      <c r="F351" s="728" t="s">
        <v>1312</v>
      </c>
      <c r="G351" s="728" t="s">
        <v>1313</v>
      </c>
      <c r="H351" s="732"/>
      <c r="I351" s="732"/>
      <c r="J351" s="728"/>
      <c r="K351" s="728"/>
      <c r="L351" s="732"/>
      <c r="M351" s="732"/>
      <c r="N351" s="728"/>
      <c r="O351" s="728"/>
      <c r="P351" s="732">
        <v>1</v>
      </c>
      <c r="Q351" s="732">
        <v>667</v>
      </c>
      <c r="R351" s="746"/>
      <c r="S351" s="733">
        <v>667</v>
      </c>
    </row>
    <row r="352" spans="1:19" ht="14.4" customHeight="1" x14ac:dyDescent="0.3">
      <c r="A352" s="727" t="s">
        <v>1233</v>
      </c>
      <c r="B352" s="728" t="s">
        <v>1234</v>
      </c>
      <c r="C352" s="728" t="s">
        <v>540</v>
      </c>
      <c r="D352" s="728" t="s">
        <v>738</v>
      </c>
      <c r="E352" s="728" t="s">
        <v>1294</v>
      </c>
      <c r="F352" s="728" t="s">
        <v>1316</v>
      </c>
      <c r="G352" s="728" t="s">
        <v>1317</v>
      </c>
      <c r="H352" s="732"/>
      <c r="I352" s="732"/>
      <c r="J352" s="728"/>
      <c r="K352" s="728"/>
      <c r="L352" s="732">
        <v>8</v>
      </c>
      <c r="M352" s="732">
        <v>11448</v>
      </c>
      <c r="N352" s="728">
        <v>1</v>
      </c>
      <c r="O352" s="728">
        <v>1431</v>
      </c>
      <c r="P352" s="732">
        <v>5</v>
      </c>
      <c r="Q352" s="732">
        <v>7155</v>
      </c>
      <c r="R352" s="746">
        <v>0.625</v>
      </c>
      <c r="S352" s="733">
        <v>1431</v>
      </c>
    </row>
    <row r="353" spans="1:19" ht="14.4" customHeight="1" x14ac:dyDescent="0.3">
      <c r="A353" s="727" t="s">
        <v>1233</v>
      </c>
      <c r="B353" s="728" t="s">
        <v>1234</v>
      </c>
      <c r="C353" s="728" t="s">
        <v>540</v>
      </c>
      <c r="D353" s="728" t="s">
        <v>738</v>
      </c>
      <c r="E353" s="728" t="s">
        <v>1294</v>
      </c>
      <c r="F353" s="728" t="s">
        <v>1318</v>
      </c>
      <c r="G353" s="728" t="s">
        <v>1319</v>
      </c>
      <c r="H353" s="732"/>
      <c r="I353" s="732"/>
      <c r="J353" s="728"/>
      <c r="K353" s="728"/>
      <c r="L353" s="732">
        <v>14</v>
      </c>
      <c r="M353" s="732">
        <v>26768</v>
      </c>
      <c r="N353" s="728">
        <v>1</v>
      </c>
      <c r="O353" s="728">
        <v>1912</v>
      </c>
      <c r="P353" s="732">
        <v>6</v>
      </c>
      <c r="Q353" s="732">
        <v>11472</v>
      </c>
      <c r="R353" s="746">
        <v>0.42857142857142855</v>
      </c>
      <c r="S353" s="733">
        <v>1912</v>
      </c>
    </row>
    <row r="354" spans="1:19" ht="14.4" customHeight="1" x14ac:dyDescent="0.3">
      <c r="A354" s="727" t="s">
        <v>1233</v>
      </c>
      <c r="B354" s="728" t="s">
        <v>1234</v>
      </c>
      <c r="C354" s="728" t="s">
        <v>540</v>
      </c>
      <c r="D354" s="728" t="s">
        <v>738</v>
      </c>
      <c r="E354" s="728" t="s">
        <v>1294</v>
      </c>
      <c r="F354" s="728" t="s">
        <v>1322</v>
      </c>
      <c r="G354" s="728" t="s">
        <v>1323</v>
      </c>
      <c r="H354" s="732"/>
      <c r="I354" s="732"/>
      <c r="J354" s="728"/>
      <c r="K354" s="728"/>
      <c r="L354" s="732">
        <v>8</v>
      </c>
      <c r="M354" s="732">
        <v>9704</v>
      </c>
      <c r="N354" s="728">
        <v>1</v>
      </c>
      <c r="O354" s="728">
        <v>1213</v>
      </c>
      <c r="P354" s="732">
        <v>16</v>
      </c>
      <c r="Q354" s="732">
        <v>19408</v>
      </c>
      <c r="R354" s="746">
        <v>2</v>
      </c>
      <c r="S354" s="733">
        <v>1213</v>
      </c>
    </row>
    <row r="355" spans="1:19" ht="14.4" customHeight="1" x14ac:dyDescent="0.3">
      <c r="A355" s="727" t="s">
        <v>1233</v>
      </c>
      <c r="B355" s="728" t="s">
        <v>1234</v>
      </c>
      <c r="C355" s="728" t="s">
        <v>540</v>
      </c>
      <c r="D355" s="728" t="s">
        <v>738</v>
      </c>
      <c r="E355" s="728" t="s">
        <v>1294</v>
      </c>
      <c r="F355" s="728" t="s">
        <v>1326</v>
      </c>
      <c r="G355" s="728" t="s">
        <v>1327</v>
      </c>
      <c r="H355" s="732"/>
      <c r="I355" s="732"/>
      <c r="J355" s="728"/>
      <c r="K355" s="728"/>
      <c r="L355" s="732">
        <v>9</v>
      </c>
      <c r="M355" s="732">
        <v>6129</v>
      </c>
      <c r="N355" s="728">
        <v>1</v>
      </c>
      <c r="O355" s="728">
        <v>681</v>
      </c>
      <c r="P355" s="732">
        <v>12</v>
      </c>
      <c r="Q355" s="732">
        <v>8184</v>
      </c>
      <c r="R355" s="746">
        <v>1.3352912383749389</v>
      </c>
      <c r="S355" s="733">
        <v>682</v>
      </c>
    </row>
    <row r="356" spans="1:19" ht="14.4" customHeight="1" x14ac:dyDescent="0.3">
      <c r="A356" s="727" t="s">
        <v>1233</v>
      </c>
      <c r="B356" s="728" t="s">
        <v>1234</v>
      </c>
      <c r="C356" s="728" t="s">
        <v>540</v>
      </c>
      <c r="D356" s="728" t="s">
        <v>738</v>
      </c>
      <c r="E356" s="728" t="s">
        <v>1294</v>
      </c>
      <c r="F356" s="728" t="s">
        <v>1328</v>
      </c>
      <c r="G356" s="728" t="s">
        <v>1329</v>
      </c>
      <c r="H356" s="732"/>
      <c r="I356" s="732"/>
      <c r="J356" s="728"/>
      <c r="K356" s="728"/>
      <c r="L356" s="732">
        <v>9</v>
      </c>
      <c r="M356" s="732">
        <v>6444</v>
      </c>
      <c r="N356" s="728">
        <v>1</v>
      </c>
      <c r="O356" s="728">
        <v>716</v>
      </c>
      <c r="P356" s="732">
        <v>12</v>
      </c>
      <c r="Q356" s="732">
        <v>8604</v>
      </c>
      <c r="R356" s="746">
        <v>1.3351955307262571</v>
      </c>
      <c r="S356" s="733">
        <v>717</v>
      </c>
    </row>
    <row r="357" spans="1:19" ht="14.4" customHeight="1" x14ac:dyDescent="0.3">
      <c r="A357" s="727" t="s">
        <v>1233</v>
      </c>
      <c r="B357" s="728" t="s">
        <v>1234</v>
      </c>
      <c r="C357" s="728" t="s">
        <v>540</v>
      </c>
      <c r="D357" s="728" t="s">
        <v>738</v>
      </c>
      <c r="E357" s="728" t="s">
        <v>1294</v>
      </c>
      <c r="F357" s="728" t="s">
        <v>1330</v>
      </c>
      <c r="G357" s="728" t="s">
        <v>1331</v>
      </c>
      <c r="H357" s="732"/>
      <c r="I357" s="732"/>
      <c r="J357" s="728"/>
      <c r="K357" s="728"/>
      <c r="L357" s="732">
        <v>3</v>
      </c>
      <c r="M357" s="732">
        <v>7911</v>
      </c>
      <c r="N357" s="728">
        <v>1</v>
      </c>
      <c r="O357" s="728">
        <v>2637</v>
      </c>
      <c r="P357" s="732">
        <v>1</v>
      </c>
      <c r="Q357" s="732">
        <v>2638</v>
      </c>
      <c r="R357" s="746">
        <v>0.33345973960308434</v>
      </c>
      <c r="S357" s="733">
        <v>2638</v>
      </c>
    </row>
    <row r="358" spans="1:19" ht="14.4" customHeight="1" x14ac:dyDescent="0.3">
      <c r="A358" s="727" t="s">
        <v>1233</v>
      </c>
      <c r="B358" s="728" t="s">
        <v>1234</v>
      </c>
      <c r="C358" s="728" t="s">
        <v>540</v>
      </c>
      <c r="D358" s="728" t="s">
        <v>738</v>
      </c>
      <c r="E358" s="728" t="s">
        <v>1294</v>
      </c>
      <c r="F358" s="728" t="s">
        <v>1332</v>
      </c>
      <c r="G358" s="728" t="s">
        <v>1333</v>
      </c>
      <c r="H358" s="732"/>
      <c r="I358" s="732"/>
      <c r="J358" s="728"/>
      <c r="K358" s="728"/>
      <c r="L358" s="732">
        <v>257</v>
      </c>
      <c r="M358" s="732">
        <v>469025</v>
      </c>
      <c r="N358" s="728">
        <v>1</v>
      </c>
      <c r="O358" s="728">
        <v>1825</v>
      </c>
      <c r="P358" s="732">
        <v>317</v>
      </c>
      <c r="Q358" s="732">
        <v>578525</v>
      </c>
      <c r="R358" s="746">
        <v>1.2334630350194553</v>
      </c>
      <c r="S358" s="733">
        <v>1825</v>
      </c>
    </row>
    <row r="359" spans="1:19" ht="14.4" customHeight="1" x14ac:dyDescent="0.3">
      <c r="A359" s="727" t="s">
        <v>1233</v>
      </c>
      <c r="B359" s="728" t="s">
        <v>1234</v>
      </c>
      <c r="C359" s="728" t="s">
        <v>540</v>
      </c>
      <c r="D359" s="728" t="s">
        <v>738</v>
      </c>
      <c r="E359" s="728" t="s">
        <v>1294</v>
      </c>
      <c r="F359" s="728" t="s">
        <v>1334</v>
      </c>
      <c r="G359" s="728" t="s">
        <v>1335</v>
      </c>
      <c r="H359" s="732"/>
      <c r="I359" s="732"/>
      <c r="J359" s="728"/>
      <c r="K359" s="728"/>
      <c r="L359" s="732">
        <v>3</v>
      </c>
      <c r="M359" s="732">
        <v>1287</v>
      </c>
      <c r="N359" s="728">
        <v>1</v>
      </c>
      <c r="O359" s="728">
        <v>429</v>
      </c>
      <c r="P359" s="732">
        <v>6</v>
      </c>
      <c r="Q359" s="732">
        <v>2574</v>
      </c>
      <c r="R359" s="746">
        <v>2</v>
      </c>
      <c r="S359" s="733">
        <v>429</v>
      </c>
    </row>
    <row r="360" spans="1:19" ht="14.4" customHeight="1" x14ac:dyDescent="0.3">
      <c r="A360" s="727" t="s">
        <v>1233</v>
      </c>
      <c r="B360" s="728" t="s">
        <v>1234</v>
      </c>
      <c r="C360" s="728" t="s">
        <v>540</v>
      </c>
      <c r="D360" s="728" t="s">
        <v>738</v>
      </c>
      <c r="E360" s="728" t="s">
        <v>1294</v>
      </c>
      <c r="F360" s="728" t="s">
        <v>1336</v>
      </c>
      <c r="G360" s="728" t="s">
        <v>1337</v>
      </c>
      <c r="H360" s="732"/>
      <c r="I360" s="732"/>
      <c r="J360" s="728"/>
      <c r="K360" s="728"/>
      <c r="L360" s="732">
        <v>18</v>
      </c>
      <c r="M360" s="732">
        <v>63324</v>
      </c>
      <c r="N360" s="728">
        <v>1</v>
      </c>
      <c r="O360" s="728">
        <v>3518</v>
      </c>
      <c r="P360" s="732">
        <v>22</v>
      </c>
      <c r="Q360" s="732">
        <v>77440</v>
      </c>
      <c r="R360" s="746">
        <v>1.2229170614616891</v>
      </c>
      <c r="S360" s="733">
        <v>3520</v>
      </c>
    </row>
    <row r="361" spans="1:19" ht="14.4" customHeight="1" x14ac:dyDescent="0.3">
      <c r="A361" s="727" t="s">
        <v>1233</v>
      </c>
      <c r="B361" s="728" t="s">
        <v>1234</v>
      </c>
      <c r="C361" s="728" t="s">
        <v>540</v>
      </c>
      <c r="D361" s="728" t="s">
        <v>738</v>
      </c>
      <c r="E361" s="728" t="s">
        <v>1294</v>
      </c>
      <c r="F361" s="728" t="s">
        <v>1340</v>
      </c>
      <c r="G361" s="728" t="s">
        <v>1341</v>
      </c>
      <c r="H361" s="732"/>
      <c r="I361" s="732"/>
      <c r="J361" s="728"/>
      <c r="K361" s="728"/>
      <c r="L361" s="732"/>
      <c r="M361" s="732"/>
      <c r="N361" s="728"/>
      <c r="O361" s="728"/>
      <c r="P361" s="732">
        <v>106</v>
      </c>
      <c r="Q361" s="732">
        <v>3533.33</v>
      </c>
      <c r="R361" s="746"/>
      <c r="S361" s="733">
        <v>33.333301886792455</v>
      </c>
    </row>
    <row r="362" spans="1:19" ht="14.4" customHeight="1" x14ac:dyDescent="0.3">
      <c r="A362" s="727" t="s">
        <v>1233</v>
      </c>
      <c r="B362" s="728" t="s">
        <v>1234</v>
      </c>
      <c r="C362" s="728" t="s">
        <v>540</v>
      </c>
      <c r="D362" s="728" t="s">
        <v>738</v>
      </c>
      <c r="E362" s="728" t="s">
        <v>1294</v>
      </c>
      <c r="F362" s="728" t="s">
        <v>1342</v>
      </c>
      <c r="G362" s="728" t="s">
        <v>1343</v>
      </c>
      <c r="H362" s="732"/>
      <c r="I362" s="732"/>
      <c r="J362" s="728"/>
      <c r="K362" s="728"/>
      <c r="L362" s="732"/>
      <c r="M362" s="732"/>
      <c r="N362" s="728"/>
      <c r="O362" s="728"/>
      <c r="P362" s="732">
        <v>105</v>
      </c>
      <c r="Q362" s="732">
        <v>3885</v>
      </c>
      <c r="R362" s="746"/>
      <c r="S362" s="733">
        <v>37</v>
      </c>
    </row>
    <row r="363" spans="1:19" ht="14.4" customHeight="1" x14ac:dyDescent="0.3">
      <c r="A363" s="727" t="s">
        <v>1233</v>
      </c>
      <c r="B363" s="728" t="s">
        <v>1234</v>
      </c>
      <c r="C363" s="728" t="s">
        <v>540</v>
      </c>
      <c r="D363" s="728" t="s">
        <v>738</v>
      </c>
      <c r="E363" s="728" t="s">
        <v>1294</v>
      </c>
      <c r="F363" s="728" t="s">
        <v>1348</v>
      </c>
      <c r="G363" s="728" t="s">
        <v>1349</v>
      </c>
      <c r="H363" s="732"/>
      <c r="I363" s="732"/>
      <c r="J363" s="728"/>
      <c r="K363" s="728"/>
      <c r="L363" s="732">
        <v>3</v>
      </c>
      <c r="M363" s="732">
        <v>1311</v>
      </c>
      <c r="N363" s="728">
        <v>1</v>
      </c>
      <c r="O363" s="728">
        <v>437</v>
      </c>
      <c r="P363" s="732">
        <v>4</v>
      </c>
      <c r="Q363" s="732">
        <v>1748</v>
      </c>
      <c r="R363" s="746">
        <v>1.3333333333333333</v>
      </c>
      <c r="S363" s="733">
        <v>437</v>
      </c>
    </row>
    <row r="364" spans="1:19" ht="14.4" customHeight="1" x14ac:dyDescent="0.3">
      <c r="A364" s="727" t="s">
        <v>1233</v>
      </c>
      <c r="B364" s="728" t="s">
        <v>1234</v>
      </c>
      <c r="C364" s="728" t="s">
        <v>540</v>
      </c>
      <c r="D364" s="728" t="s">
        <v>738</v>
      </c>
      <c r="E364" s="728" t="s">
        <v>1294</v>
      </c>
      <c r="F364" s="728" t="s">
        <v>1350</v>
      </c>
      <c r="G364" s="728" t="s">
        <v>1351</v>
      </c>
      <c r="H364" s="732"/>
      <c r="I364" s="732"/>
      <c r="J364" s="728"/>
      <c r="K364" s="728"/>
      <c r="L364" s="732">
        <v>121</v>
      </c>
      <c r="M364" s="732">
        <v>162382</v>
      </c>
      <c r="N364" s="728">
        <v>1</v>
      </c>
      <c r="O364" s="728">
        <v>1342</v>
      </c>
      <c r="P364" s="732">
        <v>148</v>
      </c>
      <c r="Q364" s="732">
        <v>198616</v>
      </c>
      <c r="R364" s="746">
        <v>1.2231404958677685</v>
      </c>
      <c r="S364" s="733">
        <v>1342</v>
      </c>
    </row>
    <row r="365" spans="1:19" ht="14.4" customHeight="1" x14ac:dyDescent="0.3">
      <c r="A365" s="727" t="s">
        <v>1233</v>
      </c>
      <c r="B365" s="728" t="s">
        <v>1234</v>
      </c>
      <c r="C365" s="728" t="s">
        <v>540</v>
      </c>
      <c r="D365" s="728" t="s">
        <v>738</v>
      </c>
      <c r="E365" s="728" t="s">
        <v>1294</v>
      </c>
      <c r="F365" s="728" t="s">
        <v>1352</v>
      </c>
      <c r="G365" s="728" t="s">
        <v>1353</v>
      </c>
      <c r="H365" s="732"/>
      <c r="I365" s="732"/>
      <c r="J365" s="728"/>
      <c r="K365" s="728"/>
      <c r="L365" s="732">
        <v>25</v>
      </c>
      <c r="M365" s="732">
        <v>12725</v>
      </c>
      <c r="N365" s="728">
        <v>1</v>
      </c>
      <c r="O365" s="728">
        <v>509</v>
      </c>
      <c r="P365" s="732">
        <v>25</v>
      </c>
      <c r="Q365" s="732">
        <v>12725</v>
      </c>
      <c r="R365" s="746">
        <v>1</v>
      </c>
      <c r="S365" s="733">
        <v>509</v>
      </c>
    </row>
    <row r="366" spans="1:19" ht="14.4" customHeight="1" x14ac:dyDescent="0.3">
      <c r="A366" s="727" t="s">
        <v>1233</v>
      </c>
      <c r="B366" s="728" t="s">
        <v>1234</v>
      </c>
      <c r="C366" s="728" t="s">
        <v>540</v>
      </c>
      <c r="D366" s="728" t="s">
        <v>738</v>
      </c>
      <c r="E366" s="728" t="s">
        <v>1294</v>
      </c>
      <c r="F366" s="728" t="s">
        <v>1354</v>
      </c>
      <c r="G366" s="728" t="s">
        <v>1355</v>
      </c>
      <c r="H366" s="732"/>
      <c r="I366" s="732"/>
      <c r="J366" s="728"/>
      <c r="K366" s="728"/>
      <c r="L366" s="732">
        <v>8</v>
      </c>
      <c r="M366" s="732">
        <v>18632</v>
      </c>
      <c r="N366" s="728">
        <v>1</v>
      </c>
      <c r="O366" s="728">
        <v>2329</v>
      </c>
      <c r="P366" s="732">
        <v>4</v>
      </c>
      <c r="Q366" s="732">
        <v>9320</v>
      </c>
      <c r="R366" s="746">
        <v>0.50021468441391159</v>
      </c>
      <c r="S366" s="733">
        <v>2330</v>
      </c>
    </row>
    <row r="367" spans="1:19" ht="14.4" customHeight="1" x14ac:dyDescent="0.3">
      <c r="A367" s="727" t="s">
        <v>1233</v>
      </c>
      <c r="B367" s="728" t="s">
        <v>1234</v>
      </c>
      <c r="C367" s="728" t="s">
        <v>540</v>
      </c>
      <c r="D367" s="728" t="s">
        <v>738</v>
      </c>
      <c r="E367" s="728" t="s">
        <v>1294</v>
      </c>
      <c r="F367" s="728" t="s">
        <v>1356</v>
      </c>
      <c r="G367" s="728" t="s">
        <v>1357</v>
      </c>
      <c r="H367" s="732"/>
      <c r="I367" s="732"/>
      <c r="J367" s="728"/>
      <c r="K367" s="728"/>
      <c r="L367" s="732">
        <v>5</v>
      </c>
      <c r="M367" s="732">
        <v>13225</v>
      </c>
      <c r="N367" s="728">
        <v>1</v>
      </c>
      <c r="O367" s="728">
        <v>2645</v>
      </c>
      <c r="P367" s="732">
        <v>11</v>
      </c>
      <c r="Q367" s="732">
        <v>29106</v>
      </c>
      <c r="R367" s="746">
        <v>2.2008317580340266</v>
      </c>
      <c r="S367" s="733">
        <v>2646</v>
      </c>
    </row>
    <row r="368" spans="1:19" ht="14.4" customHeight="1" x14ac:dyDescent="0.3">
      <c r="A368" s="727" t="s">
        <v>1233</v>
      </c>
      <c r="B368" s="728" t="s">
        <v>1234</v>
      </c>
      <c r="C368" s="728" t="s">
        <v>540</v>
      </c>
      <c r="D368" s="728" t="s">
        <v>738</v>
      </c>
      <c r="E368" s="728" t="s">
        <v>1294</v>
      </c>
      <c r="F368" s="728" t="s">
        <v>1358</v>
      </c>
      <c r="G368" s="728" t="s">
        <v>1359</v>
      </c>
      <c r="H368" s="732"/>
      <c r="I368" s="732"/>
      <c r="J368" s="728"/>
      <c r="K368" s="728"/>
      <c r="L368" s="732"/>
      <c r="M368" s="732"/>
      <c r="N368" s="728"/>
      <c r="O368" s="728"/>
      <c r="P368" s="732">
        <v>1</v>
      </c>
      <c r="Q368" s="732">
        <v>355</v>
      </c>
      <c r="R368" s="746"/>
      <c r="S368" s="733">
        <v>355</v>
      </c>
    </row>
    <row r="369" spans="1:19" ht="14.4" customHeight="1" x14ac:dyDescent="0.3">
      <c r="A369" s="727" t="s">
        <v>1233</v>
      </c>
      <c r="B369" s="728" t="s">
        <v>1234</v>
      </c>
      <c r="C369" s="728" t="s">
        <v>540</v>
      </c>
      <c r="D369" s="728" t="s">
        <v>738</v>
      </c>
      <c r="E369" s="728" t="s">
        <v>1294</v>
      </c>
      <c r="F369" s="728" t="s">
        <v>1360</v>
      </c>
      <c r="G369" s="728" t="s">
        <v>1361</v>
      </c>
      <c r="H369" s="732"/>
      <c r="I369" s="732"/>
      <c r="J369" s="728"/>
      <c r="K369" s="728"/>
      <c r="L369" s="732"/>
      <c r="M369" s="732"/>
      <c r="N369" s="728"/>
      <c r="O369" s="728"/>
      <c r="P369" s="732">
        <v>1</v>
      </c>
      <c r="Q369" s="732">
        <v>195</v>
      </c>
      <c r="R369" s="746"/>
      <c r="S369" s="733">
        <v>195</v>
      </c>
    </row>
    <row r="370" spans="1:19" ht="14.4" customHeight="1" x14ac:dyDescent="0.3">
      <c r="A370" s="727" t="s">
        <v>1233</v>
      </c>
      <c r="B370" s="728" t="s">
        <v>1234</v>
      </c>
      <c r="C370" s="728" t="s">
        <v>540</v>
      </c>
      <c r="D370" s="728" t="s">
        <v>738</v>
      </c>
      <c r="E370" s="728" t="s">
        <v>1294</v>
      </c>
      <c r="F370" s="728" t="s">
        <v>1364</v>
      </c>
      <c r="G370" s="728" t="s">
        <v>1365</v>
      </c>
      <c r="H370" s="732"/>
      <c r="I370" s="732"/>
      <c r="J370" s="728"/>
      <c r="K370" s="728"/>
      <c r="L370" s="732"/>
      <c r="M370" s="732"/>
      <c r="N370" s="728"/>
      <c r="O370" s="728"/>
      <c r="P370" s="732">
        <v>1</v>
      </c>
      <c r="Q370" s="732">
        <v>525</v>
      </c>
      <c r="R370" s="746"/>
      <c r="S370" s="733">
        <v>525</v>
      </c>
    </row>
    <row r="371" spans="1:19" ht="14.4" customHeight="1" x14ac:dyDescent="0.3">
      <c r="A371" s="727" t="s">
        <v>1233</v>
      </c>
      <c r="B371" s="728" t="s">
        <v>1234</v>
      </c>
      <c r="C371" s="728" t="s">
        <v>540</v>
      </c>
      <c r="D371" s="728" t="s">
        <v>738</v>
      </c>
      <c r="E371" s="728" t="s">
        <v>1294</v>
      </c>
      <c r="F371" s="728" t="s">
        <v>1370</v>
      </c>
      <c r="G371" s="728" t="s">
        <v>1371</v>
      </c>
      <c r="H371" s="732"/>
      <c r="I371" s="732"/>
      <c r="J371" s="728"/>
      <c r="K371" s="728"/>
      <c r="L371" s="732">
        <v>11</v>
      </c>
      <c r="M371" s="732">
        <v>7898</v>
      </c>
      <c r="N371" s="728">
        <v>1</v>
      </c>
      <c r="O371" s="728">
        <v>718</v>
      </c>
      <c r="P371" s="732">
        <v>4</v>
      </c>
      <c r="Q371" s="732">
        <v>2876</v>
      </c>
      <c r="R371" s="746">
        <v>0.36414282096733352</v>
      </c>
      <c r="S371" s="733">
        <v>719</v>
      </c>
    </row>
    <row r="372" spans="1:19" ht="14.4" customHeight="1" x14ac:dyDescent="0.3">
      <c r="A372" s="727" t="s">
        <v>1233</v>
      </c>
      <c r="B372" s="728" t="s">
        <v>1234</v>
      </c>
      <c r="C372" s="728" t="s">
        <v>540</v>
      </c>
      <c r="D372" s="728" t="s">
        <v>1231</v>
      </c>
      <c r="E372" s="728" t="s">
        <v>1238</v>
      </c>
      <c r="F372" s="728" t="s">
        <v>1241</v>
      </c>
      <c r="G372" s="728" t="s">
        <v>1242</v>
      </c>
      <c r="H372" s="732"/>
      <c r="I372" s="732"/>
      <c r="J372" s="728"/>
      <c r="K372" s="728"/>
      <c r="L372" s="732"/>
      <c r="M372" s="732"/>
      <c r="N372" s="728"/>
      <c r="O372" s="728"/>
      <c r="P372" s="732">
        <v>1153</v>
      </c>
      <c r="Q372" s="732">
        <v>2986.27</v>
      </c>
      <c r="R372" s="746"/>
      <c r="S372" s="733">
        <v>2.59</v>
      </c>
    </row>
    <row r="373" spans="1:19" ht="14.4" customHeight="1" x14ac:dyDescent="0.3">
      <c r="A373" s="727" t="s">
        <v>1233</v>
      </c>
      <c r="B373" s="728" t="s">
        <v>1234</v>
      </c>
      <c r="C373" s="728" t="s">
        <v>540</v>
      </c>
      <c r="D373" s="728" t="s">
        <v>1231</v>
      </c>
      <c r="E373" s="728" t="s">
        <v>1238</v>
      </c>
      <c r="F373" s="728" t="s">
        <v>1243</v>
      </c>
      <c r="G373" s="728" t="s">
        <v>1244</v>
      </c>
      <c r="H373" s="732"/>
      <c r="I373" s="732"/>
      <c r="J373" s="728"/>
      <c r="K373" s="728"/>
      <c r="L373" s="732"/>
      <c r="M373" s="732"/>
      <c r="N373" s="728"/>
      <c r="O373" s="728"/>
      <c r="P373" s="732">
        <v>5850</v>
      </c>
      <c r="Q373" s="732">
        <v>40726.800000000017</v>
      </c>
      <c r="R373" s="746"/>
      <c r="S373" s="733">
        <v>6.9618461538461567</v>
      </c>
    </row>
    <row r="374" spans="1:19" ht="14.4" customHeight="1" x14ac:dyDescent="0.3">
      <c r="A374" s="727" t="s">
        <v>1233</v>
      </c>
      <c r="B374" s="728" t="s">
        <v>1234</v>
      </c>
      <c r="C374" s="728" t="s">
        <v>540</v>
      </c>
      <c r="D374" s="728" t="s">
        <v>1231</v>
      </c>
      <c r="E374" s="728" t="s">
        <v>1238</v>
      </c>
      <c r="F374" s="728" t="s">
        <v>1249</v>
      </c>
      <c r="G374" s="728" t="s">
        <v>1250</v>
      </c>
      <c r="H374" s="732"/>
      <c r="I374" s="732"/>
      <c r="J374" s="728"/>
      <c r="K374" s="728"/>
      <c r="L374" s="732"/>
      <c r="M374" s="732"/>
      <c r="N374" s="728"/>
      <c r="O374" s="728"/>
      <c r="P374" s="732">
        <v>12491</v>
      </c>
      <c r="Q374" s="732">
        <v>66077.389999999985</v>
      </c>
      <c r="R374" s="746"/>
      <c r="S374" s="733">
        <v>5.2899999999999991</v>
      </c>
    </row>
    <row r="375" spans="1:19" ht="14.4" customHeight="1" x14ac:dyDescent="0.3">
      <c r="A375" s="727" t="s">
        <v>1233</v>
      </c>
      <c r="B375" s="728" t="s">
        <v>1234</v>
      </c>
      <c r="C375" s="728" t="s">
        <v>540</v>
      </c>
      <c r="D375" s="728" t="s">
        <v>1231</v>
      </c>
      <c r="E375" s="728" t="s">
        <v>1238</v>
      </c>
      <c r="F375" s="728" t="s">
        <v>1251</v>
      </c>
      <c r="G375" s="728" t="s">
        <v>1252</v>
      </c>
      <c r="H375" s="732"/>
      <c r="I375" s="732"/>
      <c r="J375" s="728"/>
      <c r="K375" s="728"/>
      <c r="L375" s="732"/>
      <c r="M375" s="732"/>
      <c r="N375" s="728"/>
      <c r="O375" s="728"/>
      <c r="P375" s="732">
        <v>687</v>
      </c>
      <c r="Q375" s="732">
        <v>6279.18</v>
      </c>
      <c r="R375" s="746"/>
      <c r="S375" s="733">
        <v>9.14</v>
      </c>
    </row>
    <row r="376" spans="1:19" ht="14.4" customHeight="1" x14ac:dyDescent="0.3">
      <c r="A376" s="727" t="s">
        <v>1233</v>
      </c>
      <c r="B376" s="728" t="s">
        <v>1234</v>
      </c>
      <c r="C376" s="728" t="s">
        <v>540</v>
      </c>
      <c r="D376" s="728" t="s">
        <v>1231</v>
      </c>
      <c r="E376" s="728" t="s">
        <v>1238</v>
      </c>
      <c r="F376" s="728" t="s">
        <v>1253</v>
      </c>
      <c r="G376" s="728" t="s">
        <v>1254</v>
      </c>
      <c r="H376" s="732"/>
      <c r="I376" s="732"/>
      <c r="J376" s="728"/>
      <c r="K376" s="728"/>
      <c r="L376" s="732"/>
      <c r="M376" s="732"/>
      <c r="N376" s="728"/>
      <c r="O376" s="728"/>
      <c r="P376" s="732">
        <v>200</v>
      </c>
      <c r="Q376" s="732">
        <v>1836</v>
      </c>
      <c r="R376" s="746"/>
      <c r="S376" s="733">
        <v>9.18</v>
      </c>
    </row>
    <row r="377" spans="1:19" ht="14.4" customHeight="1" x14ac:dyDescent="0.3">
      <c r="A377" s="727" t="s">
        <v>1233</v>
      </c>
      <c r="B377" s="728" t="s">
        <v>1234</v>
      </c>
      <c r="C377" s="728" t="s">
        <v>540</v>
      </c>
      <c r="D377" s="728" t="s">
        <v>1231</v>
      </c>
      <c r="E377" s="728" t="s">
        <v>1238</v>
      </c>
      <c r="F377" s="728" t="s">
        <v>1255</v>
      </c>
      <c r="G377" s="728" t="s">
        <v>1256</v>
      </c>
      <c r="H377" s="732"/>
      <c r="I377" s="732"/>
      <c r="J377" s="728"/>
      <c r="K377" s="728"/>
      <c r="L377" s="732"/>
      <c r="M377" s="732"/>
      <c r="N377" s="728"/>
      <c r="O377" s="728"/>
      <c r="P377" s="732">
        <v>630</v>
      </c>
      <c r="Q377" s="732">
        <v>6444.9</v>
      </c>
      <c r="R377" s="746"/>
      <c r="S377" s="733">
        <v>10.229999999999999</v>
      </c>
    </row>
    <row r="378" spans="1:19" ht="14.4" customHeight="1" x14ac:dyDescent="0.3">
      <c r="A378" s="727" t="s">
        <v>1233</v>
      </c>
      <c r="B378" s="728" t="s">
        <v>1234</v>
      </c>
      <c r="C378" s="728" t="s">
        <v>540</v>
      </c>
      <c r="D378" s="728" t="s">
        <v>1231</v>
      </c>
      <c r="E378" s="728" t="s">
        <v>1238</v>
      </c>
      <c r="F378" s="728" t="s">
        <v>1263</v>
      </c>
      <c r="G378" s="728" t="s">
        <v>1264</v>
      </c>
      <c r="H378" s="732"/>
      <c r="I378" s="732"/>
      <c r="J378" s="728"/>
      <c r="K378" s="728"/>
      <c r="L378" s="732"/>
      <c r="M378" s="732"/>
      <c r="N378" s="728"/>
      <c r="O378" s="728"/>
      <c r="P378" s="732">
        <v>550</v>
      </c>
      <c r="Q378" s="732">
        <v>11236.5</v>
      </c>
      <c r="R378" s="746"/>
      <c r="S378" s="733">
        <v>20.43</v>
      </c>
    </row>
    <row r="379" spans="1:19" ht="14.4" customHeight="1" x14ac:dyDescent="0.3">
      <c r="A379" s="727" t="s">
        <v>1233</v>
      </c>
      <c r="B379" s="728" t="s">
        <v>1234</v>
      </c>
      <c r="C379" s="728" t="s">
        <v>540</v>
      </c>
      <c r="D379" s="728" t="s">
        <v>1231</v>
      </c>
      <c r="E379" s="728" t="s">
        <v>1238</v>
      </c>
      <c r="F379" s="728" t="s">
        <v>1269</v>
      </c>
      <c r="G379" s="728" t="s">
        <v>1270</v>
      </c>
      <c r="H379" s="732"/>
      <c r="I379" s="732"/>
      <c r="J379" s="728"/>
      <c r="K379" s="728"/>
      <c r="L379" s="732"/>
      <c r="M379" s="732"/>
      <c r="N379" s="728"/>
      <c r="O379" s="728"/>
      <c r="P379" s="732">
        <v>18</v>
      </c>
      <c r="Q379" s="732">
        <v>35759.700000000004</v>
      </c>
      <c r="R379" s="746"/>
      <c r="S379" s="733">
        <v>1986.6500000000003</v>
      </c>
    </row>
    <row r="380" spans="1:19" ht="14.4" customHeight="1" x14ac:dyDescent="0.3">
      <c r="A380" s="727" t="s">
        <v>1233</v>
      </c>
      <c r="B380" s="728" t="s">
        <v>1234</v>
      </c>
      <c r="C380" s="728" t="s">
        <v>540</v>
      </c>
      <c r="D380" s="728" t="s">
        <v>1231</v>
      </c>
      <c r="E380" s="728" t="s">
        <v>1238</v>
      </c>
      <c r="F380" s="728" t="s">
        <v>1273</v>
      </c>
      <c r="G380" s="728" t="s">
        <v>1274</v>
      </c>
      <c r="H380" s="732"/>
      <c r="I380" s="732"/>
      <c r="J380" s="728"/>
      <c r="K380" s="728"/>
      <c r="L380" s="732"/>
      <c r="M380" s="732"/>
      <c r="N380" s="728"/>
      <c r="O380" s="728"/>
      <c r="P380" s="732">
        <v>32530</v>
      </c>
      <c r="Q380" s="732">
        <v>122638.1</v>
      </c>
      <c r="R380" s="746"/>
      <c r="S380" s="733">
        <v>3.77</v>
      </c>
    </row>
    <row r="381" spans="1:19" ht="14.4" customHeight="1" x14ac:dyDescent="0.3">
      <c r="A381" s="727" t="s">
        <v>1233</v>
      </c>
      <c r="B381" s="728" t="s">
        <v>1234</v>
      </c>
      <c r="C381" s="728" t="s">
        <v>540</v>
      </c>
      <c r="D381" s="728" t="s">
        <v>1231</v>
      </c>
      <c r="E381" s="728" t="s">
        <v>1238</v>
      </c>
      <c r="F381" s="728" t="s">
        <v>1281</v>
      </c>
      <c r="G381" s="728" t="s">
        <v>1282</v>
      </c>
      <c r="H381" s="732"/>
      <c r="I381" s="732"/>
      <c r="J381" s="728"/>
      <c r="K381" s="728"/>
      <c r="L381" s="732"/>
      <c r="M381" s="732"/>
      <c r="N381" s="728"/>
      <c r="O381" s="728"/>
      <c r="P381" s="732">
        <v>4224</v>
      </c>
      <c r="Q381" s="732">
        <v>85386.78</v>
      </c>
      <c r="R381" s="746"/>
      <c r="S381" s="733">
        <v>20.214673295454546</v>
      </c>
    </row>
    <row r="382" spans="1:19" ht="14.4" customHeight="1" x14ac:dyDescent="0.3">
      <c r="A382" s="727" t="s">
        <v>1233</v>
      </c>
      <c r="B382" s="728" t="s">
        <v>1234</v>
      </c>
      <c r="C382" s="728" t="s">
        <v>540</v>
      </c>
      <c r="D382" s="728" t="s">
        <v>1231</v>
      </c>
      <c r="E382" s="728" t="s">
        <v>1238</v>
      </c>
      <c r="F382" s="728" t="s">
        <v>1290</v>
      </c>
      <c r="G382" s="728" t="s">
        <v>1291</v>
      </c>
      <c r="H382" s="732"/>
      <c r="I382" s="732"/>
      <c r="J382" s="728"/>
      <c r="K382" s="728"/>
      <c r="L382" s="732"/>
      <c r="M382" s="732"/>
      <c r="N382" s="728"/>
      <c r="O382" s="728"/>
      <c r="P382" s="732">
        <v>2940</v>
      </c>
      <c r="Q382" s="732">
        <v>58388.399999999994</v>
      </c>
      <c r="R382" s="746"/>
      <c r="S382" s="733">
        <v>19.86</v>
      </c>
    </row>
    <row r="383" spans="1:19" ht="14.4" customHeight="1" x14ac:dyDescent="0.3">
      <c r="A383" s="727" t="s">
        <v>1233</v>
      </c>
      <c r="B383" s="728" t="s">
        <v>1234</v>
      </c>
      <c r="C383" s="728" t="s">
        <v>540</v>
      </c>
      <c r="D383" s="728" t="s">
        <v>1231</v>
      </c>
      <c r="E383" s="728" t="s">
        <v>1294</v>
      </c>
      <c r="F383" s="728" t="s">
        <v>1308</v>
      </c>
      <c r="G383" s="728" t="s">
        <v>1309</v>
      </c>
      <c r="H383" s="732"/>
      <c r="I383" s="732"/>
      <c r="J383" s="728"/>
      <c r="K383" s="728"/>
      <c r="L383" s="732"/>
      <c r="M383" s="732"/>
      <c r="N383" s="728"/>
      <c r="O383" s="728"/>
      <c r="P383" s="732">
        <v>10</v>
      </c>
      <c r="Q383" s="732">
        <v>20390</v>
      </c>
      <c r="R383" s="746"/>
      <c r="S383" s="733">
        <v>2039</v>
      </c>
    </row>
    <row r="384" spans="1:19" ht="14.4" customHeight="1" x14ac:dyDescent="0.3">
      <c r="A384" s="727" t="s">
        <v>1233</v>
      </c>
      <c r="B384" s="728" t="s">
        <v>1234</v>
      </c>
      <c r="C384" s="728" t="s">
        <v>540</v>
      </c>
      <c r="D384" s="728" t="s">
        <v>1231</v>
      </c>
      <c r="E384" s="728" t="s">
        <v>1294</v>
      </c>
      <c r="F384" s="728" t="s">
        <v>1316</v>
      </c>
      <c r="G384" s="728" t="s">
        <v>1317</v>
      </c>
      <c r="H384" s="732"/>
      <c r="I384" s="732"/>
      <c r="J384" s="728"/>
      <c r="K384" s="728"/>
      <c r="L384" s="732"/>
      <c r="M384" s="732"/>
      <c r="N384" s="728"/>
      <c r="O384" s="728"/>
      <c r="P384" s="732">
        <v>7</v>
      </c>
      <c r="Q384" s="732">
        <v>10017</v>
      </c>
      <c r="R384" s="746"/>
      <c r="S384" s="733">
        <v>1431</v>
      </c>
    </row>
    <row r="385" spans="1:19" ht="14.4" customHeight="1" x14ac:dyDescent="0.3">
      <c r="A385" s="727" t="s">
        <v>1233</v>
      </c>
      <c r="B385" s="728" t="s">
        <v>1234</v>
      </c>
      <c r="C385" s="728" t="s">
        <v>540</v>
      </c>
      <c r="D385" s="728" t="s">
        <v>1231</v>
      </c>
      <c r="E385" s="728" t="s">
        <v>1294</v>
      </c>
      <c r="F385" s="728" t="s">
        <v>1318</v>
      </c>
      <c r="G385" s="728" t="s">
        <v>1319</v>
      </c>
      <c r="H385" s="732"/>
      <c r="I385" s="732"/>
      <c r="J385" s="728"/>
      <c r="K385" s="728"/>
      <c r="L385" s="732"/>
      <c r="M385" s="732"/>
      <c r="N385" s="728"/>
      <c r="O385" s="728"/>
      <c r="P385" s="732">
        <v>5</v>
      </c>
      <c r="Q385" s="732">
        <v>9560</v>
      </c>
      <c r="R385" s="746"/>
      <c r="S385" s="733">
        <v>1912</v>
      </c>
    </row>
    <row r="386" spans="1:19" ht="14.4" customHeight="1" x14ac:dyDescent="0.3">
      <c r="A386" s="727" t="s">
        <v>1233</v>
      </c>
      <c r="B386" s="728" t="s">
        <v>1234</v>
      </c>
      <c r="C386" s="728" t="s">
        <v>540</v>
      </c>
      <c r="D386" s="728" t="s">
        <v>1231</v>
      </c>
      <c r="E386" s="728" t="s">
        <v>1294</v>
      </c>
      <c r="F386" s="728" t="s">
        <v>1322</v>
      </c>
      <c r="G386" s="728" t="s">
        <v>1323</v>
      </c>
      <c r="H386" s="732"/>
      <c r="I386" s="732"/>
      <c r="J386" s="728"/>
      <c r="K386" s="728"/>
      <c r="L386" s="732"/>
      <c r="M386" s="732"/>
      <c r="N386" s="728"/>
      <c r="O386" s="728"/>
      <c r="P386" s="732">
        <v>6</v>
      </c>
      <c r="Q386" s="732">
        <v>7278</v>
      </c>
      <c r="R386" s="746"/>
      <c r="S386" s="733">
        <v>1213</v>
      </c>
    </row>
    <row r="387" spans="1:19" ht="14.4" customHeight="1" x14ac:dyDescent="0.3">
      <c r="A387" s="727" t="s">
        <v>1233</v>
      </c>
      <c r="B387" s="728" t="s">
        <v>1234</v>
      </c>
      <c r="C387" s="728" t="s">
        <v>540</v>
      </c>
      <c r="D387" s="728" t="s">
        <v>1231</v>
      </c>
      <c r="E387" s="728" t="s">
        <v>1294</v>
      </c>
      <c r="F387" s="728" t="s">
        <v>1326</v>
      </c>
      <c r="G387" s="728" t="s">
        <v>1327</v>
      </c>
      <c r="H387" s="732"/>
      <c r="I387" s="732"/>
      <c r="J387" s="728"/>
      <c r="K387" s="728"/>
      <c r="L387" s="732"/>
      <c r="M387" s="732"/>
      <c r="N387" s="728"/>
      <c r="O387" s="728"/>
      <c r="P387" s="732">
        <v>18</v>
      </c>
      <c r="Q387" s="732">
        <v>12276</v>
      </c>
      <c r="R387" s="746"/>
      <c r="S387" s="733">
        <v>682</v>
      </c>
    </row>
    <row r="388" spans="1:19" ht="14.4" customHeight="1" x14ac:dyDescent="0.3">
      <c r="A388" s="727" t="s">
        <v>1233</v>
      </c>
      <c r="B388" s="728" t="s">
        <v>1234</v>
      </c>
      <c r="C388" s="728" t="s">
        <v>540</v>
      </c>
      <c r="D388" s="728" t="s">
        <v>1231</v>
      </c>
      <c r="E388" s="728" t="s">
        <v>1294</v>
      </c>
      <c r="F388" s="728" t="s">
        <v>1328</v>
      </c>
      <c r="G388" s="728" t="s">
        <v>1329</v>
      </c>
      <c r="H388" s="732"/>
      <c r="I388" s="732"/>
      <c r="J388" s="728"/>
      <c r="K388" s="728"/>
      <c r="L388" s="732"/>
      <c r="M388" s="732"/>
      <c r="N388" s="728"/>
      <c r="O388" s="728"/>
      <c r="P388" s="732">
        <v>11</v>
      </c>
      <c r="Q388" s="732">
        <v>7887</v>
      </c>
      <c r="R388" s="746"/>
      <c r="S388" s="733">
        <v>717</v>
      </c>
    </row>
    <row r="389" spans="1:19" ht="14.4" customHeight="1" x14ac:dyDescent="0.3">
      <c r="A389" s="727" t="s">
        <v>1233</v>
      </c>
      <c r="B389" s="728" t="s">
        <v>1234</v>
      </c>
      <c r="C389" s="728" t="s">
        <v>540</v>
      </c>
      <c r="D389" s="728" t="s">
        <v>1231</v>
      </c>
      <c r="E389" s="728" t="s">
        <v>1294</v>
      </c>
      <c r="F389" s="728" t="s">
        <v>1332</v>
      </c>
      <c r="G389" s="728" t="s">
        <v>1333</v>
      </c>
      <c r="H389" s="732"/>
      <c r="I389" s="732"/>
      <c r="J389" s="728"/>
      <c r="K389" s="728"/>
      <c r="L389" s="732"/>
      <c r="M389" s="732"/>
      <c r="N389" s="728"/>
      <c r="O389" s="728"/>
      <c r="P389" s="732">
        <v>144</v>
      </c>
      <c r="Q389" s="732">
        <v>262800</v>
      </c>
      <c r="R389" s="746"/>
      <c r="S389" s="733">
        <v>1825</v>
      </c>
    </row>
    <row r="390" spans="1:19" ht="14.4" customHeight="1" x14ac:dyDescent="0.3">
      <c r="A390" s="727" t="s">
        <v>1233</v>
      </c>
      <c r="B390" s="728" t="s">
        <v>1234</v>
      </c>
      <c r="C390" s="728" t="s">
        <v>540</v>
      </c>
      <c r="D390" s="728" t="s">
        <v>1231</v>
      </c>
      <c r="E390" s="728" t="s">
        <v>1294</v>
      </c>
      <c r="F390" s="728" t="s">
        <v>1336</v>
      </c>
      <c r="G390" s="728" t="s">
        <v>1337</v>
      </c>
      <c r="H390" s="732"/>
      <c r="I390" s="732"/>
      <c r="J390" s="728"/>
      <c r="K390" s="728"/>
      <c r="L390" s="732"/>
      <c r="M390" s="732"/>
      <c r="N390" s="728"/>
      <c r="O390" s="728"/>
      <c r="P390" s="732">
        <v>19</v>
      </c>
      <c r="Q390" s="732">
        <v>66880</v>
      </c>
      <c r="R390" s="746"/>
      <c r="S390" s="733">
        <v>3520</v>
      </c>
    </row>
    <row r="391" spans="1:19" ht="14.4" customHeight="1" x14ac:dyDescent="0.3">
      <c r="A391" s="727" t="s">
        <v>1233</v>
      </c>
      <c r="B391" s="728" t="s">
        <v>1234</v>
      </c>
      <c r="C391" s="728" t="s">
        <v>540</v>
      </c>
      <c r="D391" s="728" t="s">
        <v>1231</v>
      </c>
      <c r="E391" s="728" t="s">
        <v>1294</v>
      </c>
      <c r="F391" s="728" t="s">
        <v>1348</v>
      </c>
      <c r="G391" s="728" t="s">
        <v>1349</v>
      </c>
      <c r="H391" s="732"/>
      <c r="I391" s="732"/>
      <c r="J391" s="728"/>
      <c r="K391" s="728"/>
      <c r="L391" s="732"/>
      <c r="M391" s="732"/>
      <c r="N391" s="728"/>
      <c r="O391" s="728"/>
      <c r="P391" s="732">
        <v>1</v>
      </c>
      <c r="Q391" s="732">
        <v>437</v>
      </c>
      <c r="R391" s="746"/>
      <c r="S391" s="733">
        <v>437</v>
      </c>
    </row>
    <row r="392" spans="1:19" ht="14.4" customHeight="1" x14ac:dyDescent="0.3">
      <c r="A392" s="727" t="s">
        <v>1233</v>
      </c>
      <c r="B392" s="728" t="s">
        <v>1234</v>
      </c>
      <c r="C392" s="728" t="s">
        <v>540</v>
      </c>
      <c r="D392" s="728" t="s">
        <v>1231</v>
      </c>
      <c r="E392" s="728" t="s">
        <v>1294</v>
      </c>
      <c r="F392" s="728" t="s">
        <v>1350</v>
      </c>
      <c r="G392" s="728" t="s">
        <v>1351</v>
      </c>
      <c r="H392" s="732"/>
      <c r="I392" s="732"/>
      <c r="J392" s="728"/>
      <c r="K392" s="728"/>
      <c r="L392" s="732"/>
      <c r="M392" s="732"/>
      <c r="N392" s="728"/>
      <c r="O392" s="728"/>
      <c r="P392" s="732">
        <v>46</v>
      </c>
      <c r="Q392" s="732">
        <v>61732</v>
      </c>
      <c r="R392" s="746"/>
      <c r="S392" s="733">
        <v>1342</v>
      </c>
    </row>
    <row r="393" spans="1:19" ht="14.4" customHeight="1" x14ac:dyDescent="0.3">
      <c r="A393" s="727" t="s">
        <v>1233</v>
      </c>
      <c r="B393" s="728" t="s">
        <v>1234</v>
      </c>
      <c r="C393" s="728" t="s">
        <v>540</v>
      </c>
      <c r="D393" s="728" t="s">
        <v>1231</v>
      </c>
      <c r="E393" s="728" t="s">
        <v>1294</v>
      </c>
      <c r="F393" s="728" t="s">
        <v>1352</v>
      </c>
      <c r="G393" s="728" t="s">
        <v>1353</v>
      </c>
      <c r="H393" s="732"/>
      <c r="I393" s="732"/>
      <c r="J393" s="728"/>
      <c r="K393" s="728"/>
      <c r="L393" s="732"/>
      <c r="M393" s="732"/>
      <c r="N393" s="728"/>
      <c r="O393" s="728"/>
      <c r="P393" s="732">
        <v>32</v>
      </c>
      <c r="Q393" s="732">
        <v>16288</v>
      </c>
      <c r="R393" s="746"/>
      <c r="S393" s="733">
        <v>509</v>
      </c>
    </row>
    <row r="394" spans="1:19" ht="14.4" customHeight="1" x14ac:dyDescent="0.3">
      <c r="A394" s="727" t="s">
        <v>1233</v>
      </c>
      <c r="B394" s="728" t="s">
        <v>1234</v>
      </c>
      <c r="C394" s="728" t="s">
        <v>540</v>
      </c>
      <c r="D394" s="728" t="s">
        <v>1231</v>
      </c>
      <c r="E394" s="728" t="s">
        <v>1294</v>
      </c>
      <c r="F394" s="728" t="s">
        <v>1354</v>
      </c>
      <c r="G394" s="728" t="s">
        <v>1355</v>
      </c>
      <c r="H394" s="732"/>
      <c r="I394" s="732"/>
      <c r="J394" s="728"/>
      <c r="K394" s="728"/>
      <c r="L394" s="732"/>
      <c r="M394" s="732"/>
      <c r="N394" s="728"/>
      <c r="O394" s="728"/>
      <c r="P394" s="732">
        <v>1</v>
      </c>
      <c r="Q394" s="732">
        <v>2330</v>
      </c>
      <c r="R394" s="746"/>
      <c r="S394" s="733">
        <v>2330</v>
      </c>
    </row>
    <row r="395" spans="1:19" ht="14.4" customHeight="1" x14ac:dyDescent="0.3">
      <c r="A395" s="727" t="s">
        <v>1233</v>
      </c>
      <c r="B395" s="728" t="s">
        <v>1234</v>
      </c>
      <c r="C395" s="728" t="s">
        <v>540</v>
      </c>
      <c r="D395" s="728" t="s">
        <v>1231</v>
      </c>
      <c r="E395" s="728" t="s">
        <v>1294</v>
      </c>
      <c r="F395" s="728" t="s">
        <v>1356</v>
      </c>
      <c r="G395" s="728" t="s">
        <v>1357</v>
      </c>
      <c r="H395" s="732"/>
      <c r="I395" s="732"/>
      <c r="J395" s="728"/>
      <c r="K395" s="728"/>
      <c r="L395" s="732"/>
      <c r="M395" s="732"/>
      <c r="N395" s="728"/>
      <c r="O395" s="728"/>
      <c r="P395" s="732">
        <v>10</v>
      </c>
      <c r="Q395" s="732">
        <v>26460</v>
      </c>
      <c r="R395" s="746"/>
      <c r="S395" s="733">
        <v>2646</v>
      </c>
    </row>
    <row r="396" spans="1:19" ht="14.4" customHeight="1" x14ac:dyDescent="0.3">
      <c r="A396" s="727" t="s">
        <v>1233</v>
      </c>
      <c r="B396" s="728" t="s">
        <v>1234</v>
      </c>
      <c r="C396" s="728" t="s">
        <v>540</v>
      </c>
      <c r="D396" s="728" t="s">
        <v>1231</v>
      </c>
      <c r="E396" s="728" t="s">
        <v>1294</v>
      </c>
      <c r="F396" s="728" t="s">
        <v>1370</v>
      </c>
      <c r="G396" s="728" t="s">
        <v>1371</v>
      </c>
      <c r="H396" s="732"/>
      <c r="I396" s="732"/>
      <c r="J396" s="728"/>
      <c r="K396" s="728"/>
      <c r="L396" s="732"/>
      <c r="M396" s="732"/>
      <c r="N396" s="728"/>
      <c r="O396" s="728"/>
      <c r="P396" s="732">
        <v>1</v>
      </c>
      <c r="Q396" s="732">
        <v>719</v>
      </c>
      <c r="R396" s="746"/>
      <c r="S396" s="733">
        <v>719</v>
      </c>
    </row>
    <row r="397" spans="1:19" ht="14.4" customHeight="1" x14ac:dyDescent="0.3">
      <c r="A397" s="727" t="s">
        <v>1233</v>
      </c>
      <c r="B397" s="728" t="s">
        <v>1234</v>
      </c>
      <c r="C397" s="728" t="s">
        <v>546</v>
      </c>
      <c r="D397" s="728" t="s">
        <v>1221</v>
      </c>
      <c r="E397" s="728" t="s">
        <v>1235</v>
      </c>
      <c r="F397" s="728" t="s">
        <v>1378</v>
      </c>
      <c r="G397" s="728" t="s">
        <v>666</v>
      </c>
      <c r="H397" s="732"/>
      <c r="I397" s="732"/>
      <c r="J397" s="728"/>
      <c r="K397" s="728"/>
      <c r="L397" s="732"/>
      <c r="M397" s="732"/>
      <c r="N397" s="728"/>
      <c r="O397" s="728"/>
      <c r="P397" s="732">
        <v>0.9</v>
      </c>
      <c r="Q397" s="732">
        <v>1637.1399999999999</v>
      </c>
      <c r="R397" s="746"/>
      <c r="S397" s="733">
        <v>1819.0444444444443</v>
      </c>
    </row>
    <row r="398" spans="1:19" ht="14.4" customHeight="1" x14ac:dyDescent="0.3">
      <c r="A398" s="727" t="s">
        <v>1233</v>
      </c>
      <c r="B398" s="728" t="s">
        <v>1234</v>
      </c>
      <c r="C398" s="728" t="s">
        <v>546</v>
      </c>
      <c r="D398" s="728" t="s">
        <v>1221</v>
      </c>
      <c r="E398" s="728" t="s">
        <v>1235</v>
      </c>
      <c r="F398" s="728" t="s">
        <v>1379</v>
      </c>
      <c r="G398" s="728" t="s">
        <v>664</v>
      </c>
      <c r="H398" s="732"/>
      <c r="I398" s="732"/>
      <c r="J398" s="728"/>
      <c r="K398" s="728"/>
      <c r="L398" s="732"/>
      <c r="M398" s="732"/>
      <c r="N398" s="728"/>
      <c r="O398" s="728"/>
      <c r="P398" s="732">
        <v>0.05</v>
      </c>
      <c r="Q398" s="732">
        <v>45.19</v>
      </c>
      <c r="R398" s="746"/>
      <c r="S398" s="733">
        <v>903.8</v>
      </c>
    </row>
    <row r="399" spans="1:19" ht="14.4" customHeight="1" x14ac:dyDescent="0.3">
      <c r="A399" s="727" t="s">
        <v>1233</v>
      </c>
      <c r="B399" s="728" t="s">
        <v>1234</v>
      </c>
      <c r="C399" s="728" t="s">
        <v>546</v>
      </c>
      <c r="D399" s="728" t="s">
        <v>1221</v>
      </c>
      <c r="E399" s="728" t="s">
        <v>1238</v>
      </c>
      <c r="F399" s="728" t="s">
        <v>1380</v>
      </c>
      <c r="G399" s="728" t="s">
        <v>1381</v>
      </c>
      <c r="H399" s="732"/>
      <c r="I399" s="732"/>
      <c r="J399" s="728"/>
      <c r="K399" s="728"/>
      <c r="L399" s="732"/>
      <c r="M399" s="732"/>
      <c r="N399" s="728"/>
      <c r="O399" s="728"/>
      <c r="P399" s="732">
        <v>613</v>
      </c>
      <c r="Q399" s="732">
        <v>20241.260000000002</v>
      </c>
      <c r="R399" s="746"/>
      <c r="S399" s="733">
        <v>33.020000000000003</v>
      </c>
    </row>
    <row r="400" spans="1:19" ht="14.4" customHeight="1" x14ac:dyDescent="0.3">
      <c r="A400" s="727" t="s">
        <v>1233</v>
      </c>
      <c r="B400" s="728" t="s">
        <v>1234</v>
      </c>
      <c r="C400" s="728" t="s">
        <v>546</v>
      </c>
      <c r="D400" s="728" t="s">
        <v>1221</v>
      </c>
      <c r="E400" s="728" t="s">
        <v>1294</v>
      </c>
      <c r="F400" s="728" t="s">
        <v>1391</v>
      </c>
      <c r="G400" s="728" t="s">
        <v>1392</v>
      </c>
      <c r="H400" s="732"/>
      <c r="I400" s="732"/>
      <c r="J400" s="728"/>
      <c r="K400" s="728"/>
      <c r="L400" s="732"/>
      <c r="M400" s="732"/>
      <c r="N400" s="728"/>
      <c r="O400" s="728"/>
      <c r="P400" s="732">
        <v>2</v>
      </c>
      <c r="Q400" s="732">
        <v>29014</v>
      </c>
      <c r="R400" s="746"/>
      <c r="S400" s="733">
        <v>14507</v>
      </c>
    </row>
    <row r="401" spans="1:19" ht="14.4" customHeight="1" x14ac:dyDescent="0.3">
      <c r="A401" s="727" t="s">
        <v>1233</v>
      </c>
      <c r="B401" s="728" t="s">
        <v>1234</v>
      </c>
      <c r="C401" s="728" t="s">
        <v>546</v>
      </c>
      <c r="D401" s="728" t="s">
        <v>731</v>
      </c>
      <c r="E401" s="728" t="s">
        <v>1235</v>
      </c>
      <c r="F401" s="728" t="s">
        <v>1374</v>
      </c>
      <c r="G401" s="728" t="s">
        <v>662</v>
      </c>
      <c r="H401" s="732">
        <v>0.5</v>
      </c>
      <c r="I401" s="732">
        <v>951.34</v>
      </c>
      <c r="J401" s="728">
        <v>1</v>
      </c>
      <c r="K401" s="728">
        <v>1902.68</v>
      </c>
      <c r="L401" s="732">
        <v>0.5</v>
      </c>
      <c r="M401" s="732">
        <v>951.34</v>
      </c>
      <c r="N401" s="728">
        <v>1</v>
      </c>
      <c r="O401" s="728">
        <v>1902.68</v>
      </c>
      <c r="P401" s="732"/>
      <c r="Q401" s="732"/>
      <c r="R401" s="746"/>
      <c r="S401" s="733"/>
    </row>
    <row r="402" spans="1:19" ht="14.4" customHeight="1" x14ac:dyDescent="0.3">
      <c r="A402" s="727" t="s">
        <v>1233</v>
      </c>
      <c r="B402" s="728" t="s">
        <v>1234</v>
      </c>
      <c r="C402" s="728" t="s">
        <v>546</v>
      </c>
      <c r="D402" s="728" t="s">
        <v>731</v>
      </c>
      <c r="E402" s="728" t="s">
        <v>1235</v>
      </c>
      <c r="F402" s="728" t="s">
        <v>1377</v>
      </c>
      <c r="G402" s="728" t="s">
        <v>666</v>
      </c>
      <c r="H402" s="732">
        <v>0.04</v>
      </c>
      <c r="I402" s="732">
        <v>354.16</v>
      </c>
      <c r="J402" s="728">
        <v>1</v>
      </c>
      <c r="K402" s="728">
        <v>8854</v>
      </c>
      <c r="L402" s="732">
        <v>0.04</v>
      </c>
      <c r="M402" s="732">
        <v>354.16</v>
      </c>
      <c r="N402" s="728">
        <v>1</v>
      </c>
      <c r="O402" s="728">
        <v>8854</v>
      </c>
      <c r="P402" s="732">
        <v>0.04</v>
      </c>
      <c r="Q402" s="732">
        <v>363.8</v>
      </c>
      <c r="R402" s="746">
        <v>1.0272193358933814</v>
      </c>
      <c r="S402" s="733">
        <v>9095</v>
      </c>
    </row>
    <row r="403" spans="1:19" ht="14.4" customHeight="1" x14ac:dyDescent="0.3">
      <c r="A403" s="727" t="s">
        <v>1233</v>
      </c>
      <c r="B403" s="728" t="s">
        <v>1234</v>
      </c>
      <c r="C403" s="728" t="s">
        <v>546</v>
      </c>
      <c r="D403" s="728" t="s">
        <v>731</v>
      </c>
      <c r="E403" s="728" t="s">
        <v>1235</v>
      </c>
      <c r="F403" s="728" t="s">
        <v>1378</v>
      </c>
      <c r="G403" s="728" t="s">
        <v>666</v>
      </c>
      <c r="H403" s="732">
        <v>18.049999999999997</v>
      </c>
      <c r="I403" s="732">
        <v>31962.94000000001</v>
      </c>
      <c r="J403" s="728">
        <v>0.7813852813852814</v>
      </c>
      <c r="K403" s="728">
        <v>1770.8000000000009</v>
      </c>
      <c r="L403" s="732">
        <v>23.099999999999998</v>
      </c>
      <c r="M403" s="732">
        <v>40905.48000000001</v>
      </c>
      <c r="N403" s="728">
        <v>1</v>
      </c>
      <c r="O403" s="728">
        <v>1770.8000000000006</v>
      </c>
      <c r="P403" s="732">
        <v>18.450000000000003</v>
      </c>
      <c r="Q403" s="732">
        <v>33561.320000000007</v>
      </c>
      <c r="R403" s="746">
        <v>0.820460241512873</v>
      </c>
      <c r="S403" s="733">
        <v>1819.0417344173443</v>
      </c>
    </row>
    <row r="404" spans="1:19" ht="14.4" customHeight="1" x14ac:dyDescent="0.3">
      <c r="A404" s="727" t="s">
        <v>1233</v>
      </c>
      <c r="B404" s="728" t="s">
        <v>1234</v>
      </c>
      <c r="C404" s="728" t="s">
        <v>546</v>
      </c>
      <c r="D404" s="728" t="s">
        <v>731</v>
      </c>
      <c r="E404" s="728" t="s">
        <v>1235</v>
      </c>
      <c r="F404" s="728" t="s">
        <v>1379</v>
      </c>
      <c r="G404" s="728" t="s">
        <v>664</v>
      </c>
      <c r="H404" s="732">
        <v>1.2300000000000004</v>
      </c>
      <c r="I404" s="732">
        <v>1107.1500000000005</v>
      </c>
      <c r="J404" s="728">
        <v>0.90740330948341608</v>
      </c>
      <c r="K404" s="728">
        <v>900.12195121951231</v>
      </c>
      <c r="L404" s="732">
        <v>1.3500000000000003</v>
      </c>
      <c r="M404" s="732">
        <v>1220.1300000000001</v>
      </c>
      <c r="N404" s="728">
        <v>1</v>
      </c>
      <c r="O404" s="728">
        <v>903.79999999999984</v>
      </c>
      <c r="P404" s="732">
        <v>1.0200000000000002</v>
      </c>
      <c r="Q404" s="732">
        <v>917.35000000000014</v>
      </c>
      <c r="R404" s="746">
        <v>0.75184611475826346</v>
      </c>
      <c r="S404" s="733">
        <v>899.36274509803911</v>
      </c>
    </row>
    <row r="405" spans="1:19" ht="14.4" customHeight="1" x14ac:dyDescent="0.3">
      <c r="A405" s="727" t="s">
        <v>1233</v>
      </c>
      <c r="B405" s="728" t="s">
        <v>1234</v>
      </c>
      <c r="C405" s="728" t="s">
        <v>546</v>
      </c>
      <c r="D405" s="728" t="s">
        <v>731</v>
      </c>
      <c r="E405" s="728" t="s">
        <v>1238</v>
      </c>
      <c r="F405" s="728" t="s">
        <v>1380</v>
      </c>
      <c r="G405" s="728" t="s">
        <v>1381</v>
      </c>
      <c r="H405" s="732">
        <v>15650</v>
      </c>
      <c r="I405" s="732">
        <v>524928.69999999995</v>
      </c>
      <c r="J405" s="728">
        <v>1.2708472373826645</v>
      </c>
      <c r="K405" s="728">
        <v>33.541769968051113</v>
      </c>
      <c r="L405" s="732">
        <v>12513</v>
      </c>
      <c r="M405" s="732">
        <v>413054.13</v>
      </c>
      <c r="N405" s="728">
        <v>1</v>
      </c>
      <c r="O405" s="728">
        <v>33.01</v>
      </c>
      <c r="P405" s="732">
        <v>10819</v>
      </c>
      <c r="Q405" s="732">
        <v>362869.94999999995</v>
      </c>
      <c r="R405" s="746">
        <v>0.87850459212210263</v>
      </c>
      <c r="S405" s="733">
        <v>33.540063776689152</v>
      </c>
    </row>
    <row r="406" spans="1:19" ht="14.4" customHeight="1" x14ac:dyDescent="0.3">
      <c r="A406" s="727" t="s">
        <v>1233</v>
      </c>
      <c r="B406" s="728" t="s">
        <v>1234</v>
      </c>
      <c r="C406" s="728" t="s">
        <v>546</v>
      </c>
      <c r="D406" s="728" t="s">
        <v>731</v>
      </c>
      <c r="E406" s="728" t="s">
        <v>1238</v>
      </c>
      <c r="F406" s="728" t="s">
        <v>1382</v>
      </c>
      <c r="G406" s="728" t="s">
        <v>1383</v>
      </c>
      <c r="H406" s="732">
        <v>3</v>
      </c>
      <c r="I406" s="732">
        <v>194.34</v>
      </c>
      <c r="J406" s="728">
        <v>1.064235255462461</v>
      </c>
      <c r="K406" s="728">
        <v>64.78</v>
      </c>
      <c r="L406" s="732">
        <v>3</v>
      </c>
      <c r="M406" s="732">
        <v>182.60999999999999</v>
      </c>
      <c r="N406" s="728">
        <v>1</v>
      </c>
      <c r="O406" s="728">
        <v>60.87</v>
      </c>
      <c r="P406" s="732"/>
      <c r="Q406" s="732"/>
      <c r="R406" s="746"/>
      <c r="S406" s="733"/>
    </row>
    <row r="407" spans="1:19" ht="14.4" customHeight="1" x14ac:dyDescent="0.3">
      <c r="A407" s="727" t="s">
        <v>1233</v>
      </c>
      <c r="B407" s="728" t="s">
        <v>1234</v>
      </c>
      <c r="C407" s="728" t="s">
        <v>546</v>
      </c>
      <c r="D407" s="728" t="s">
        <v>731</v>
      </c>
      <c r="E407" s="728" t="s">
        <v>1386</v>
      </c>
      <c r="F407" s="728" t="s">
        <v>1387</v>
      </c>
      <c r="G407" s="728" t="s">
        <v>1388</v>
      </c>
      <c r="H407" s="732">
        <v>37</v>
      </c>
      <c r="I407" s="732">
        <v>32719.839999999993</v>
      </c>
      <c r="J407" s="728"/>
      <c r="K407" s="728">
        <v>884.31999999999982</v>
      </c>
      <c r="L407" s="732"/>
      <c r="M407" s="732"/>
      <c r="N407" s="728"/>
      <c r="O407" s="728"/>
      <c r="P407" s="732"/>
      <c r="Q407" s="732"/>
      <c r="R407" s="746"/>
      <c r="S407" s="733"/>
    </row>
    <row r="408" spans="1:19" ht="14.4" customHeight="1" x14ac:dyDescent="0.3">
      <c r="A408" s="727" t="s">
        <v>1233</v>
      </c>
      <c r="B408" s="728" t="s">
        <v>1234</v>
      </c>
      <c r="C408" s="728" t="s">
        <v>546</v>
      </c>
      <c r="D408" s="728" t="s">
        <v>731</v>
      </c>
      <c r="E408" s="728" t="s">
        <v>1294</v>
      </c>
      <c r="F408" s="728" t="s">
        <v>1391</v>
      </c>
      <c r="G408" s="728" t="s">
        <v>1392</v>
      </c>
      <c r="H408" s="732">
        <v>39</v>
      </c>
      <c r="I408" s="732">
        <v>559260</v>
      </c>
      <c r="J408" s="728">
        <v>0.75595493953820325</v>
      </c>
      <c r="K408" s="728">
        <v>14340</v>
      </c>
      <c r="L408" s="732">
        <v>51</v>
      </c>
      <c r="M408" s="732">
        <v>739806</v>
      </c>
      <c r="N408" s="728">
        <v>1</v>
      </c>
      <c r="O408" s="728">
        <v>14506</v>
      </c>
      <c r="P408" s="732">
        <v>43</v>
      </c>
      <c r="Q408" s="732">
        <v>623801</v>
      </c>
      <c r="R408" s="746">
        <v>0.84319537824781088</v>
      </c>
      <c r="S408" s="733">
        <v>14507</v>
      </c>
    </row>
    <row r="409" spans="1:19" ht="14.4" customHeight="1" x14ac:dyDescent="0.3">
      <c r="A409" s="727" t="s">
        <v>1233</v>
      </c>
      <c r="B409" s="728" t="s">
        <v>1234</v>
      </c>
      <c r="C409" s="728" t="s">
        <v>546</v>
      </c>
      <c r="D409" s="728" t="s">
        <v>1225</v>
      </c>
      <c r="E409" s="728" t="s">
        <v>1235</v>
      </c>
      <c r="F409" s="728" t="s">
        <v>1374</v>
      </c>
      <c r="G409" s="728" t="s">
        <v>662</v>
      </c>
      <c r="H409" s="732">
        <v>16.409999999999997</v>
      </c>
      <c r="I409" s="732">
        <v>31222.780000000006</v>
      </c>
      <c r="J409" s="728">
        <v>1.2584588757989115</v>
      </c>
      <c r="K409" s="728">
        <v>1902.6678854357108</v>
      </c>
      <c r="L409" s="732">
        <v>12.499999999999998</v>
      </c>
      <c r="M409" s="732">
        <v>24810.329999999998</v>
      </c>
      <c r="N409" s="728">
        <v>1</v>
      </c>
      <c r="O409" s="728">
        <v>1984.8264000000001</v>
      </c>
      <c r="P409" s="732">
        <v>28.26</v>
      </c>
      <c r="Q409" s="732">
        <v>56772.380000000005</v>
      </c>
      <c r="R409" s="746">
        <v>2.2882557386378983</v>
      </c>
      <c r="S409" s="733">
        <v>2008.9306440198161</v>
      </c>
    </row>
    <row r="410" spans="1:19" ht="14.4" customHeight="1" x14ac:dyDescent="0.3">
      <c r="A410" s="727" t="s">
        <v>1233</v>
      </c>
      <c r="B410" s="728" t="s">
        <v>1234</v>
      </c>
      <c r="C410" s="728" t="s">
        <v>546</v>
      </c>
      <c r="D410" s="728" t="s">
        <v>1225</v>
      </c>
      <c r="E410" s="728" t="s">
        <v>1235</v>
      </c>
      <c r="F410" s="728" t="s">
        <v>1375</v>
      </c>
      <c r="G410" s="728" t="s">
        <v>1376</v>
      </c>
      <c r="H410" s="732">
        <v>0.43000000000000005</v>
      </c>
      <c r="I410" s="732">
        <v>4251.7999999999993</v>
      </c>
      <c r="J410" s="728"/>
      <c r="K410" s="728">
        <v>9887.9069767441833</v>
      </c>
      <c r="L410" s="732"/>
      <c r="M410" s="732"/>
      <c r="N410" s="728"/>
      <c r="O410" s="728"/>
      <c r="P410" s="732"/>
      <c r="Q410" s="732"/>
      <c r="R410" s="746"/>
      <c r="S410" s="733"/>
    </row>
    <row r="411" spans="1:19" ht="14.4" customHeight="1" x14ac:dyDescent="0.3">
      <c r="A411" s="727" t="s">
        <v>1233</v>
      </c>
      <c r="B411" s="728" t="s">
        <v>1234</v>
      </c>
      <c r="C411" s="728" t="s">
        <v>546</v>
      </c>
      <c r="D411" s="728" t="s">
        <v>1225</v>
      </c>
      <c r="E411" s="728" t="s">
        <v>1235</v>
      </c>
      <c r="F411" s="728" t="s">
        <v>1377</v>
      </c>
      <c r="G411" s="728" t="s">
        <v>666</v>
      </c>
      <c r="H411" s="732">
        <v>0.8400000000000003</v>
      </c>
      <c r="I411" s="732">
        <v>7437.3699999999981</v>
      </c>
      <c r="J411" s="728">
        <v>1.2727289839894314</v>
      </c>
      <c r="K411" s="728">
        <v>8854.0119047618991</v>
      </c>
      <c r="L411" s="732">
        <v>0.66</v>
      </c>
      <c r="M411" s="732">
        <v>5843.6399999999985</v>
      </c>
      <c r="N411" s="728">
        <v>1</v>
      </c>
      <c r="O411" s="728">
        <v>8853.9999999999982</v>
      </c>
      <c r="P411" s="732">
        <v>0.25999999999999995</v>
      </c>
      <c r="Q411" s="732">
        <v>2364.7000000000007</v>
      </c>
      <c r="R411" s="746">
        <v>0.4046621626246657</v>
      </c>
      <c r="S411" s="733">
        <v>9095.0000000000036</v>
      </c>
    </row>
    <row r="412" spans="1:19" ht="14.4" customHeight="1" x14ac:dyDescent="0.3">
      <c r="A412" s="727" t="s">
        <v>1233</v>
      </c>
      <c r="B412" s="728" t="s">
        <v>1234</v>
      </c>
      <c r="C412" s="728" t="s">
        <v>546</v>
      </c>
      <c r="D412" s="728" t="s">
        <v>1225</v>
      </c>
      <c r="E412" s="728" t="s">
        <v>1235</v>
      </c>
      <c r="F412" s="728" t="s">
        <v>1378</v>
      </c>
      <c r="G412" s="728" t="s">
        <v>666</v>
      </c>
      <c r="H412" s="732">
        <v>138.45000000000005</v>
      </c>
      <c r="I412" s="732">
        <v>245167.25999999981</v>
      </c>
      <c r="J412" s="728">
        <v>0.93398997685780305</v>
      </c>
      <c r="K412" s="728">
        <v>1770.7999999999979</v>
      </c>
      <c r="L412" s="732">
        <v>148.26000000000002</v>
      </c>
      <c r="M412" s="732">
        <v>262494.52999999991</v>
      </c>
      <c r="N412" s="728">
        <v>1</v>
      </c>
      <c r="O412" s="728">
        <v>1770.501348981518</v>
      </c>
      <c r="P412" s="732">
        <v>113.84000000000002</v>
      </c>
      <c r="Q412" s="732">
        <v>207052.45999999996</v>
      </c>
      <c r="R412" s="746">
        <v>0.788787713023963</v>
      </c>
      <c r="S412" s="733">
        <v>1818.8023541813066</v>
      </c>
    </row>
    <row r="413" spans="1:19" ht="14.4" customHeight="1" x14ac:dyDescent="0.3">
      <c r="A413" s="727" t="s">
        <v>1233</v>
      </c>
      <c r="B413" s="728" t="s">
        <v>1234</v>
      </c>
      <c r="C413" s="728" t="s">
        <v>546</v>
      </c>
      <c r="D413" s="728" t="s">
        <v>1225</v>
      </c>
      <c r="E413" s="728" t="s">
        <v>1235</v>
      </c>
      <c r="F413" s="728" t="s">
        <v>1379</v>
      </c>
      <c r="G413" s="728" t="s">
        <v>664</v>
      </c>
      <c r="H413" s="732">
        <v>7.8099999999999925</v>
      </c>
      <c r="I413" s="732">
        <v>7027.0099999999966</v>
      </c>
      <c r="J413" s="728">
        <v>0.89368052906015594</v>
      </c>
      <c r="K413" s="728">
        <v>899.7451984635087</v>
      </c>
      <c r="L413" s="732">
        <v>8.759999999999998</v>
      </c>
      <c r="M413" s="732">
        <v>7862.9999999999891</v>
      </c>
      <c r="N413" s="728">
        <v>1</v>
      </c>
      <c r="O413" s="728">
        <v>897.60273972602636</v>
      </c>
      <c r="P413" s="732">
        <v>10.060000000000002</v>
      </c>
      <c r="Q413" s="732">
        <v>9060.659999999998</v>
      </c>
      <c r="R413" s="746">
        <v>1.1523159099580327</v>
      </c>
      <c r="S413" s="733">
        <v>900.66202783300162</v>
      </c>
    </row>
    <row r="414" spans="1:19" ht="14.4" customHeight="1" x14ac:dyDescent="0.3">
      <c r="A414" s="727" t="s">
        <v>1233</v>
      </c>
      <c r="B414" s="728" t="s">
        <v>1234</v>
      </c>
      <c r="C414" s="728" t="s">
        <v>546</v>
      </c>
      <c r="D414" s="728" t="s">
        <v>1225</v>
      </c>
      <c r="E414" s="728" t="s">
        <v>1238</v>
      </c>
      <c r="F414" s="728" t="s">
        <v>1380</v>
      </c>
      <c r="G414" s="728" t="s">
        <v>1381</v>
      </c>
      <c r="H414" s="732">
        <v>137753</v>
      </c>
      <c r="I414" s="732">
        <v>4619890.95</v>
      </c>
      <c r="J414" s="728">
        <v>1.6397497986565113</v>
      </c>
      <c r="K414" s="728">
        <v>33.537497912931116</v>
      </c>
      <c r="L414" s="732">
        <v>85351</v>
      </c>
      <c r="M414" s="732">
        <v>2817436.5099999979</v>
      </c>
      <c r="N414" s="728">
        <v>1</v>
      </c>
      <c r="O414" s="728">
        <v>33.009999999999977</v>
      </c>
      <c r="P414" s="732">
        <v>79522</v>
      </c>
      <c r="Q414" s="732">
        <v>2677607.6099999994</v>
      </c>
      <c r="R414" s="746">
        <v>0.9503701682349539</v>
      </c>
      <c r="S414" s="733">
        <v>33.671281029149156</v>
      </c>
    </row>
    <row r="415" spans="1:19" ht="14.4" customHeight="1" x14ac:dyDescent="0.3">
      <c r="A415" s="727" t="s">
        <v>1233</v>
      </c>
      <c r="B415" s="728" t="s">
        <v>1234</v>
      </c>
      <c r="C415" s="728" t="s">
        <v>546</v>
      </c>
      <c r="D415" s="728" t="s">
        <v>1225</v>
      </c>
      <c r="E415" s="728" t="s">
        <v>1238</v>
      </c>
      <c r="F415" s="728" t="s">
        <v>1236</v>
      </c>
      <c r="G415" s="728"/>
      <c r="H415" s="732"/>
      <c r="I415" s="732"/>
      <c r="J415" s="728"/>
      <c r="K415" s="728"/>
      <c r="L415" s="732">
        <v>1</v>
      </c>
      <c r="M415" s="732">
        <v>27046</v>
      </c>
      <c r="N415" s="728">
        <v>1</v>
      </c>
      <c r="O415" s="728">
        <v>27046</v>
      </c>
      <c r="P415" s="732"/>
      <c r="Q415" s="732"/>
      <c r="R415" s="746"/>
      <c r="S415" s="733"/>
    </row>
    <row r="416" spans="1:19" ht="14.4" customHeight="1" x14ac:dyDescent="0.3">
      <c r="A416" s="727" t="s">
        <v>1233</v>
      </c>
      <c r="B416" s="728" t="s">
        <v>1234</v>
      </c>
      <c r="C416" s="728" t="s">
        <v>546</v>
      </c>
      <c r="D416" s="728" t="s">
        <v>1225</v>
      </c>
      <c r="E416" s="728" t="s">
        <v>1238</v>
      </c>
      <c r="F416" s="728" t="s">
        <v>1382</v>
      </c>
      <c r="G416" s="728" t="s">
        <v>1383</v>
      </c>
      <c r="H416" s="732">
        <v>4</v>
      </c>
      <c r="I416" s="732">
        <v>259.12</v>
      </c>
      <c r="J416" s="728">
        <v>0.25040829540293202</v>
      </c>
      <c r="K416" s="728">
        <v>64.78</v>
      </c>
      <c r="L416" s="732">
        <v>17</v>
      </c>
      <c r="M416" s="732">
        <v>1034.79</v>
      </c>
      <c r="N416" s="728">
        <v>1</v>
      </c>
      <c r="O416" s="728">
        <v>60.87</v>
      </c>
      <c r="P416" s="732">
        <v>13</v>
      </c>
      <c r="Q416" s="732">
        <v>751.13999999999987</v>
      </c>
      <c r="R416" s="746">
        <v>0.72588641173571444</v>
      </c>
      <c r="S416" s="733">
        <v>57.779999999999987</v>
      </c>
    </row>
    <row r="417" spans="1:19" ht="14.4" customHeight="1" x14ac:dyDescent="0.3">
      <c r="A417" s="727" t="s">
        <v>1233</v>
      </c>
      <c r="B417" s="728" t="s">
        <v>1234</v>
      </c>
      <c r="C417" s="728" t="s">
        <v>546</v>
      </c>
      <c r="D417" s="728" t="s">
        <v>1225</v>
      </c>
      <c r="E417" s="728" t="s">
        <v>1238</v>
      </c>
      <c r="F417" s="728" t="s">
        <v>1384</v>
      </c>
      <c r="G417" s="728" t="s">
        <v>1385</v>
      </c>
      <c r="H417" s="732">
        <v>2696</v>
      </c>
      <c r="I417" s="732">
        <v>162344.78</v>
      </c>
      <c r="J417" s="728">
        <v>0.97680020409071944</v>
      </c>
      <c r="K417" s="728">
        <v>60.216906528189909</v>
      </c>
      <c r="L417" s="732">
        <v>2868</v>
      </c>
      <c r="M417" s="732">
        <v>166200.59999999998</v>
      </c>
      <c r="N417" s="728">
        <v>1</v>
      </c>
      <c r="O417" s="728">
        <v>57.949999999999989</v>
      </c>
      <c r="P417" s="732">
        <v>1909</v>
      </c>
      <c r="Q417" s="732">
        <v>109042.08</v>
      </c>
      <c r="R417" s="746">
        <v>0.65608716214020901</v>
      </c>
      <c r="S417" s="733">
        <v>57.12</v>
      </c>
    </row>
    <row r="418" spans="1:19" ht="14.4" customHeight="1" x14ac:dyDescent="0.3">
      <c r="A418" s="727" t="s">
        <v>1233</v>
      </c>
      <c r="B418" s="728" t="s">
        <v>1234</v>
      </c>
      <c r="C418" s="728" t="s">
        <v>546</v>
      </c>
      <c r="D418" s="728" t="s">
        <v>1225</v>
      </c>
      <c r="E418" s="728" t="s">
        <v>1386</v>
      </c>
      <c r="F418" s="728" t="s">
        <v>1387</v>
      </c>
      <c r="G418" s="728" t="s">
        <v>1388</v>
      </c>
      <c r="H418" s="732">
        <v>325</v>
      </c>
      <c r="I418" s="732">
        <v>287404.00000000064</v>
      </c>
      <c r="J418" s="728"/>
      <c r="K418" s="728">
        <v>884.32000000000198</v>
      </c>
      <c r="L418" s="732"/>
      <c r="M418" s="732"/>
      <c r="N418" s="728"/>
      <c r="O418" s="728"/>
      <c r="P418" s="732"/>
      <c r="Q418" s="732"/>
      <c r="R418" s="746"/>
      <c r="S418" s="733"/>
    </row>
    <row r="419" spans="1:19" ht="14.4" customHeight="1" x14ac:dyDescent="0.3">
      <c r="A419" s="727" t="s">
        <v>1233</v>
      </c>
      <c r="B419" s="728" t="s">
        <v>1234</v>
      </c>
      <c r="C419" s="728" t="s">
        <v>546</v>
      </c>
      <c r="D419" s="728" t="s">
        <v>1225</v>
      </c>
      <c r="E419" s="728" t="s">
        <v>1294</v>
      </c>
      <c r="F419" s="728" t="s">
        <v>1391</v>
      </c>
      <c r="G419" s="728" t="s">
        <v>1392</v>
      </c>
      <c r="H419" s="732">
        <v>336</v>
      </c>
      <c r="I419" s="732">
        <v>4818240</v>
      </c>
      <c r="J419" s="728">
        <v>0.92522275865485692</v>
      </c>
      <c r="K419" s="728">
        <v>14340</v>
      </c>
      <c r="L419" s="732">
        <v>359</v>
      </c>
      <c r="M419" s="732">
        <v>5207654</v>
      </c>
      <c r="N419" s="728">
        <v>1</v>
      </c>
      <c r="O419" s="728">
        <v>14506</v>
      </c>
      <c r="P419" s="732">
        <v>321</v>
      </c>
      <c r="Q419" s="732">
        <v>4656747</v>
      </c>
      <c r="R419" s="746">
        <v>0.89421205786713176</v>
      </c>
      <c r="S419" s="733">
        <v>14507</v>
      </c>
    </row>
    <row r="420" spans="1:19" ht="14.4" customHeight="1" x14ac:dyDescent="0.3">
      <c r="A420" s="727" t="s">
        <v>1233</v>
      </c>
      <c r="B420" s="728" t="s">
        <v>1234</v>
      </c>
      <c r="C420" s="728" t="s">
        <v>546</v>
      </c>
      <c r="D420" s="728" t="s">
        <v>1226</v>
      </c>
      <c r="E420" s="728" t="s">
        <v>1235</v>
      </c>
      <c r="F420" s="728" t="s">
        <v>1374</v>
      </c>
      <c r="G420" s="728" t="s">
        <v>662</v>
      </c>
      <c r="H420" s="732">
        <v>3.2</v>
      </c>
      <c r="I420" s="732">
        <v>6088.5300000000007</v>
      </c>
      <c r="J420" s="728">
        <v>5.3333304134548012</v>
      </c>
      <c r="K420" s="728">
        <v>1902.6656250000001</v>
      </c>
      <c r="L420" s="732">
        <v>0.6</v>
      </c>
      <c r="M420" s="732">
        <v>1141.5999999999999</v>
      </c>
      <c r="N420" s="728">
        <v>1</v>
      </c>
      <c r="O420" s="728">
        <v>1902.6666666666665</v>
      </c>
      <c r="P420" s="732"/>
      <c r="Q420" s="732"/>
      <c r="R420" s="746"/>
      <c r="S420" s="733"/>
    </row>
    <row r="421" spans="1:19" ht="14.4" customHeight="1" x14ac:dyDescent="0.3">
      <c r="A421" s="727" t="s">
        <v>1233</v>
      </c>
      <c r="B421" s="728" t="s">
        <v>1234</v>
      </c>
      <c r="C421" s="728" t="s">
        <v>546</v>
      </c>
      <c r="D421" s="728" t="s">
        <v>1226</v>
      </c>
      <c r="E421" s="728" t="s">
        <v>1235</v>
      </c>
      <c r="F421" s="728" t="s">
        <v>1377</v>
      </c>
      <c r="G421" s="728" t="s">
        <v>666</v>
      </c>
      <c r="H421" s="732">
        <v>0.08</v>
      </c>
      <c r="I421" s="732">
        <v>708.32</v>
      </c>
      <c r="J421" s="728"/>
      <c r="K421" s="728">
        <v>8854</v>
      </c>
      <c r="L421" s="732"/>
      <c r="M421" s="732"/>
      <c r="N421" s="728"/>
      <c r="O421" s="728"/>
      <c r="P421" s="732"/>
      <c r="Q421" s="732"/>
      <c r="R421" s="746"/>
      <c r="S421" s="733"/>
    </row>
    <row r="422" spans="1:19" ht="14.4" customHeight="1" x14ac:dyDescent="0.3">
      <c r="A422" s="727" t="s">
        <v>1233</v>
      </c>
      <c r="B422" s="728" t="s">
        <v>1234</v>
      </c>
      <c r="C422" s="728" t="s">
        <v>546</v>
      </c>
      <c r="D422" s="728" t="s">
        <v>1226</v>
      </c>
      <c r="E422" s="728" t="s">
        <v>1235</v>
      </c>
      <c r="F422" s="728" t="s">
        <v>1378</v>
      </c>
      <c r="G422" s="728" t="s">
        <v>666</v>
      </c>
      <c r="H422" s="732">
        <v>30.85</v>
      </c>
      <c r="I422" s="732">
        <v>54629.180000000008</v>
      </c>
      <c r="J422" s="728">
        <v>3.8322981366459636</v>
      </c>
      <c r="K422" s="728">
        <v>1770.8000000000002</v>
      </c>
      <c r="L422" s="732">
        <v>8.0500000000000007</v>
      </c>
      <c r="M422" s="732">
        <v>14254.939999999999</v>
      </c>
      <c r="N422" s="728">
        <v>1</v>
      </c>
      <c r="O422" s="728">
        <v>1770.7999999999997</v>
      </c>
      <c r="P422" s="732"/>
      <c r="Q422" s="732"/>
      <c r="R422" s="746"/>
      <c r="S422" s="733"/>
    </row>
    <row r="423" spans="1:19" ht="14.4" customHeight="1" x14ac:dyDescent="0.3">
      <c r="A423" s="727" t="s">
        <v>1233</v>
      </c>
      <c r="B423" s="728" t="s">
        <v>1234</v>
      </c>
      <c r="C423" s="728" t="s">
        <v>546</v>
      </c>
      <c r="D423" s="728" t="s">
        <v>1226</v>
      </c>
      <c r="E423" s="728" t="s">
        <v>1235</v>
      </c>
      <c r="F423" s="728" t="s">
        <v>1379</v>
      </c>
      <c r="G423" s="728" t="s">
        <v>664</v>
      </c>
      <c r="H423" s="732">
        <v>1.8800000000000006</v>
      </c>
      <c r="I423" s="732">
        <v>1694.6200000000008</v>
      </c>
      <c r="J423" s="728">
        <v>2.8846068735424799</v>
      </c>
      <c r="K423" s="728">
        <v>901.39361702127678</v>
      </c>
      <c r="L423" s="732">
        <v>0.65</v>
      </c>
      <c r="M423" s="732">
        <v>587.47</v>
      </c>
      <c r="N423" s="728">
        <v>1</v>
      </c>
      <c r="O423" s="728">
        <v>903.8</v>
      </c>
      <c r="P423" s="732"/>
      <c r="Q423" s="732"/>
      <c r="R423" s="746"/>
      <c r="S423" s="733"/>
    </row>
    <row r="424" spans="1:19" ht="14.4" customHeight="1" x14ac:dyDescent="0.3">
      <c r="A424" s="727" t="s">
        <v>1233</v>
      </c>
      <c r="B424" s="728" t="s">
        <v>1234</v>
      </c>
      <c r="C424" s="728" t="s">
        <v>546</v>
      </c>
      <c r="D424" s="728" t="s">
        <v>1226</v>
      </c>
      <c r="E424" s="728" t="s">
        <v>1238</v>
      </c>
      <c r="F424" s="728" t="s">
        <v>1380</v>
      </c>
      <c r="G424" s="728" t="s">
        <v>1381</v>
      </c>
      <c r="H424" s="732">
        <v>31915</v>
      </c>
      <c r="I424" s="732">
        <v>1070472.6500000001</v>
      </c>
      <c r="J424" s="728">
        <v>6.9173929737911672</v>
      </c>
      <c r="K424" s="728">
        <v>33.541364562118133</v>
      </c>
      <c r="L424" s="732">
        <v>4688</v>
      </c>
      <c r="M424" s="732">
        <v>154750.88</v>
      </c>
      <c r="N424" s="728">
        <v>1</v>
      </c>
      <c r="O424" s="728">
        <v>33.01</v>
      </c>
      <c r="P424" s="732"/>
      <c r="Q424" s="732"/>
      <c r="R424" s="746"/>
      <c r="S424" s="733"/>
    </row>
    <row r="425" spans="1:19" ht="14.4" customHeight="1" x14ac:dyDescent="0.3">
      <c r="A425" s="727" t="s">
        <v>1233</v>
      </c>
      <c r="B425" s="728" t="s">
        <v>1234</v>
      </c>
      <c r="C425" s="728" t="s">
        <v>546</v>
      </c>
      <c r="D425" s="728" t="s">
        <v>1226</v>
      </c>
      <c r="E425" s="728" t="s">
        <v>1386</v>
      </c>
      <c r="F425" s="728" t="s">
        <v>1387</v>
      </c>
      <c r="G425" s="728" t="s">
        <v>1388</v>
      </c>
      <c r="H425" s="732">
        <v>71</v>
      </c>
      <c r="I425" s="732">
        <v>62786.719999999987</v>
      </c>
      <c r="J425" s="728"/>
      <c r="K425" s="728">
        <v>884.31999999999982</v>
      </c>
      <c r="L425" s="732"/>
      <c r="M425" s="732"/>
      <c r="N425" s="728"/>
      <c r="O425" s="728"/>
      <c r="P425" s="732"/>
      <c r="Q425" s="732"/>
      <c r="R425" s="746"/>
      <c r="S425" s="733"/>
    </row>
    <row r="426" spans="1:19" ht="14.4" customHeight="1" x14ac:dyDescent="0.3">
      <c r="A426" s="727" t="s">
        <v>1233</v>
      </c>
      <c r="B426" s="728" t="s">
        <v>1234</v>
      </c>
      <c r="C426" s="728" t="s">
        <v>546</v>
      </c>
      <c r="D426" s="728" t="s">
        <v>1226</v>
      </c>
      <c r="E426" s="728" t="s">
        <v>1294</v>
      </c>
      <c r="F426" s="728" t="s">
        <v>1391</v>
      </c>
      <c r="G426" s="728" t="s">
        <v>1392</v>
      </c>
      <c r="H426" s="732">
        <v>73</v>
      </c>
      <c r="I426" s="732">
        <v>1046820</v>
      </c>
      <c r="J426" s="728">
        <v>3.7981379755745355</v>
      </c>
      <c r="K426" s="728">
        <v>14340</v>
      </c>
      <c r="L426" s="732">
        <v>19</v>
      </c>
      <c r="M426" s="732">
        <v>275614</v>
      </c>
      <c r="N426" s="728">
        <v>1</v>
      </c>
      <c r="O426" s="728">
        <v>14506</v>
      </c>
      <c r="P426" s="732"/>
      <c r="Q426" s="732"/>
      <c r="R426" s="746"/>
      <c r="S426" s="733"/>
    </row>
    <row r="427" spans="1:19" ht="14.4" customHeight="1" x14ac:dyDescent="0.3">
      <c r="A427" s="727" t="s">
        <v>1233</v>
      </c>
      <c r="B427" s="728" t="s">
        <v>1234</v>
      </c>
      <c r="C427" s="728" t="s">
        <v>546</v>
      </c>
      <c r="D427" s="728" t="s">
        <v>1227</v>
      </c>
      <c r="E427" s="728" t="s">
        <v>1235</v>
      </c>
      <c r="F427" s="728" t="s">
        <v>1374</v>
      </c>
      <c r="G427" s="728" t="s">
        <v>662</v>
      </c>
      <c r="H427" s="732"/>
      <c r="I427" s="732"/>
      <c r="J427" s="728"/>
      <c r="K427" s="728"/>
      <c r="L427" s="732">
        <v>0.4</v>
      </c>
      <c r="M427" s="732">
        <v>803.86</v>
      </c>
      <c r="N427" s="728">
        <v>1</v>
      </c>
      <c r="O427" s="728">
        <v>2009.6499999999999</v>
      </c>
      <c r="P427" s="732"/>
      <c r="Q427" s="732"/>
      <c r="R427" s="746"/>
      <c r="S427" s="733"/>
    </row>
    <row r="428" spans="1:19" ht="14.4" customHeight="1" x14ac:dyDescent="0.3">
      <c r="A428" s="727" t="s">
        <v>1233</v>
      </c>
      <c r="B428" s="728" t="s">
        <v>1234</v>
      </c>
      <c r="C428" s="728" t="s">
        <v>546</v>
      </c>
      <c r="D428" s="728" t="s">
        <v>1227</v>
      </c>
      <c r="E428" s="728" t="s">
        <v>1235</v>
      </c>
      <c r="F428" s="728" t="s">
        <v>1377</v>
      </c>
      <c r="G428" s="728" t="s">
        <v>666</v>
      </c>
      <c r="H428" s="732"/>
      <c r="I428" s="732"/>
      <c r="J428" s="728"/>
      <c r="K428" s="728"/>
      <c r="L428" s="732">
        <v>0.04</v>
      </c>
      <c r="M428" s="732">
        <v>354.16</v>
      </c>
      <c r="N428" s="728">
        <v>1</v>
      </c>
      <c r="O428" s="728">
        <v>8854</v>
      </c>
      <c r="P428" s="732"/>
      <c r="Q428" s="732"/>
      <c r="R428" s="746"/>
      <c r="S428" s="733"/>
    </row>
    <row r="429" spans="1:19" ht="14.4" customHeight="1" x14ac:dyDescent="0.3">
      <c r="A429" s="727" t="s">
        <v>1233</v>
      </c>
      <c r="B429" s="728" t="s">
        <v>1234</v>
      </c>
      <c r="C429" s="728" t="s">
        <v>546</v>
      </c>
      <c r="D429" s="728" t="s">
        <v>1227</v>
      </c>
      <c r="E429" s="728" t="s">
        <v>1235</v>
      </c>
      <c r="F429" s="728" t="s">
        <v>1378</v>
      </c>
      <c r="G429" s="728" t="s">
        <v>666</v>
      </c>
      <c r="H429" s="732"/>
      <c r="I429" s="732"/>
      <c r="J429" s="728"/>
      <c r="K429" s="728"/>
      <c r="L429" s="732">
        <v>9</v>
      </c>
      <c r="M429" s="732">
        <v>15937.199999999997</v>
      </c>
      <c r="N429" s="728">
        <v>1</v>
      </c>
      <c r="O429" s="728">
        <v>1770.7999999999997</v>
      </c>
      <c r="P429" s="732"/>
      <c r="Q429" s="732"/>
      <c r="R429" s="746"/>
      <c r="S429" s="733"/>
    </row>
    <row r="430" spans="1:19" ht="14.4" customHeight="1" x14ac:dyDescent="0.3">
      <c r="A430" s="727" t="s">
        <v>1233</v>
      </c>
      <c r="B430" s="728" t="s">
        <v>1234</v>
      </c>
      <c r="C430" s="728" t="s">
        <v>546</v>
      </c>
      <c r="D430" s="728" t="s">
        <v>1227</v>
      </c>
      <c r="E430" s="728" t="s">
        <v>1235</v>
      </c>
      <c r="F430" s="728" t="s">
        <v>1379</v>
      </c>
      <c r="G430" s="728" t="s">
        <v>664</v>
      </c>
      <c r="H430" s="732"/>
      <c r="I430" s="732"/>
      <c r="J430" s="728"/>
      <c r="K430" s="728"/>
      <c r="L430" s="732">
        <v>0.70000000000000007</v>
      </c>
      <c r="M430" s="732">
        <v>632.66000000000008</v>
      </c>
      <c r="N430" s="728">
        <v>1</v>
      </c>
      <c r="O430" s="728">
        <v>903.80000000000007</v>
      </c>
      <c r="P430" s="732"/>
      <c r="Q430" s="732"/>
      <c r="R430" s="746"/>
      <c r="S430" s="733"/>
    </row>
    <row r="431" spans="1:19" ht="14.4" customHeight="1" x14ac:dyDescent="0.3">
      <c r="A431" s="727" t="s">
        <v>1233</v>
      </c>
      <c r="B431" s="728" t="s">
        <v>1234</v>
      </c>
      <c r="C431" s="728" t="s">
        <v>546</v>
      </c>
      <c r="D431" s="728" t="s">
        <v>1227</v>
      </c>
      <c r="E431" s="728" t="s">
        <v>1238</v>
      </c>
      <c r="F431" s="728" t="s">
        <v>1380</v>
      </c>
      <c r="G431" s="728" t="s">
        <v>1381</v>
      </c>
      <c r="H431" s="732"/>
      <c r="I431" s="732"/>
      <c r="J431" s="728"/>
      <c r="K431" s="728"/>
      <c r="L431" s="732">
        <v>5853</v>
      </c>
      <c r="M431" s="732">
        <v>193207.52999999997</v>
      </c>
      <c r="N431" s="728">
        <v>1</v>
      </c>
      <c r="O431" s="728">
        <v>33.01</v>
      </c>
      <c r="P431" s="732"/>
      <c r="Q431" s="732"/>
      <c r="R431" s="746"/>
      <c r="S431" s="733"/>
    </row>
    <row r="432" spans="1:19" ht="14.4" customHeight="1" x14ac:dyDescent="0.3">
      <c r="A432" s="727" t="s">
        <v>1233</v>
      </c>
      <c r="B432" s="728" t="s">
        <v>1234</v>
      </c>
      <c r="C432" s="728" t="s">
        <v>546</v>
      </c>
      <c r="D432" s="728" t="s">
        <v>1227</v>
      </c>
      <c r="E432" s="728" t="s">
        <v>1294</v>
      </c>
      <c r="F432" s="728" t="s">
        <v>1391</v>
      </c>
      <c r="G432" s="728" t="s">
        <v>1392</v>
      </c>
      <c r="H432" s="732"/>
      <c r="I432" s="732"/>
      <c r="J432" s="728"/>
      <c r="K432" s="728"/>
      <c r="L432" s="732">
        <v>22</v>
      </c>
      <c r="M432" s="732">
        <v>319132</v>
      </c>
      <c r="N432" s="728">
        <v>1</v>
      </c>
      <c r="O432" s="728">
        <v>14506</v>
      </c>
      <c r="P432" s="732"/>
      <c r="Q432" s="732"/>
      <c r="R432" s="746"/>
      <c r="S432" s="733"/>
    </row>
    <row r="433" spans="1:19" ht="14.4" customHeight="1" x14ac:dyDescent="0.3">
      <c r="A433" s="727" t="s">
        <v>1233</v>
      </c>
      <c r="B433" s="728" t="s">
        <v>1234</v>
      </c>
      <c r="C433" s="728" t="s">
        <v>546</v>
      </c>
      <c r="D433" s="728" t="s">
        <v>732</v>
      </c>
      <c r="E433" s="728" t="s">
        <v>1235</v>
      </c>
      <c r="F433" s="728" t="s">
        <v>1374</v>
      </c>
      <c r="G433" s="728" t="s">
        <v>662</v>
      </c>
      <c r="H433" s="732">
        <v>41.42</v>
      </c>
      <c r="I433" s="732">
        <v>78808.659999999974</v>
      </c>
      <c r="J433" s="728">
        <v>7.4695832752798168</v>
      </c>
      <c r="K433" s="728">
        <v>1902.6716562047313</v>
      </c>
      <c r="L433" s="732">
        <v>5.25</v>
      </c>
      <c r="M433" s="732">
        <v>10550.609999999999</v>
      </c>
      <c r="N433" s="728">
        <v>1</v>
      </c>
      <c r="O433" s="728">
        <v>2009.6399999999999</v>
      </c>
      <c r="P433" s="732">
        <v>12.699999999999998</v>
      </c>
      <c r="Q433" s="732">
        <v>25512.399999999998</v>
      </c>
      <c r="R433" s="746">
        <v>2.4180971526764803</v>
      </c>
      <c r="S433" s="733">
        <v>2008.8503937007877</v>
      </c>
    </row>
    <row r="434" spans="1:19" ht="14.4" customHeight="1" x14ac:dyDescent="0.3">
      <c r="A434" s="727" t="s">
        <v>1233</v>
      </c>
      <c r="B434" s="728" t="s">
        <v>1234</v>
      </c>
      <c r="C434" s="728" t="s">
        <v>546</v>
      </c>
      <c r="D434" s="728" t="s">
        <v>732</v>
      </c>
      <c r="E434" s="728" t="s">
        <v>1235</v>
      </c>
      <c r="F434" s="728" t="s">
        <v>1377</v>
      </c>
      <c r="G434" s="728" t="s">
        <v>666</v>
      </c>
      <c r="H434" s="732">
        <v>1.1400000000000001</v>
      </c>
      <c r="I434" s="732">
        <v>10093.56</v>
      </c>
      <c r="J434" s="728">
        <v>1.5724137931034485</v>
      </c>
      <c r="K434" s="728">
        <v>8853.9999999999982</v>
      </c>
      <c r="L434" s="732">
        <v>0.7300000000000002</v>
      </c>
      <c r="M434" s="732">
        <v>6419.1499999999987</v>
      </c>
      <c r="N434" s="728">
        <v>1</v>
      </c>
      <c r="O434" s="728">
        <v>8793.3561643835583</v>
      </c>
      <c r="P434" s="732">
        <v>0.28000000000000003</v>
      </c>
      <c r="Q434" s="732">
        <v>2546.64</v>
      </c>
      <c r="R434" s="746">
        <v>0.39672542314792464</v>
      </c>
      <c r="S434" s="733">
        <v>9095.1428571428551</v>
      </c>
    </row>
    <row r="435" spans="1:19" ht="14.4" customHeight="1" x14ac:dyDescent="0.3">
      <c r="A435" s="727" t="s">
        <v>1233</v>
      </c>
      <c r="B435" s="728" t="s">
        <v>1234</v>
      </c>
      <c r="C435" s="728" t="s">
        <v>546</v>
      </c>
      <c r="D435" s="728" t="s">
        <v>732</v>
      </c>
      <c r="E435" s="728" t="s">
        <v>1235</v>
      </c>
      <c r="F435" s="728" t="s">
        <v>1378</v>
      </c>
      <c r="G435" s="728" t="s">
        <v>666</v>
      </c>
      <c r="H435" s="732">
        <v>123.65000000000002</v>
      </c>
      <c r="I435" s="732">
        <v>218959.4199999999</v>
      </c>
      <c r="J435" s="728">
        <v>0.61448627158653157</v>
      </c>
      <c r="K435" s="728">
        <v>1770.7999999999988</v>
      </c>
      <c r="L435" s="732">
        <v>201.25000000000009</v>
      </c>
      <c r="M435" s="732">
        <v>356329.23000000033</v>
      </c>
      <c r="N435" s="728">
        <v>1</v>
      </c>
      <c r="O435" s="728">
        <v>1770.5800248447215</v>
      </c>
      <c r="P435" s="732">
        <v>146.86999999999998</v>
      </c>
      <c r="Q435" s="732">
        <v>267142.75</v>
      </c>
      <c r="R435" s="746">
        <v>0.74970765098333292</v>
      </c>
      <c r="S435" s="733">
        <v>1818.9061755293801</v>
      </c>
    </row>
    <row r="436" spans="1:19" ht="14.4" customHeight="1" x14ac:dyDescent="0.3">
      <c r="A436" s="727" t="s">
        <v>1233</v>
      </c>
      <c r="B436" s="728" t="s">
        <v>1234</v>
      </c>
      <c r="C436" s="728" t="s">
        <v>546</v>
      </c>
      <c r="D436" s="728" t="s">
        <v>732</v>
      </c>
      <c r="E436" s="728" t="s">
        <v>1235</v>
      </c>
      <c r="F436" s="728" t="s">
        <v>1379</v>
      </c>
      <c r="G436" s="728" t="s">
        <v>664</v>
      </c>
      <c r="H436" s="732">
        <v>8.8799999999999937</v>
      </c>
      <c r="I436" s="732">
        <v>8021.2199999999957</v>
      </c>
      <c r="J436" s="728">
        <v>0.69882028849395728</v>
      </c>
      <c r="K436" s="728">
        <v>903.29054054054075</v>
      </c>
      <c r="L436" s="732">
        <v>12.730000000000011</v>
      </c>
      <c r="M436" s="732">
        <v>11478.230000000001</v>
      </c>
      <c r="N436" s="728">
        <v>1</v>
      </c>
      <c r="O436" s="728">
        <v>901.66771406127191</v>
      </c>
      <c r="P436" s="732">
        <v>10.370000000000003</v>
      </c>
      <c r="Q436" s="732">
        <v>9331.7099999999937</v>
      </c>
      <c r="R436" s="746">
        <v>0.81299207281958918</v>
      </c>
      <c r="S436" s="733">
        <v>899.87560270009556</v>
      </c>
    </row>
    <row r="437" spans="1:19" ht="14.4" customHeight="1" x14ac:dyDescent="0.3">
      <c r="A437" s="727" t="s">
        <v>1233</v>
      </c>
      <c r="B437" s="728" t="s">
        <v>1234</v>
      </c>
      <c r="C437" s="728" t="s">
        <v>546</v>
      </c>
      <c r="D437" s="728" t="s">
        <v>732</v>
      </c>
      <c r="E437" s="728" t="s">
        <v>1238</v>
      </c>
      <c r="F437" s="728" t="s">
        <v>1380</v>
      </c>
      <c r="G437" s="728" t="s">
        <v>1381</v>
      </c>
      <c r="H437" s="732">
        <v>150287</v>
      </c>
      <c r="I437" s="732">
        <v>5040420.7999999989</v>
      </c>
      <c r="J437" s="728">
        <v>1.2733817583566127</v>
      </c>
      <c r="K437" s="728">
        <v>33.538634745520234</v>
      </c>
      <c r="L437" s="732">
        <v>119912</v>
      </c>
      <c r="M437" s="732">
        <v>3958295.1199999996</v>
      </c>
      <c r="N437" s="728">
        <v>1</v>
      </c>
      <c r="O437" s="728">
        <v>33.01</v>
      </c>
      <c r="P437" s="732">
        <v>92124</v>
      </c>
      <c r="Q437" s="732">
        <v>3101374.1000000024</v>
      </c>
      <c r="R437" s="746">
        <v>0.78351259973763721</v>
      </c>
      <c r="S437" s="733">
        <v>33.665213190916617</v>
      </c>
    </row>
    <row r="438" spans="1:19" ht="14.4" customHeight="1" x14ac:dyDescent="0.3">
      <c r="A438" s="727" t="s">
        <v>1233</v>
      </c>
      <c r="B438" s="728" t="s">
        <v>1234</v>
      </c>
      <c r="C438" s="728" t="s">
        <v>546</v>
      </c>
      <c r="D438" s="728" t="s">
        <v>732</v>
      </c>
      <c r="E438" s="728" t="s">
        <v>1238</v>
      </c>
      <c r="F438" s="728" t="s">
        <v>1382</v>
      </c>
      <c r="G438" s="728" t="s">
        <v>1383</v>
      </c>
      <c r="H438" s="732">
        <v>7</v>
      </c>
      <c r="I438" s="732">
        <v>448.78</v>
      </c>
      <c r="J438" s="728"/>
      <c r="K438" s="728">
        <v>64.111428571428561</v>
      </c>
      <c r="L438" s="732"/>
      <c r="M438" s="732"/>
      <c r="N438" s="728"/>
      <c r="O438" s="728"/>
      <c r="P438" s="732">
        <v>15</v>
      </c>
      <c r="Q438" s="732">
        <v>866.69999999999982</v>
      </c>
      <c r="R438" s="746"/>
      <c r="S438" s="733">
        <v>57.779999999999987</v>
      </c>
    </row>
    <row r="439" spans="1:19" ht="14.4" customHeight="1" x14ac:dyDescent="0.3">
      <c r="A439" s="727" t="s">
        <v>1233</v>
      </c>
      <c r="B439" s="728" t="s">
        <v>1234</v>
      </c>
      <c r="C439" s="728" t="s">
        <v>546</v>
      </c>
      <c r="D439" s="728" t="s">
        <v>732</v>
      </c>
      <c r="E439" s="728" t="s">
        <v>1386</v>
      </c>
      <c r="F439" s="728" t="s">
        <v>1387</v>
      </c>
      <c r="G439" s="728" t="s">
        <v>1388</v>
      </c>
      <c r="H439" s="732">
        <v>346</v>
      </c>
      <c r="I439" s="732">
        <v>305974.72000000061</v>
      </c>
      <c r="J439" s="728"/>
      <c r="K439" s="728">
        <v>884.32000000000176</v>
      </c>
      <c r="L439" s="732"/>
      <c r="M439" s="732"/>
      <c r="N439" s="728"/>
      <c r="O439" s="728"/>
      <c r="P439" s="732"/>
      <c r="Q439" s="732"/>
      <c r="R439" s="746"/>
      <c r="S439" s="733"/>
    </row>
    <row r="440" spans="1:19" ht="14.4" customHeight="1" x14ac:dyDescent="0.3">
      <c r="A440" s="727" t="s">
        <v>1233</v>
      </c>
      <c r="B440" s="728" t="s">
        <v>1234</v>
      </c>
      <c r="C440" s="728" t="s">
        <v>546</v>
      </c>
      <c r="D440" s="728" t="s">
        <v>732</v>
      </c>
      <c r="E440" s="728" t="s">
        <v>1294</v>
      </c>
      <c r="F440" s="728" t="s">
        <v>1389</v>
      </c>
      <c r="G440" s="728" t="s">
        <v>1390</v>
      </c>
      <c r="H440" s="732"/>
      <c r="I440" s="732"/>
      <c r="J440" s="728"/>
      <c r="K440" s="728"/>
      <c r="L440" s="732">
        <v>1</v>
      </c>
      <c r="M440" s="732">
        <v>8595</v>
      </c>
      <c r="N440" s="728">
        <v>1</v>
      </c>
      <c r="O440" s="728">
        <v>8595</v>
      </c>
      <c r="P440" s="732"/>
      <c r="Q440" s="732"/>
      <c r="R440" s="746"/>
      <c r="S440" s="733"/>
    </row>
    <row r="441" spans="1:19" ht="14.4" customHeight="1" x14ac:dyDescent="0.3">
      <c r="A441" s="727" t="s">
        <v>1233</v>
      </c>
      <c r="B441" s="728" t="s">
        <v>1234</v>
      </c>
      <c r="C441" s="728" t="s">
        <v>546</v>
      </c>
      <c r="D441" s="728" t="s">
        <v>732</v>
      </c>
      <c r="E441" s="728" t="s">
        <v>1294</v>
      </c>
      <c r="F441" s="728" t="s">
        <v>1391</v>
      </c>
      <c r="G441" s="728" t="s">
        <v>1392</v>
      </c>
      <c r="H441" s="732">
        <v>358</v>
      </c>
      <c r="I441" s="732">
        <v>5133720</v>
      </c>
      <c r="J441" s="728">
        <v>0.77780925816221558</v>
      </c>
      <c r="K441" s="728">
        <v>14340</v>
      </c>
      <c r="L441" s="732">
        <v>455</v>
      </c>
      <c r="M441" s="732">
        <v>6600230</v>
      </c>
      <c r="N441" s="728">
        <v>1</v>
      </c>
      <c r="O441" s="728">
        <v>14506</v>
      </c>
      <c r="P441" s="732">
        <v>361</v>
      </c>
      <c r="Q441" s="732">
        <v>5237027</v>
      </c>
      <c r="R441" s="746">
        <v>0.79346128847025033</v>
      </c>
      <c r="S441" s="733">
        <v>14507</v>
      </c>
    </row>
    <row r="442" spans="1:19" ht="14.4" customHeight="1" x14ac:dyDescent="0.3">
      <c r="A442" s="727" t="s">
        <v>1233</v>
      </c>
      <c r="B442" s="728" t="s">
        <v>1234</v>
      </c>
      <c r="C442" s="728" t="s">
        <v>546</v>
      </c>
      <c r="D442" s="728" t="s">
        <v>1228</v>
      </c>
      <c r="E442" s="728" t="s">
        <v>1235</v>
      </c>
      <c r="F442" s="728" t="s">
        <v>1374</v>
      </c>
      <c r="G442" s="728" t="s">
        <v>662</v>
      </c>
      <c r="H442" s="732"/>
      <c r="I442" s="732"/>
      <c r="J442" s="728"/>
      <c r="K442" s="728"/>
      <c r="L442" s="732">
        <v>3.3</v>
      </c>
      <c r="M442" s="732">
        <v>6631.83</v>
      </c>
      <c r="N442" s="728">
        <v>1</v>
      </c>
      <c r="O442" s="728">
        <v>2009.6454545454546</v>
      </c>
      <c r="P442" s="732">
        <v>4.3</v>
      </c>
      <c r="Q442" s="732">
        <v>8641.4399999999987</v>
      </c>
      <c r="R442" s="746">
        <v>1.3030249569123453</v>
      </c>
      <c r="S442" s="733">
        <v>2009.6372093023253</v>
      </c>
    </row>
    <row r="443" spans="1:19" ht="14.4" customHeight="1" x14ac:dyDescent="0.3">
      <c r="A443" s="727" t="s">
        <v>1233</v>
      </c>
      <c r="B443" s="728" t="s">
        <v>1234</v>
      </c>
      <c r="C443" s="728" t="s">
        <v>546</v>
      </c>
      <c r="D443" s="728" t="s">
        <v>1228</v>
      </c>
      <c r="E443" s="728" t="s">
        <v>1235</v>
      </c>
      <c r="F443" s="728" t="s">
        <v>1377</v>
      </c>
      <c r="G443" s="728" t="s">
        <v>666</v>
      </c>
      <c r="H443" s="732"/>
      <c r="I443" s="732"/>
      <c r="J443" s="728"/>
      <c r="K443" s="728"/>
      <c r="L443" s="732">
        <v>0.1</v>
      </c>
      <c r="M443" s="732">
        <v>885.40000000000009</v>
      </c>
      <c r="N443" s="728">
        <v>1</v>
      </c>
      <c r="O443" s="728">
        <v>8854</v>
      </c>
      <c r="P443" s="732"/>
      <c r="Q443" s="732"/>
      <c r="R443" s="746"/>
      <c r="S443" s="733"/>
    </row>
    <row r="444" spans="1:19" ht="14.4" customHeight="1" x14ac:dyDescent="0.3">
      <c r="A444" s="727" t="s">
        <v>1233</v>
      </c>
      <c r="B444" s="728" t="s">
        <v>1234</v>
      </c>
      <c r="C444" s="728" t="s">
        <v>546</v>
      </c>
      <c r="D444" s="728" t="s">
        <v>1228</v>
      </c>
      <c r="E444" s="728" t="s">
        <v>1235</v>
      </c>
      <c r="F444" s="728" t="s">
        <v>1378</v>
      </c>
      <c r="G444" s="728" t="s">
        <v>666</v>
      </c>
      <c r="H444" s="732"/>
      <c r="I444" s="732"/>
      <c r="J444" s="728"/>
      <c r="K444" s="728"/>
      <c r="L444" s="732">
        <v>18.299999999999997</v>
      </c>
      <c r="M444" s="732">
        <v>32405.640000000007</v>
      </c>
      <c r="N444" s="728">
        <v>1</v>
      </c>
      <c r="O444" s="728">
        <v>1770.8000000000006</v>
      </c>
      <c r="P444" s="732">
        <v>14.450000000000003</v>
      </c>
      <c r="Q444" s="732">
        <v>26285.160000000003</v>
      </c>
      <c r="R444" s="746">
        <v>0.81112917381048477</v>
      </c>
      <c r="S444" s="733">
        <v>1819.0422145328719</v>
      </c>
    </row>
    <row r="445" spans="1:19" ht="14.4" customHeight="1" x14ac:dyDescent="0.3">
      <c r="A445" s="727" t="s">
        <v>1233</v>
      </c>
      <c r="B445" s="728" t="s">
        <v>1234</v>
      </c>
      <c r="C445" s="728" t="s">
        <v>546</v>
      </c>
      <c r="D445" s="728" t="s">
        <v>1228</v>
      </c>
      <c r="E445" s="728" t="s">
        <v>1235</v>
      </c>
      <c r="F445" s="728" t="s">
        <v>1379</v>
      </c>
      <c r="G445" s="728" t="s">
        <v>664</v>
      </c>
      <c r="H445" s="732"/>
      <c r="I445" s="732"/>
      <c r="J445" s="728"/>
      <c r="K445" s="728"/>
      <c r="L445" s="732">
        <v>1.1500000000000001</v>
      </c>
      <c r="M445" s="732">
        <v>1039.3700000000001</v>
      </c>
      <c r="N445" s="728">
        <v>1</v>
      </c>
      <c r="O445" s="728">
        <v>903.8</v>
      </c>
      <c r="P445" s="732">
        <v>1.08</v>
      </c>
      <c r="Q445" s="732">
        <v>971.58000000000015</v>
      </c>
      <c r="R445" s="746">
        <v>0.93477779808922712</v>
      </c>
      <c r="S445" s="733">
        <v>899.6111111111112</v>
      </c>
    </row>
    <row r="446" spans="1:19" ht="14.4" customHeight="1" x14ac:dyDescent="0.3">
      <c r="A446" s="727" t="s">
        <v>1233</v>
      </c>
      <c r="B446" s="728" t="s">
        <v>1234</v>
      </c>
      <c r="C446" s="728" t="s">
        <v>546</v>
      </c>
      <c r="D446" s="728" t="s">
        <v>1228</v>
      </c>
      <c r="E446" s="728" t="s">
        <v>1238</v>
      </c>
      <c r="F446" s="728" t="s">
        <v>1380</v>
      </c>
      <c r="G446" s="728" t="s">
        <v>1381</v>
      </c>
      <c r="H446" s="732"/>
      <c r="I446" s="732"/>
      <c r="J446" s="728"/>
      <c r="K446" s="728"/>
      <c r="L446" s="732">
        <v>12489</v>
      </c>
      <c r="M446" s="732">
        <v>412261.8899999999</v>
      </c>
      <c r="N446" s="728">
        <v>1</v>
      </c>
      <c r="O446" s="728">
        <v>33.009999999999991</v>
      </c>
      <c r="P446" s="732">
        <v>11009</v>
      </c>
      <c r="Q446" s="732">
        <v>371126.62000000005</v>
      </c>
      <c r="R446" s="746">
        <v>0.90022053699894533</v>
      </c>
      <c r="S446" s="733">
        <v>33.711201744027619</v>
      </c>
    </row>
    <row r="447" spans="1:19" ht="14.4" customHeight="1" x14ac:dyDescent="0.3">
      <c r="A447" s="727" t="s">
        <v>1233</v>
      </c>
      <c r="B447" s="728" t="s">
        <v>1234</v>
      </c>
      <c r="C447" s="728" t="s">
        <v>546</v>
      </c>
      <c r="D447" s="728" t="s">
        <v>1228</v>
      </c>
      <c r="E447" s="728" t="s">
        <v>1294</v>
      </c>
      <c r="F447" s="728" t="s">
        <v>1391</v>
      </c>
      <c r="G447" s="728" t="s">
        <v>1392</v>
      </c>
      <c r="H447" s="732"/>
      <c r="I447" s="732"/>
      <c r="J447" s="728"/>
      <c r="K447" s="728"/>
      <c r="L447" s="732">
        <v>46</v>
      </c>
      <c r="M447" s="732">
        <v>667276</v>
      </c>
      <c r="N447" s="728">
        <v>1</v>
      </c>
      <c r="O447" s="728">
        <v>14506</v>
      </c>
      <c r="P447" s="732">
        <v>41</v>
      </c>
      <c r="Q447" s="732">
        <v>594787</v>
      </c>
      <c r="R447" s="746">
        <v>0.89136579166641694</v>
      </c>
      <c r="S447" s="733">
        <v>14507</v>
      </c>
    </row>
    <row r="448" spans="1:19" ht="14.4" customHeight="1" x14ac:dyDescent="0.3">
      <c r="A448" s="727" t="s">
        <v>1233</v>
      </c>
      <c r="B448" s="728" t="s">
        <v>1234</v>
      </c>
      <c r="C448" s="728" t="s">
        <v>546</v>
      </c>
      <c r="D448" s="728" t="s">
        <v>733</v>
      </c>
      <c r="E448" s="728" t="s">
        <v>1235</v>
      </c>
      <c r="F448" s="728" t="s">
        <v>1374</v>
      </c>
      <c r="G448" s="728" t="s">
        <v>662</v>
      </c>
      <c r="H448" s="732">
        <v>6.870000000000001</v>
      </c>
      <c r="I448" s="732">
        <v>13071.36</v>
      </c>
      <c r="J448" s="728">
        <v>2.5406737624493672</v>
      </c>
      <c r="K448" s="728">
        <v>1902.6724890829692</v>
      </c>
      <c r="L448" s="732">
        <v>2.6</v>
      </c>
      <c r="M448" s="732">
        <v>5144.8399999999992</v>
      </c>
      <c r="N448" s="728">
        <v>1</v>
      </c>
      <c r="O448" s="728">
        <v>1978.7846153846151</v>
      </c>
      <c r="P448" s="732">
        <v>2.4300000000000002</v>
      </c>
      <c r="Q448" s="732">
        <v>4873.38</v>
      </c>
      <c r="R448" s="746">
        <v>0.9472364543892523</v>
      </c>
      <c r="S448" s="733">
        <v>2005.506172839506</v>
      </c>
    </row>
    <row r="449" spans="1:19" ht="14.4" customHeight="1" x14ac:dyDescent="0.3">
      <c r="A449" s="727" t="s">
        <v>1233</v>
      </c>
      <c r="B449" s="728" t="s">
        <v>1234</v>
      </c>
      <c r="C449" s="728" t="s">
        <v>546</v>
      </c>
      <c r="D449" s="728" t="s">
        <v>733</v>
      </c>
      <c r="E449" s="728" t="s">
        <v>1235</v>
      </c>
      <c r="F449" s="728" t="s">
        <v>1377</v>
      </c>
      <c r="G449" s="728" t="s">
        <v>666</v>
      </c>
      <c r="H449" s="732">
        <v>0.08</v>
      </c>
      <c r="I449" s="732">
        <v>708.32</v>
      </c>
      <c r="J449" s="728">
        <v>1.3333333333333335</v>
      </c>
      <c r="K449" s="728">
        <v>8854</v>
      </c>
      <c r="L449" s="732">
        <v>0.06</v>
      </c>
      <c r="M449" s="732">
        <v>531.24</v>
      </c>
      <c r="N449" s="728">
        <v>1</v>
      </c>
      <c r="O449" s="728">
        <v>8854</v>
      </c>
      <c r="P449" s="732"/>
      <c r="Q449" s="732"/>
      <c r="R449" s="746"/>
      <c r="S449" s="733"/>
    </row>
    <row r="450" spans="1:19" ht="14.4" customHeight="1" x14ac:dyDescent="0.3">
      <c r="A450" s="727" t="s">
        <v>1233</v>
      </c>
      <c r="B450" s="728" t="s">
        <v>1234</v>
      </c>
      <c r="C450" s="728" t="s">
        <v>546</v>
      </c>
      <c r="D450" s="728" t="s">
        <v>733</v>
      </c>
      <c r="E450" s="728" t="s">
        <v>1235</v>
      </c>
      <c r="F450" s="728" t="s">
        <v>1378</v>
      </c>
      <c r="G450" s="728" t="s">
        <v>666</v>
      </c>
      <c r="H450" s="732">
        <v>19.149999999999999</v>
      </c>
      <c r="I450" s="732">
        <v>33910.820000000007</v>
      </c>
      <c r="J450" s="728">
        <v>1.0896159317211951</v>
      </c>
      <c r="K450" s="728">
        <v>1770.8000000000004</v>
      </c>
      <c r="L450" s="732">
        <v>17.580000000000005</v>
      </c>
      <c r="M450" s="732">
        <v>31121.809999999998</v>
      </c>
      <c r="N450" s="728">
        <v>1</v>
      </c>
      <c r="O450" s="728">
        <v>1770.2963594994305</v>
      </c>
      <c r="P450" s="732">
        <v>14.65</v>
      </c>
      <c r="Q450" s="732">
        <v>26648.980000000007</v>
      </c>
      <c r="R450" s="746">
        <v>0.8562798886054509</v>
      </c>
      <c r="S450" s="733">
        <v>1819.0430034129697</v>
      </c>
    </row>
    <row r="451" spans="1:19" ht="14.4" customHeight="1" x14ac:dyDescent="0.3">
      <c r="A451" s="727" t="s">
        <v>1233</v>
      </c>
      <c r="B451" s="728" t="s">
        <v>1234</v>
      </c>
      <c r="C451" s="728" t="s">
        <v>546</v>
      </c>
      <c r="D451" s="728" t="s">
        <v>733</v>
      </c>
      <c r="E451" s="728" t="s">
        <v>1235</v>
      </c>
      <c r="F451" s="728" t="s">
        <v>1379</v>
      </c>
      <c r="G451" s="728" t="s">
        <v>664</v>
      </c>
      <c r="H451" s="732">
        <v>1.1000000000000001</v>
      </c>
      <c r="I451" s="732">
        <v>994.18000000000006</v>
      </c>
      <c r="J451" s="728">
        <v>0.89796323894684515</v>
      </c>
      <c r="K451" s="728">
        <v>903.8</v>
      </c>
      <c r="L451" s="732">
        <v>1.2300000000000004</v>
      </c>
      <c r="M451" s="732">
        <v>1107.1500000000005</v>
      </c>
      <c r="N451" s="728">
        <v>1</v>
      </c>
      <c r="O451" s="728">
        <v>900.12195121951231</v>
      </c>
      <c r="P451" s="732">
        <v>1.1800000000000006</v>
      </c>
      <c r="Q451" s="732">
        <v>1061.9600000000007</v>
      </c>
      <c r="R451" s="746">
        <v>0.95918348913877993</v>
      </c>
      <c r="S451" s="733">
        <v>899.96610169491544</v>
      </c>
    </row>
    <row r="452" spans="1:19" ht="14.4" customHeight="1" x14ac:dyDescent="0.3">
      <c r="A452" s="727" t="s">
        <v>1233</v>
      </c>
      <c r="B452" s="728" t="s">
        <v>1234</v>
      </c>
      <c r="C452" s="728" t="s">
        <v>546</v>
      </c>
      <c r="D452" s="728" t="s">
        <v>733</v>
      </c>
      <c r="E452" s="728" t="s">
        <v>1238</v>
      </c>
      <c r="F452" s="728" t="s">
        <v>1380</v>
      </c>
      <c r="G452" s="728" t="s">
        <v>1381</v>
      </c>
      <c r="H452" s="732">
        <v>22034</v>
      </c>
      <c r="I452" s="732">
        <v>739001.95000000007</v>
      </c>
      <c r="J452" s="728">
        <v>1.9335994541769275</v>
      </c>
      <c r="K452" s="728">
        <v>33.539164473087048</v>
      </c>
      <c r="L452" s="732">
        <v>11578</v>
      </c>
      <c r="M452" s="732">
        <v>382189.78</v>
      </c>
      <c r="N452" s="728">
        <v>1</v>
      </c>
      <c r="O452" s="728">
        <v>33.010000000000005</v>
      </c>
      <c r="P452" s="732">
        <v>9800</v>
      </c>
      <c r="Q452" s="732">
        <v>329391.88999999996</v>
      </c>
      <c r="R452" s="746">
        <v>0.86185425994384235</v>
      </c>
      <c r="S452" s="733">
        <v>33.611417346938772</v>
      </c>
    </row>
    <row r="453" spans="1:19" ht="14.4" customHeight="1" x14ac:dyDescent="0.3">
      <c r="A453" s="727" t="s">
        <v>1233</v>
      </c>
      <c r="B453" s="728" t="s">
        <v>1234</v>
      </c>
      <c r="C453" s="728" t="s">
        <v>546</v>
      </c>
      <c r="D453" s="728" t="s">
        <v>733</v>
      </c>
      <c r="E453" s="728" t="s">
        <v>1238</v>
      </c>
      <c r="F453" s="728" t="s">
        <v>1382</v>
      </c>
      <c r="G453" s="728" t="s">
        <v>1383</v>
      </c>
      <c r="H453" s="732">
        <v>2</v>
      </c>
      <c r="I453" s="732">
        <v>128</v>
      </c>
      <c r="J453" s="728"/>
      <c r="K453" s="728">
        <v>64</v>
      </c>
      <c r="L453" s="732"/>
      <c r="M453" s="732"/>
      <c r="N453" s="728"/>
      <c r="O453" s="728"/>
      <c r="P453" s="732"/>
      <c r="Q453" s="732"/>
      <c r="R453" s="746"/>
      <c r="S453" s="733"/>
    </row>
    <row r="454" spans="1:19" ht="14.4" customHeight="1" x14ac:dyDescent="0.3">
      <c r="A454" s="727" t="s">
        <v>1233</v>
      </c>
      <c r="B454" s="728" t="s">
        <v>1234</v>
      </c>
      <c r="C454" s="728" t="s">
        <v>546</v>
      </c>
      <c r="D454" s="728" t="s">
        <v>733</v>
      </c>
      <c r="E454" s="728" t="s">
        <v>1386</v>
      </c>
      <c r="F454" s="728" t="s">
        <v>1387</v>
      </c>
      <c r="G454" s="728" t="s">
        <v>1388</v>
      </c>
      <c r="H454" s="732">
        <v>55</v>
      </c>
      <c r="I454" s="732">
        <v>48637.599999999991</v>
      </c>
      <c r="J454" s="728"/>
      <c r="K454" s="728">
        <v>884.31999999999982</v>
      </c>
      <c r="L454" s="732"/>
      <c r="M454" s="732"/>
      <c r="N454" s="728"/>
      <c r="O454" s="728"/>
      <c r="P454" s="732"/>
      <c r="Q454" s="732"/>
      <c r="R454" s="746"/>
      <c r="S454" s="733"/>
    </row>
    <row r="455" spans="1:19" ht="14.4" customHeight="1" x14ac:dyDescent="0.3">
      <c r="A455" s="727" t="s">
        <v>1233</v>
      </c>
      <c r="B455" s="728" t="s">
        <v>1234</v>
      </c>
      <c r="C455" s="728" t="s">
        <v>546</v>
      </c>
      <c r="D455" s="728" t="s">
        <v>733</v>
      </c>
      <c r="E455" s="728" t="s">
        <v>1294</v>
      </c>
      <c r="F455" s="728" t="s">
        <v>1391</v>
      </c>
      <c r="G455" s="728" t="s">
        <v>1392</v>
      </c>
      <c r="H455" s="732">
        <v>55</v>
      </c>
      <c r="I455" s="732">
        <v>788700</v>
      </c>
      <c r="J455" s="728">
        <v>1.2082356725952479</v>
      </c>
      <c r="K455" s="728">
        <v>14340</v>
      </c>
      <c r="L455" s="732">
        <v>45</v>
      </c>
      <c r="M455" s="732">
        <v>652770</v>
      </c>
      <c r="N455" s="728">
        <v>1</v>
      </c>
      <c r="O455" s="728">
        <v>14506</v>
      </c>
      <c r="P455" s="732">
        <v>38</v>
      </c>
      <c r="Q455" s="732">
        <v>551266</v>
      </c>
      <c r="R455" s="746">
        <v>0.84450265790400902</v>
      </c>
      <c r="S455" s="733">
        <v>14507</v>
      </c>
    </row>
    <row r="456" spans="1:19" ht="14.4" customHeight="1" x14ac:dyDescent="0.3">
      <c r="A456" s="727" t="s">
        <v>1233</v>
      </c>
      <c r="B456" s="728" t="s">
        <v>1234</v>
      </c>
      <c r="C456" s="728" t="s">
        <v>546</v>
      </c>
      <c r="D456" s="728" t="s">
        <v>734</v>
      </c>
      <c r="E456" s="728" t="s">
        <v>1235</v>
      </c>
      <c r="F456" s="728" t="s">
        <v>1374</v>
      </c>
      <c r="G456" s="728" t="s">
        <v>662</v>
      </c>
      <c r="H456" s="732">
        <v>1.5</v>
      </c>
      <c r="I456" s="732">
        <v>2854.02</v>
      </c>
      <c r="J456" s="728"/>
      <c r="K456" s="728">
        <v>1902.68</v>
      </c>
      <c r="L456" s="732"/>
      <c r="M456" s="732"/>
      <c r="N456" s="728"/>
      <c r="O456" s="728"/>
      <c r="P456" s="732">
        <v>0.45</v>
      </c>
      <c r="Q456" s="732">
        <v>904.34</v>
      </c>
      <c r="R456" s="746"/>
      <c r="S456" s="733">
        <v>2009.6444444444444</v>
      </c>
    </row>
    <row r="457" spans="1:19" ht="14.4" customHeight="1" x14ac:dyDescent="0.3">
      <c r="A457" s="727" t="s">
        <v>1233</v>
      </c>
      <c r="B457" s="728" t="s">
        <v>1234</v>
      </c>
      <c r="C457" s="728" t="s">
        <v>546</v>
      </c>
      <c r="D457" s="728" t="s">
        <v>734</v>
      </c>
      <c r="E457" s="728" t="s">
        <v>1235</v>
      </c>
      <c r="F457" s="728" t="s">
        <v>1378</v>
      </c>
      <c r="G457" s="728" t="s">
        <v>666</v>
      </c>
      <c r="H457" s="732">
        <v>1.8</v>
      </c>
      <c r="I457" s="732">
        <v>3187.44</v>
      </c>
      <c r="J457" s="728"/>
      <c r="K457" s="728">
        <v>1770.8</v>
      </c>
      <c r="L457" s="732"/>
      <c r="M457" s="732"/>
      <c r="N457" s="728"/>
      <c r="O457" s="728"/>
      <c r="P457" s="732"/>
      <c r="Q457" s="732"/>
      <c r="R457" s="746"/>
      <c r="S457" s="733"/>
    </row>
    <row r="458" spans="1:19" ht="14.4" customHeight="1" x14ac:dyDescent="0.3">
      <c r="A458" s="727" t="s">
        <v>1233</v>
      </c>
      <c r="B458" s="728" t="s">
        <v>1234</v>
      </c>
      <c r="C458" s="728" t="s">
        <v>546</v>
      </c>
      <c r="D458" s="728" t="s">
        <v>734</v>
      </c>
      <c r="E458" s="728" t="s">
        <v>1235</v>
      </c>
      <c r="F458" s="728" t="s">
        <v>1379</v>
      </c>
      <c r="G458" s="728" t="s">
        <v>664</v>
      </c>
      <c r="H458" s="732">
        <v>0.2</v>
      </c>
      <c r="I458" s="732">
        <v>180.76</v>
      </c>
      <c r="J458" s="728"/>
      <c r="K458" s="728">
        <v>903.8</v>
      </c>
      <c r="L458" s="732"/>
      <c r="M458" s="732"/>
      <c r="N458" s="728"/>
      <c r="O458" s="728"/>
      <c r="P458" s="732"/>
      <c r="Q458" s="732"/>
      <c r="R458" s="746"/>
      <c r="S458" s="733"/>
    </row>
    <row r="459" spans="1:19" ht="14.4" customHeight="1" x14ac:dyDescent="0.3">
      <c r="A459" s="727" t="s">
        <v>1233</v>
      </c>
      <c r="B459" s="728" t="s">
        <v>1234</v>
      </c>
      <c r="C459" s="728" t="s">
        <v>546</v>
      </c>
      <c r="D459" s="728" t="s">
        <v>734</v>
      </c>
      <c r="E459" s="728" t="s">
        <v>1238</v>
      </c>
      <c r="F459" s="728" t="s">
        <v>1380</v>
      </c>
      <c r="G459" s="728" t="s">
        <v>1381</v>
      </c>
      <c r="H459" s="732">
        <v>2806</v>
      </c>
      <c r="I459" s="732">
        <v>94081.450000000012</v>
      </c>
      <c r="J459" s="728"/>
      <c r="K459" s="728">
        <v>33.528670705630795</v>
      </c>
      <c r="L459" s="732"/>
      <c r="M459" s="732"/>
      <c r="N459" s="728"/>
      <c r="O459" s="728"/>
      <c r="P459" s="732">
        <v>358</v>
      </c>
      <c r="Q459" s="732">
        <v>11821.16</v>
      </c>
      <c r="R459" s="746"/>
      <c r="S459" s="733">
        <v>33.020000000000003</v>
      </c>
    </row>
    <row r="460" spans="1:19" ht="14.4" customHeight="1" x14ac:dyDescent="0.3">
      <c r="A460" s="727" t="s">
        <v>1233</v>
      </c>
      <c r="B460" s="728" t="s">
        <v>1234</v>
      </c>
      <c r="C460" s="728" t="s">
        <v>546</v>
      </c>
      <c r="D460" s="728" t="s">
        <v>734</v>
      </c>
      <c r="E460" s="728" t="s">
        <v>1386</v>
      </c>
      <c r="F460" s="728" t="s">
        <v>1387</v>
      </c>
      <c r="G460" s="728" t="s">
        <v>1388</v>
      </c>
      <c r="H460" s="732">
        <v>7</v>
      </c>
      <c r="I460" s="732">
        <v>6190.24</v>
      </c>
      <c r="J460" s="728"/>
      <c r="K460" s="728">
        <v>884.31999999999994</v>
      </c>
      <c r="L460" s="732"/>
      <c r="M460" s="732"/>
      <c r="N460" s="728"/>
      <c r="O460" s="728"/>
      <c r="P460" s="732"/>
      <c r="Q460" s="732"/>
      <c r="R460" s="746"/>
      <c r="S460" s="733"/>
    </row>
    <row r="461" spans="1:19" ht="14.4" customHeight="1" x14ac:dyDescent="0.3">
      <c r="A461" s="727" t="s">
        <v>1233</v>
      </c>
      <c r="B461" s="728" t="s">
        <v>1234</v>
      </c>
      <c r="C461" s="728" t="s">
        <v>546</v>
      </c>
      <c r="D461" s="728" t="s">
        <v>734</v>
      </c>
      <c r="E461" s="728" t="s">
        <v>1294</v>
      </c>
      <c r="F461" s="728" t="s">
        <v>1391</v>
      </c>
      <c r="G461" s="728" t="s">
        <v>1392</v>
      </c>
      <c r="H461" s="732">
        <v>7</v>
      </c>
      <c r="I461" s="732">
        <v>100380</v>
      </c>
      <c r="J461" s="728"/>
      <c r="K461" s="728">
        <v>14340</v>
      </c>
      <c r="L461" s="732"/>
      <c r="M461" s="732"/>
      <c r="N461" s="728"/>
      <c r="O461" s="728"/>
      <c r="P461" s="732">
        <v>1</v>
      </c>
      <c r="Q461" s="732">
        <v>14507</v>
      </c>
      <c r="R461" s="746"/>
      <c r="S461" s="733">
        <v>14507</v>
      </c>
    </row>
    <row r="462" spans="1:19" ht="14.4" customHeight="1" x14ac:dyDescent="0.3">
      <c r="A462" s="727" t="s">
        <v>1233</v>
      </c>
      <c r="B462" s="728" t="s">
        <v>1234</v>
      </c>
      <c r="C462" s="728" t="s">
        <v>546</v>
      </c>
      <c r="D462" s="728" t="s">
        <v>735</v>
      </c>
      <c r="E462" s="728" t="s">
        <v>1235</v>
      </c>
      <c r="F462" s="728" t="s">
        <v>1374</v>
      </c>
      <c r="G462" s="728" t="s">
        <v>662</v>
      </c>
      <c r="H462" s="732">
        <v>8.6500000000000021</v>
      </c>
      <c r="I462" s="732">
        <v>16458.11</v>
      </c>
      <c r="J462" s="728"/>
      <c r="K462" s="728">
        <v>1902.6716763005777</v>
      </c>
      <c r="L462" s="732"/>
      <c r="M462" s="732"/>
      <c r="N462" s="728"/>
      <c r="O462" s="728"/>
      <c r="P462" s="732">
        <v>0.7</v>
      </c>
      <c r="Q462" s="732">
        <v>1406.74</v>
      </c>
      <c r="R462" s="746"/>
      <c r="S462" s="733">
        <v>2009.6285714285716</v>
      </c>
    </row>
    <row r="463" spans="1:19" ht="14.4" customHeight="1" x14ac:dyDescent="0.3">
      <c r="A463" s="727" t="s">
        <v>1233</v>
      </c>
      <c r="B463" s="728" t="s">
        <v>1234</v>
      </c>
      <c r="C463" s="728" t="s">
        <v>546</v>
      </c>
      <c r="D463" s="728" t="s">
        <v>735</v>
      </c>
      <c r="E463" s="728" t="s">
        <v>1235</v>
      </c>
      <c r="F463" s="728" t="s">
        <v>1377</v>
      </c>
      <c r="G463" s="728" t="s">
        <v>666</v>
      </c>
      <c r="H463" s="732">
        <v>0.02</v>
      </c>
      <c r="I463" s="732">
        <v>177.08</v>
      </c>
      <c r="J463" s="728">
        <v>1</v>
      </c>
      <c r="K463" s="728">
        <v>8854</v>
      </c>
      <c r="L463" s="732">
        <v>0.02</v>
      </c>
      <c r="M463" s="732">
        <v>177.08</v>
      </c>
      <c r="N463" s="728">
        <v>1</v>
      </c>
      <c r="O463" s="728">
        <v>8854</v>
      </c>
      <c r="P463" s="732"/>
      <c r="Q463" s="732"/>
      <c r="R463" s="746"/>
      <c r="S463" s="733"/>
    </row>
    <row r="464" spans="1:19" ht="14.4" customHeight="1" x14ac:dyDescent="0.3">
      <c r="A464" s="727" t="s">
        <v>1233</v>
      </c>
      <c r="B464" s="728" t="s">
        <v>1234</v>
      </c>
      <c r="C464" s="728" t="s">
        <v>546</v>
      </c>
      <c r="D464" s="728" t="s">
        <v>735</v>
      </c>
      <c r="E464" s="728" t="s">
        <v>1235</v>
      </c>
      <c r="F464" s="728" t="s">
        <v>1378</v>
      </c>
      <c r="G464" s="728" t="s">
        <v>666</v>
      </c>
      <c r="H464" s="732">
        <v>4.9000000000000004</v>
      </c>
      <c r="I464" s="732">
        <v>8676.9199999999983</v>
      </c>
      <c r="J464" s="728">
        <v>0.70503597122302142</v>
      </c>
      <c r="K464" s="728">
        <v>1770.7999999999995</v>
      </c>
      <c r="L464" s="732">
        <v>6.95</v>
      </c>
      <c r="M464" s="732">
        <v>12307.06</v>
      </c>
      <c r="N464" s="728">
        <v>1</v>
      </c>
      <c r="O464" s="728">
        <v>1770.8</v>
      </c>
      <c r="P464" s="732">
        <v>5.15</v>
      </c>
      <c r="Q464" s="732">
        <v>9368.0700000000015</v>
      </c>
      <c r="R464" s="746">
        <v>0.76119479388253586</v>
      </c>
      <c r="S464" s="733">
        <v>1819.0427184466021</v>
      </c>
    </row>
    <row r="465" spans="1:19" ht="14.4" customHeight="1" x14ac:dyDescent="0.3">
      <c r="A465" s="727" t="s">
        <v>1233</v>
      </c>
      <c r="B465" s="728" t="s">
        <v>1234</v>
      </c>
      <c r="C465" s="728" t="s">
        <v>546</v>
      </c>
      <c r="D465" s="728" t="s">
        <v>735</v>
      </c>
      <c r="E465" s="728" t="s">
        <v>1235</v>
      </c>
      <c r="F465" s="728" t="s">
        <v>1379</v>
      </c>
      <c r="G465" s="728" t="s">
        <v>664</v>
      </c>
      <c r="H465" s="732">
        <v>0.70000000000000018</v>
      </c>
      <c r="I465" s="732">
        <v>632.66000000000008</v>
      </c>
      <c r="J465" s="728">
        <v>1.5555555555555558</v>
      </c>
      <c r="K465" s="728">
        <v>903.79999999999984</v>
      </c>
      <c r="L465" s="732">
        <v>0.44999999999999996</v>
      </c>
      <c r="M465" s="732">
        <v>406.71</v>
      </c>
      <c r="N465" s="728">
        <v>1</v>
      </c>
      <c r="O465" s="728">
        <v>903.80000000000007</v>
      </c>
      <c r="P465" s="732">
        <v>0.33</v>
      </c>
      <c r="Q465" s="732">
        <v>293.73</v>
      </c>
      <c r="R465" s="746">
        <v>0.72220992845024723</v>
      </c>
      <c r="S465" s="733">
        <v>890.09090909090912</v>
      </c>
    </row>
    <row r="466" spans="1:19" ht="14.4" customHeight="1" x14ac:dyDescent="0.3">
      <c r="A466" s="727" t="s">
        <v>1233</v>
      </c>
      <c r="B466" s="728" t="s">
        <v>1234</v>
      </c>
      <c r="C466" s="728" t="s">
        <v>546</v>
      </c>
      <c r="D466" s="728" t="s">
        <v>735</v>
      </c>
      <c r="E466" s="728" t="s">
        <v>1238</v>
      </c>
      <c r="F466" s="728" t="s">
        <v>1380</v>
      </c>
      <c r="G466" s="728" t="s">
        <v>1381</v>
      </c>
      <c r="H466" s="732">
        <v>12585</v>
      </c>
      <c r="I466" s="732">
        <v>422028.94999999995</v>
      </c>
      <c r="J466" s="728">
        <v>3.3104303091619989</v>
      </c>
      <c r="K466" s="728">
        <v>33.534282876440201</v>
      </c>
      <c r="L466" s="732">
        <v>3862</v>
      </c>
      <c r="M466" s="732">
        <v>127484.62000000001</v>
      </c>
      <c r="N466" s="728">
        <v>1</v>
      </c>
      <c r="O466" s="728">
        <v>33.010000000000005</v>
      </c>
      <c r="P466" s="732">
        <v>3462</v>
      </c>
      <c r="Q466" s="732">
        <v>115724.58</v>
      </c>
      <c r="R466" s="746">
        <v>0.9077532646683184</v>
      </c>
      <c r="S466" s="733">
        <v>33.427088388214905</v>
      </c>
    </row>
    <row r="467" spans="1:19" ht="14.4" customHeight="1" x14ac:dyDescent="0.3">
      <c r="A467" s="727" t="s">
        <v>1233</v>
      </c>
      <c r="B467" s="728" t="s">
        <v>1234</v>
      </c>
      <c r="C467" s="728" t="s">
        <v>546</v>
      </c>
      <c r="D467" s="728" t="s">
        <v>735</v>
      </c>
      <c r="E467" s="728" t="s">
        <v>1238</v>
      </c>
      <c r="F467" s="728" t="s">
        <v>1384</v>
      </c>
      <c r="G467" s="728" t="s">
        <v>1385</v>
      </c>
      <c r="H467" s="732"/>
      <c r="I467" s="732"/>
      <c r="J467" s="728"/>
      <c r="K467" s="728"/>
      <c r="L467" s="732"/>
      <c r="M467" s="732"/>
      <c r="N467" s="728"/>
      <c r="O467" s="728"/>
      <c r="P467" s="732">
        <v>381</v>
      </c>
      <c r="Q467" s="732">
        <v>21762.720000000001</v>
      </c>
      <c r="R467" s="746"/>
      <c r="S467" s="733">
        <v>57.120000000000005</v>
      </c>
    </row>
    <row r="468" spans="1:19" ht="14.4" customHeight="1" x14ac:dyDescent="0.3">
      <c r="A468" s="727" t="s">
        <v>1233</v>
      </c>
      <c r="B468" s="728" t="s">
        <v>1234</v>
      </c>
      <c r="C468" s="728" t="s">
        <v>546</v>
      </c>
      <c r="D468" s="728" t="s">
        <v>735</v>
      </c>
      <c r="E468" s="728" t="s">
        <v>1386</v>
      </c>
      <c r="F468" s="728" t="s">
        <v>1387</v>
      </c>
      <c r="G468" s="728" t="s">
        <v>1388</v>
      </c>
      <c r="H468" s="732">
        <v>28</v>
      </c>
      <c r="I468" s="732">
        <v>24760.959999999995</v>
      </c>
      <c r="J468" s="728"/>
      <c r="K468" s="728">
        <v>884.31999999999982</v>
      </c>
      <c r="L468" s="732"/>
      <c r="M468" s="732"/>
      <c r="N468" s="728"/>
      <c r="O468" s="728"/>
      <c r="P468" s="732"/>
      <c r="Q468" s="732"/>
      <c r="R468" s="746"/>
      <c r="S468" s="733"/>
    </row>
    <row r="469" spans="1:19" ht="14.4" customHeight="1" x14ac:dyDescent="0.3">
      <c r="A469" s="727" t="s">
        <v>1233</v>
      </c>
      <c r="B469" s="728" t="s">
        <v>1234</v>
      </c>
      <c r="C469" s="728" t="s">
        <v>546</v>
      </c>
      <c r="D469" s="728" t="s">
        <v>735</v>
      </c>
      <c r="E469" s="728" t="s">
        <v>1294</v>
      </c>
      <c r="F469" s="728" t="s">
        <v>1391</v>
      </c>
      <c r="G469" s="728" t="s">
        <v>1392</v>
      </c>
      <c r="H469" s="732">
        <v>29</v>
      </c>
      <c r="I469" s="732">
        <v>415860</v>
      </c>
      <c r="J469" s="728">
        <v>1.9112091548324832</v>
      </c>
      <c r="K469" s="728">
        <v>14340</v>
      </c>
      <c r="L469" s="732">
        <v>15</v>
      </c>
      <c r="M469" s="732">
        <v>217590</v>
      </c>
      <c r="N469" s="728">
        <v>1</v>
      </c>
      <c r="O469" s="728">
        <v>14506</v>
      </c>
      <c r="P469" s="732">
        <v>15</v>
      </c>
      <c r="Q469" s="732">
        <v>217605</v>
      </c>
      <c r="R469" s="746">
        <v>1.0000689369915896</v>
      </c>
      <c r="S469" s="733">
        <v>14507</v>
      </c>
    </row>
    <row r="470" spans="1:19" ht="14.4" customHeight="1" x14ac:dyDescent="0.3">
      <c r="A470" s="727" t="s">
        <v>1233</v>
      </c>
      <c r="B470" s="728" t="s">
        <v>1234</v>
      </c>
      <c r="C470" s="728" t="s">
        <v>546</v>
      </c>
      <c r="D470" s="728" t="s">
        <v>736</v>
      </c>
      <c r="E470" s="728" t="s">
        <v>1235</v>
      </c>
      <c r="F470" s="728" t="s">
        <v>1374</v>
      </c>
      <c r="G470" s="728" t="s">
        <v>662</v>
      </c>
      <c r="H470" s="732">
        <v>0.8600000000000001</v>
      </c>
      <c r="I470" s="732">
        <v>1626.7800000000002</v>
      </c>
      <c r="J470" s="728">
        <v>1.618976533110408</v>
      </c>
      <c r="K470" s="728">
        <v>1891.6046511627908</v>
      </c>
      <c r="L470" s="732">
        <v>0.5</v>
      </c>
      <c r="M470" s="732">
        <v>1004.82</v>
      </c>
      <c r="N470" s="728">
        <v>1</v>
      </c>
      <c r="O470" s="728">
        <v>2009.64</v>
      </c>
      <c r="P470" s="732"/>
      <c r="Q470" s="732"/>
      <c r="R470" s="746"/>
      <c r="S470" s="733"/>
    </row>
    <row r="471" spans="1:19" ht="14.4" customHeight="1" x14ac:dyDescent="0.3">
      <c r="A471" s="727" t="s">
        <v>1233</v>
      </c>
      <c r="B471" s="728" t="s">
        <v>1234</v>
      </c>
      <c r="C471" s="728" t="s">
        <v>546</v>
      </c>
      <c r="D471" s="728" t="s">
        <v>736</v>
      </c>
      <c r="E471" s="728" t="s">
        <v>1235</v>
      </c>
      <c r="F471" s="728" t="s">
        <v>1377</v>
      </c>
      <c r="G471" s="728" t="s">
        <v>666</v>
      </c>
      <c r="H471" s="732">
        <v>0.04</v>
      </c>
      <c r="I471" s="732">
        <v>354.16</v>
      </c>
      <c r="J471" s="728">
        <v>0.66666666666666674</v>
      </c>
      <c r="K471" s="728">
        <v>8854</v>
      </c>
      <c r="L471" s="732">
        <v>0.06</v>
      </c>
      <c r="M471" s="732">
        <v>531.24</v>
      </c>
      <c r="N471" s="728">
        <v>1</v>
      </c>
      <c r="O471" s="728">
        <v>8854</v>
      </c>
      <c r="P471" s="732"/>
      <c r="Q471" s="732"/>
      <c r="R471" s="746"/>
      <c r="S471" s="733"/>
    </row>
    <row r="472" spans="1:19" ht="14.4" customHeight="1" x14ac:dyDescent="0.3">
      <c r="A472" s="727" t="s">
        <v>1233</v>
      </c>
      <c r="B472" s="728" t="s">
        <v>1234</v>
      </c>
      <c r="C472" s="728" t="s">
        <v>546</v>
      </c>
      <c r="D472" s="728" t="s">
        <v>736</v>
      </c>
      <c r="E472" s="728" t="s">
        <v>1235</v>
      </c>
      <c r="F472" s="728" t="s">
        <v>1378</v>
      </c>
      <c r="G472" s="728" t="s">
        <v>666</v>
      </c>
      <c r="H472" s="732">
        <v>12.9</v>
      </c>
      <c r="I472" s="732">
        <v>22843.32</v>
      </c>
      <c r="J472" s="728">
        <v>0.39389312977099222</v>
      </c>
      <c r="K472" s="728">
        <v>1770.8</v>
      </c>
      <c r="L472" s="732">
        <v>32.75</v>
      </c>
      <c r="M472" s="732">
        <v>57993.700000000019</v>
      </c>
      <c r="N472" s="728">
        <v>1</v>
      </c>
      <c r="O472" s="728">
        <v>1770.8000000000006</v>
      </c>
      <c r="P472" s="732">
        <v>7.5</v>
      </c>
      <c r="Q472" s="732">
        <v>13642.810000000001</v>
      </c>
      <c r="R472" s="746">
        <v>0.23524641469676874</v>
      </c>
      <c r="S472" s="733">
        <v>1819.0413333333336</v>
      </c>
    </row>
    <row r="473" spans="1:19" ht="14.4" customHeight="1" x14ac:dyDescent="0.3">
      <c r="A473" s="727" t="s">
        <v>1233</v>
      </c>
      <c r="B473" s="728" t="s">
        <v>1234</v>
      </c>
      <c r="C473" s="728" t="s">
        <v>546</v>
      </c>
      <c r="D473" s="728" t="s">
        <v>736</v>
      </c>
      <c r="E473" s="728" t="s">
        <v>1235</v>
      </c>
      <c r="F473" s="728" t="s">
        <v>1379</v>
      </c>
      <c r="G473" s="728" t="s">
        <v>664</v>
      </c>
      <c r="H473" s="732">
        <v>0.65000000000000013</v>
      </c>
      <c r="I473" s="732">
        <v>587.47</v>
      </c>
      <c r="J473" s="728">
        <v>0.33766330806237455</v>
      </c>
      <c r="K473" s="728">
        <v>903.79999999999984</v>
      </c>
      <c r="L473" s="732">
        <v>1.9300000000000004</v>
      </c>
      <c r="M473" s="732">
        <v>1739.8100000000006</v>
      </c>
      <c r="N473" s="728">
        <v>1</v>
      </c>
      <c r="O473" s="728">
        <v>901.45595854922294</v>
      </c>
      <c r="P473" s="732">
        <v>0.55000000000000004</v>
      </c>
      <c r="Q473" s="732">
        <v>497.09</v>
      </c>
      <c r="R473" s="746">
        <v>0.28571510682200918</v>
      </c>
      <c r="S473" s="733">
        <v>903.79999999999984</v>
      </c>
    </row>
    <row r="474" spans="1:19" ht="14.4" customHeight="1" x14ac:dyDescent="0.3">
      <c r="A474" s="727" t="s">
        <v>1233</v>
      </c>
      <c r="B474" s="728" t="s">
        <v>1234</v>
      </c>
      <c r="C474" s="728" t="s">
        <v>546</v>
      </c>
      <c r="D474" s="728" t="s">
        <v>736</v>
      </c>
      <c r="E474" s="728" t="s">
        <v>1238</v>
      </c>
      <c r="F474" s="728" t="s">
        <v>1380</v>
      </c>
      <c r="G474" s="728" t="s">
        <v>1381</v>
      </c>
      <c r="H474" s="732">
        <v>12644</v>
      </c>
      <c r="I474" s="732">
        <v>424123.80000000005</v>
      </c>
      <c r="J474" s="728">
        <v>0.65636490045394369</v>
      </c>
      <c r="K474" s="728">
        <v>33.54348307497628</v>
      </c>
      <c r="L474" s="732">
        <v>19575</v>
      </c>
      <c r="M474" s="732">
        <v>646170.74999999988</v>
      </c>
      <c r="N474" s="728">
        <v>1</v>
      </c>
      <c r="O474" s="728">
        <v>33.009999999999991</v>
      </c>
      <c r="P474" s="732">
        <v>4471</v>
      </c>
      <c r="Q474" s="732">
        <v>150054.36000000002</v>
      </c>
      <c r="R474" s="746">
        <v>0.2322209106493911</v>
      </c>
      <c r="S474" s="733">
        <v>33.561699843435477</v>
      </c>
    </row>
    <row r="475" spans="1:19" ht="14.4" customHeight="1" x14ac:dyDescent="0.3">
      <c r="A475" s="727" t="s">
        <v>1233</v>
      </c>
      <c r="B475" s="728" t="s">
        <v>1234</v>
      </c>
      <c r="C475" s="728" t="s">
        <v>546</v>
      </c>
      <c r="D475" s="728" t="s">
        <v>736</v>
      </c>
      <c r="E475" s="728" t="s">
        <v>1386</v>
      </c>
      <c r="F475" s="728" t="s">
        <v>1387</v>
      </c>
      <c r="G475" s="728" t="s">
        <v>1388</v>
      </c>
      <c r="H475" s="732">
        <v>29</v>
      </c>
      <c r="I475" s="732">
        <v>25645.279999999995</v>
      </c>
      <c r="J475" s="728"/>
      <c r="K475" s="728">
        <v>884.31999999999982</v>
      </c>
      <c r="L475" s="732"/>
      <c r="M475" s="732"/>
      <c r="N475" s="728"/>
      <c r="O475" s="728"/>
      <c r="P475" s="732"/>
      <c r="Q475" s="732"/>
      <c r="R475" s="746"/>
      <c r="S475" s="733"/>
    </row>
    <row r="476" spans="1:19" ht="14.4" customHeight="1" x14ac:dyDescent="0.3">
      <c r="A476" s="727" t="s">
        <v>1233</v>
      </c>
      <c r="B476" s="728" t="s">
        <v>1234</v>
      </c>
      <c r="C476" s="728" t="s">
        <v>546</v>
      </c>
      <c r="D476" s="728" t="s">
        <v>736</v>
      </c>
      <c r="E476" s="728" t="s">
        <v>1294</v>
      </c>
      <c r="F476" s="728" t="s">
        <v>1391</v>
      </c>
      <c r="G476" s="728" t="s">
        <v>1392</v>
      </c>
      <c r="H476" s="732">
        <v>29</v>
      </c>
      <c r="I476" s="732">
        <v>415860</v>
      </c>
      <c r="J476" s="728">
        <v>0.39816857392343397</v>
      </c>
      <c r="K476" s="728">
        <v>14340</v>
      </c>
      <c r="L476" s="732">
        <v>72</v>
      </c>
      <c r="M476" s="732">
        <v>1044432</v>
      </c>
      <c r="N476" s="728">
        <v>1</v>
      </c>
      <c r="O476" s="728">
        <v>14506</v>
      </c>
      <c r="P476" s="732">
        <v>18</v>
      </c>
      <c r="Q476" s="732">
        <v>261126</v>
      </c>
      <c r="R476" s="746">
        <v>0.2500172342478974</v>
      </c>
      <c r="S476" s="733">
        <v>14507</v>
      </c>
    </row>
    <row r="477" spans="1:19" ht="14.4" customHeight="1" x14ac:dyDescent="0.3">
      <c r="A477" s="727" t="s">
        <v>1233</v>
      </c>
      <c r="B477" s="728" t="s">
        <v>1234</v>
      </c>
      <c r="C477" s="728" t="s">
        <v>546</v>
      </c>
      <c r="D477" s="728" t="s">
        <v>1230</v>
      </c>
      <c r="E477" s="728" t="s">
        <v>1235</v>
      </c>
      <c r="F477" s="728" t="s">
        <v>1374</v>
      </c>
      <c r="G477" s="728" t="s">
        <v>662</v>
      </c>
      <c r="H477" s="732">
        <v>28.649999999999995</v>
      </c>
      <c r="I477" s="732">
        <v>54511.539999999994</v>
      </c>
      <c r="J477" s="728">
        <v>13.910263345922219</v>
      </c>
      <c r="K477" s="728">
        <v>1902.6715532286214</v>
      </c>
      <c r="L477" s="732">
        <v>1.95</v>
      </c>
      <c r="M477" s="732">
        <v>3918.8</v>
      </c>
      <c r="N477" s="728">
        <v>1</v>
      </c>
      <c r="O477" s="728">
        <v>2009.6410256410259</v>
      </c>
      <c r="P477" s="732">
        <v>11.79</v>
      </c>
      <c r="Q477" s="732">
        <v>23693.68</v>
      </c>
      <c r="R477" s="746">
        <v>6.0461569868327034</v>
      </c>
      <c r="S477" s="733">
        <v>2009.6420695504667</v>
      </c>
    </row>
    <row r="478" spans="1:19" ht="14.4" customHeight="1" x14ac:dyDescent="0.3">
      <c r="A478" s="727" t="s">
        <v>1233</v>
      </c>
      <c r="B478" s="728" t="s">
        <v>1234</v>
      </c>
      <c r="C478" s="728" t="s">
        <v>546</v>
      </c>
      <c r="D478" s="728" t="s">
        <v>1230</v>
      </c>
      <c r="E478" s="728" t="s">
        <v>1235</v>
      </c>
      <c r="F478" s="728" t="s">
        <v>1375</v>
      </c>
      <c r="G478" s="728" t="s">
        <v>1376</v>
      </c>
      <c r="H478" s="732">
        <v>0.32</v>
      </c>
      <c r="I478" s="732">
        <v>3164.12</v>
      </c>
      <c r="J478" s="728">
        <v>8.0003034134007578</v>
      </c>
      <c r="K478" s="728">
        <v>9887.875</v>
      </c>
      <c r="L478" s="732">
        <v>0.04</v>
      </c>
      <c r="M478" s="732">
        <v>395.5</v>
      </c>
      <c r="N478" s="728">
        <v>1</v>
      </c>
      <c r="O478" s="728">
        <v>9887.5</v>
      </c>
      <c r="P478" s="732"/>
      <c r="Q478" s="732"/>
      <c r="R478" s="746"/>
      <c r="S478" s="733"/>
    </row>
    <row r="479" spans="1:19" ht="14.4" customHeight="1" x14ac:dyDescent="0.3">
      <c r="A479" s="727" t="s">
        <v>1233</v>
      </c>
      <c r="B479" s="728" t="s">
        <v>1234</v>
      </c>
      <c r="C479" s="728" t="s">
        <v>546</v>
      </c>
      <c r="D479" s="728" t="s">
        <v>1230</v>
      </c>
      <c r="E479" s="728" t="s">
        <v>1235</v>
      </c>
      <c r="F479" s="728" t="s">
        <v>1377</v>
      </c>
      <c r="G479" s="728" t="s">
        <v>666</v>
      </c>
      <c r="H479" s="732">
        <v>0.63000000000000012</v>
      </c>
      <c r="I479" s="732">
        <v>5578.0199999999995</v>
      </c>
      <c r="J479" s="728">
        <v>0.91304347826086973</v>
      </c>
      <c r="K479" s="728">
        <v>8853.9999999999982</v>
      </c>
      <c r="L479" s="732">
        <v>0.69000000000000006</v>
      </c>
      <c r="M479" s="732">
        <v>6109.2599999999984</v>
      </c>
      <c r="N479" s="728">
        <v>1</v>
      </c>
      <c r="O479" s="728">
        <v>8853.9999999999964</v>
      </c>
      <c r="P479" s="732">
        <v>0.16</v>
      </c>
      <c r="Q479" s="732">
        <v>1455.2000000000003</v>
      </c>
      <c r="R479" s="746">
        <v>0.23819578803324801</v>
      </c>
      <c r="S479" s="733">
        <v>9095.0000000000018</v>
      </c>
    </row>
    <row r="480" spans="1:19" ht="14.4" customHeight="1" x14ac:dyDescent="0.3">
      <c r="A480" s="727" t="s">
        <v>1233</v>
      </c>
      <c r="B480" s="728" t="s">
        <v>1234</v>
      </c>
      <c r="C480" s="728" t="s">
        <v>546</v>
      </c>
      <c r="D480" s="728" t="s">
        <v>1230</v>
      </c>
      <c r="E480" s="728" t="s">
        <v>1235</v>
      </c>
      <c r="F480" s="728" t="s">
        <v>1378</v>
      </c>
      <c r="G480" s="728" t="s">
        <v>666</v>
      </c>
      <c r="H480" s="732">
        <v>118.86999999999996</v>
      </c>
      <c r="I480" s="732">
        <v>210486.13999999987</v>
      </c>
      <c r="J480" s="728">
        <v>0.86274722460945041</v>
      </c>
      <c r="K480" s="728">
        <v>1770.7254984436775</v>
      </c>
      <c r="L480" s="732">
        <v>137.80000000000004</v>
      </c>
      <c r="M480" s="732">
        <v>243971.96999999974</v>
      </c>
      <c r="N480" s="728">
        <v>1</v>
      </c>
      <c r="O480" s="728">
        <v>1770.4787373004331</v>
      </c>
      <c r="P480" s="732">
        <v>98.230000000000018</v>
      </c>
      <c r="Q480" s="732">
        <v>178675.46999999997</v>
      </c>
      <c r="R480" s="746">
        <v>0.73236064782360111</v>
      </c>
      <c r="S480" s="733">
        <v>1818.9501170721769</v>
      </c>
    </row>
    <row r="481" spans="1:19" ht="14.4" customHeight="1" x14ac:dyDescent="0.3">
      <c r="A481" s="727" t="s">
        <v>1233</v>
      </c>
      <c r="B481" s="728" t="s">
        <v>1234</v>
      </c>
      <c r="C481" s="728" t="s">
        <v>546</v>
      </c>
      <c r="D481" s="728" t="s">
        <v>1230</v>
      </c>
      <c r="E481" s="728" t="s">
        <v>1235</v>
      </c>
      <c r="F481" s="728" t="s">
        <v>1379</v>
      </c>
      <c r="G481" s="728" t="s">
        <v>664</v>
      </c>
      <c r="H481" s="732">
        <v>8.5099999999999945</v>
      </c>
      <c r="I481" s="732">
        <v>7682.2899999999954</v>
      </c>
      <c r="J481" s="728">
        <v>1.1486505883584279</v>
      </c>
      <c r="K481" s="728">
        <v>902.73678025851939</v>
      </c>
      <c r="L481" s="732">
        <v>7.4199999999999946</v>
      </c>
      <c r="M481" s="732">
        <v>6688.0999999999949</v>
      </c>
      <c r="N481" s="728">
        <v>1</v>
      </c>
      <c r="O481" s="728">
        <v>901.36118598382745</v>
      </c>
      <c r="P481" s="732">
        <v>7.7899999999999938</v>
      </c>
      <c r="Q481" s="732">
        <v>7027.0499999999965</v>
      </c>
      <c r="R481" s="746">
        <v>1.0506795651978891</v>
      </c>
      <c r="S481" s="733">
        <v>902.06033376123264</v>
      </c>
    </row>
    <row r="482" spans="1:19" ht="14.4" customHeight="1" x14ac:dyDescent="0.3">
      <c r="A482" s="727" t="s">
        <v>1233</v>
      </c>
      <c r="B482" s="728" t="s">
        <v>1234</v>
      </c>
      <c r="C482" s="728" t="s">
        <v>546</v>
      </c>
      <c r="D482" s="728" t="s">
        <v>1230</v>
      </c>
      <c r="E482" s="728" t="s">
        <v>1238</v>
      </c>
      <c r="F482" s="728" t="s">
        <v>1380</v>
      </c>
      <c r="G482" s="728" t="s">
        <v>1381</v>
      </c>
      <c r="H482" s="732">
        <v>131051</v>
      </c>
      <c r="I482" s="732">
        <v>4395231.4000000013</v>
      </c>
      <c r="J482" s="728">
        <v>1.7006217881076147</v>
      </c>
      <c r="K482" s="728">
        <v>33.538327826571347</v>
      </c>
      <c r="L482" s="732">
        <v>78294</v>
      </c>
      <c r="M482" s="732">
        <v>2584484.94</v>
      </c>
      <c r="N482" s="728">
        <v>1</v>
      </c>
      <c r="O482" s="728">
        <v>33.01</v>
      </c>
      <c r="P482" s="732">
        <v>60082</v>
      </c>
      <c r="Q482" s="732">
        <v>2022571.5299999998</v>
      </c>
      <c r="R482" s="746">
        <v>0.78258205288671556</v>
      </c>
      <c r="S482" s="733">
        <v>33.663518691122128</v>
      </c>
    </row>
    <row r="483" spans="1:19" ht="14.4" customHeight="1" x14ac:dyDescent="0.3">
      <c r="A483" s="727" t="s">
        <v>1233</v>
      </c>
      <c r="B483" s="728" t="s">
        <v>1234</v>
      </c>
      <c r="C483" s="728" t="s">
        <v>546</v>
      </c>
      <c r="D483" s="728" t="s">
        <v>1230</v>
      </c>
      <c r="E483" s="728" t="s">
        <v>1238</v>
      </c>
      <c r="F483" s="728" t="s">
        <v>1382</v>
      </c>
      <c r="G483" s="728" t="s">
        <v>1383</v>
      </c>
      <c r="H483" s="732">
        <v>9</v>
      </c>
      <c r="I483" s="732">
        <v>579.9</v>
      </c>
      <c r="J483" s="728">
        <v>1.9053721044849681</v>
      </c>
      <c r="K483" s="728">
        <v>64.433333333333337</v>
      </c>
      <c r="L483" s="732">
        <v>5</v>
      </c>
      <c r="M483" s="732">
        <v>304.34999999999997</v>
      </c>
      <c r="N483" s="728">
        <v>1</v>
      </c>
      <c r="O483" s="728">
        <v>60.86999999999999</v>
      </c>
      <c r="P483" s="732">
        <v>16</v>
      </c>
      <c r="Q483" s="732">
        <v>924.47999999999979</v>
      </c>
      <c r="R483" s="746">
        <v>3.037555446032528</v>
      </c>
      <c r="S483" s="733">
        <v>57.779999999999987</v>
      </c>
    </row>
    <row r="484" spans="1:19" ht="14.4" customHeight="1" x14ac:dyDescent="0.3">
      <c r="A484" s="727" t="s">
        <v>1233</v>
      </c>
      <c r="B484" s="728" t="s">
        <v>1234</v>
      </c>
      <c r="C484" s="728" t="s">
        <v>546</v>
      </c>
      <c r="D484" s="728" t="s">
        <v>1230</v>
      </c>
      <c r="E484" s="728" t="s">
        <v>1238</v>
      </c>
      <c r="F484" s="728" t="s">
        <v>1384</v>
      </c>
      <c r="G484" s="728" t="s">
        <v>1385</v>
      </c>
      <c r="H484" s="732">
        <v>1051</v>
      </c>
      <c r="I484" s="732">
        <v>63240.42</v>
      </c>
      <c r="J484" s="728">
        <v>1.3796369641643642</v>
      </c>
      <c r="K484" s="728">
        <v>60.171665080875357</v>
      </c>
      <c r="L484" s="732">
        <v>791</v>
      </c>
      <c r="M484" s="732">
        <v>45838.45</v>
      </c>
      <c r="N484" s="728">
        <v>1</v>
      </c>
      <c r="O484" s="728">
        <v>57.949999999999996</v>
      </c>
      <c r="P484" s="732">
        <v>953</v>
      </c>
      <c r="Q484" s="732">
        <v>54435.360000000001</v>
      </c>
      <c r="R484" s="746">
        <v>1.1875480082768943</v>
      </c>
      <c r="S484" s="733">
        <v>57.12</v>
      </c>
    </row>
    <row r="485" spans="1:19" ht="14.4" customHeight="1" x14ac:dyDescent="0.3">
      <c r="A485" s="727" t="s">
        <v>1233</v>
      </c>
      <c r="B485" s="728" t="s">
        <v>1234</v>
      </c>
      <c r="C485" s="728" t="s">
        <v>546</v>
      </c>
      <c r="D485" s="728" t="s">
        <v>1230</v>
      </c>
      <c r="E485" s="728" t="s">
        <v>1386</v>
      </c>
      <c r="F485" s="728" t="s">
        <v>1387</v>
      </c>
      <c r="G485" s="728" t="s">
        <v>1388</v>
      </c>
      <c r="H485" s="732">
        <v>309</v>
      </c>
      <c r="I485" s="732">
        <v>273254.88000000041</v>
      </c>
      <c r="J485" s="728"/>
      <c r="K485" s="728">
        <v>884.3200000000013</v>
      </c>
      <c r="L485" s="732"/>
      <c r="M485" s="732"/>
      <c r="N485" s="728"/>
      <c r="O485" s="728"/>
      <c r="P485" s="732">
        <v>1</v>
      </c>
      <c r="Q485" s="732">
        <v>442.16</v>
      </c>
      <c r="R485" s="746"/>
      <c r="S485" s="733">
        <v>442.16</v>
      </c>
    </row>
    <row r="486" spans="1:19" ht="14.4" customHeight="1" x14ac:dyDescent="0.3">
      <c r="A486" s="727" t="s">
        <v>1233</v>
      </c>
      <c r="B486" s="728" t="s">
        <v>1234</v>
      </c>
      <c r="C486" s="728" t="s">
        <v>546</v>
      </c>
      <c r="D486" s="728" t="s">
        <v>1230</v>
      </c>
      <c r="E486" s="728" t="s">
        <v>1294</v>
      </c>
      <c r="F486" s="728" t="s">
        <v>1389</v>
      </c>
      <c r="G486" s="728" t="s">
        <v>1390</v>
      </c>
      <c r="H486" s="732"/>
      <c r="I486" s="732"/>
      <c r="J486" s="728"/>
      <c r="K486" s="728"/>
      <c r="L486" s="732">
        <v>1</v>
      </c>
      <c r="M486" s="732">
        <v>8595</v>
      </c>
      <c r="N486" s="728">
        <v>1</v>
      </c>
      <c r="O486" s="728">
        <v>8595</v>
      </c>
      <c r="P486" s="732"/>
      <c r="Q486" s="732"/>
      <c r="R486" s="746"/>
      <c r="S486" s="733"/>
    </row>
    <row r="487" spans="1:19" ht="14.4" customHeight="1" x14ac:dyDescent="0.3">
      <c r="A487" s="727" t="s">
        <v>1233</v>
      </c>
      <c r="B487" s="728" t="s">
        <v>1234</v>
      </c>
      <c r="C487" s="728" t="s">
        <v>546</v>
      </c>
      <c r="D487" s="728" t="s">
        <v>1230</v>
      </c>
      <c r="E487" s="728" t="s">
        <v>1294</v>
      </c>
      <c r="F487" s="728" t="s">
        <v>1391</v>
      </c>
      <c r="G487" s="728" t="s">
        <v>1392</v>
      </c>
      <c r="H487" s="732">
        <v>317</v>
      </c>
      <c r="I487" s="732">
        <v>4545780</v>
      </c>
      <c r="J487" s="728">
        <v>1.0342323354078136</v>
      </c>
      <c r="K487" s="728">
        <v>14340</v>
      </c>
      <c r="L487" s="732">
        <v>303</v>
      </c>
      <c r="M487" s="732">
        <v>4395318</v>
      </c>
      <c r="N487" s="728">
        <v>1</v>
      </c>
      <c r="O487" s="728">
        <v>14506</v>
      </c>
      <c r="P487" s="732">
        <v>248</v>
      </c>
      <c r="Q487" s="732">
        <v>3597736</v>
      </c>
      <c r="R487" s="746">
        <v>0.81853827186110306</v>
      </c>
      <c r="S487" s="733">
        <v>14507</v>
      </c>
    </row>
    <row r="488" spans="1:19" ht="14.4" customHeight="1" x14ac:dyDescent="0.3">
      <c r="A488" s="727" t="s">
        <v>1233</v>
      </c>
      <c r="B488" s="728" t="s">
        <v>1234</v>
      </c>
      <c r="C488" s="728" t="s">
        <v>546</v>
      </c>
      <c r="D488" s="728" t="s">
        <v>737</v>
      </c>
      <c r="E488" s="728" t="s">
        <v>1235</v>
      </c>
      <c r="F488" s="728" t="s">
        <v>1374</v>
      </c>
      <c r="G488" s="728" t="s">
        <v>662</v>
      </c>
      <c r="H488" s="732"/>
      <c r="I488" s="732"/>
      <c r="J488" s="728"/>
      <c r="K488" s="728"/>
      <c r="L488" s="732"/>
      <c r="M488" s="732"/>
      <c r="N488" s="728"/>
      <c r="O488" s="728"/>
      <c r="P488" s="732">
        <v>5.8000000000000007</v>
      </c>
      <c r="Q488" s="732">
        <v>11655.91</v>
      </c>
      <c r="R488" s="746"/>
      <c r="S488" s="733">
        <v>2009.6396551724135</v>
      </c>
    </row>
    <row r="489" spans="1:19" ht="14.4" customHeight="1" x14ac:dyDescent="0.3">
      <c r="A489" s="727" t="s">
        <v>1233</v>
      </c>
      <c r="B489" s="728" t="s">
        <v>1234</v>
      </c>
      <c r="C489" s="728" t="s">
        <v>546</v>
      </c>
      <c r="D489" s="728" t="s">
        <v>737</v>
      </c>
      <c r="E489" s="728" t="s">
        <v>1235</v>
      </c>
      <c r="F489" s="728" t="s">
        <v>1378</v>
      </c>
      <c r="G489" s="728" t="s">
        <v>666</v>
      </c>
      <c r="H489" s="732"/>
      <c r="I489" s="732"/>
      <c r="J489" s="728"/>
      <c r="K489" s="728"/>
      <c r="L489" s="732">
        <v>6.9500000000000011</v>
      </c>
      <c r="M489" s="732">
        <v>12307.06</v>
      </c>
      <c r="N489" s="728">
        <v>1</v>
      </c>
      <c r="O489" s="728">
        <v>1770.7999999999997</v>
      </c>
      <c r="P489" s="732">
        <v>15.4</v>
      </c>
      <c r="Q489" s="732">
        <v>28013.250000000004</v>
      </c>
      <c r="R489" s="746">
        <v>2.2761935019411625</v>
      </c>
      <c r="S489" s="733">
        <v>1819.042207792208</v>
      </c>
    </row>
    <row r="490" spans="1:19" ht="14.4" customHeight="1" x14ac:dyDescent="0.3">
      <c r="A490" s="727" t="s">
        <v>1233</v>
      </c>
      <c r="B490" s="728" t="s">
        <v>1234</v>
      </c>
      <c r="C490" s="728" t="s">
        <v>546</v>
      </c>
      <c r="D490" s="728" t="s">
        <v>737</v>
      </c>
      <c r="E490" s="728" t="s">
        <v>1235</v>
      </c>
      <c r="F490" s="728" t="s">
        <v>1379</v>
      </c>
      <c r="G490" s="728" t="s">
        <v>664</v>
      </c>
      <c r="H490" s="732"/>
      <c r="I490" s="732"/>
      <c r="J490" s="728"/>
      <c r="K490" s="728"/>
      <c r="L490" s="732">
        <v>0.44999999999999996</v>
      </c>
      <c r="M490" s="732">
        <v>406.71</v>
      </c>
      <c r="N490" s="728">
        <v>1</v>
      </c>
      <c r="O490" s="728">
        <v>903.80000000000007</v>
      </c>
      <c r="P490" s="732">
        <v>1.0500000000000003</v>
      </c>
      <c r="Q490" s="732">
        <v>948.99000000000024</v>
      </c>
      <c r="R490" s="746">
        <v>2.3333333333333339</v>
      </c>
      <c r="S490" s="733">
        <v>903.8</v>
      </c>
    </row>
    <row r="491" spans="1:19" ht="14.4" customHeight="1" x14ac:dyDescent="0.3">
      <c r="A491" s="727" t="s">
        <v>1233</v>
      </c>
      <c r="B491" s="728" t="s">
        <v>1234</v>
      </c>
      <c r="C491" s="728" t="s">
        <v>546</v>
      </c>
      <c r="D491" s="728" t="s">
        <v>737</v>
      </c>
      <c r="E491" s="728" t="s">
        <v>1238</v>
      </c>
      <c r="F491" s="728" t="s">
        <v>1380</v>
      </c>
      <c r="G491" s="728" t="s">
        <v>1381</v>
      </c>
      <c r="H491" s="732"/>
      <c r="I491" s="732"/>
      <c r="J491" s="728"/>
      <c r="K491" s="728"/>
      <c r="L491" s="732">
        <v>4496</v>
      </c>
      <c r="M491" s="732">
        <v>148412.96</v>
      </c>
      <c r="N491" s="728">
        <v>1</v>
      </c>
      <c r="O491" s="728">
        <v>33.01</v>
      </c>
      <c r="P491" s="732">
        <v>12459</v>
      </c>
      <c r="Q491" s="732">
        <v>420072.99999999994</v>
      </c>
      <c r="R491" s="746">
        <v>2.830433406893845</v>
      </c>
      <c r="S491" s="733">
        <v>33.716429890039322</v>
      </c>
    </row>
    <row r="492" spans="1:19" ht="14.4" customHeight="1" x14ac:dyDescent="0.3">
      <c r="A492" s="727" t="s">
        <v>1233</v>
      </c>
      <c r="B492" s="728" t="s">
        <v>1234</v>
      </c>
      <c r="C492" s="728" t="s">
        <v>546</v>
      </c>
      <c r="D492" s="728" t="s">
        <v>737</v>
      </c>
      <c r="E492" s="728" t="s">
        <v>1294</v>
      </c>
      <c r="F492" s="728" t="s">
        <v>1391</v>
      </c>
      <c r="G492" s="728" t="s">
        <v>1392</v>
      </c>
      <c r="H492" s="732"/>
      <c r="I492" s="732"/>
      <c r="J492" s="728"/>
      <c r="K492" s="728"/>
      <c r="L492" s="732">
        <v>15</v>
      </c>
      <c r="M492" s="732">
        <v>217590</v>
      </c>
      <c r="N492" s="728">
        <v>1</v>
      </c>
      <c r="O492" s="728">
        <v>14506</v>
      </c>
      <c r="P492" s="732">
        <v>48</v>
      </c>
      <c r="Q492" s="732">
        <v>696336</v>
      </c>
      <c r="R492" s="746">
        <v>3.2002205983730869</v>
      </c>
      <c r="S492" s="733">
        <v>14507</v>
      </c>
    </row>
    <row r="493" spans="1:19" ht="14.4" customHeight="1" x14ac:dyDescent="0.3">
      <c r="A493" s="727" t="s">
        <v>1233</v>
      </c>
      <c r="B493" s="728" t="s">
        <v>1234</v>
      </c>
      <c r="C493" s="728" t="s">
        <v>546</v>
      </c>
      <c r="D493" s="728" t="s">
        <v>738</v>
      </c>
      <c r="E493" s="728" t="s">
        <v>1235</v>
      </c>
      <c r="F493" s="728" t="s">
        <v>1374</v>
      </c>
      <c r="G493" s="728" t="s">
        <v>662</v>
      </c>
      <c r="H493" s="732"/>
      <c r="I493" s="732"/>
      <c r="J493" s="728"/>
      <c r="K493" s="728"/>
      <c r="L493" s="732"/>
      <c r="M493" s="732"/>
      <c r="N493" s="728"/>
      <c r="O493" s="728"/>
      <c r="P493" s="732">
        <v>3.5500000000000003</v>
      </c>
      <c r="Q493" s="732">
        <v>7134.24</v>
      </c>
      <c r="R493" s="746"/>
      <c r="S493" s="733">
        <v>2009.6450704225349</v>
      </c>
    </row>
    <row r="494" spans="1:19" ht="14.4" customHeight="1" x14ac:dyDescent="0.3">
      <c r="A494" s="727" t="s">
        <v>1233</v>
      </c>
      <c r="B494" s="728" t="s">
        <v>1234</v>
      </c>
      <c r="C494" s="728" t="s">
        <v>546</v>
      </c>
      <c r="D494" s="728" t="s">
        <v>738</v>
      </c>
      <c r="E494" s="728" t="s">
        <v>1235</v>
      </c>
      <c r="F494" s="728" t="s">
        <v>1377</v>
      </c>
      <c r="G494" s="728" t="s">
        <v>666</v>
      </c>
      <c r="H494" s="732"/>
      <c r="I494" s="732"/>
      <c r="J494" s="728"/>
      <c r="K494" s="728"/>
      <c r="L494" s="732"/>
      <c r="M494" s="732"/>
      <c r="N494" s="728"/>
      <c r="O494" s="728"/>
      <c r="P494" s="732">
        <v>0.19999999999999998</v>
      </c>
      <c r="Q494" s="732">
        <v>1819.0200000000002</v>
      </c>
      <c r="R494" s="746"/>
      <c r="S494" s="733">
        <v>9095.1000000000022</v>
      </c>
    </row>
    <row r="495" spans="1:19" ht="14.4" customHeight="1" x14ac:dyDescent="0.3">
      <c r="A495" s="727" t="s">
        <v>1233</v>
      </c>
      <c r="B495" s="728" t="s">
        <v>1234</v>
      </c>
      <c r="C495" s="728" t="s">
        <v>546</v>
      </c>
      <c r="D495" s="728" t="s">
        <v>738</v>
      </c>
      <c r="E495" s="728" t="s">
        <v>1235</v>
      </c>
      <c r="F495" s="728" t="s">
        <v>1378</v>
      </c>
      <c r="G495" s="728" t="s">
        <v>666</v>
      </c>
      <c r="H495" s="732"/>
      <c r="I495" s="732"/>
      <c r="J495" s="728"/>
      <c r="K495" s="728"/>
      <c r="L495" s="732">
        <v>5.3</v>
      </c>
      <c r="M495" s="732">
        <v>9385.2400000000016</v>
      </c>
      <c r="N495" s="728">
        <v>1</v>
      </c>
      <c r="O495" s="728">
        <v>1770.8000000000004</v>
      </c>
      <c r="P495" s="732">
        <v>22.799999999999994</v>
      </c>
      <c r="Q495" s="732">
        <v>41474.200000000012</v>
      </c>
      <c r="R495" s="746">
        <v>4.4190878443172474</v>
      </c>
      <c r="S495" s="733">
        <v>1819.0438596491238</v>
      </c>
    </row>
    <row r="496" spans="1:19" ht="14.4" customHeight="1" x14ac:dyDescent="0.3">
      <c r="A496" s="727" t="s">
        <v>1233</v>
      </c>
      <c r="B496" s="728" t="s">
        <v>1234</v>
      </c>
      <c r="C496" s="728" t="s">
        <v>546</v>
      </c>
      <c r="D496" s="728" t="s">
        <v>738</v>
      </c>
      <c r="E496" s="728" t="s">
        <v>1235</v>
      </c>
      <c r="F496" s="728" t="s">
        <v>1379</v>
      </c>
      <c r="G496" s="728" t="s">
        <v>664</v>
      </c>
      <c r="H496" s="732"/>
      <c r="I496" s="732"/>
      <c r="J496" s="728"/>
      <c r="K496" s="728"/>
      <c r="L496" s="732">
        <v>0.38</v>
      </c>
      <c r="M496" s="732">
        <v>338.92</v>
      </c>
      <c r="N496" s="728">
        <v>1</v>
      </c>
      <c r="O496" s="728">
        <v>891.89473684210532</v>
      </c>
      <c r="P496" s="732">
        <v>1.4900000000000004</v>
      </c>
      <c r="Q496" s="732">
        <v>1333.0900000000004</v>
      </c>
      <c r="R496" s="746">
        <v>3.9333471025610773</v>
      </c>
      <c r="S496" s="733">
        <v>894.69127516778519</v>
      </c>
    </row>
    <row r="497" spans="1:19" ht="14.4" customHeight="1" x14ac:dyDescent="0.3">
      <c r="A497" s="727" t="s">
        <v>1233</v>
      </c>
      <c r="B497" s="728" t="s">
        <v>1234</v>
      </c>
      <c r="C497" s="728" t="s">
        <v>546</v>
      </c>
      <c r="D497" s="728" t="s">
        <v>738</v>
      </c>
      <c r="E497" s="728" t="s">
        <v>1238</v>
      </c>
      <c r="F497" s="728" t="s">
        <v>1380</v>
      </c>
      <c r="G497" s="728" t="s">
        <v>1381</v>
      </c>
      <c r="H497" s="732"/>
      <c r="I497" s="732"/>
      <c r="J497" s="728"/>
      <c r="K497" s="728"/>
      <c r="L497" s="732">
        <v>2924</v>
      </c>
      <c r="M497" s="732">
        <v>96521.24</v>
      </c>
      <c r="N497" s="728">
        <v>1</v>
      </c>
      <c r="O497" s="728">
        <v>33.010000000000005</v>
      </c>
      <c r="P497" s="732">
        <v>14889</v>
      </c>
      <c r="Q497" s="732">
        <v>500900.89999999997</v>
      </c>
      <c r="R497" s="746">
        <v>5.189540664831906</v>
      </c>
      <c r="S497" s="733">
        <v>33.642346698905229</v>
      </c>
    </row>
    <row r="498" spans="1:19" ht="14.4" customHeight="1" x14ac:dyDescent="0.3">
      <c r="A498" s="727" t="s">
        <v>1233</v>
      </c>
      <c r="B498" s="728" t="s">
        <v>1234</v>
      </c>
      <c r="C498" s="728" t="s">
        <v>546</v>
      </c>
      <c r="D498" s="728" t="s">
        <v>738</v>
      </c>
      <c r="E498" s="728" t="s">
        <v>1238</v>
      </c>
      <c r="F498" s="728" t="s">
        <v>1382</v>
      </c>
      <c r="G498" s="728" t="s">
        <v>1383</v>
      </c>
      <c r="H498" s="732"/>
      <c r="I498" s="732"/>
      <c r="J498" s="728"/>
      <c r="K498" s="728"/>
      <c r="L498" s="732"/>
      <c r="M498" s="732"/>
      <c r="N498" s="728"/>
      <c r="O498" s="728"/>
      <c r="P498" s="732">
        <v>2</v>
      </c>
      <c r="Q498" s="732">
        <v>115.56</v>
      </c>
      <c r="R498" s="746"/>
      <c r="S498" s="733">
        <v>57.78</v>
      </c>
    </row>
    <row r="499" spans="1:19" ht="14.4" customHeight="1" x14ac:dyDescent="0.3">
      <c r="A499" s="727" t="s">
        <v>1233</v>
      </c>
      <c r="B499" s="728" t="s">
        <v>1234</v>
      </c>
      <c r="C499" s="728" t="s">
        <v>546</v>
      </c>
      <c r="D499" s="728" t="s">
        <v>738</v>
      </c>
      <c r="E499" s="728" t="s">
        <v>1294</v>
      </c>
      <c r="F499" s="728" t="s">
        <v>1391</v>
      </c>
      <c r="G499" s="728" t="s">
        <v>1392</v>
      </c>
      <c r="H499" s="732"/>
      <c r="I499" s="732"/>
      <c r="J499" s="728"/>
      <c r="K499" s="728"/>
      <c r="L499" s="732">
        <v>12</v>
      </c>
      <c r="M499" s="732">
        <v>174072</v>
      </c>
      <c r="N499" s="728">
        <v>1</v>
      </c>
      <c r="O499" s="728">
        <v>14506</v>
      </c>
      <c r="P499" s="732">
        <v>59</v>
      </c>
      <c r="Q499" s="732">
        <v>855913</v>
      </c>
      <c r="R499" s="746">
        <v>4.9170056068753158</v>
      </c>
      <c r="S499" s="733">
        <v>14507</v>
      </c>
    </row>
    <row r="500" spans="1:19" ht="14.4" customHeight="1" x14ac:dyDescent="0.3">
      <c r="A500" s="727" t="s">
        <v>1233</v>
      </c>
      <c r="B500" s="728" t="s">
        <v>1234</v>
      </c>
      <c r="C500" s="728" t="s">
        <v>546</v>
      </c>
      <c r="D500" s="728" t="s">
        <v>1231</v>
      </c>
      <c r="E500" s="728" t="s">
        <v>1235</v>
      </c>
      <c r="F500" s="728" t="s">
        <v>1374</v>
      </c>
      <c r="G500" s="728" t="s">
        <v>662</v>
      </c>
      <c r="H500" s="732"/>
      <c r="I500" s="732"/>
      <c r="J500" s="728"/>
      <c r="K500" s="728"/>
      <c r="L500" s="732"/>
      <c r="M500" s="732"/>
      <c r="N500" s="728"/>
      <c r="O500" s="728"/>
      <c r="P500" s="732">
        <v>1.1499999999999999</v>
      </c>
      <c r="Q500" s="732">
        <v>2311.09</v>
      </c>
      <c r="R500" s="746"/>
      <c r="S500" s="733">
        <v>2009.6434782608699</v>
      </c>
    </row>
    <row r="501" spans="1:19" ht="14.4" customHeight="1" x14ac:dyDescent="0.3">
      <c r="A501" s="727" t="s">
        <v>1233</v>
      </c>
      <c r="B501" s="728" t="s">
        <v>1234</v>
      </c>
      <c r="C501" s="728" t="s">
        <v>546</v>
      </c>
      <c r="D501" s="728" t="s">
        <v>1231</v>
      </c>
      <c r="E501" s="728" t="s">
        <v>1235</v>
      </c>
      <c r="F501" s="728" t="s">
        <v>1378</v>
      </c>
      <c r="G501" s="728" t="s">
        <v>666</v>
      </c>
      <c r="H501" s="732"/>
      <c r="I501" s="732"/>
      <c r="J501" s="728"/>
      <c r="K501" s="728"/>
      <c r="L501" s="732"/>
      <c r="M501" s="732"/>
      <c r="N501" s="728"/>
      <c r="O501" s="728"/>
      <c r="P501" s="732">
        <v>41.54999999999999</v>
      </c>
      <c r="Q501" s="732">
        <v>75584.829999999973</v>
      </c>
      <c r="R501" s="746"/>
      <c r="S501" s="733">
        <v>1819.1294825511429</v>
      </c>
    </row>
    <row r="502" spans="1:19" ht="14.4" customHeight="1" x14ac:dyDescent="0.3">
      <c r="A502" s="727" t="s">
        <v>1233</v>
      </c>
      <c r="B502" s="728" t="s">
        <v>1234</v>
      </c>
      <c r="C502" s="728" t="s">
        <v>546</v>
      </c>
      <c r="D502" s="728" t="s">
        <v>1231</v>
      </c>
      <c r="E502" s="728" t="s">
        <v>1235</v>
      </c>
      <c r="F502" s="728" t="s">
        <v>1379</v>
      </c>
      <c r="G502" s="728" t="s">
        <v>664</v>
      </c>
      <c r="H502" s="732"/>
      <c r="I502" s="732"/>
      <c r="J502" s="728"/>
      <c r="K502" s="728"/>
      <c r="L502" s="732"/>
      <c r="M502" s="732"/>
      <c r="N502" s="728"/>
      <c r="O502" s="728"/>
      <c r="P502" s="732">
        <v>2.8299999999999992</v>
      </c>
      <c r="Q502" s="732">
        <v>2553.2300000000005</v>
      </c>
      <c r="R502" s="746"/>
      <c r="S502" s="733">
        <v>902.20141342756222</v>
      </c>
    </row>
    <row r="503" spans="1:19" ht="14.4" customHeight="1" x14ac:dyDescent="0.3">
      <c r="A503" s="727" t="s">
        <v>1233</v>
      </c>
      <c r="B503" s="728" t="s">
        <v>1234</v>
      </c>
      <c r="C503" s="728" t="s">
        <v>546</v>
      </c>
      <c r="D503" s="728" t="s">
        <v>1231</v>
      </c>
      <c r="E503" s="728" t="s">
        <v>1238</v>
      </c>
      <c r="F503" s="728" t="s">
        <v>1380</v>
      </c>
      <c r="G503" s="728" t="s">
        <v>1381</v>
      </c>
      <c r="H503" s="732"/>
      <c r="I503" s="732"/>
      <c r="J503" s="728"/>
      <c r="K503" s="728"/>
      <c r="L503" s="732"/>
      <c r="M503" s="732"/>
      <c r="N503" s="728"/>
      <c r="O503" s="728"/>
      <c r="P503" s="732">
        <v>26548</v>
      </c>
      <c r="Q503" s="732">
        <v>892578.34999999986</v>
      </c>
      <c r="R503" s="746"/>
      <c r="S503" s="733">
        <v>33.621302923007377</v>
      </c>
    </row>
    <row r="504" spans="1:19" ht="14.4" customHeight="1" x14ac:dyDescent="0.3">
      <c r="A504" s="727" t="s">
        <v>1233</v>
      </c>
      <c r="B504" s="728" t="s">
        <v>1234</v>
      </c>
      <c r="C504" s="728" t="s">
        <v>546</v>
      </c>
      <c r="D504" s="728" t="s">
        <v>1231</v>
      </c>
      <c r="E504" s="728" t="s">
        <v>1294</v>
      </c>
      <c r="F504" s="728" t="s">
        <v>1391</v>
      </c>
      <c r="G504" s="728" t="s">
        <v>1392</v>
      </c>
      <c r="H504" s="732"/>
      <c r="I504" s="732"/>
      <c r="J504" s="728"/>
      <c r="K504" s="728"/>
      <c r="L504" s="732"/>
      <c r="M504" s="732"/>
      <c r="N504" s="728"/>
      <c r="O504" s="728"/>
      <c r="P504" s="732">
        <v>100</v>
      </c>
      <c r="Q504" s="732">
        <v>1450700</v>
      </c>
      <c r="R504" s="746"/>
      <c r="S504" s="733">
        <v>14507</v>
      </c>
    </row>
    <row r="505" spans="1:19" ht="14.4" customHeight="1" thickBot="1" x14ac:dyDescent="0.35">
      <c r="A505" s="734" t="s">
        <v>1233</v>
      </c>
      <c r="B505" s="735" t="s">
        <v>1234</v>
      </c>
      <c r="C505" s="735" t="s">
        <v>1393</v>
      </c>
      <c r="D505" s="735" t="s">
        <v>1221</v>
      </c>
      <c r="E505" s="735" t="s">
        <v>1235</v>
      </c>
      <c r="F505" s="735" t="s">
        <v>1288</v>
      </c>
      <c r="G505" s="735" t="s">
        <v>1394</v>
      </c>
      <c r="H505" s="739"/>
      <c r="I505" s="739"/>
      <c r="J505" s="735"/>
      <c r="K505" s="735"/>
      <c r="L505" s="739"/>
      <c r="M505" s="739"/>
      <c r="N505" s="735"/>
      <c r="O505" s="735"/>
      <c r="P505" s="739">
        <v>0</v>
      </c>
      <c r="Q505" s="739">
        <v>0</v>
      </c>
      <c r="R505" s="747"/>
      <c r="S505" s="740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8" t="s">
        <v>157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</row>
    <row r="2" spans="1:19" ht="14.4" customHeight="1" thickBot="1" x14ac:dyDescent="0.35">
      <c r="A2" s="374" t="s">
        <v>321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3424418</v>
      </c>
      <c r="C3" s="344">
        <f t="shared" ref="C3:R3" si="0">SUBTOTAL(9,C6:C1048576)</f>
        <v>19.979059934642123</v>
      </c>
      <c r="D3" s="344">
        <f t="shared" si="0"/>
        <v>3263027</v>
      </c>
      <c r="E3" s="344">
        <f t="shared" si="0"/>
        <v>21</v>
      </c>
      <c r="F3" s="344">
        <f t="shared" si="0"/>
        <v>3216664</v>
      </c>
      <c r="G3" s="347">
        <f>IF(D3&lt;&gt;0,F3/D3,"")</f>
        <v>0.98579141392332947</v>
      </c>
      <c r="H3" s="343">
        <f t="shared" si="0"/>
        <v>3128310.8700000006</v>
      </c>
      <c r="I3" s="344">
        <f t="shared" si="0"/>
        <v>25.556582304688291</v>
      </c>
      <c r="J3" s="344">
        <f t="shared" si="0"/>
        <v>2526363.2699999996</v>
      </c>
      <c r="K3" s="344">
        <f t="shared" si="0"/>
        <v>20</v>
      </c>
      <c r="L3" s="344">
        <f t="shared" si="0"/>
        <v>2246241.8299999991</v>
      </c>
      <c r="M3" s="345">
        <f>IF(J3&lt;&gt;0,L3/J3,"")</f>
        <v>0.88912068057417548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02" t="s">
        <v>129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  <c r="N4" s="603" t="s">
        <v>125</v>
      </c>
      <c r="O4" s="604"/>
      <c r="P4" s="604"/>
      <c r="Q4" s="604"/>
      <c r="R4" s="604"/>
      <c r="S4" s="606"/>
    </row>
    <row r="5" spans="1:19" ht="14.4" customHeight="1" thickBot="1" x14ac:dyDescent="0.35">
      <c r="A5" s="824"/>
      <c r="B5" s="825">
        <v>2015</v>
      </c>
      <c r="C5" s="826"/>
      <c r="D5" s="826">
        <v>2016</v>
      </c>
      <c r="E5" s="826"/>
      <c r="F5" s="826">
        <v>2017</v>
      </c>
      <c r="G5" s="864" t="s">
        <v>2</v>
      </c>
      <c r="H5" s="825">
        <v>2015</v>
      </c>
      <c r="I5" s="826"/>
      <c r="J5" s="826">
        <v>2016</v>
      </c>
      <c r="K5" s="826"/>
      <c r="L5" s="826">
        <v>2017</v>
      </c>
      <c r="M5" s="864" t="s">
        <v>2</v>
      </c>
      <c r="N5" s="825">
        <v>2015</v>
      </c>
      <c r="O5" s="826"/>
      <c r="P5" s="826">
        <v>2016</v>
      </c>
      <c r="Q5" s="826"/>
      <c r="R5" s="826">
        <v>2017</v>
      </c>
      <c r="S5" s="864" t="s">
        <v>2</v>
      </c>
    </row>
    <row r="6" spans="1:19" ht="14.4" customHeight="1" x14ac:dyDescent="0.3">
      <c r="A6" s="819" t="s">
        <v>1397</v>
      </c>
      <c r="B6" s="846">
        <v>406109</v>
      </c>
      <c r="C6" s="805">
        <v>1.3232616487455198</v>
      </c>
      <c r="D6" s="846">
        <v>306900</v>
      </c>
      <c r="E6" s="805">
        <v>1</v>
      </c>
      <c r="F6" s="846">
        <v>402679</v>
      </c>
      <c r="G6" s="810">
        <v>1.3120853698273054</v>
      </c>
      <c r="H6" s="846">
        <v>426656.26999999996</v>
      </c>
      <c r="I6" s="805">
        <v>1.521300876586605</v>
      </c>
      <c r="J6" s="846">
        <v>280454.89000000007</v>
      </c>
      <c r="K6" s="805">
        <v>1</v>
      </c>
      <c r="L6" s="846">
        <v>308649.73</v>
      </c>
      <c r="M6" s="810">
        <v>1.1005325312744587</v>
      </c>
      <c r="N6" s="846"/>
      <c r="O6" s="805"/>
      <c r="P6" s="846"/>
      <c r="Q6" s="805"/>
      <c r="R6" s="846"/>
      <c r="S6" s="231"/>
    </row>
    <row r="7" spans="1:19" ht="14.4" customHeight="1" x14ac:dyDescent="0.3">
      <c r="A7" s="756" t="s">
        <v>1398</v>
      </c>
      <c r="B7" s="848">
        <v>128312</v>
      </c>
      <c r="C7" s="728">
        <v>1.7768791890544509</v>
      </c>
      <c r="D7" s="848">
        <v>72212</v>
      </c>
      <c r="E7" s="728">
        <v>1</v>
      </c>
      <c r="F7" s="848">
        <v>138671</v>
      </c>
      <c r="G7" s="746">
        <v>1.9203318008087298</v>
      </c>
      <c r="H7" s="848">
        <v>159686.00000000012</v>
      </c>
      <c r="I7" s="728">
        <v>2.6826770054264735</v>
      </c>
      <c r="J7" s="848">
        <v>59524.869999999995</v>
      </c>
      <c r="K7" s="728">
        <v>1</v>
      </c>
      <c r="L7" s="848">
        <v>98142.800000000032</v>
      </c>
      <c r="M7" s="746">
        <v>1.6487696655196398</v>
      </c>
      <c r="N7" s="848"/>
      <c r="O7" s="728"/>
      <c r="P7" s="848"/>
      <c r="Q7" s="728"/>
      <c r="R7" s="848"/>
      <c r="S7" s="769"/>
    </row>
    <row r="8" spans="1:19" ht="14.4" customHeight="1" x14ac:dyDescent="0.3">
      <c r="A8" s="756" t="s">
        <v>1399</v>
      </c>
      <c r="B8" s="848">
        <v>316391</v>
      </c>
      <c r="C8" s="728">
        <v>0.96926687151334312</v>
      </c>
      <c r="D8" s="848">
        <v>326423</v>
      </c>
      <c r="E8" s="728">
        <v>1</v>
      </c>
      <c r="F8" s="848">
        <v>257718</v>
      </c>
      <c r="G8" s="746">
        <v>0.78952157170297432</v>
      </c>
      <c r="H8" s="848">
        <v>327542.45</v>
      </c>
      <c r="I8" s="728">
        <v>0.89906427910167697</v>
      </c>
      <c r="J8" s="848">
        <v>364314.83</v>
      </c>
      <c r="K8" s="728">
        <v>1</v>
      </c>
      <c r="L8" s="848">
        <v>200564.54999999987</v>
      </c>
      <c r="M8" s="746">
        <v>0.55052535193255747</v>
      </c>
      <c r="N8" s="848"/>
      <c r="O8" s="728"/>
      <c r="P8" s="848"/>
      <c r="Q8" s="728"/>
      <c r="R8" s="848"/>
      <c r="S8" s="769"/>
    </row>
    <row r="9" spans="1:19" ht="14.4" customHeight="1" x14ac:dyDescent="0.3">
      <c r="A9" s="756" t="s">
        <v>1400</v>
      </c>
      <c r="B9" s="848">
        <v>355156</v>
      </c>
      <c r="C9" s="728">
        <v>1.3383830390183975</v>
      </c>
      <c r="D9" s="848">
        <v>265362</v>
      </c>
      <c r="E9" s="728">
        <v>1</v>
      </c>
      <c r="F9" s="848">
        <v>182273</v>
      </c>
      <c r="G9" s="746">
        <v>0.68688433159231543</v>
      </c>
      <c r="H9" s="848">
        <v>310505.28999999998</v>
      </c>
      <c r="I9" s="728">
        <v>1.7637247254884496</v>
      </c>
      <c r="J9" s="848">
        <v>176050.88</v>
      </c>
      <c r="K9" s="728">
        <v>1</v>
      </c>
      <c r="L9" s="848">
        <v>82740.22</v>
      </c>
      <c r="M9" s="746">
        <v>0.46997901970157718</v>
      </c>
      <c r="N9" s="848"/>
      <c r="O9" s="728"/>
      <c r="P9" s="848"/>
      <c r="Q9" s="728"/>
      <c r="R9" s="848"/>
      <c r="S9" s="769"/>
    </row>
    <row r="10" spans="1:19" ht="14.4" customHeight="1" x14ac:dyDescent="0.3">
      <c r="A10" s="756" t="s">
        <v>1401</v>
      </c>
      <c r="B10" s="848"/>
      <c r="C10" s="728"/>
      <c r="D10" s="848">
        <v>19498</v>
      </c>
      <c r="E10" s="728">
        <v>1</v>
      </c>
      <c r="F10" s="848">
        <v>29014</v>
      </c>
      <c r="G10" s="746">
        <v>1.4880500564160426</v>
      </c>
      <c r="H10" s="848"/>
      <c r="I10" s="728"/>
      <c r="J10" s="848">
        <v>9871.42</v>
      </c>
      <c r="K10" s="728">
        <v>1</v>
      </c>
      <c r="L10" s="848">
        <v>16237.010000000002</v>
      </c>
      <c r="M10" s="746">
        <v>1.6448504875691645</v>
      </c>
      <c r="N10" s="848"/>
      <c r="O10" s="728"/>
      <c r="P10" s="848"/>
      <c r="Q10" s="728"/>
      <c r="R10" s="848"/>
      <c r="S10" s="769"/>
    </row>
    <row r="11" spans="1:19" ht="14.4" customHeight="1" x14ac:dyDescent="0.3">
      <c r="A11" s="756" t="s">
        <v>1402</v>
      </c>
      <c r="B11" s="848">
        <v>2252</v>
      </c>
      <c r="C11" s="728"/>
      <c r="D11" s="848"/>
      <c r="E11" s="728"/>
      <c r="F11" s="848"/>
      <c r="G11" s="746"/>
      <c r="H11" s="848">
        <v>957.6</v>
      </c>
      <c r="I11" s="728"/>
      <c r="J11" s="848"/>
      <c r="K11" s="728"/>
      <c r="L11" s="848"/>
      <c r="M11" s="746"/>
      <c r="N11" s="848"/>
      <c r="O11" s="728"/>
      <c r="P11" s="848"/>
      <c r="Q11" s="728"/>
      <c r="R11" s="848"/>
      <c r="S11" s="769"/>
    </row>
    <row r="12" spans="1:19" ht="14.4" customHeight="1" x14ac:dyDescent="0.3">
      <c r="A12" s="756" t="s">
        <v>1403</v>
      </c>
      <c r="B12" s="848">
        <v>1148</v>
      </c>
      <c r="C12" s="728">
        <v>3.6623492630638681E-2</v>
      </c>
      <c r="D12" s="848">
        <v>31346</v>
      </c>
      <c r="E12" s="728">
        <v>1</v>
      </c>
      <c r="F12" s="848">
        <v>75807</v>
      </c>
      <c r="G12" s="746">
        <v>2.4183946915076886</v>
      </c>
      <c r="H12" s="848">
        <v>3151.18</v>
      </c>
      <c r="I12" s="728">
        <v>0.16506543310307906</v>
      </c>
      <c r="J12" s="848">
        <v>19090.490000000002</v>
      </c>
      <c r="K12" s="728">
        <v>1</v>
      </c>
      <c r="L12" s="848">
        <v>47393.960000000014</v>
      </c>
      <c r="M12" s="746">
        <v>2.4825952607816775</v>
      </c>
      <c r="N12" s="848"/>
      <c r="O12" s="728"/>
      <c r="P12" s="848"/>
      <c r="Q12" s="728"/>
      <c r="R12" s="848"/>
      <c r="S12" s="769"/>
    </row>
    <row r="13" spans="1:19" ht="14.4" customHeight="1" x14ac:dyDescent="0.3">
      <c r="A13" s="756" t="s">
        <v>1404</v>
      </c>
      <c r="B13" s="848">
        <v>21191</v>
      </c>
      <c r="C13" s="728">
        <v>1.1418179858828601</v>
      </c>
      <c r="D13" s="848">
        <v>18559</v>
      </c>
      <c r="E13" s="728">
        <v>1</v>
      </c>
      <c r="F13" s="848">
        <v>20772</v>
      </c>
      <c r="G13" s="746">
        <v>1.1192413384341828</v>
      </c>
      <c r="H13" s="848">
        <v>15896.240000000002</v>
      </c>
      <c r="I13" s="728">
        <v>3.522689045834599</v>
      </c>
      <c r="J13" s="848">
        <v>4512.53</v>
      </c>
      <c r="K13" s="728">
        <v>1</v>
      </c>
      <c r="L13" s="848">
        <v>14370.150000000001</v>
      </c>
      <c r="M13" s="746">
        <v>3.1844996044347633</v>
      </c>
      <c r="N13" s="848"/>
      <c r="O13" s="728"/>
      <c r="P13" s="848"/>
      <c r="Q13" s="728"/>
      <c r="R13" s="848"/>
      <c r="S13" s="769"/>
    </row>
    <row r="14" spans="1:19" ht="14.4" customHeight="1" x14ac:dyDescent="0.3">
      <c r="A14" s="756" t="s">
        <v>1405</v>
      </c>
      <c r="B14" s="848">
        <v>14392</v>
      </c>
      <c r="C14" s="728">
        <v>0.4650531553947071</v>
      </c>
      <c r="D14" s="848">
        <v>30947</v>
      </c>
      <c r="E14" s="728">
        <v>1</v>
      </c>
      <c r="F14" s="848">
        <v>45485</v>
      </c>
      <c r="G14" s="746">
        <v>1.469770898633147</v>
      </c>
      <c r="H14" s="848">
        <v>38155.1</v>
      </c>
      <c r="I14" s="728">
        <v>0.91418912200457381</v>
      </c>
      <c r="J14" s="848">
        <v>41736.550000000003</v>
      </c>
      <c r="K14" s="728">
        <v>1</v>
      </c>
      <c r="L14" s="848">
        <v>61659.66</v>
      </c>
      <c r="M14" s="746">
        <v>1.4773540218345791</v>
      </c>
      <c r="N14" s="848"/>
      <c r="O14" s="728"/>
      <c r="P14" s="848"/>
      <c r="Q14" s="728"/>
      <c r="R14" s="848"/>
      <c r="S14" s="769"/>
    </row>
    <row r="15" spans="1:19" ht="14.4" customHeight="1" x14ac:dyDescent="0.3">
      <c r="A15" s="756" t="s">
        <v>1406</v>
      </c>
      <c r="B15" s="848">
        <v>44827</v>
      </c>
      <c r="C15" s="728">
        <v>0.94081474174659474</v>
      </c>
      <c r="D15" s="848">
        <v>47647</v>
      </c>
      <c r="E15" s="728">
        <v>1</v>
      </c>
      <c r="F15" s="848">
        <v>60104</v>
      </c>
      <c r="G15" s="746">
        <v>1.2614435326463367</v>
      </c>
      <c r="H15" s="848">
        <v>32682.16</v>
      </c>
      <c r="I15" s="728">
        <v>0.62246848437798785</v>
      </c>
      <c r="J15" s="848">
        <v>52504.12</v>
      </c>
      <c r="K15" s="728">
        <v>1</v>
      </c>
      <c r="L15" s="848">
        <v>37548.939999999995</v>
      </c>
      <c r="M15" s="746">
        <v>0.71516178158971133</v>
      </c>
      <c r="N15" s="848"/>
      <c r="O15" s="728"/>
      <c r="P15" s="848"/>
      <c r="Q15" s="728"/>
      <c r="R15" s="848"/>
      <c r="S15" s="769"/>
    </row>
    <row r="16" spans="1:19" ht="14.4" customHeight="1" x14ac:dyDescent="0.3">
      <c r="A16" s="756" t="s">
        <v>1407</v>
      </c>
      <c r="B16" s="848"/>
      <c r="C16" s="728"/>
      <c r="D16" s="848">
        <v>37</v>
      </c>
      <c r="E16" s="728">
        <v>1</v>
      </c>
      <c r="F16" s="848">
        <v>61044</v>
      </c>
      <c r="G16" s="746">
        <v>1649.8378378378379</v>
      </c>
      <c r="H16" s="848"/>
      <c r="I16" s="728"/>
      <c r="J16" s="848"/>
      <c r="K16" s="728"/>
      <c r="L16" s="848">
        <v>32229.010000000002</v>
      </c>
      <c r="M16" s="746"/>
      <c r="N16" s="848"/>
      <c r="O16" s="728"/>
      <c r="P16" s="848"/>
      <c r="Q16" s="728"/>
      <c r="R16" s="848"/>
      <c r="S16" s="769"/>
    </row>
    <row r="17" spans="1:19" ht="14.4" customHeight="1" x14ac:dyDescent="0.3">
      <c r="A17" s="756" t="s">
        <v>1408</v>
      </c>
      <c r="B17" s="848">
        <v>276536</v>
      </c>
      <c r="C17" s="728">
        <v>1.2666486503817773</v>
      </c>
      <c r="D17" s="848">
        <v>218321</v>
      </c>
      <c r="E17" s="728">
        <v>1</v>
      </c>
      <c r="F17" s="848">
        <v>204296</v>
      </c>
      <c r="G17" s="746">
        <v>0.93575972993894307</v>
      </c>
      <c r="H17" s="848">
        <v>252136.41999999998</v>
      </c>
      <c r="I17" s="728">
        <v>1.4142990162477858</v>
      </c>
      <c r="J17" s="848">
        <v>178276.59999999998</v>
      </c>
      <c r="K17" s="728">
        <v>1</v>
      </c>
      <c r="L17" s="848">
        <v>152634.9</v>
      </c>
      <c r="M17" s="746">
        <v>0.85616900928108353</v>
      </c>
      <c r="N17" s="848"/>
      <c r="O17" s="728"/>
      <c r="P17" s="848"/>
      <c r="Q17" s="728"/>
      <c r="R17" s="848"/>
      <c r="S17" s="769"/>
    </row>
    <row r="18" spans="1:19" ht="14.4" customHeight="1" x14ac:dyDescent="0.3">
      <c r="A18" s="756" t="s">
        <v>1409</v>
      </c>
      <c r="B18" s="848">
        <v>106215</v>
      </c>
      <c r="C18" s="728">
        <v>0.77854823458699529</v>
      </c>
      <c r="D18" s="848">
        <v>136427</v>
      </c>
      <c r="E18" s="728">
        <v>1</v>
      </c>
      <c r="F18" s="848">
        <v>112251</v>
      </c>
      <c r="G18" s="746">
        <v>0.82279167613448956</v>
      </c>
      <c r="H18" s="848">
        <v>109212.12000000001</v>
      </c>
      <c r="I18" s="728">
        <v>1.082538568590834</v>
      </c>
      <c r="J18" s="848">
        <v>100885.2</v>
      </c>
      <c r="K18" s="728">
        <v>1</v>
      </c>
      <c r="L18" s="848">
        <v>75640.200000000012</v>
      </c>
      <c r="M18" s="746">
        <v>0.74976507951612337</v>
      </c>
      <c r="N18" s="848"/>
      <c r="O18" s="728"/>
      <c r="P18" s="848"/>
      <c r="Q18" s="728"/>
      <c r="R18" s="848"/>
      <c r="S18" s="769"/>
    </row>
    <row r="19" spans="1:19" ht="14.4" customHeight="1" x14ac:dyDescent="0.3">
      <c r="A19" s="756" t="s">
        <v>1410</v>
      </c>
      <c r="B19" s="848">
        <v>586</v>
      </c>
      <c r="C19" s="728">
        <v>0.11738782051282051</v>
      </c>
      <c r="D19" s="848">
        <v>4992</v>
      </c>
      <c r="E19" s="728">
        <v>1</v>
      </c>
      <c r="F19" s="848"/>
      <c r="G19" s="746"/>
      <c r="H19" s="848">
        <v>422</v>
      </c>
      <c r="I19" s="728">
        <v>0.19078188928321166</v>
      </c>
      <c r="J19" s="848">
        <v>2211.9499999999998</v>
      </c>
      <c r="K19" s="728">
        <v>1</v>
      </c>
      <c r="L19" s="848"/>
      <c r="M19" s="746"/>
      <c r="N19" s="848"/>
      <c r="O19" s="728"/>
      <c r="P19" s="848"/>
      <c r="Q19" s="728"/>
      <c r="R19" s="848"/>
      <c r="S19" s="769"/>
    </row>
    <row r="20" spans="1:19" ht="14.4" customHeight="1" x14ac:dyDescent="0.3">
      <c r="A20" s="756" t="s">
        <v>1411</v>
      </c>
      <c r="B20" s="848">
        <v>4523</v>
      </c>
      <c r="C20" s="728"/>
      <c r="D20" s="848"/>
      <c r="E20" s="728"/>
      <c r="F20" s="848"/>
      <c r="G20" s="746"/>
      <c r="H20" s="848">
        <v>1635.2</v>
      </c>
      <c r="I20" s="728"/>
      <c r="J20" s="848"/>
      <c r="K20" s="728"/>
      <c r="L20" s="848"/>
      <c r="M20" s="746"/>
      <c r="N20" s="848"/>
      <c r="O20" s="728"/>
      <c r="P20" s="848"/>
      <c r="Q20" s="728"/>
      <c r="R20" s="848"/>
      <c r="S20" s="769"/>
    </row>
    <row r="21" spans="1:19" ht="14.4" customHeight="1" x14ac:dyDescent="0.3">
      <c r="A21" s="756" t="s">
        <v>1412</v>
      </c>
      <c r="B21" s="848">
        <v>147997</v>
      </c>
      <c r="C21" s="728">
        <v>1.4528453768148664</v>
      </c>
      <c r="D21" s="848">
        <v>101867</v>
      </c>
      <c r="E21" s="728">
        <v>1</v>
      </c>
      <c r="F21" s="848">
        <v>87044</v>
      </c>
      <c r="G21" s="746">
        <v>0.85448673270048203</v>
      </c>
      <c r="H21" s="848">
        <v>138780.18000000002</v>
      </c>
      <c r="I21" s="728">
        <v>1.8355017964166898</v>
      </c>
      <c r="J21" s="848">
        <v>75608.849999999991</v>
      </c>
      <c r="K21" s="728">
        <v>1</v>
      </c>
      <c r="L21" s="848">
        <v>52699.99</v>
      </c>
      <c r="M21" s="746">
        <v>0.69700822059851464</v>
      </c>
      <c r="N21" s="848"/>
      <c r="O21" s="728"/>
      <c r="P21" s="848"/>
      <c r="Q21" s="728"/>
      <c r="R21" s="848"/>
      <c r="S21" s="769"/>
    </row>
    <row r="22" spans="1:19" ht="14.4" customHeight="1" x14ac:dyDescent="0.3">
      <c r="A22" s="756" t="s">
        <v>716</v>
      </c>
      <c r="B22" s="848">
        <v>1204244</v>
      </c>
      <c r="C22" s="728">
        <v>0.88566824618059414</v>
      </c>
      <c r="D22" s="848">
        <v>1359701</v>
      </c>
      <c r="E22" s="728">
        <v>1</v>
      </c>
      <c r="F22" s="848">
        <v>1126483</v>
      </c>
      <c r="G22" s="746">
        <v>0.82847846695707361</v>
      </c>
      <c r="H22" s="848">
        <v>869449.66999999969</v>
      </c>
      <c r="I22" s="728">
        <v>0.95693695135213352</v>
      </c>
      <c r="J22" s="848">
        <v>908575.7099999995</v>
      </c>
      <c r="K22" s="728">
        <v>1</v>
      </c>
      <c r="L22" s="848">
        <v>789783.09999999974</v>
      </c>
      <c r="M22" s="746">
        <v>0.86925403277620106</v>
      </c>
      <c r="N22" s="848"/>
      <c r="O22" s="728"/>
      <c r="P22" s="848"/>
      <c r="Q22" s="728"/>
      <c r="R22" s="848"/>
      <c r="S22" s="769"/>
    </row>
    <row r="23" spans="1:19" ht="14.4" customHeight="1" x14ac:dyDescent="0.3">
      <c r="A23" s="756" t="s">
        <v>1413</v>
      </c>
      <c r="B23" s="848">
        <v>43020</v>
      </c>
      <c r="C23" s="728">
        <v>0.55579959174181548</v>
      </c>
      <c r="D23" s="848">
        <v>77402</v>
      </c>
      <c r="E23" s="728">
        <v>1</v>
      </c>
      <c r="F23" s="848">
        <v>29014</v>
      </c>
      <c r="G23" s="746">
        <v>0.37484819513707657</v>
      </c>
      <c r="H23" s="848">
        <v>48769.89</v>
      </c>
      <c r="I23" s="728">
        <v>1.2607241282772246</v>
      </c>
      <c r="J23" s="848">
        <v>38684.03</v>
      </c>
      <c r="K23" s="728">
        <v>1</v>
      </c>
      <c r="L23" s="848">
        <v>13692.68</v>
      </c>
      <c r="M23" s="746">
        <v>0.35396208719722327</v>
      </c>
      <c r="N23" s="848"/>
      <c r="O23" s="728"/>
      <c r="P23" s="848"/>
      <c r="Q23" s="728"/>
      <c r="R23" s="848"/>
      <c r="S23" s="769"/>
    </row>
    <row r="24" spans="1:19" ht="14.4" customHeight="1" x14ac:dyDescent="0.3">
      <c r="A24" s="756" t="s">
        <v>1414</v>
      </c>
      <c r="B24" s="848">
        <v>16680</v>
      </c>
      <c r="C24" s="728">
        <v>1.6903121199837861</v>
      </c>
      <c r="D24" s="848">
        <v>9868</v>
      </c>
      <c r="E24" s="728">
        <v>1</v>
      </c>
      <c r="F24" s="848">
        <v>33966</v>
      </c>
      <c r="G24" s="746">
        <v>3.4420348601540334</v>
      </c>
      <c r="H24" s="848">
        <v>16983.969999999998</v>
      </c>
      <c r="I24" s="728">
        <v>0.70373884712423296</v>
      </c>
      <c r="J24" s="848">
        <v>24133.91</v>
      </c>
      <c r="K24" s="728">
        <v>1</v>
      </c>
      <c r="L24" s="848">
        <v>17221.91</v>
      </c>
      <c r="M24" s="746">
        <v>0.71359800380460525</v>
      </c>
      <c r="N24" s="848"/>
      <c r="O24" s="728"/>
      <c r="P24" s="848"/>
      <c r="Q24" s="728"/>
      <c r="R24" s="848"/>
      <c r="S24" s="769"/>
    </row>
    <row r="25" spans="1:19" ht="14.4" customHeight="1" x14ac:dyDescent="0.3">
      <c r="A25" s="756" t="s">
        <v>1415</v>
      </c>
      <c r="B25" s="848">
        <v>20322</v>
      </c>
      <c r="C25" s="728">
        <v>1.4634884055883624</v>
      </c>
      <c r="D25" s="848">
        <v>13886</v>
      </c>
      <c r="E25" s="728">
        <v>1</v>
      </c>
      <c r="F25" s="848">
        <v>55688</v>
      </c>
      <c r="G25" s="746">
        <v>4.0103701569926544</v>
      </c>
      <c r="H25" s="848">
        <v>24106.12</v>
      </c>
      <c r="I25" s="728">
        <v>1.1918488348062031</v>
      </c>
      <c r="J25" s="848">
        <v>20225.82</v>
      </c>
      <c r="K25" s="728">
        <v>1</v>
      </c>
      <c r="L25" s="848">
        <v>26117.759999999991</v>
      </c>
      <c r="M25" s="746">
        <v>1.2913078431430711</v>
      </c>
      <c r="N25" s="848"/>
      <c r="O25" s="728"/>
      <c r="P25" s="848"/>
      <c r="Q25" s="728"/>
      <c r="R25" s="848"/>
      <c r="S25" s="769"/>
    </row>
    <row r="26" spans="1:19" ht="14.4" customHeight="1" x14ac:dyDescent="0.3">
      <c r="A26" s="756" t="s">
        <v>1416</v>
      </c>
      <c r="B26" s="848">
        <v>32700</v>
      </c>
      <c r="C26" s="728">
        <v>1.3763784830372927</v>
      </c>
      <c r="D26" s="848">
        <v>23758</v>
      </c>
      <c r="E26" s="728">
        <v>1</v>
      </c>
      <c r="F26" s="848"/>
      <c r="G26" s="746"/>
      <c r="H26" s="848">
        <v>40969.25</v>
      </c>
      <c r="I26" s="728">
        <v>1.7409446486750177</v>
      </c>
      <c r="J26" s="848">
        <v>23532.77</v>
      </c>
      <c r="K26" s="728">
        <v>1</v>
      </c>
      <c r="L26" s="848"/>
      <c r="M26" s="746"/>
      <c r="N26" s="848"/>
      <c r="O26" s="728"/>
      <c r="P26" s="848"/>
      <c r="Q26" s="728"/>
      <c r="R26" s="848"/>
      <c r="S26" s="769"/>
    </row>
    <row r="27" spans="1:19" ht="14.4" customHeight="1" x14ac:dyDescent="0.3">
      <c r="A27" s="756" t="s">
        <v>1417</v>
      </c>
      <c r="B27" s="848">
        <v>277467</v>
      </c>
      <c r="C27" s="728">
        <v>1.4349316839568487</v>
      </c>
      <c r="D27" s="848">
        <v>193366</v>
      </c>
      <c r="E27" s="728">
        <v>1</v>
      </c>
      <c r="F27" s="848">
        <v>287149</v>
      </c>
      <c r="G27" s="746">
        <v>1.4850025340545907</v>
      </c>
      <c r="H27" s="848">
        <v>307115.60000000021</v>
      </c>
      <c r="I27" s="728">
        <v>2.156517889938633</v>
      </c>
      <c r="J27" s="848">
        <v>142412.72999999998</v>
      </c>
      <c r="K27" s="728">
        <v>1</v>
      </c>
      <c r="L27" s="848">
        <v>214154.26000000007</v>
      </c>
      <c r="M27" s="746">
        <v>1.5037578452431892</v>
      </c>
      <c r="N27" s="848"/>
      <c r="O27" s="728"/>
      <c r="P27" s="848"/>
      <c r="Q27" s="728"/>
      <c r="R27" s="848"/>
      <c r="S27" s="769"/>
    </row>
    <row r="28" spans="1:19" ht="14.4" customHeight="1" thickBot="1" x14ac:dyDescent="0.35">
      <c r="A28" s="852" t="s">
        <v>1418</v>
      </c>
      <c r="B28" s="850">
        <v>4350</v>
      </c>
      <c r="C28" s="735">
        <v>0.96495119787045258</v>
      </c>
      <c r="D28" s="850">
        <v>4508</v>
      </c>
      <c r="E28" s="735">
        <v>1</v>
      </c>
      <c r="F28" s="850">
        <v>7206</v>
      </c>
      <c r="G28" s="747">
        <v>1.5984915705412599</v>
      </c>
      <c r="H28" s="850">
        <v>3498.16</v>
      </c>
      <c r="I28" s="735">
        <v>0.93157076205287714</v>
      </c>
      <c r="J28" s="850">
        <v>3755.12</v>
      </c>
      <c r="K28" s="735">
        <v>1</v>
      </c>
      <c r="L28" s="850">
        <v>4761</v>
      </c>
      <c r="M28" s="747">
        <v>1.2678689362790005</v>
      </c>
      <c r="N28" s="850"/>
      <c r="O28" s="735"/>
      <c r="P28" s="850"/>
      <c r="Q28" s="735"/>
      <c r="R28" s="850"/>
      <c r="S28" s="7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6" t="s">
        <v>1465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321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311552.58000000007</v>
      </c>
      <c r="G3" s="208">
        <f t="shared" si="0"/>
        <v>6552728.8700000029</v>
      </c>
      <c r="H3" s="208"/>
      <c r="I3" s="208"/>
      <c r="J3" s="208">
        <f t="shared" si="0"/>
        <v>340633.35000000003</v>
      </c>
      <c r="K3" s="208">
        <f t="shared" si="0"/>
        <v>5789390.2700000005</v>
      </c>
      <c r="L3" s="208"/>
      <c r="M3" s="208"/>
      <c r="N3" s="208">
        <f t="shared" si="0"/>
        <v>230213.28000000003</v>
      </c>
      <c r="O3" s="208">
        <f t="shared" si="0"/>
        <v>5462905.830000001</v>
      </c>
      <c r="P3" s="79">
        <f>IF(K3=0,0,O3/K3)</f>
        <v>0.94360642057734356</v>
      </c>
      <c r="Q3" s="209">
        <f>IF(N3=0,0,O3/N3)</f>
        <v>23.729759768854343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121</v>
      </c>
      <c r="E4" s="612" t="s">
        <v>81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5"/>
      <c r="B5" s="853"/>
      <c r="C5" s="855"/>
      <c r="D5" s="865"/>
      <c r="E5" s="857"/>
      <c r="F5" s="866" t="s">
        <v>91</v>
      </c>
      <c r="G5" s="867" t="s">
        <v>14</v>
      </c>
      <c r="H5" s="868"/>
      <c r="I5" s="868"/>
      <c r="J5" s="866" t="s">
        <v>91</v>
      </c>
      <c r="K5" s="867" t="s">
        <v>14</v>
      </c>
      <c r="L5" s="868"/>
      <c r="M5" s="868"/>
      <c r="N5" s="866" t="s">
        <v>91</v>
      </c>
      <c r="O5" s="867" t="s">
        <v>14</v>
      </c>
      <c r="P5" s="869"/>
      <c r="Q5" s="862"/>
    </row>
    <row r="6" spans="1:17" ht="14.4" customHeight="1" x14ac:dyDescent="0.3">
      <c r="A6" s="804" t="s">
        <v>1419</v>
      </c>
      <c r="B6" s="805" t="s">
        <v>1234</v>
      </c>
      <c r="C6" s="805" t="s">
        <v>1235</v>
      </c>
      <c r="D6" s="805" t="s">
        <v>1374</v>
      </c>
      <c r="E6" s="805" t="s">
        <v>662</v>
      </c>
      <c r="F6" s="225">
        <v>0.45</v>
      </c>
      <c r="G6" s="225">
        <v>856.2</v>
      </c>
      <c r="H6" s="225"/>
      <c r="I6" s="225">
        <v>1902.6666666666667</v>
      </c>
      <c r="J6" s="225"/>
      <c r="K6" s="225"/>
      <c r="L6" s="225"/>
      <c r="M6" s="225"/>
      <c r="N6" s="225"/>
      <c r="O6" s="225"/>
      <c r="P6" s="810"/>
      <c r="Q6" s="818"/>
    </row>
    <row r="7" spans="1:17" ht="14.4" customHeight="1" x14ac:dyDescent="0.3">
      <c r="A7" s="727" t="s">
        <v>1419</v>
      </c>
      <c r="B7" s="728" t="s">
        <v>1234</v>
      </c>
      <c r="C7" s="728" t="s">
        <v>1235</v>
      </c>
      <c r="D7" s="728" t="s">
        <v>1378</v>
      </c>
      <c r="E7" s="728" t="s">
        <v>666</v>
      </c>
      <c r="F7" s="732">
        <v>2</v>
      </c>
      <c r="G7" s="732">
        <v>3541.6</v>
      </c>
      <c r="H7" s="732">
        <v>1.3333333333333333</v>
      </c>
      <c r="I7" s="732">
        <v>1770.8</v>
      </c>
      <c r="J7" s="732">
        <v>1.5</v>
      </c>
      <c r="K7" s="732">
        <v>2656.2000000000003</v>
      </c>
      <c r="L7" s="732">
        <v>1</v>
      </c>
      <c r="M7" s="732">
        <v>1770.8000000000002</v>
      </c>
      <c r="N7" s="732">
        <v>2.65</v>
      </c>
      <c r="O7" s="732">
        <v>4820.4599999999991</v>
      </c>
      <c r="P7" s="746">
        <v>1.8147955726225429</v>
      </c>
      <c r="Q7" s="733">
        <v>1819.0415094339619</v>
      </c>
    </row>
    <row r="8" spans="1:17" ht="14.4" customHeight="1" x14ac:dyDescent="0.3">
      <c r="A8" s="727" t="s">
        <v>1419</v>
      </c>
      <c r="B8" s="728" t="s">
        <v>1234</v>
      </c>
      <c r="C8" s="728" t="s">
        <v>1235</v>
      </c>
      <c r="D8" s="728" t="s">
        <v>1379</v>
      </c>
      <c r="E8" s="728" t="s">
        <v>664</v>
      </c>
      <c r="F8" s="732">
        <v>0.1</v>
      </c>
      <c r="G8" s="732">
        <v>90.38</v>
      </c>
      <c r="H8" s="732"/>
      <c r="I8" s="732">
        <v>903.8</v>
      </c>
      <c r="J8" s="732"/>
      <c r="K8" s="732"/>
      <c r="L8" s="732"/>
      <c r="M8" s="732"/>
      <c r="N8" s="732">
        <v>0.1</v>
      </c>
      <c r="O8" s="732">
        <v>90.38</v>
      </c>
      <c r="P8" s="746"/>
      <c r="Q8" s="733">
        <v>903.8</v>
      </c>
    </row>
    <row r="9" spans="1:17" ht="14.4" customHeight="1" x14ac:dyDescent="0.3">
      <c r="A9" s="727" t="s">
        <v>1419</v>
      </c>
      <c r="B9" s="728" t="s">
        <v>1234</v>
      </c>
      <c r="C9" s="728" t="s">
        <v>1238</v>
      </c>
      <c r="D9" s="728" t="s">
        <v>1241</v>
      </c>
      <c r="E9" s="728" t="s">
        <v>1242</v>
      </c>
      <c r="F9" s="732">
        <v>100</v>
      </c>
      <c r="G9" s="732">
        <v>211</v>
      </c>
      <c r="H9" s="732">
        <v>0.79026217228464424</v>
      </c>
      <c r="I9" s="732">
        <v>2.11</v>
      </c>
      <c r="J9" s="732">
        <v>100</v>
      </c>
      <c r="K9" s="732">
        <v>267</v>
      </c>
      <c r="L9" s="732">
        <v>1</v>
      </c>
      <c r="M9" s="732">
        <v>2.67</v>
      </c>
      <c r="N9" s="732">
        <v>387</v>
      </c>
      <c r="O9" s="732">
        <v>1002.3299999999999</v>
      </c>
      <c r="P9" s="746">
        <v>3.7540449438202246</v>
      </c>
      <c r="Q9" s="733">
        <v>2.59</v>
      </c>
    </row>
    <row r="10" spans="1:17" ht="14.4" customHeight="1" x14ac:dyDescent="0.3">
      <c r="A10" s="727" t="s">
        <v>1419</v>
      </c>
      <c r="B10" s="728" t="s">
        <v>1234</v>
      </c>
      <c r="C10" s="728" t="s">
        <v>1238</v>
      </c>
      <c r="D10" s="728" t="s">
        <v>1243</v>
      </c>
      <c r="E10" s="728" t="s">
        <v>1244</v>
      </c>
      <c r="F10" s="732">
        <v>9920</v>
      </c>
      <c r="G10" s="732">
        <v>52774.400000000001</v>
      </c>
      <c r="H10" s="732">
        <v>1.4998905799263902</v>
      </c>
      <c r="I10" s="732">
        <v>5.32</v>
      </c>
      <c r="J10" s="732">
        <v>6702</v>
      </c>
      <c r="K10" s="732">
        <v>35185.5</v>
      </c>
      <c r="L10" s="732">
        <v>1</v>
      </c>
      <c r="M10" s="732">
        <v>5.25</v>
      </c>
      <c r="N10" s="732">
        <v>7730</v>
      </c>
      <c r="O10" s="732">
        <v>53833.4</v>
      </c>
      <c r="P10" s="746">
        <v>1.5299882053686888</v>
      </c>
      <c r="Q10" s="733">
        <v>6.9642173350582146</v>
      </c>
    </row>
    <row r="11" spans="1:17" ht="14.4" customHeight="1" x14ac:dyDescent="0.3">
      <c r="A11" s="727" t="s">
        <v>1419</v>
      </c>
      <c r="B11" s="728" t="s">
        <v>1234</v>
      </c>
      <c r="C11" s="728" t="s">
        <v>1238</v>
      </c>
      <c r="D11" s="728" t="s">
        <v>1249</v>
      </c>
      <c r="E11" s="728" t="s">
        <v>1250</v>
      </c>
      <c r="F11" s="732">
        <v>33166</v>
      </c>
      <c r="G11" s="732">
        <v>193689.44</v>
      </c>
      <c r="H11" s="732">
        <v>1.4727481122780359</v>
      </c>
      <c r="I11" s="732">
        <v>5.84</v>
      </c>
      <c r="J11" s="732">
        <v>21743</v>
      </c>
      <c r="K11" s="732">
        <v>131515.66</v>
      </c>
      <c r="L11" s="732">
        <v>1</v>
      </c>
      <c r="M11" s="732">
        <v>6.0486437014211472</v>
      </c>
      <c r="N11" s="732">
        <v>21833</v>
      </c>
      <c r="O11" s="732">
        <v>115496.56999999998</v>
      </c>
      <c r="P11" s="746">
        <v>0.87819633038377309</v>
      </c>
      <c r="Q11" s="733">
        <v>5.2899999999999991</v>
      </c>
    </row>
    <row r="12" spans="1:17" ht="14.4" customHeight="1" x14ac:dyDescent="0.3">
      <c r="A12" s="727" t="s">
        <v>1419</v>
      </c>
      <c r="B12" s="728" t="s">
        <v>1234</v>
      </c>
      <c r="C12" s="728" t="s">
        <v>1238</v>
      </c>
      <c r="D12" s="728" t="s">
        <v>1253</v>
      </c>
      <c r="E12" s="728" t="s">
        <v>1254</v>
      </c>
      <c r="F12" s="732">
        <v>60</v>
      </c>
      <c r="G12" s="732">
        <v>483</v>
      </c>
      <c r="H12" s="732"/>
      <c r="I12" s="732">
        <v>8.0500000000000007</v>
      </c>
      <c r="J12" s="732"/>
      <c r="K12" s="732"/>
      <c r="L12" s="732"/>
      <c r="M12" s="732"/>
      <c r="N12" s="732"/>
      <c r="O12" s="732"/>
      <c r="P12" s="746"/>
      <c r="Q12" s="733"/>
    </row>
    <row r="13" spans="1:17" ht="14.4" customHeight="1" x14ac:dyDescent="0.3">
      <c r="A13" s="727" t="s">
        <v>1419</v>
      </c>
      <c r="B13" s="728" t="s">
        <v>1234</v>
      </c>
      <c r="C13" s="728" t="s">
        <v>1238</v>
      </c>
      <c r="D13" s="728" t="s">
        <v>1257</v>
      </c>
      <c r="E13" s="728" t="s">
        <v>1258</v>
      </c>
      <c r="F13" s="732"/>
      <c r="G13" s="732"/>
      <c r="H13" s="732"/>
      <c r="I13" s="732"/>
      <c r="J13" s="732">
        <v>700</v>
      </c>
      <c r="K13" s="732">
        <v>13734</v>
      </c>
      <c r="L13" s="732">
        <v>1</v>
      </c>
      <c r="M13" s="732">
        <v>19.62</v>
      </c>
      <c r="N13" s="732"/>
      <c r="O13" s="732"/>
      <c r="P13" s="746"/>
      <c r="Q13" s="733"/>
    </row>
    <row r="14" spans="1:17" ht="14.4" customHeight="1" x14ac:dyDescent="0.3">
      <c r="A14" s="727" t="s">
        <v>1419</v>
      </c>
      <c r="B14" s="728" t="s">
        <v>1234</v>
      </c>
      <c r="C14" s="728" t="s">
        <v>1238</v>
      </c>
      <c r="D14" s="728" t="s">
        <v>1263</v>
      </c>
      <c r="E14" s="728" t="s">
        <v>1264</v>
      </c>
      <c r="F14" s="732">
        <v>490</v>
      </c>
      <c r="G14" s="732">
        <v>9770.6</v>
      </c>
      <c r="H14" s="732">
        <v>0.81257796776500724</v>
      </c>
      <c r="I14" s="732">
        <v>19.940000000000001</v>
      </c>
      <c r="J14" s="732">
        <v>590</v>
      </c>
      <c r="K14" s="732">
        <v>12024.2</v>
      </c>
      <c r="L14" s="732">
        <v>1</v>
      </c>
      <c r="M14" s="732">
        <v>20.380000000000003</v>
      </c>
      <c r="N14" s="732"/>
      <c r="O14" s="732"/>
      <c r="P14" s="746"/>
      <c r="Q14" s="733"/>
    </row>
    <row r="15" spans="1:17" ht="14.4" customHeight="1" x14ac:dyDescent="0.3">
      <c r="A15" s="727" t="s">
        <v>1419</v>
      </c>
      <c r="B15" s="728" t="s">
        <v>1234</v>
      </c>
      <c r="C15" s="728" t="s">
        <v>1238</v>
      </c>
      <c r="D15" s="728" t="s">
        <v>1269</v>
      </c>
      <c r="E15" s="728" t="s">
        <v>1270</v>
      </c>
      <c r="F15" s="732">
        <v>35</v>
      </c>
      <c r="G15" s="732">
        <v>76775.300000000017</v>
      </c>
      <c r="H15" s="732">
        <v>1.3647185677790103</v>
      </c>
      <c r="I15" s="732">
        <v>2193.5800000000004</v>
      </c>
      <c r="J15" s="732">
        <v>26</v>
      </c>
      <c r="K15" s="732">
        <v>56257.239999999976</v>
      </c>
      <c r="L15" s="732">
        <v>1</v>
      </c>
      <c r="M15" s="732">
        <v>2163.7399999999989</v>
      </c>
      <c r="N15" s="732">
        <v>26</v>
      </c>
      <c r="O15" s="732">
        <v>51652.9</v>
      </c>
      <c r="P15" s="746">
        <v>0.91815560095020698</v>
      </c>
      <c r="Q15" s="733">
        <v>1986.65</v>
      </c>
    </row>
    <row r="16" spans="1:17" ht="14.4" customHeight="1" x14ac:dyDescent="0.3">
      <c r="A16" s="727" t="s">
        <v>1419</v>
      </c>
      <c r="B16" s="728" t="s">
        <v>1234</v>
      </c>
      <c r="C16" s="728" t="s">
        <v>1238</v>
      </c>
      <c r="D16" s="728" t="s">
        <v>1273</v>
      </c>
      <c r="E16" s="728" t="s">
        <v>1274</v>
      </c>
      <c r="F16" s="732"/>
      <c r="G16" s="732"/>
      <c r="H16" s="732"/>
      <c r="I16" s="732"/>
      <c r="J16" s="732">
        <v>810</v>
      </c>
      <c r="K16" s="732">
        <v>2770.2</v>
      </c>
      <c r="L16" s="732">
        <v>1</v>
      </c>
      <c r="M16" s="732">
        <v>3.42</v>
      </c>
      <c r="N16" s="732">
        <v>638</v>
      </c>
      <c r="O16" s="732">
        <v>2405.2600000000002</v>
      </c>
      <c r="P16" s="746">
        <v>0.86826221933434422</v>
      </c>
      <c r="Q16" s="733">
        <v>3.7700000000000005</v>
      </c>
    </row>
    <row r="17" spans="1:17" ht="14.4" customHeight="1" x14ac:dyDescent="0.3">
      <c r="A17" s="727" t="s">
        <v>1419</v>
      </c>
      <c r="B17" s="728" t="s">
        <v>1234</v>
      </c>
      <c r="C17" s="728" t="s">
        <v>1238</v>
      </c>
      <c r="D17" s="728" t="s">
        <v>1380</v>
      </c>
      <c r="E17" s="728" t="s">
        <v>1381</v>
      </c>
      <c r="F17" s="732">
        <v>2505</v>
      </c>
      <c r="G17" s="732">
        <v>84042.75</v>
      </c>
      <c r="H17" s="732">
        <v>3.2268421943805485</v>
      </c>
      <c r="I17" s="732">
        <v>33.549999999999997</v>
      </c>
      <c r="J17" s="732">
        <v>789</v>
      </c>
      <c r="K17" s="732">
        <v>26044.89</v>
      </c>
      <c r="L17" s="732">
        <v>1</v>
      </c>
      <c r="M17" s="732">
        <v>33.01</v>
      </c>
      <c r="N17" s="732">
        <v>2148</v>
      </c>
      <c r="O17" s="732">
        <v>71664.83</v>
      </c>
      <c r="P17" s="746">
        <v>2.7515888913333866</v>
      </c>
      <c r="Q17" s="733">
        <v>33.363514897579144</v>
      </c>
    </row>
    <row r="18" spans="1:17" ht="14.4" customHeight="1" x14ac:dyDescent="0.3">
      <c r="A18" s="727" t="s">
        <v>1419</v>
      </c>
      <c r="B18" s="728" t="s">
        <v>1234</v>
      </c>
      <c r="C18" s="728" t="s">
        <v>1238</v>
      </c>
      <c r="D18" s="728" t="s">
        <v>1281</v>
      </c>
      <c r="E18" s="728" t="s">
        <v>1282</v>
      </c>
      <c r="F18" s="732"/>
      <c r="G18" s="732"/>
      <c r="H18" s="732"/>
      <c r="I18" s="732"/>
      <c r="J18" s="732"/>
      <c r="K18" s="732"/>
      <c r="L18" s="732"/>
      <c r="M18" s="732"/>
      <c r="N18" s="732">
        <v>380</v>
      </c>
      <c r="O18" s="732">
        <v>7683.6</v>
      </c>
      <c r="P18" s="746"/>
      <c r="Q18" s="733">
        <v>20.220000000000002</v>
      </c>
    </row>
    <row r="19" spans="1:17" ht="14.4" customHeight="1" x14ac:dyDescent="0.3">
      <c r="A19" s="727" t="s">
        <v>1419</v>
      </c>
      <c r="B19" s="728" t="s">
        <v>1234</v>
      </c>
      <c r="C19" s="728" t="s">
        <v>1386</v>
      </c>
      <c r="D19" s="728" t="s">
        <v>1387</v>
      </c>
      <c r="E19" s="728" t="s">
        <v>1388</v>
      </c>
      <c r="F19" s="732">
        <v>5</v>
      </c>
      <c r="G19" s="732">
        <v>4421.6000000000004</v>
      </c>
      <c r="H19" s="732"/>
      <c r="I19" s="732">
        <v>884.32</v>
      </c>
      <c r="J19" s="732"/>
      <c r="K19" s="732"/>
      <c r="L19" s="732"/>
      <c r="M19" s="732"/>
      <c r="N19" s="732"/>
      <c r="O19" s="732"/>
      <c r="P19" s="746"/>
      <c r="Q19" s="733"/>
    </row>
    <row r="20" spans="1:17" ht="14.4" customHeight="1" x14ac:dyDescent="0.3">
      <c r="A20" s="727" t="s">
        <v>1419</v>
      </c>
      <c r="B20" s="728" t="s">
        <v>1234</v>
      </c>
      <c r="C20" s="728" t="s">
        <v>1294</v>
      </c>
      <c r="D20" s="728" t="s">
        <v>1297</v>
      </c>
      <c r="E20" s="728" t="s">
        <v>1298</v>
      </c>
      <c r="F20" s="732">
        <v>5</v>
      </c>
      <c r="G20" s="732">
        <v>2120</v>
      </c>
      <c r="H20" s="732">
        <v>0.95711060948081261</v>
      </c>
      <c r="I20" s="732">
        <v>424</v>
      </c>
      <c r="J20" s="732">
        <v>5</v>
      </c>
      <c r="K20" s="732">
        <v>2215</v>
      </c>
      <c r="L20" s="732">
        <v>1</v>
      </c>
      <c r="M20" s="732">
        <v>443</v>
      </c>
      <c r="N20" s="732">
        <v>3</v>
      </c>
      <c r="O20" s="732">
        <v>1332</v>
      </c>
      <c r="P20" s="746">
        <v>0.60135440180586908</v>
      </c>
      <c r="Q20" s="733">
        <v>444</v>
      </c>
    </row>
    <row r="21" spans="1:17" ht="14.4" customHeight="1" x14ac:dyDescent="0.3">
      <c r="A21" s="727" t="s">
        <v>1419</v>
      </c>
      <c r="B21" s="728" t="s">
        <v>1234</v>
      </c>
      <c r="C21" s="728" t="s">
        <v>1294</v>
      </c>
      <c r="D21" s="728" t="s">
        <v>1299</v>
      </c>
      <c r="E21" s="728" t="s">
        <v>1300</v>
      </c>
      <c r="F21" s="732"/>
      <c r="G21" s="732"/>
      <c r="H21" s="732"/>
      <c r="I21" s="732"/>
      <c r="J21" s="732">
        <v>1</v>
      </c>
      <c r="K21" s="732">
        <v>177</v>
      </c>
      <c r="L21" s="732">
        <v>1</v>
      </c>
      <c r="M21" s="732">
        <v>177</v>
      </c>
      <c r="N21" s="732"/>
      <c r="O21" s="732"/>
      <c r="P21" s="746"/>
      <c r="Q21" s="733"/>
    </row>
    <row r="22" spans="1:17" ht="14.4" customHeight="1" x14ac:dyDescent="0.3">
      <c r="A22" s="727" t="s">
        <v>1419</v>
      </c>
      <c r="B22" s="728" t="s">
        <v>1234</v>
      </c>
      <c r="C22" s="728" t="s">
        <v>1294</v>
      </c>
      <c r="D22" s="728" t="s">
        <v>1308</v>
      </c>
      <c r="E22" s="728" t="s">
        <v>1309</v>
      </c>
      <c r="F22" s="732">
        <v>1</v>
      </c>
      <c r="G22" s="732">
        <v>1975</v>
      </c>
      <c r="H22" s="732">
        <v>0.96908734052993128</v>
      </c>
      <c r="I22" s="732">
        <v>1975</v>
      </c>
      <c r="J22" s="732">
        <v>1</v>
      </c>
      <c r="K22" s="732">
        <v>2038</v>
      </c>
      <c r="L22" s="732">
        <v>1</v>
      </c>
      <c r="M22" s="732">
        <v>2038</v>
      </c>
      <c r="N22" s="732">
        <v>4</v>
      </c>
      <c r="O22" s="732">
        <v>8156</v>
      </c>
      <c r="P22" s="746">
        <v>4.001962708537782</v>
      </c>
      <c r="Q22" s="733">
        <v>2039</v>
      </c>
    </row>
    <row r="23" spans="1:17" ht="14.4" customHeight="1" x14ac:dyDescent="0.3">
      <c r="A23" s="727" t="s">
        <v>1419</v>
      </c>
      <c r="B23" s="728" t="s">
        <v>1234</v>
      </c>
      <c r="C23" s="728" t="s">
        <v>1294</v>
      </c>
      <c r="D23" s="728" t="s">
        <v>1312</v>
      </c>
      <c r="E23" s="728" t="s">
        <v>1313</v>
      </c>
      <c r="F23" s="732">
        <v>1</v>
      </c>
      <c r="G23" s="732">
        <v>643</v>
      </c>
      <c r="H23" s="732"/>
      <c r="I23" s="732">
        <v>643</v>
      </c>
      <c r="J23" s="732"/>
      <c r="K23" s="732"/>
      <c r="L23" s="732"/>
      <c r="M23" s="732"/>
      <c r="N23" s="732"/>
      <c r="O23" s="732"/>
      <c r="P23" s="746"/>
      <c r="Q23" s="733"/>
    </row>
    <row r="24" spans="1:17" ht="14.4" customHeight="1" x14ac:dyDescent="0.3">
      <c r="A24" s="727" t="s">
        <v>1419</v>
      </c>
      <c r="B24" s="728" t="s">
        <v>1234</v>
      </c>
      <c r="C24" s="728" t="s">
        <v>1294</v>
      </c>
      <c r="D24" s="728" t="s">
        <v>1326</v>
      </c>
      <c r="E24" s="728" t="s">
        <v>1327</v>
      </c>
      <c r="F24" s="732">
        <v>35</v>
      </c>
      <c r="G24" s="732">
        <v>23030</v>
      </c>
      <c r="H24" s="732">
        <v>1.3527165932452276</v>
      </c>
      <c r="I24" s="732">
        <v>658</v>
      </c>
      <c r="J24" s="732">
        <v>25</v>
      </c>
      <c r="K24" s="732">
        <v>17025</v>
      </c>
      <c r="L24" s="732">
        <v>1</v>
      </c>
      <c r="M24" s="732">
        <v>681</v>
      </c>
      <c r="N24" s="732">
        <v>26</v>
      </c>
      <c r="O24" s="732">
        <v>17732</v>
      </c>
      <c r="P24" s="746">
        <v>1.0415271659324523</v>
      </c>
      <c r="Q24" s="733">
        <v>682</v>
      </c>
    </row>
    <row r="25" spans="1:17" ht="14.4" customHeight="1" x14ac:dyDescent="0.3">
      <c r="A25" s="727" t="s">
        <v>1419</v>
      </c>
      <c r="B25" s="728" t="s">
        <v>1234</v>
      </c>
      <c r="C25" s="728" t="s">
        <v>1294</v>
      </c>
      <c r="D25" s="728" t="s">
        <v>1328</v>
      </c>
      <c r="E25" s="728" t="s">
        <v>1329</v>
      </c>
      <c r="F25" s="732"/>
      <c r="G25" s="732"/>
      <c r="H25" s="732"/>
      <c r="I25" s="732"/>
      <c r="J25" s="732"/>
      <c r="K25" s="732"/>
      <c r="L25" s="732"/>
      <c r="M25" s="732"/>
      <c r="N25" s="732">
        <v>3</v>
      </c>
      <c r="O25" s="732">
        <v>2151</v>
      </c>
      <c r="P25" s="746"/>
      <c r="Q25" s="733">
        <v>717</v>
      </c>
    </row>
    <row r="26" spans="1:17" ht="14.4" customHeight="1" x14ac:dyDescent="0.3">
      <c r="A26" s="727" t="s">
        <v>1419</v>
      </c>
      <c r="B26" s="728" t="s">
        <v>1234</v>
      </c>
      <c r="C26" s="728" t="s">
        <v>1294</v>
      </c>
      <c r="D26" s="728" t="s">
        <v>1330</v>
      </c>
      <c r="E26" s="728" t="s">
        <v>1331</v>
      </c>
      <c r="F26" s="732"/>
      <c r="G26" s="732"/>
      <c r="H26" s="732"/>
      <c r="I26" s="732"/>
      <c r="J26" s="732">
        <v>1</v>
      </c>
      <c r="K26" s="732">
        <v>2637</v>
      </c>
      <c r="L26" s="732">
        <v>1</v>
      </c>
      <c r="M26" s="732">
        <v>2637</v>
      </c>
      <c r="N26" s="732"/>
      <c r="O26" s="732"/>
      <c r="P26" s="746"/>
      <c r="Q26" s="733"/>
    </row>
    <row r="27" spans="1:17" ht="14.4" customHeight="1" x14ac:dyDescent="0.3">
      <c r="A27" s="727" t="s">
        <v>1419</v>
      </c>
      <c r="B27" s="728" t="s">
        <v>1234</v>
      </c>
      <c r="C27" s="728" t="s">
        <v>1294</v>
      </c>
      <c r="D27" s="728" t="s">
        <v>1332</v>
      </c>
      <c r="E27" s="728" t="s">
        <v>1333</v>
      </c>
      <c r="F27" s="732">
        <v>124</v>
      </c>
      <c r="G27" s="732">
        <v>218488</v>
      </c>
      <c r="H27" s="732">
        <v>1.2092873944928739</v>
      </c>
      <c r="I27" s="732">
        <v>1762</v>
      </c>
      <c r="J27" s="732">
        <v>99</v>
      </c>
      <c r="K27" s="732">
        <v>180675</v>
      </c>
      <c r="L27" s="732">
        <v>1</v>
      </c>
      <c r="M27" s="732">
        <v>1825</v>
      </c>
      <c r="N27" s="732">
        <v>108</v>
      </c>
      <c r="O27" s="732">
        <v>197100</v>
      </c>
      <c r="P27" s="746">
        <v>1.0909090909090908</v>
      </c>
      <c r="Q27" s="733">
        <v>1825</v>
      </c>
    </row>
    <row r="28" spans="1:17" ht="14.4" customHeight="1" x14ac:dyDescent="0.3">
      <c r="A28" s="727" t="s">
        <v>1419</v>
      </c>
      <c r="B28" s="728" t="s">
        <v>1234</v>
      </c>
      <c r="C28" s="728" t="s">
        <v>1294</v>
      </c>
      <c r="D28" s="728" t="s">
        <v>1334</v>
      </c>
      <c r="E28" s="728" t="s">
        <v>1335</v>
      </c>
      <c r="F28" s="732">
        <v>94</v>
      </c>
      <c r="G28" s="732">
        <v>38822</v>
      </c>
      <c r="H28" s="732">
        <v>1.5082362082362082</v>
      </c>
      <c r="I28" s="732">
        <v>413</v>
      </c>
      <c r="J28" s="732">
        <v>60</v>
      </c>
      <c r="K28" s="732">
        <v>25740</v>
      </c>
      <c r="L28" s="732">
        <v>1</v>
      </c>
      <c r="M28" s="732">
        <v>429</v>
      </c>
      <c r="N28" s="732">
        <v>53</v>
      </c>
      <c r="O28" s="732">
        <v>22737</v>
      </c>
      <c r="P28" s="746">
        <v>0.8833333333333333</v>
      </c>
      <c r="Q28" s="733">
        <v>429</v>
      </c>
    </row>
    <row r="29" spans="1:17" ht="14.4" customHeight="1" x14ac:dyDescent="0.3">
      <c r="A29" s="727" t="s">
        <v>1419</v>
      </c>
      <c r="B29" s="728" t="s">
        <v>1234</v>
      </c>
      <c r="C29" s="728" t="s">
        <v>1294</v>
      </c>
      <c r="D29" s="728" t="s">
        <v>1389</v>
      </c>
      <c r="E29" s="728" t="s">
        <v>1390</v>
      </c>
      <c r="F29" s="732">
        <v>1</v>
      </c>
      <c r="G29" s="732">
        <v>8499</v>
      </c>
      <c r="H29" s="732"/>
      <c r="I29" s="732">
        <v>8499</v>
      </c>
      <c r="J29" s="732"/>
      <c r="K29" s="732"/>
      <c r="L29" s="732"/>
      <c r="M29" s="732"/>
      <c r="N29" s="732">
        <v>1</v>
      </c>
      <c r="O29" s="732">
        <v>8595</v>
      </c>
      <c r="P29" s="746"/>
      <c r="Q29" s="733">
        <v>8595</v>
      </c>
    </row>
    <row r="30" spans="1:17" ht="14.4" customHeight="1" x14ac:dyDescent="0.3">
      <c r="A30" s="727" t="s">
        <v>1419</v>
      </c>
      <c r="B30" s="728" t="s">
        <v>1234</v>
      </c>
      <c r="C30" s="728" t="s">
        <v>1294</v>
      </c>
      <c r="D30" s="728" t="s">
        <v>1391</v>
      </c>
      <c r="E30" s="728" t="s">
        <v>1392</v>
      </c>
      <c r="F30" s="732">
        <v>5</v>
      </c>
      <c r="G30" s="732">
        <v>71700</v>
      </c>
      <c r="H30" s="732">
        <v>1.6475940989935198</v>
      </c>
      <c r="I30" s="732">
        <v>14340</v>
      </c>
      <c r="J30" s="732">
        <v>3</v>
      </c>
      <c r="K30" s="732">
        <v>43518</v>
      </c>
      <c r="L30" s="732">
        <v>1</v>
      </c>
      <c r="M30" s="732">
        <v>14506</v>
      </c>
      <c r="N30" s="732">
        <v>8</v>
      </c>
      <c r="O30" s="732">
        <v>116056</v>
      </c>
      <c r="P30" s="746">
        <v>2.666850498644239</v>
      </c>
      <c r="Q30" s="733">
        <v>14507</v>
      </c>
    </row>
    <row r="31" spans="1:17" ht="14.4" customHeight="1" x14ac:dyDescent="0.3">
      <c r="A31" s="727" t="s">
        <v>1419</v>
      </c>
      <c r="B31" s="728" t="s">
        <v>1234</v>
      </c>
      <c r="C31" s="728" t="s">
        <v>1294</v>
      </c>
      <c r="D31" s="728" t="s">
        <v>1344</v>
      </c>
      <c r="E31" s="728" t="s">
        <v>1345</v>
      </c>
      <c r="F31" s="732">
        <v>19</v>
      </c>
      <c r="G31" s="732">
        <v>11134</v>
      </c>
      <c r="H31" s="732">
        <v>1.4063407856511305</v>
      </c>
      <c r="I31" s="732">
        <v>586</v>
      </c>
      <c r="J31" s="732">
        <v>13</v>
      </c>
      <c r="K31" s="732">
        <v>7917</v>
      </c>
      <c r="L31" s="732">
        <v>1</v>
      </c>
      <c r="M31" s="732">
        <v>609</v>
      </c>
      <c r="N31" s="732">
        <v>10</v>
      </c>
      <c r="O31" s="732">
        <v>6100</v>
      </c>
      <c r="P31" s="746">
        <v>0.77049387394214985</v>
      </c>
      <c r="Q31" s="733">
        <v>610</v>
      </c>
    </row>
    <row r="32" spans="1:17" ht="14.4" customHeight="1" x14ac:dyDescent="0.3">
      <c r="A32" s="727" t="s">
        <v>1419</v>
      </c>
      <c r="B32" s="728" t="s">
        <v>1234</v>
      </c>
      <c r="C32" s="728" t="s">
        <v>1294</v>
      </c>
      <c r="D32" s="728" t="s">
        <v>1350</v>
      </c>
      <c r="E32" s="728" t="s">
        <v>1351</v>
      </c>
      <c r="F32" s="732"/>
      <c r="G32" s="732"/>
      <c r="H32" s="732"/>
      <c r="I32" s="732"/>
      <c r="J32" s="732">
        <v>1</v>
      </c>
      <c r="K32" s="732">
        <v>1342</v>
      </c>
      <c r="L32" s="732">
        <v>1</v>
      </c>
      <c r="M32" s="732">
        <v>1342</v>
      </c>
      <c r="N32" s="732">
        <v>1</v>
      </c>
      <c r="O32" s="732">
        <v>1342</v>
      </c>
      <c r="P32" s="746">
        <v>1</v>
      </c>
      <c r="Q32" s="733">
        <v>1342</v>
      </c>
    </row>
    <row r="33" spans="1:17" ht="14.4" customHeight="1" x14ac:dyDescent="0.3">
      <c r="A33" s="727" t="s">
        <v>1419</v>
      </c>
      <c r="B33" s="728" t="s">
        <v>1234</v>
      </c>
      <c r="C33" s="728" t="s">
        <v>1294</v>
      </c>
      <c r="D33" s="728" t="s">
        <v>1352</v>
      </c>
      <c r="E33" s="728" t="s">
        <v>1353</v>
      </c>
      <c r="F33" s="732">
        <v>56</v>
      </c>
      <c r="G33" s="732">
        <v>27440</v>
      </c>
      <c r="H33" s="732">
        <v>1.3822981210014609</v>
      </c>
      <c r="I33" s="732">
        <v>490</v>
      </c>
      <c r="J33" s="732">
        <v>39</v>
      </c>
      <c r="K33" s="732">
        <v>19851</v>
      </c>
      <c r="L33" s="732">
        <v>1</v>
      </c>
      <c r="M33" s="732">
        <v>509</v>
      </c>
      <c r="N33" s="732">
        <v>42</v>
      </c>
      <c r="O33" s="732">
        <v>21378</v>
      </c>
      <c r="P33" s="746">
        <v>1.0769230769230769</v>
      </c>
      <c r="Q33" s="733">
        <v>509</v>
      </c>
    </row>
    <row r="34" spans="1:17" ht="14.4" customHeight="1" x14ac:dyDescent="0.3">
      <c r="A34" s="727" t="s">
        <v>1419</v>
      </c>
      <c r="B34" s="728" t="s">
        <v>1234</v>
      </c>
      <c r="C34" s="728" t="s">
        <v>1294</v>
      </c>
      <c r="D34" s="728" t="s">
        <v>1354</v>
      </c>
      <c r="E34" s="728" t="s">
        <v>1355</v>
      </c>
      <c r="F34" s="732">
        <v>1</v>
      </c>
      <c r="G34" s="732">
        <v>2258</v>
      </c>
      <c r="H34" s="732">
        <v>0.9695148132245599</v>
      </c>
      <c r="I34" s="732">
        <v>2258</v>
      </c>
      <c r="J34" s="732">
        <v>1</v>
      </c>
      <c r="K34" s="732">
        <v>2329</v>
      </c>
      <c r="L34" s="732">
        <v>1</v>
      </c>
      <c r="M34" s="732">
        <v>2329</v>
      </c>
      <c r="N34" s="732"/>
      <c r="O34" s="732"/>
      <c r="P34" s="746"/>
      <c r="Q34" s="733"/>
    </row>
    <row r="35" spans="1:17" ht="14.4" customHeight="1" x14ac:dyDescent="0.3">
      <c r="A35" s="727" t="s">
        <v>1419</v>
      </c>
      <c r="B35" s="728" t="s">
        <v>1234</v>
      </c>
      <c r="C35" s="728" t="s">
        <v>1294</v>
      </c>
      <c r="D35" s="728" t="s">
        <v>1370</v>
      </c>
      <c r="E35" s="728" t="s">
        <v>1371</v>
      </c>
      <c r="F35" s="732"/>
      <c r="G35" s="732"/>
      <c r="H35" s="732"/>
      <c r="I35" s="732"/>
      <c r="J35" s="732">
        <v>2</v>
      </c>
      <c r="K35" s="732">
        <v>1436</v>
      </c>
      <c r="L35" s="732">
        <v>1</v>
      </c>
      <c r="M35" s="732">
        <v>718</v>
      </c>
      <c r="N35" s="732"/>
      <c r="O35" s="732"/>
      <c r="P35" s="746"/>
      <c r="Q35" s="733"/>
    </row>
    <row r="36" spans="1:17" ht="14.4" customHeight="1" x14ac:dyDescent="0.3">
      <c r="A36" s="727" t="s">
        <v>1420</v>
      </c>
      <c r="B36" s="728" t="s">
        <v>1234</v>
      </c>
      <c r="C36" s="728" t="s">
        <v>1235</v>
      </c>
      <c r="D36" s="728" t="s">
        <v>1374</v>
      </c>
      <c r="E36" s="728" t="s">
        <v>662</v>
      </c>
      <c r="F36" s="732">
        <v>0.45</v>
      </c>
      <c r="G36" s="732">
        <v>856.2</v>
      </c>
      <c r="H36" s="732"/>
      <c r="I36" s="732">
        <v>1902.6666666666667</v>
      </c>
      <c r="J36" s="732"/>
      <c r="K36" s="732"/>
      <c r="L36" s="732"/>
      <c r="M36" s="732"/>
      <c r="N36" s="732"/>
      <c r="O36" s="732"/>
      <c r="P36" s="746"/>
      <c r="Q36" s="733"/>
    </row>
    <row r="37" spans="1:17" ht="14.4" customHeight="1" x14ac:dyDescent="0.3">
      <c r="A37" s="727" t="s">
        <v>1420</v>
      </c>
      <c r="B37" s="728" t="s">
        <v>1234</v>
      </c>
      <c r="C37" s="728" t="s">
        <v>1235</v>
      </c>
      <c r="D37" s="728" t="s">
        <v>1377</v>
      </c>
      <c r="E37" s="728" t="s">
        <v>666</v>
      </c>
      <c r="F37" s="732"/>
      <c r="G37" s="732"/>
      <c r="H37" s="732"/>
      <c r="I37" s="732"/>
      <c r="J37" s="732">
        <v>0.02</v>
      </c>
      <c r="K37" s="732">
        <v>177.08</v>
      </c>
      <c r="L37" s="732">
        <v>1</v>
      </c>
      <c r="M37" s="732">
        <v>8854</v>
      </c>
      <c r="N37" s="732"/>
      <c r="O37" s="732"/>
      <c r="P37" s="746"/>
      <c r="Q37" s="733"/>
    </row>
    <row r="38" spans="1:17" ht="14.4" customHeight="1" x14ac:dyDescent="0.3">
      <c r="A38" s="727" t="s">
        <v>1420</v>
      </c>
      <c r="B38" s="728" t="s">
        <v>1234</v>
      </c>
      <c r="C38" s="728" t="s">
        <v>1235</v>
      </c>
      <c r="D38" s="728" t="s">
        <v>1378</v>
      </c>
      <c r="E38" s="728" t="s">
        <v>666</v>
      </c>
      <c r="F38" s="732">
        <v>2.5499999999999998</v>
      </c>
      <c r="G38" s="732">
        <v>4515.54</v>
      </c>
      <c r="H38" s="732">
        <v>1.3783783783783783</v>
      </c>
      <c r="I38" s="732">
        <v>1770.8000000000002</v>
      </c>
      <c r="J38" s="732">
        <v>1.8499999999999999</v>
      </c>
      <c r="K38" s="732">
        <v>3275.98</v>
      </c>
      <c r="L38" s="732">
        <v>1</v>
      </c>
      <c r="M38" s="732">
        <v>1770.8000000000002</v>
      </c>
      <c r="N38" s="732">
        <v>2.0499999999999998</v>
      </c>
      <c r="O38" s="732">
        <v>3729.0299999999997</v>
      </c>
      <c r="P38" s="746">
        <v>1.1382944950823874</v>
      </c>
      <c r="Q38" s="733">
        <v>1819.0390243902439</v>
      </c>
    </row>
    <row r="39" spans="1:17" ht="14.4" customHeight="1" x14ac:dyDescent="0.3">
      <c r="A39" s="727" t="s">
        <v>1420</v>
      </c>
      <c r="B39" s="728" t="s">
        <v>1234</v>
      </c>
      <c r="C39" s="728" t="s">
        <v>1235</v>
      </c>
      <c r="D39" s="728" t="s">
        <v>1379</v>
      </c>
      <c r="E39" s="728" t="s">
        <v>664</v>
      </c>
      <c r="F39" s="732">
        <v>0.1</v>
      </c>
      <c r="G39" s="732">
        <v>90.38</v>
      </c>
      <c r="H39" s="732">
        <v>2</v>
      </c>
      <c r="I39" s="732">
        <v>903.8</v>
      </c>
      <c r="J39" s="732">
        <v>0.05</v>
      </c>
      <c r="K39" s="732">
        <v>45.19</v>
      </c>
      <c r="L39" s="732">
        <v>1</v>
      </c>
      <c r="M39" s="732">
        <v>903.8</v>
      </c>
      <c r="N39" s="732">
        <v>0.13</v>
      </c>
      <c r="O39" s="732">
        <v>112.97</v>
      </c>
      <c r="P39" s="746">
        <v>2.4998893560522242</v>
      </c>
      <c r="Q39" s="733">
        <v>869</v>
      </c>
    </row>
    <row r="40" spans="1:17" ht="14.4" customHeight="1" x14ac:dyDescent="0.3">
      <c r="A40" s="727" t="s">
        <v>1420</v>
      </c>
      <c r="B40" s="728" t="s">
        <v>1234</v>
      </c>
      <c r="C40" s="728" t="s">
        <v>1238</v>
      </c>
      <c r="D40" s="728" t="s">
        <v>1243</v>
      </c>
      <c r="E40" s="728" t="s">
        <v>1244</v>
      </c>
      <c r="F40" s="732">
        <v>4450</v>
      </c>
      <c r="G40" s="732">
        <v>23674</v>
      </c>
      <c r="H40" s="732">
        <v>2.8360587002096436</v>
      </c>
      <c r="I40" s="732">
        <v>5.32</v>
      </c>
      <c r="J40" s="732">
        <v>1590</v>
      </c>
      <c r="K40" s="732">
        <v>8347.5</v>
      </c>
      <c r="L40" s="732">
        <v>1</v>
      </c>
      <c r="M40" s="732">
        <v>5.25</v>
      </c>
      <c r="N40" s="732">
        <v>1890</v>
      </c>
      <c r="O40" s="732">
        <v>13532.399999999998</v>
      </c>
      <c r="P40" s="746">
        <v>1.6211320754716978</v>
      </c>
      <c r="Q40" s="733">
        <v>7.1599999999999993</v>
      </c>
    </row>
    <row r="41" spans="1:17" ht="14.4" customHeight="1" x14ac:dyDescent="0.3">
      <c r="A41" s="727" t="s">
        <v>1420</v>
      </c>
      <c r="B41" s="728" t="s">
        <v>1234</v>
      </c>
      <c r="C41" s="728" t="s">
        <v>1238</v>
      </c>
      <c r="D41" s="728" t="s">
        <v>1249</v>
      </c>
      <c r="E41" s="728" t="s">
        <v>1250</v>
      </c>
      <c r="F41" s="732"/>
      <c r="G41" s="732"/>
      <c r="H41" s="732"/>
      <c r="I41" s="732"/>
      <c r="J41" s="732"/>
      <c r="K41" s="732"/>
      <c r="L41" s="732"/>
      <c r="M41" s="732"/>
      <c r="N41" s="732">
        <v>374</v>
      </c>
      <c r="O41" s="732">
        <v>1978.46</v>
      </c>
      <c r="P41" s="746"/>
      <c r="Q41" s="733">
        <v>5.29</v>
      </c>
    </row>
    <row r="42" spans="1:17" ht="14.4" customHeight="1" x14ac:dyDescent="0.3">
      <c r="A42" s="727" t="s">
        <v>1420</v>
      </c>
      <c r="B42" s="728" t="s">
        <v>1234</v>
      </c>
      <c r="C42" s="728" t="s">
        <v>1238</v>
      </c>
      <c r="D42" s="728" t="s">
        <v>1257</v>
      </c>
      <c r="E42" s="728" t="s">
        <v>1258</v>
      </c>
      <c r="F42" s="732"/>
      <c r="G42" s="732"/>
      <c r="H42" s="732"/>
      <c r="I42" s="732"/>
      <c r="J42" s="732"/>
      <c r="K42" s="732"/>
      <c r="L42" s="732"/>
      <c r="M42" s="732"/>
      <c r="N42" s="732">
        <v>700</v>
      </c>
      <c r="O42" s="732">
        <v>18340</v>
      </c>
      <c r="P42" s="746"/>
      <c r="Q42" s="733">
        <v>26.2</v>
      </c>
    </row>
    <row r="43" spans="1:17" ht="14.4" customHeight="1" x14ac:dyDescent="0.3">
      <c r="A43" s="727" t="s">
        <v>1420</v>
      </c>
      <c r="B43" s="728" t="s">
        <v>1234</v>
      </c>
      <c r="C43" s="728" t="s">
        <v>1238</v>
      </c>
      <c r="D43" s="728" t="s">
        <v>1265</v>
      </c>
      <c r="E43" s="728" t="s">
        <v>1266</v>
      </c>
      <c r="F43" s="732">
        <v>5</v>
      </c>
      <c r="G43" s="732">
        <v>7271.4</v>
      </c>
      <c r="H43" s="732"/>
      <c r="I43" s="732">
        <v>1454.28</v>
      </c>
      <c r="J43" s="732"/>
      <c r="K43" s="732"/>
      <c r="L43" s="732"/>
      <c r="M43" s="732"/>
      <c r="N43" s="732"/>
      <c r="O43" s="732"/>
      <c r="P43" s="746"/>
      <c r="Q43" s="733"/>
    </row>
    <row r="44" spans="1:17" ht="14.4" customHeight="1" x14ac:dyDescent="0.3">
      <c r="A44" s="727" t="s">
        <v>1420</v>
      </c>
      <c r="B44" s="728" t="s">
        <v>1234</v>
      </c>
      <c r="C44" s="728" t="s">
        <v>1238</v>
      </c>
      <c r="D44" s="728" t="s">
        <v>1269</v>
      </c>
      <c r="E44" s="728" t="s">
        <v>1270</v>
      </c>
      <c r="F44" s="732">
        <v>15</v>
      </c>
      <c r="G44" s="732">
        <v>32903.700000000012</v>
      </c>
      <c r="H44" s="732">
        <v>1.900858005120764</v>
      </c>
      <c r="I44" s="732">
        <v>2193.5800000000008</v>
      </c>
      <c r="J44" s="732">
        <v>8</v>
      </c>
      <c r="K44" s="732">
        <v>17309.919999999998</v>
      </c>
      <c r="L44" s="732">
        <v>1</v>
      </c>
      <c r="M44" s="732">
        <v>2163.7399999999998</v>
      </c>
      <c r="N44" s="732">
        <v>6</v>
      </c>
      <c r="O44" s="732">
        <v>11919.9</v>
      </c>
      <c r="P44" s="746">
        <v>0.68861670071265502</v>
      </c>
      <c r="Q44" s="733">
        <v>1986.6499999999999</v>
      </c>
    </row>
    <row r="45" spans="1:17" ht="14.4" customHeight="1" x14ac:dyDescent="0.3">
      <c r="A45" s="727" t="s">
        <v>1420</v>
      </c>
      <c r="B45" s="728" t="s">
        <v>1234</v>
      </c>
      <c r="C45" s="728" t="s">
        <v>1238</v>
      </c>
      <c r="D45" s="728" t="s">
        <v>1273</v>
      </c>
      <c r="E45" s="728" t="s">
        <v>1274</v>
      </c>
      <c r="F45" s="732">
        <v>663</v>
      </c>
      <c r="G45" s="732">
        <v>2267.46</v>
      </c>
      <c r="H45" s="732"/>
      <c r="I45" s="732">
        <v>3.42</v>
      </c>
      <c r="J45" s="732"/>
      <c r="K45" s="732"/>
      <c r="L45" s="732"/>
      <c r="M45" s="732"/>
      <c r="N45" s="732"/>
      <c r="O45" s="732"/>
      <c r="P45" s="746"/>
      <c r="Q45" s="733"/>
    </row>
    <row r="46" spans="1:17" ht="14.4" customHeight="1" x14ac:dyDescent="0.3">
      <c r="A46" s="727" t="s">
        <v>1420</v>
      </c>
      <c r="B46" s="728" t="s">
        <v>1234</v>
      </c>
      <c r="C46" s="728" t="s">
        <v>1238</v>
      </c>
      <c r="D46" s="728" t="s">
        <v>1380</v>
      </c>
      <c r="E46" s="728" t="s">
        <v>1381</v>
      </c>
      <c r="F46" s="732">
        <v>2468</v>
      </c>
      <c r="G46" s="732">
        <v>82801.399999999994</v>
      </c>
      <c r="H46" s="732">
        <v>2.7264926306916215</v>
      </c>
      <c r="I46" s="732">
        <v>33.549999999999997</v>
      </c>
      <c r="J46" s="732">
        <v>920</v>
      </c>
      <c r="K46" s="732">
        <v>30369.200000000001</v>
      </c>
      <c r="L46" s="732">
        <v>1</v>
      </c>
      <c r="M46" s="732">
        <v>33.01</v>
      </c>
      <c r="N46" s="732">
        <v>1439</v>
      </c>
      <c r="O46" s="732">
        <v>48530.04</v>
      </c>
      <c r="P46" s="746">
        <v>1.5980019230009352</v>
      </c>
      <c r="Q46" s="733">
        <v>33.724836692147328</v>
      </c>
    </row>
    <row r="47" spans="1:17" ht="14.4" customHeight="1" x14ac:dyDescent="0.3">
      <c r="A47" s="727" t="s">
        <v>1420</v>
      </c>
      <c r="B47" s="728" t="s">
        <v>1234</v>
      </c>
      <c r="C47" s="728" t="s">
        <v>1386</v>
      </c>
      <c r="D47" s="728" t="s">
        <v>1387</v>
      </c>
      <c r="E47" s="728" t="s">
        <v>1388</v>
      </c>
      <c r="F47" s="732">
        <v>6</v>
      </c>
      <c r="G47" s="732">
        <v>5305.92</v>
      </c>
      <c r="H47" s="732"/>
      <c r="I47" s="732">
        <v>884.32</v>
      </c>
      <c r="J47" s="732"/>
      <c r="K47" s="732"/>
      <c r="L47" s="732"/>
      <c r="M47" s="732"/>
      <c r="N47" s="732"/>
      <c r="O47" s="732"/>
      <c r="P47" s="746"/>
      <c r="Q47" s="733"/>
    </row>
    <row r="48" spans="1:17" ht="14.4" customHeight="1" x14ac:dyDescent="0.3">
      <c r="A48" s="727" t="s">
        <v>1420</v>
      </c>
      <c r="B48" s="728" t="s">
        <v>1234</v>
      </c>
      <c r="C48" s="728" t="s">
        <v>1294</v>
      </c>
      <c r="D48" s="728" t="s">
        <v>1326</v>
      </c>
      <c r="E48" s="728" t="s">
        <v>1327</v>
      </c>
      <c r="F48" s="732">
        <v>14</v>
      </c>
      <c r="G48" s="732">
        <v>9212</v>
      </c>
      <c r="H48" s="732">
        <v>1.6908957415565344</v>
      </c>
      <c r="I48" s="732">
        <v>658</v>
      </c>
      <c r="J48" s="732">
        <v>8</v>
      </c>
      <c r="K48" s="732">
        <v>5448</v>
      </c>
      <c r="L48" s="732">
        <v>1</v>
      </c>
      <c r="M48" s="732">
        <v>681</v>
      </c>
      <c r="N48" s="732">
        <v>6</v>
      </c>
      <c r="O48" s="732">
        <v>4092</v>
      </c>
      <c r="P48" s="746">
        <v>0.75110132158590304</v>
      </c>
      <c r="Q48" s="733">
        <v>682</v>
      </c>
    </row>
    <row r="49" spans="1:17" ht="14.4" customHeight="1" x14ac:dyDescent="0.3">
      <c r="A49" s="727" t="s">
        <v>1420</v>
      </c>
      <c r="B49" s="728" t="s">
        <v>1234</v>
      </c>
      <c r="C49" s="728" t="s">
        <v>1294</v>
      </c>
      <c r="D49" s="728" t="s">
        <v>1330</v>
      </c>
      <c r="E49" s="728" t="s">
        <v>1331</v>
      </c>
      <c r="F49" s="732"/>
      <c r="G49" s="732"/>
      <c r="H49" s="732"/>
      <c r="I49" s="732"/>
      <c r="J49" s="732"/>
      <c r="K49" s="732"/>
      <c r="L49" s="732"/>
      <c r="M49" s="732"/>
      <c r="N49" s="732">
        <v>1</v>
      </c>
      <c r="O49" s="732">
        <v>2638</v>
      </c>
      <c r="P49" s="746"/>
      <c r="Q49" s="733">
        <v>2638</v>
      </c>
    </row>
    <row r="50" spans="1:17" ht="14.4" customHeight="1" x14ac:dyDescent="0.3">
      <c r="A50" s="727" t="s">
        <v>1420</v>
      </c>
      <c r="B50" s="728" t="s">
        <v>1234</v>
      </c>
      <c r="C50" s="728" t="s">
        <v>1294</v>
      </c>
      <c r="D50" s="728" t="s">
        <v>1332</v>
      </c>
      <c r="E50" s="728" t="s">
        <v>1333</v>
      </c>
      <c r="F50" s="732">
        <v>11</v>
      </c>
      <c r="G50" s="732">
        <v>19382</v>
      </c>
      <c r="H50" s="732">
        <v>5.3101369863013694</v>
      </c>
      <c r="I50" s="732">
        <v>1762</v>
      </c>
      <c r="J50" s="732">
        <v>2</v>
      </c>
      <c r="K50" s="732">
        <v>3650</v>
      </c>
      <c r="L50" s="732">
        <v>1</v>
      </c>
      <c r="M50" s="732">
        <v>1825</v>
      </c>
      <c r="N50" s="732">
        <v>13</v>
      </c>
      <c r="O50" s="732">
        <v>23725</v>
      </c>
      <c r="P50" s="746">
        <v>6.5</v>
      </c>
      <c r="Q50" s="733">
        <v>1825</v>
      </c>
    </row>
    <row r="51" spans="1:17" ht="14.4" customHeight="1" x14ac:dyDescent="0.3">
      <c r="A51" s="727" t="s">
        <v>1420</v>
      </c>
      <c r="B51" s="728" t="s">
        <v>1234</v>
      </c>
      <c r="C51" s="728" t="s">
        <v>1294</v>
      </c>
      <c r="D51" s="728" t="s">
        <v>1334</v>
      </c>
      <c r="E51" s="728" t="s">
        <v>1335</v>
      </c>
      <c r="F51" s="732"/>
      <c r="G51" s="732"/>
      <c r="H51" s="732"/>
      <c r="I51" s="732"/>
      <c r="J51" s="732"/>
      <c r="K51" s="732"/>
      <c r="L51" s="732"/>
      <c r="M51" s="732"/>
      <c r="N51" s="732">
        <v>2</v>
      </c>
      <c r="O51" s="732">
        <v>858</v>
      </c>
      <c r="P51" s="746"/>
      <c r="Q51" s="733">
        <v>429</v>
      </c>
    </row>
    <row r="52" spans="1:17" ht="14.4" customHeight="1" x14ac:dyDescent="0.3">
      <c r="A52" s="727" t="s">
        <v>1420</v>
      </c>
      <c r="B52" s="728" t="s">
        <v>1234</v>
      </c>
      <c r="C52" s="728" t="s">
        <v>1294</v>
      </c>
      <c r="D52" s="728" t="s">
        <v>1391</v>
      </c>
      <c r="E52" s="728" t="s">
        <v>1392</v>
      </c>
      <c r="F52" s="732">
        <v>6</v>
      </c>
      <c r="G52" s="732">
        <v>86040</v>
      </c>
      <c r="H52" s="732">
        <v>1.4828346890941679</v>
      </c>
      <c r="I52" s="732">
        <v>14340</v>
      </c>
      <c r="J52" s="732">
        <v>4</v>
      </c>
      <c r="K52" s="732">
        <v>58024</v>
      </c>
      <c r="L52" s="732">
        <v>1</v>
      </c>
      <c r="M52" s="732">
        <v>14506</v>
      </c>
      <c r="N52" s="732">
        <v>7</v>
      </c>
      <c r="O52" s="732">
        <v>101549</v>
      </c>
      <c r="P52" s="746">
        <v>1.750120639735282</v>
      </c>
      <c r="Q52" s="733">
        <v>14507</v>
      </c>
    </row>
    <row r="53" spans="1:17" ht="14.4" customHeight="1" x14ac:dyDescent="0.3">
      <c r="A53" s="727" t="s">
        <v>1420</v>
      </c>
      <c r="B53" s="728" t="s">
        <v>1234</v>
      </c>
      <c r="C53" s="728" t="s">
        <v>1294</v>
      </c>
      <c r="D53" s="728" t="s">
        <v>1350</v>
      </c>
      <c r="E53" s="728" t="s">
        <v>1351</v>
      </c>
      <c r="F53" s="732">
        <v>1</v>
      </c>
      <c r="G53" s="732">
        <v>1294</v>
      </c>
      <c r="H53" s="732"/>
      <c r="I53" s="732">
        <v>1294</v>
      </c>
      <c r="J53" s="732"/>
      <c r="K53" s="732"/>
      <c r="L53" s="732"/>
      <c r="M53" s="732"/>
      <c r="N53" s="732"/>
      <c r="O53" s="732"/>
      <c r="P53" s="746"/>
      <c r="Q53" s="733"/>
    </row>
    <row r="54" spans="1:17" ht="14.4" customHeight="1" x14ac:dyDescent="0.3">
      <c r="A54" s="727" t="s">
        <v>1420</v>
      </c>
      <c r="B54" s="728" t="s">
        <v>1234</v>
      </c>
      <c r="C54" s="728" t="s">
        <v>1294</v>
      </c>
      <c r="D54" s="728" t="s">
        <v>1352</v>
      </c>
      <c r="E54" s="728" t="s">
        <v>1353</v>
      </c>
      <c r="F54" s="732">
        <v>25</v>
      </c>
      <c r="G54" s="732">
        <v>12250</v>
      </c>
      <c r="H54" s="732">
        <v>2.4066797642436151</v>
      </c>
      <c r="I54" s="732">
        <v>490</v>
      </c>
      <c r="J54" s="732">
        <v>10</v>
      </c>
      <c r="K54" s="732">
        <v>5090</v>
      </c>
      <c r="L54" s="732">
        <v>1</v>
      </c>
      <c r="M54" s="732">
        <v>509</v>
      </c>
      <c r="N54" s="732">
        <v>10</v>
      </c>
      <c r="O54" s="732">
        <v>5090</v>
      </c>
      <c r="P54" s="746">
        <v>1</v>
      </c>
      <c r="Q54" s="733">
        <v>509</v>
      </c>
    </row>
    <row r="55" spans="1:17" ht="14.4" customHeight="1" x14ac:dyDescent="0.3">
      <c r="A55" s="727" t="s">
        <v>1420</v>
      </c>
      <c r="B55" s="728" t="s">
        <v>1234</v>
      </c>
      <c r="C55" s="728" t="s">
        <v>1294</v>
      </c>
      <c r="D55" s="728" t="s">
        <v>1366</v>
      </c>
      <c r="E55" s="728" t="s">
        <v>1367</v>
      </c>
      <c r="F55" s="732">
        <v>1</v>
      </c>
      <c r="G55" s="732">
        <v>134</v>
      </c>
      <c r="H55" s="732"/>
      <c r="I55" s="732">
        <v>134</v>
      </c>
      <c r="J55" s="732"/>
      <c r="K55" s="732"/>
      <c r="L55" s="732"/>
      <c r="M55" s="732"/>
      <c r="N55" s="732"/>
      <c r="O55" s="732"/>
      <c r="P55" s="746"/>
      <c r="Q55" s="733"/>
    </row>
    <row r="56" spans="1:17" ht="14.4" customHeight="1" x14ac:dyDescent="0.3">
      <c r="A56" s="727" t="s">
        <v>1420</v>
      </c>
      <c r="B56" s="728" t="s">
        <v>1234</v>
      </c>
      <c r="C56" s="728" t="s">
        <v>1294</v>
      </c>
      <c r="D56" s="728" t="s">
        <v>1370</v>
      </c>
      <c r="E56" s="728" t="s">
        <v>1371</v>
      </c>
      <c r="F56" s="732"/>
      <c r="G56" s="732"/>
      <c r="H56" s="732"/>
      <c r="I56" s="732"/>
      <c r="J56" s="732"/>
      <c r="K56" s="732"/>
      <c r="L56" s="732"/>
      <c r="M56" s="732"/>
      <c r="N56" s="732">
        <v>1</v>
      </c>
      <c r="O56" s="732">
        <v>719</v>
      </c>
      <c r="P56" s="746"/>
      <c r="Q56" s="733">
        <v>719</v>
      </c>
    </row>
    <row r="57" spans="1:17" ht="14.4" customHeight="1" x14ac:dyDescent="0.3">
      <c r="A57" s="727" t="s">
        <v>1421</v>
      </c>
      <c r="B57" s="728" t="s">
        <v>1234</v>
      </c>
      <c r="C57" s="728" t="s">
        <v>1235</v>
      </c>
      <c r="D57" s="728" t="s">
        <v>1374</v>
      </c>
      <c r="E57" s="728" t="s">
        <v>662</v>
      </c>
      <c r="F57" s="732">
        <v>0.45</v>
      </c>
      <c r="G57" s="732">
        <v>856.2</v>
      </c>
      <c r="H57" s="732">
        <v>0.94676780856757414</v>
      </c>
      <c r="I57" s="732">
        <v>1902.6666666666667</v>
      </c>
      <c r="J57" s="732">
        <v>0.45</v>
      </c>
      <c r="K57" s="732">
        <v>904.34</v>
      </c>
      <c r="L57" s="732">
        <v>1</v>
      </c>
      <c r="M57" s="732">
        <v>2009.6444444444444</v>
      </c>
      <c r="N57" s="732">
        <v>0.45</v>
      </c>
      <c r="O57" s="732">
        <v>904.34</v>
      </c>
      <c r="P57" s="746">
        <v>1</v>
      </c>
      <c r="Q57" s="733">
        <v>2009.6444444444444</v>
      </c>
    </row>
    <row r="58" spans="1:17" ht="14.4" customHeight="1" x14ac:dyDescent="0.3">
      <c r="A58" s="727" t="s">
        <v>1421</v>
      </c>
      <c r="B58" s="728" t="s">
        <v>1234</v>
      </c>
      <c r="C58" s="728" t="s">
        <v>1235</v>
      </c>
      <c r="D58" s="728" t="s">
        <v>1377</v>
      </c>
      <c r="E58" s="728" t="s">
        <v>666</v>
      </c>
      <c r="F58" s="732"/>
      <c r="G58" s="732"/>
      <c r="H58" s="732"/>
      <c r="I58" s="732"/>
      <c r="J58" s="732">
        <v>0.02</v>
      </c>
      <c r="K58" s="732">
        <v>177.08</v>
      </c>
      <c r="L58" s="732">
        <v>1</v>
      </c>
      <c r="M58" s="732">
        <v>8854</v>
      </c>
      <c r="N58" s="732"/>
      <c r="O58" s="732"/>
      <c r="P58" s="746"/>
      <c r="Q58" s="733"/>
    </row>
    <row r="59" spans="1:17" ht="14.4" customHeight="1" x14ac:dyDescent="0.3">
      <c r="A59" s="727" t="s">
        <v>1421</v>
      </c>
      <c r="B59" s="728" t="s">
        <v>1234</v>
      </c>
      <c r="C59" s="728" t="s">
        <v>1235</v>
      </c>
      <c r="D59" s="728" t="s">
        <v>1378</v>
      </c>
      <c r="E59" s="728" t="s">
        <v>666</v>
      </c>
      <c r="F59" s="732">
        <v>4.3</v>
      </c>
      <c r="G59" s="732">
        <v>7614.44</v>
      </c>
      <c r="H59" s="732">
        <v>0.7350427350427351</v>
      </c>
      <c r="I59" s="732">
        <v>1770.8</v>
      </c>
      <c r="J59" s="732">
        <v>5.85</v>
      </c>
      <c r="K59" s="732">
        <v>10359.179999999998</v>
      </c>
      <c r="L59" s="732">
        <v>1</v>
      </c>
      <c r="M59" s="732">
        <v>1770.8</v>
      </c>
      <c r="N59" s="732">
        <v>1.9000000000000001</v>
      </c>
      <c r="O59" s="732">
        <v>3456.19</v>
      </c>
      <c r="P59" s="746">
        <v>0.33363548080060396</v>
      </c>
      <c r="Q59" s="733">
        <v>1819.0473684210526</v>
      </c>
    </row>
    <row r="60" spans="1:17" ht="14.4" customHeight="1" x14ac:dyDescent="0.3">
      <c r="A60" s="727" t="s">
        <v>1421</v>
      </c>
      <c r="B60" s="728" t="s">
        <v>1234</v>
      </c>
      <c r="C60" s="728" t="s">
        <v>1235</v>
      </c>
      <c r="D60" s="728" t="s">
        <v>1379</v>
      </c>
      <c r="E60" s="728" t="s">
        <v>664</v>
      </c>
      <c r="F60" s="732">
        <v>0.2</v>
      </c>
      <c r="G60" s="732">
        <v>180.76</v>
      </c>
      <c r="H60" s="732">
        <v>0.8</v>
      </c>
      <c r="I60" s="732">
        <v>903.8</v>
      </c>
      <c r="J60" s="732">
        <v>0.25</v>
      </c>
      <c r="K60" s="732">
        <v>225.95</v>
      </c>
      <c r="L60" s="732">
        <v>1</v>
      </c>
      <c r="M60" s="732">
        <v>903.8</v>
      </c>
      <c r="N60" s="732">
        <v>0.05</v>
      </c>
      <c r="O60" s="732">
        <v>45.19</v>
      </c>
      <c r="P60" s="746">
        <v>0.2</v>
      </c>
      <c r="Q60" s="733">
        <v>903.8</v>
      </c>
    </row>
    <row r="61" spans="1:17" ht="14.4" customHeight="1" x14ac:dyDescent="0.3">
      <c r="A61" s="727" t="s">
        <v>1421</v>
      </c>
      <c r="B61" s="728" t="s">
        <v>1234</v>
      </c>
      <c r="C61" s="728" t="s">
        <v>1238</v>
      </c>
      <c r="D61" s="728" t="s">
        <v>1239</v>
      </c>
      <c r="E61" s="728" t="s">
        <v>1240</v>
      </c>
      <c r="F61" s="732"/>
      <c r="G61" s="732"/>
      <c r="H61" s="732"/>
      <c r="I61" s="732"/>
      <c r="J61" s="732">
        <v>380</v>
      </c>
      <c r="K61" s="732">
        <v>7383.4</v>
      </c>
      <c r="L61" s="732">
        <v>1</v>
      </c>
      <c r="M61" s="732">
        <v>19.43</v>
      </c>
      <c r="N61" s="732"/>
      <c r="O61" s="732"/>
      <c r="P61" s="746"/>
      <c r="Q61" s="733"/>
    </row>
    <row r="62" spans="1:17" ht="14.4" customHeight="1" x14ac:dyDescent="0.3">
      <c r="A62" s="727" t="s">
        <v>1421</v>
      </c>
      <c r="B62" s="728" t="s">
        <v>1234</v>
      </c>
      <c r="C62" s="728" t="s">
        <v>1238</v>
      </c>
      <c r="D62" s="728" t="s">
        <v>1241</v>
      </c>
      <c r="E62" s="728" t="s">
        <v>1242</v>
      </c>
      <c r="F62" s="732">
        <v>420</v>
      </c>
      <c r="G62" s="732">
        <v>886.2</v>
      </c>
      <c r="H62" s="732">
        <v>0.62624549501801996</v>
      </c>
      <c r="I62" s="732">
        <v>2.1100000000000003</v>
      </c>
      <c r="J62" s="732">
        <v>530</v>
      </c>
      <c r="K62" s="732">
        <v>1415.1</v>
      </c>
      <c r="L62" s="732">
        <v>1</v>
      </c>
      <c r="M62" s="732">
        <v>2.67</v>
      </c>
      <c r="N62" s="732">
        <v>300</v>
      </c>
      <c r="O62" s="732">
        <v>777</v>
      </c>
      <c r="P62" s="746">
        <v>0.54907780368878523</v>
      </c>
      <c r="Q62" s="733">
        <v>2.59</v>
      </c>
    </row>
    <row r="63" spans="1:17" ht="14.4" customHeight="1" x14ac:dyDescent="0.3">
      <c r="A63" s="727" t="s">
        <v>1421</v>
      </c>
      <c r="B63" s="728" t="s">
        <v>1234</v>
      </c>
      <c r="C63" s="728" t="s">
        <v>1238</v>
      </c>
      <c r="D63" s="728" t="s">
        <v>1243</v>
      </c>
      <c r="E63" s="728" t="s">
        <v>1244</v>
      </c>
      <c r="F63" s="732">
        <v>7780</v>
      </c>
      <c r="G63" s="732">
        <v>41389.599999999991</v>
      </c>
      <c r="H63" s="732">
        <v>1.259382321618743</v>
      </c>
      <c r="I63" s="732">
        <v>5.3199999999999985</v>
      </c>
      <c r="J63" s="732">
        <v>6260</v>
      </c>
      <c r="K63" s="732">
        <v>32865</v>
      </c>
      <c r="L63" s="732">
        <v>1</v>
      </c>
      <c r="M63" s="732">
        <v>5.25</v>
      </c>
      <c r="N63" s="732">
        <v>4360</v>
      </c>
      <c r="O63" s="732">
        <v>29188.999999999996</v>
      </c>
      <c r="P63" s="746">
        <v>0.88814848623155318</v>
      </c>
      <c r="Q63" s="733">
        <v>6.6947247706422006</v>
      </c>
    </row>
    <row r="64" spans="1:17" ht="14.4" customHeight="1" x14ac:dyDescent="0.3">
      <c r="A64" s="727" t="s">
        <v>1421</v>
      </c>
      <c r="B64" s="728" t="s">
        <v>1234</v>
      </c>
      <c r="C64" s="728" t="s">
        <v>1238</v>
      </c>
      <c r="D64" s="728" t="s">
        <v>1249</v>
      </c>
      <c r="E64" s="728" t="s">
        <v>1250</v>
      </c>
      <c r="F64" s="732">
        <v>7294</v>
      </c>
      <c r="G64" s="732">
        <v>42596.960000000006</v>
      </c>
      <c r="H64" s="732">
        <v>1.6977908013028489</v>
      </c>
      <c r="I64" s="732">
        <v>5.8400000000000007</v>
      </c>
      <c r="J64" s="732">
        <v>4151</v>
      </c>
      <c r="K64" s="732">
        <v>25089.64</v>
      </c>
      <c r="L64" s="732">
        <v>1</v>
      </c>
      <c r="M64" s="732">
        <v>6.0442399421826067</v>
      </c>
      <c r="N64" s="732">
        <v>6933</v>
      </c>
      <c r="O64" s="732">
        <v>36675.57</v>
      </c>
      <c r="P64" s="746">
        <v>1.4617814364813524</v>
      </c>
      <c r="Q64" s="733">
        <v>5.29</v>
      </c>
    </row>
    <row r="65" spans="1:17" ht="14.4" customHeight="1" x14ac:dyDescent="0.3">
      <c r="A65" s="727" t="s">
        <v>1421</v>
      </c>
      <c r="B65" s="728" t="s">
        <v>1234</v>
      </c>
      <c r="C65" s="728" t="s">
        <v>1238</v>
      </c>
      <c r="D65" s="728" t="s">
        <v>1253</v>
      </c>
      <c r="E65" s="728" t="s">
        <v>1254</v>
      </c>
      <c r="F65" s="732">
        <v>30</v>
      </c>
      <c r="G65" s="732">
        <v>241.5</v>
      </c>
      <c r="H65" s="732">
        <v>0.40506541429050652</v>
      </c>
      <c r="I65" s="732">
        <v>8.0500000000000007</v>
      </c>
      <c r="J65" s="732">
        <v>70</v>
      </c>
      <c r="K65" s="732">
        <v>596.20000000000005</v>
      </c>
      <c r="L65" s="732">
        <v>1</v>
      </c>
      <c r="M65" s="732">
        <v>8.5171428571428578</v>
      </c>
      <c r="N65" s="732">
        <v>480</v>
      </c>
      <c r="O65" s="732">
        <v>4406.3999999999996</v>
      </c>
      <c r="P65" s="746">
        <v>7.3908084535390799</v>
      </c>
      <c r="Q65" s="733">
        <v>9.18</v>
      </c>
    </row>
    <row r="66" spans="1:17" ht="14.4" customHeight="1" x14ac:dyDescent="0.3">
      <c r="A66" s="727" t="s">
        <v>1421</v>
      </c>
      <c r="B66" s="728" t="s">
        <v>1234</v>
      </c>
      <c r="C66" s="728" t="s">
        <v>1238</v>
      </c>
      <c r="D66" s="728" t="s">
        <v>1255</v>
      </c>
      <c r="E66" s="728" t="s">
        <v>1256</v>
      </c>
      <c r="F66" s="732"/>
      <c r="G66" s="732"/>
      <c r="H66" s="732"/>
      <c r="I66" s="732"/>
      <c r="J66" s="732">
        <v>230</v>
      </c>
      <c r="K66" s="732">
        <v>2355.1999999999998</v>
      </c>
      <c r="L66" s="732">
        <v>1</v>
      </c>
      <c r="M66" s="732">
        <v>10.239999999999998</v>
      </c>
      <c r="N66" s="732"/>
      <c r="O66" s="732"/>
      <c r="P66" s="746"/>
      <c r="Q66" s="733"/>
    </row>
    <row r="67" spans="1:17" ht="14.4" customHeight="1" x14ac:dyDescent="0.3">
      <c r="A67" s="727" t="s">
        <v>1421</v>
      </c>
      <c r="B67" s="728" t="s">
        <v>1234</v>
      </c>
      <c r="C67" s="728" t="s">
        <v>1238</v>
      </c>
      <c r="D67" s="728" t="s">
        <v>1263</v>
      </c>
      <c r="E67" s="728" t="s">
        <v>1264</v>
      </c>
      <c r="F67" s="732">
        <v>1602</v>
      </c>
      <c r="G67" s="732">
        <v>31943.879999999997</v>
      </c>
      <c r="H67" s="732">
        <v>3.1988023472391895</v>
      </c>
      <c r="I67" s="732">
        <v>19.939999999999998</v>
      </c>
      <c r="J67" s="732">
        <v>490</v>
      </c>
      <c r="K67" s="732">
        <v>9986.2000000000007</v>
      </c>
      <c r="L67" s="732">
        <v>1</v>
      </c>
      <c r="M67" s="732">
        <v>20.380000000000003</v>
      </c>
      <c r="N67" s="732">
        <v>930</v>
      </c>
      <c r="O67" s="732">
        <v>18999.900000000001</v>
      </c>
      <c r="P67" s="746">
        <v>1.9026156095411668</v>
      </c>
      <c r="Q67" s="733">
        <v>20.430000000000003</v>
      </c>
    </row>
    <row r="68" spans="1:17" ht="14.4" customHeight="1" x14ac:dyDescent="0.3">
      <c r="A68" s="727" t="s">
        <v>1421</v>
      </c>
      <c r="B68" s="728" t="s">
        <v>1234</v>
      </c>
      <c r="C68" s="728" t="s">
        <v>1238</v>
      </c>
      <c r="D68" s="728" t="s">
        <v>1269</v>
      </c>
      <c r="E68" s="728" t="s">
        <v>1270</v>
      </c>
      <c r="F68" s="732">
        <v>16</v>
      </c>
      <c r="G68" s="732">
        <v>35097.279999999999</v>
      </c>
      <c r="H68" s="732">
        <v>0.90114749872391753</v>
      </c>
      <c r="I68" s="732">
        <v>2193.58</v>
      </c>
      <c r="J68" s="732">
        <v>18</v>
      </c>
      <c r="K68" s="732">
        <v>38947.319999999992</v>
      </c>
      <c r="L68" s="732">
        <v>1</v>
      </c>
      <c r="M68" s="732">
        <v>2163.7399999999998</v>
      </c>
      <c r="N68" s="732">
        <v>16</v>
      </c>
      <c r="O68" s="732">
        <v>31786.400000000001</v>
      </c>
      <c r="P68" s="746">
        <v>0.81613831195573938</v>
      </c>
      <c r="Q68" s="733">
        <v>1986.65</v>
      </c>
    </row>
    <row r="69" spans="1:17" ht="14.4" customHeight="1" x14ac:dyDescent="0.3">
      <c r="A69" s="727" t="s">
        <v>1421</v>
      </c>
      <c r="B69" s="728" t="s">
        <v>1234</v>
      </c>
      <c r="C69" s="728" t="s">
        <v>1238</v>
      </c>
      <c r="D69" s="728" t="s">
        <v>1271</v>
      </c>
      <c r="E69" s="728" t="s">
        <v>1272</v>
      </c>
      <c r="F69" s="732"/>
      <c r="G69" s="732"/>
      <c r="H69" s="732"/>
      <c r="I69" s="732"/>
      <c r="J69" s="732">
        <v>400</v>
      </c>
      <c r="K69" s="732">
        <v>98432</v>
      </c>
      <c r="L69" s="732">
        <v>1</v>
      </c>
      <c r="M69" s="732">
        <v>246.08</v>
      </c>
      <c r="N69" s="732"/>
      <c r="O69" s="732"/>
      <c r="P69" s="746"/>
      <c r="Q69" s="733"/>
    </row>
    <row r="70" spans="1:17" ht="14.4" customHeight="1" x14ac:dyDescent="0.3">
      <c r="A70" s="727" t="s">
        <v>1421</v>
      </c>
      <c r="B70" s="728" t="s">
        <v>1234</v>
      </c>
      <c r="C70" s="728" t="s">
        <v>1238</v>
      </c>
      <c r="D70" s="728" t="s">
        <v>1273</v>
      </c>
      <c r="E70" s="728" t="s">
        <v>1274</v>
      </c>
      <c r="F70" s="732">
        <v>4024</v>
      </c>
      <c r="G70" s="732">
        <v>13762.08</v>
      </c>
      <c r="H70" s="732">
        <v>0.85927072927072923</v>
      </c>
      <c r="I70" s="732">
        <v>3.42</v>
      </c>
      <c r="J70" s="732">
        <v>4000</v>
      </c>
      <c r="K70" s="732">
        <v>16016</v>
      </c>
      <c r="L70" s="732">
        <v>1</v>
      </c>
      <c r="M70" s="732">
        <v>4.0039999999999996</v>
      </c>
      <c r="N70" s="732">
        <v>3442</v>
      </c>
      <c r="O70" s="732">
        <v>12976.34</v>
      </c>
      <c r="P70" s="746">
        <v>0.81021103896103897</v>
      </c>
      <c r="Q70" s="733">
        <v>3.77</v>
      </c>
    </row>
    <row r="71" spans="1:17" ht="14.4" customHeight="1" x14ac:dyDescent="0.3">
      <c r="A71" s="727" t="s">
        <v>1421</v>
      </c>
      <c r="B71" s="728" t="s">
        <v>1234</v>
      </c>
      <c r="C71" s="728" t="s">
        <v>1238</v>
      </c>
      <c r="D71" s="728" t="s">
        <v>1380</v>
      </c>
      <c r="E71" s="728" t="s">
        <v>1381</v>
      </c>
      <c r="F71" s="732">
        <v>4093</v>
      </c>
      <c r="G71" s="732">
        <v>137320.15</v>
      </c>
      <c r="H71" s="732">
        <v>1.1485245924674199</v>
      </c>
      <c r="I71" s="732">
        <v>33.549999999999997</v>
      </c>
      <c r="J71" s="732">
        <v>3622</v>
      </c>
      <c r="K71" s="732">
        <v>119562.21999999999</v>
      </c>
      <c r="L71" s="732">
        <v>1</v>
      </c>
      <c r="M71" s="732">
        <v>33.01</v>
      </c>
      <c r="N71" s="732">
        <v>1819</v>
      </c>
      <c r="O71" s="732">
        <v>61348.219999999987</v>
      </c>
      <c r="P71" s="746">
        <v>0.51310706676406637</v>
      </c>
      <c r="Q71" s="733">
        <v>33.726344145134682</v>
      </c>
    </row>
    <row r="72" spans="1:17" ht="14.4" customHeight="1" x14ac:dyDescent="0.3">
      <c r="A72" s="727" t="s">
        <v>1421</v>
      </c>
      <c r="B72" s="728" t="s">
        <v>1234</v>
      </c>
      <c r="C72" s="728" t="s">
        <v>1238</v>
      </c>
      <c r="D72" s="728" t="s">
        <v>1281</v>
      </c>
      <c r="E72" s="728" t="s">
        <v>1282</v>
      </c>
      <c r="F72" s="732">
        <v>30</v>
      </c>
      <c r="G72" s="732">
        <v>607.20000000000005</v>
      </c>
      <c r="H72" s="732"/>
      <c r="I72" s="732">
        <v>20.240000000000002</v>
      </c>
      <c r="J72" s="732"/>
      <c r="K72" s="732"/>
      <c r="L72" s="732"/>
      <c r="M72" s="732"/>
      <c r="N72" s="732"/>
      <c r="O72" s="732"/>
      <c r="P72" s="746"/>
      <c r="Q72" s="733"/>
    </row>
    <row r="73" spans="1:17" ht="14.4" customHeight="1" x14ac:dyDescent="0.3">
      <c r="A73" s="727" t="s">
        <v>1421</v>
      </c>
      <c r="B73" s="728" t="s">
        <v>1234</v>
      </c>
      <c r="C73" s="728" t="s">
        <v>1238</v>
      </c>
      <c r="D73" s="728" t="s">
        <v>1287</v>
      </c>
      <c r="E73" s="728"/>
      <c r="F73" s="732">
        <v>0.5</v>
      </c>
      <c r="G73" s="732">
        <v>6203</v>
      </c>
      <c r="H73" s="732"/>
      <c r="I73" s="732">
        <v>12406</v>
      </c>
      <c r="J73" s="732"/>
      <c r="K73" s="732"/>
      <c r="L73" s="732"/>
      <c r="M73" s="732"/>
      <c r="N73" s="732"/>
      <c r="O73" s="732"/>
      <c r="P73" s="746"/>
      <c r="Q73" s="733"/>
    </row>
    <row r="74" spans="1:17" ht="14.4" customHeight="1" x14ac:dyDescent="0.3">
      <c r="A74" s="727" t="s">
        <v>1421</v>
      </c>
      <c r="B74" s="728" t="s">
        <v>1234</v>
      </c>
      <c r="C74" s="728" t="s">
        <v>1386</v>
      </c>
      <c r="D74" s="728" t="s">
        <v>1387</v>
      </c>
      <c r="E74" s="728" t="s">
        <v>1388</v>
      </c>
      <c r="F74" s="732">
        <v>10</v>
      </c>
      <c r="G74" s="732">
        <v>8843.2000000000007</v>
      </c>
      <c r="H74" s="732"/>
      <c r="I74" s="732">
        <v>884.32</v>
      </c>
      <c r="J74" s="732"/>
      <c r="K74" s="732"/>
      <c r="L74" s="732"/>
      <c r="M74" s="732"/>
      <c r="N74" s="732"/>
      <c r="O74" s="732"/>
      <c r="P74" s="746"/>
      <c r="Q74" s="733"/>
    </row>
    <row r="75" spans="1:17" ht="14.4" customHeight="1" x14ac:dyDescent="0.3">
      <c r="A75" s="727" t="s">
        <v>1421</v>
      </c>
      <c r="B75" s="728" t="s">
        <v>1234</v>
      </c>
      <c r="C75" s="728" t="s">
        <v>1294</v>
      </c>
      <c r="D75" s="728" t="s">
        <v>1297</v>
      </c>
      <c r="E75" s="728" t="s">
        <v>1298</v>
      </c>
      <c r="F75" s="732">
        <v>2</v>
      </c>
      <c r="G75" s="732">
        <v>848</v>
      </c>
      <c r="H75" s="732">
        <v>0.95711060948081261</v>
      </c>
      <c r="I75" s="732">
        <v>424</v>
      </c>
      <c r="J75" s="732">
        <v>2</v>
      </c>
      <c r="K75" s="732">
        <v>886</v>
      </c>
      <c r="L75" s="732">
        <v>1</v>
      </c>
      <c r="M75" s="732">
        <v>443</v>
      </c>
      <c r="N75" s="732">
        <v>1</v>
      </c>
      <c r="O75" s="732">
        <v>444</v>
      </c>
      <c r="P75" s="746">
        <v>0.50112866817155755</v>
      </c>
      <c r="Q75" s="733">
        <v>444</v>
      </c>
    </row>
    <row r="76" spans="1:17" ht="14.4" customHeight="1" x14ac:dyDescent="0.3">
      <c r="A76" s="727" t="s">
        <v>1421</v>
      </c>
      <c r="B76" s="728" t="s">
        <v>1234</v>
      </c>
      <c r="C76" s="728" t="s">
        <v>1294</v>
      </c>
      <c r="D76" s="728" t="s">
        <v>1299</v>
      </c>
      <c r="E76" s="728" t="s">
        <v>1300</v>
      </c>
      <c r="F76" s="732">
        <v>1</v>
      </c>
      <c r="G76" s="732">
        <v>165</v>
      </c>
      <c r="H76" s="732"/>
      <c r="I76" s="732">
        <v>165</v>
      </c>
      <c r="J76" s="732"/>
      <c r="K76" s="732"/>
      <c r="L76" s="732"/>
      <c r="M76" s="732"/>
      <c r="N76" s="732"/>
      <c r="O76" s="732"/>
      <c r="P76" s="746"/>
      <c r="Q76" s="733"/>
    </row>
    <row r="77" spans="1:17" ht="14.4" customHeight="1" x14ac:dyDescent="0.3">
      <c r="A77" s="727" t="s">
        <v>1421</v>
      </c>
      <c r="B77" s="728" t="s">
        <v>1234</v>
      </c>
      <c r="C77" s="728" t="s">
        <v>1294</v>
      </c>
      <c r="D77" s="728" t="s">
        <v>1303</v>
      </c>
      <c r="E77" s="728" t="s">
        <v>1304</v>
      </c>
      <c r="F77" s="732"/>
      <c r="G77" s="732"/>
      <c r="H77" s="732"/>
      <c r="I77" s="732"/>
      <c r="J77" s="732">
        <v>2</v>
      </c>
      <c r="K77" s="732">
        <v>636</v>
      </c>
      <c r="L77" s="732">
        <v>1</v>
      </c>
      <c r="M77" s="732">
        <v>318</v>
      </c>
      <c r="N77" s="732"/>
      <c r="O77" s="732"/>
      <c r="P77" s="746"/>
      <c r="Q77" s="733"/>
    </row>
    <row r="78" spans="1:17" ht="14.4" customHeight="1" x14ac:dyDescent="0.3">
      <c r="A78" s="727" t="s">
        <v>1421</v>
      </c>
      <c r="B78" s="728" t="s">
        <v>1234</v>
      </c>
      <c r="C78" s="728" t="s">
        <v>1294</v>
      </c>
      <c r="D78" s="728" t="s">
        <v>1308</v>
      </c>
      <c r="E78" s="728" t="s">
        <v>1309</v>
      </c>
      <c r="F78" s="732">
        <v>3</v>
      </c>
      <c r="G78" s="732">
        <v>5925</v>
      </c>
      <c r="H78" s="732">
        <v>2.9072620215897937</v>
      </c>
      <c r="I78" s="732">
        <v>1975</v>
      </c>
      <c r="J78" s="732">
        <v>1</v>
      </c>
      <c r="K78" s="732">
        <v>2038</v>
      </c>
      <c r="L78" s="732">
        <v>1</v>
      </c>
      <c r="M78" s="732">
        <v>2038</v>
      </c>
      <c r="N78" s="732">
        <v>3</v>
      </c>
      <c r="O78" s="732">
        <v>6117</v>
      </c>
      <c r="P78" s="746">
        <v>3.0014720314033365</v>
      </c>
      <c r="Q78" s="733">
        <v>2039</v>
      </c>
    </row>
    <row r="79" spans="1:17" ht="14.4" customHeight="1" x14ac:dyDescent="0.3">
      <c r="A79" s="727" t="s">
        <v>1421</v>
      </c>
      <c r="B79" s="728" t="s">
        <v>1234</v>
      </c>
      <c r="C79" s="728" t="s">
        <v>1294</v>
      </c>
      <c r="D79" s="728" t="s">
        <v>1310</v>
      </c>
      <c r="E79" s="728" t="s">
        <v>1311</v>
      </c>
      <c r="F79" s="732"/>
      <c r="G79" s="732"/>
      <c r="H79" s="732"/>
      <c r="I79" s="732"/>
      <c r="J79" s="732"/>
      <c r="K79" s="732"/>
      <c r="L79" s="732"/>
      <c r="M79" s="732"/>
      <c r="N79" s="732">
        <v>1</v>
      </c>
      <c r="O79" s="732">
        <v>3059</v>
      </c>
      <c r="P79" s="746"/>
      <c r="Q79" s="733">
        <v>3059</v>
      </c>
    </row>
    <row r="80" spans="1:17" ht="14.4" customHeight="1" x14ac:dyDescent="0.3">
      <c r="A80" s="727" t="s">
        <v>1421</v>
      </c>
      <c r="B80" s="728" t="s">
        <v>1234</v>
      </c>
      <c r="C80" s="728" t="s">
        <v>1294</v>
      </c>
      <c r="D80" s="728" t="s">
        <v>1312</v>
      </c>
      <c r="E80" s="728" t="s">
        <v>1313</v>
      </c>
      <c r="F80" s="732">
        <v>2</v>
      </c>
      <c r="G80" s="732">
        <v>1286</v>
      </c>
      <c r="H80" s="732">
        <v>0.96546546546546541</v>
      </c>
      <c r="I80" s="732">
        <v>643</v>
      </c>
      <c r="J80" s="732">
        <v>2</v>
      </c>
      <c r="K80" s="732">
        <v>1332</v>
      </c>
      <c r="L80" s="732">
        <v>1</v>
      </c>
      <c r="M80" s="732">
        <v>666</v>
      </c>
      <c r="N80" s="732"/>
      <c r="O80" s="732"/>
      <c r="P80" s="746"/>
      <c r="Q80" s="733"/>
    </row>
    <row r="81" spans="1:17" ht="14.4" customHeight="1" x14ac:dyDescent="0.3">
      <c r="A81" s="727" t="s">
        <v>1421</v>
      </c>
      <c r="B81" s="728" t="s">
        <v>1234</v>
      </c>
      <c r="C81" s="728" t="s">
        <v>1294</v>
      </c>
      <c r="D81" s="728" t="s">
        <v>1318</v>
      </c>
      <c r="E81" s="728" t="s">
        <v>1319</v>
      </c>
      <c r="F81" s="732"/>
      <c r="G81" s="732"/>
      <c r="H81" s="732"/>
      <c r="I81" s="732"/>
      <c r="J81" s="732">
        <v>2</v>
      </c>
      <c r="K81" s="732">
        <v>3824</v>
      </c>
      <c r="L81" s="732">
        <v>1</v>
      </c>
      <c r="M81" s="732">
        <v>1912</v>
      </c>
      <c r="N81" s="732">
        <v>1</v>
      </c>
      <c r="O81" s="732">
        <v>1912</v>
      </c>
      <c r="P81" s="746">
        <v>0.5</v>
      </c>
      <c r="Q81" s="733">
        <v>1912</v>
      </c>
    </row>
    <row r="82" spans="1:17" ht="14.4" customHeight="1" x14ac:dyDescent="0.3">
      <c r="A82" s="727" t="s">
        <v>1421</v>
      </c>
      <c r="B82" s="728" t="s">
        <v>1234</v>
      </c>
      <c r="C82" s="728" t="s">
        <v>1294</v>
      </c>
      <c r="D82" s="728" t="s">
        <v>1322</v>
      </c>
      <c r="E82" s="728" t="s">
        <v>1323</v>
      </c>
      <c r="F82" s="732">
        <v>3</v>
      </c>
      <c r="G82" s="732">
        <v>3531</v>
      </c>
      <c r="H82" s="732">
        <v>1.4554822753503709</v>
      </c>
      <c r="I82" s="732">
        <v>1177</v>
      </c>
      <c r="J82" s="732">
        <v>2</v>
      </c>
      <c r="K82" s="732">
        <v>2426</v>
      </c>
      <c r="L82" s="732">
        <v>1</v>
      </c>
      <c r="M82" s="732">
        <v>1213</v>
      </c>
      <c r="N82" s="732">
        <v>3</v>
      </c>
      <c r="O82" s="732">
        <v>3639</v>
      </c>
      <c r="P82" s="746">
        <v>1.5</v>
      </c>
      <c r="Q82" s="733">
        <v>1213</v>
      </c>
    </row>
    <row r="83" spans="1:17" ht="14.4" customHeight="1" x14ac:dyDescent="0.3">
      <c r="A83" s="727" t="s">
        <v>1421</v>
      </c>
      <c r="B83" s="728" t="s">
        <v>1234</v>
      </c>
      <c r="C83" s="728" t="s">
        <v>1294</v>
      </c>
      <c r="D83" s="728" t="s">
        <v>1326</v>
      </c>
      <c r="E83" s="728" t="s">
        <v>1327</v>
      </c>
      <c r="F83" s="732">
        <v>16</v>
      </c>
      <c r="G83" s="732">
        <v>10528</v>
      </c>
      <c r="H83" s="732">
        <v>0.85886767825093813</v>
      </c>
      <c r="I83" s="732">
        <v>658</v>
      </c>
      <c r="J83" s="732">
        <v>18</v>
      </c>
      <c r="K83" s="732">
        <v>12258</v>
      </c>
      <c r="L83" s="732">
        <v>1</v>
      </c>
      <c r="M83" s="732">
        <v>681</v>
      </c>
      <c r="N83" s="732">
        <v>16</v>
      </c>
      <c r="O83" s="732">
        <v>10912</v>
      </c>
      <c r="P83" s="746">
        <v>0.8901941589166259</v>
      </c>
      <c r="Q83" s="733">
        <v>682</v>
      </c>
    </row>
    <row r="84" spans="1:17" ht="14.4" customHeight="1" x14ac:dyDescent="0.3">
      <c r="A84" s="727" t="s">
        <v>1421</v>
      </c>
      <c r="B84" s="728" t="s">
        <v>1234</v>
      </c>
      <c r="C84" s="728" t="s">
        <v>1294</v>
      </c>
      <c r="D84" s="728" t="s">
        <v>1332</v>
      </c>
      <c r="E84" s="728" t="s">
        <v>1333</v>
      </c>
      <c r="F84" s="732">
        <v>59</v>
      </c>
      <c r="G84" s="732">
        <v>103958</v>
      </c>
      <c r="H84" s="732">
        <v>1.3247276202612297</v>
      </c>
      <c r="I84" s="732">
        <v>1762</v>
      </c>
      <c r="J84" s="732">
        <v>43</v>
      </c>
      <c r="K84" s="732">
        <v>78475</v>
      </c>
      <c r="L84" s="732">
        <v>1</v>
      </c>
      <c r="M84" s="732">
        <v>1825</v>
      </c>
      <c r="N84" s="732">
        <v>53</v>
      </c>
      <c r="O84" s="732">
        <v>96725</v>
      </c>
      <c r="P84" s="746">
        <v>1.2325581395348837</v>
      </c>
      <c r="Q84" s="733">
        <v>1825</v>
      </c>
    </row>
    <row r="85" spans="1:17" ht="14.4" customHeight="1" x14ac:dyDescent="0.3">
      <c r="A85" s="727" t="s">
        <v>1421</v>
      </c>
      <c r="B85" s="728" t="s">
        <v>1234</v>
      </c>
      <c r="C85" s="728" t="s">
        <v>1294</v>
      </c>
      <c r="D85" s="728" t="s">
        <v>1334</v>
      </c>
      <c r="E85" s="728" t="s">
        <v>1335</v>
      </c>
      <c r="F85" s="732">
        <v>11</v>
      </c>
      <c r="G85" s="732">
        <v>4543</v>
      </c>
      <c r="H85" s="732">
        <v>1.1766381766381766</v>
      </c>
      <c r="I85" s="732">
        <v>413</v>
      </c>
      <c r="J85" s="732">
        <v>9</v>
      </c>
      <c r="K85" s="732">
        <v>3861</v>
      </c>
      <c r="L85" s="732">
        <v>1</v>
      </c>
      <c r="M85" s="732">
        <v>429</v>
      </c>
      <c r="N85" s="732">
        <v>14</v>
      </c>
      <c r="O85" s="732">
        <v>6006</v>
      </c>
      <c r="P85" s="746">
        <v>1.5555555555555556</v>
      </c>
      <c r="Q85" s="733">
        <v>429</v>
      </c>
    </row>
    <row r="86" spans="1:17" ht="14.4" customHeight="1" x14ac:dyDescent="0.3">
      <c r="A86" s="727" t="s">
        <v>1421</v>
      </c>
      <c r="B86" s="728" t="s">
        <v>1234</v>
      </c>
      <c r="C86" s="728" t="s">
        <v>1294</v>
      </c>
      <c r="D86" s="728" t="s">
        <v>1391</v>
      </c>
      <c r="E86" s="728" t="s">
        <v>1392</v>
      </c>
      <c r="F86" s="732">
        <v>10</v>
      </c>
      <c r="G86" s="732">
        <v>143400</v>
      </c>
      <c r="H86" s="732">
        <v>0.76042804568931688</v>
      </c>
      <c r="I86" s="732">
        <v>14340</v>
      </c>
      <c r="J86" s="732">
        <v>13</v>
      </c>
      <c r="K86" s="732">
        <v>188578</v>
      </c>
      <c r="L86" s="732">
        <v>1</v>
      </c>
      <c r="M86" s="732">
        <v>14506</v>
      </c>
      <c r="N86" s="732">
        <v>7</v>
      </c>
      <c r="O86" s="732">
        <v>101549</v>
      </c>
      <c r="P86" s="746">
        <v>0.5384986583800867</v>
      </c>
      <c r="Q86" s="733">
        <v>14507</v>
      </c>
    </row>
    <row r="87" spans="1:17" ht="14.4" customHeight="1" x14ac:dyDescent="0.3">
      <c r="A87" s="727" t="s">
        <v>1421</v>
      </c>
      <c r="B87" s="728" t="s">
        <v>1234</v>
      </c>
      <c r="C87" s="728" t="s">
        <v>1294</v>
      </c>
      <c r="D87" s="728" t="s">
        <v>1340</v>
      </c>
      <c r="E87" s="728" t="s">
        <v>1341</v>
      </c>
      <c r="F87" s="732">
        <v>1</v>
      </c>
      <c r="G87" s="732">
        <v>0</v>
      </c>
      <c r="H87" s="732"/>
      <c r="I87" s="732">
        <v>0</v>
      </c>
      <c r="J87" s="732"/>
      <c r="K87" s="732"/>
      <c r="L87" s="732"/>
      <c r="M87" s="732"/>
      <c r="N87" s="732"/>
      <c r="O87" s="732"/>
      <c r="P87" s="746"/>
      <c r="Q87" s="733"/>
    </row>
    <row r="88" spans="1:17" ht="14.4" customHeight="1" x14ac:dyDescent="0.3">
      <c r="A88" s="727" t="s">
        <v>1421</v>
      </c>
      <c r="B88" s="728" t="s">
        <v>1234</v>
      </c>
      <c r="C88" s="728" t="s">
        <v>1294</v>
      </c>
      <c r="D88" s="728" t="s">
        <v>1344</v>
      </c>
      <c r="E88" s="728" t="s">
        <v>1345</v>
      </c>
      <c r="F88" s="732">
        <v>1</v>
      </c>
      <c r="G88" s="732">
        <v>586</v>
      </c>
      <c r="H88" s="732"/>
      <c r="I88" s="732">
        <v>586</v>
      </c>
      <c r="J88" s="732"/>
      <c r="K88" s="732"/>
      <c r="L88" s="732"/>
      <c r="M88" s="732"/>
      <c r="N88" s="732">
        <v>5</v>
      </c>
      <c r="O88" s="732">
        <v>3050</v>
      </c>
      <c r="P88" s="746"/>
      <c r="Q88" s="733">
        <v>610</v>
      </c>
    </row>
    <row r="89" spans="1:17" ht="14.4" customHeight="1" x14ac:dyDescent="0.3">
      <c r="A89" s="727" t="s">
        <v>1421</v>
      </c>
      <c r="B89" s="728" t="s">
        <v>1234</v>
      </c>
      <c r="C89" s="728" t="s">
        <v>1294</v>
      </c>
      <c r="D89" s="728" t="s">
        <v>1348</v>
      </c>
      <c r="E89" s="728" t="s">
        <v>1349</v>
      </c>
      <c r="F89" s="732">
        <v>1</v>
      </c>
      <c r="G89" s="732">
        <v>421</v>
      </c>
      <c r="H89" s="732">
        <v>0.4816933638443936</v>
      </c>
      <c r="I89" s="732">
        <v>421</v>
      </c>
      <c r="J89" s="732">
        <v>2</v>
      </c>
      <c r="K89" s="732">
        <v>874</v>
      </c>
      <c r="L89" s="732">
        <v>1</v>
      </c>
      <c r="M89" s="732">
        <v>437</v>
      </c>
      <c r="N89" s="732"/>
      <c r="O89" s="732"/>
      <c r="P89" s="746"/>
      <c r="Q89" s="733"/>
    </row>
    <row r="90" spans="1:17" ht="14.4" customHeight="1" x14ac:dyDescent="0.3">
      <c r="A90" s="727" t="s">
        <v>1421</v>
      </c>
      <c r="B90" s="728" t="s">
        <v>1234</v>
      </c>
      <c r="C90" s="728" t="s">
        <v>1294</v>
      </c>
      <c r="D90" s="728" t="s">
        <v>1350</v>
      </c>
      <c r="E90" s="728" t="s">
        <v>1351</v>
      </c>
      <c r="F90" s="732">
        <v>6</v>
      </c>
      <c r="G90" s="732">
        <v>7764</v>
      </c>
      <c r="H90" s="732">
        <v>1.1570789865871833</v>
      </c>
      <c r="I90" s="732">
        <v>1294</v>
      </c>
      <c r="J90" s="732">
        <v>5</v>
      </c>
      <c r="K90" s="732">
        <v>6710</v>
      </c>
      <c r="L90" s="732">
        <v>1</v>
      </c>
      <c r="M90" s="732">
        <v>1342</v>
      </c>
      <c r="N90" s="732">
        <v>5</v>
      </c>
      <c r="O90" s="732">
        <v>6710</v>
      </c>
      <c r="P90" s="746">
        <v>1</v>
      </c>
      <c r="Q90" s="733">
        <v>1342</v>
      </c>
    </row>
    <row r="91" spans="1:17" ht="14.4" customHeight="1" x14ac:dyDescent="0.3">
      <c r="A91" s="727" t="s">
        <v>1421</v>
      </c>
      <c r="B91" s="728" t="s">
        <v>1234</v>
      </c>
      <c r="C91" s="728" t="s">
        <v>1294</v>
      </c>
      <c r="D91" s="728" t="s">
        <v>1352</v>
      </c>
      <c r="E91" s="728" t="s">
        <v>1353</v>
      </c>
      <c r="F91" s="732">
        <v>44</v>
      </c>
      <c r="G91" s="732">
        <v>21560</v>
      </c>
      <c r="H91" s="732">
        <v>1.1447990229915574</v>
      </c>
      <c r="I91" s="732">
        <v>490</v>
      </c>
      <c r="J91" s="732">
        <v>37</v>
      </c>
      <c r="K91" s="732">
        <v>18833</v>
      </c>
      <c r="L91" s="732">
        <v>1</v>
      </c>
      <c r="M91" s="732">
        <v>509</v>
      </c>
      <c r="N91" s="732">
        <v>24</v>
      </c>
      <c r="O91" s="732">
        <v>12216</v>
      </c>
      <c r="P91" s="746">
        <v>0.64864864864864868</v>
      </c>
      <c r="Q91" s="733">
        <v>509</v>
      </c>
    </row>
    <row r="92" spans="1:17" ht="14.4" customHeight="1" x14ac:dyDescent="0.3">
      <c r="A92" s="727" t="s">
        <v>1421</v>
      </c>
      <c r="B92" s="728" t="s">
        <v>1234</v>
      </c>
      <c r="C92" s="728" t="s">
        <v>1294</v>
      </c>
      <c r="D92" s="728" t="s">
        <v>1354</v>
      </c>
      <c r="E92" s="728" t="s">
        <v>1355</v>
      </c>
      <c r="F92" s="732">
        <v>3</v>
      </c>
      <c r="G92" s="732">
        <v>6774</v>
      </c>
      <c r="H92" s="732">
        <v>2.9085444396736797</v>
      </c>
      <c r="I92" s="732">
        <v>2258</v>
      </c>
      <c r="J92" s="732">
        <v>1</v>
      </c>
      <c r="K92" s="732">
        <v>2329</v>
      </c>
      <c r="L92" s="732">
        <v>1</v>
      </c>
      <c r="M92" s="732">
        <v>2329</v>
      </c>
      <c r="N92" s="732">
        <v>2</v>
      </c>
      <c r="O92" s="732">
        <v>4660</v>
      </c>
      <c r="P92" s="746">
        <v>2.0008587376556464</v>
      </c>
      <c r="Q92" s="733">
        <v>2330</v>
      </c>
    </row>
    <row r="93" spans="1:17" ht="14.4" customHeight="1" x14ac:dyDescent="0.3">
      <c r="A93" s="727" t="s">
        <v>1421</v>
      </c>
      <c r="B93" s="728" t="s">
        <v>1234</v>
      </c>
      <c r="C93" s="728" t="s">
        <v>1294</v>
      </c>
      <c r="D93" s="728" t="s">
        <v>1356</v>
      </c>
      <c r="E93" s="728" t="s">
        <v>1357</v>
      </c>
      <c r="F93" s="732">
        <v>2</v>
      </c>
      <c r="G93" s="732">
        <v>5102</v>
      </c>
      <c r="H93" s="732">
        <v>1.928922495274102</v>
      </c>
      <c r="I93" s="732">
        <v>2551</v>
      </c>
      <c r="J93" s="732">
        <v>1</v>
      </c>
      <c r="K93" s="732">
        <v>2645</v>
      </c>
      <c r="L93" s="732">
        <v>1</v>
      </c>
      <c r="M93" s="732">
        <v>2645</v>
      </c>
      <c r="N93" s="732"/>
      <c r="O93" s="732"/>
      <c r="P93" s="746"/>
      <c r="Q93" s="733"/>
    </row>
    <row r="94" spans="1:17" ht="14.4" customHeight="1" x14ac:dyDescent="0.3">
      <c r="A94" s="727" t="s">
        <v>1421</v>
      </c>
      <c r="B94" s="728" t="s">
        <v>1234</v>
      </c>
      <c r="C94" s="728" t="s">
        <v>1294</v>
      </c>
      <c r="D94" s="728" t="s">
        <v>1370</v>
      </c>
      <c r="E94" s="728" t="s">
        <v>1371</v>
      </c>
      <c r="F94" s="732"/>
      <c r="G94" s="732"/>
      <c r="H94" s="732"/>
      <c r="I94" s="732"/>
      <c r="J94" s="732">
        <v>1</v>
      </c>
      <c r="K94" s="732">
        <v>718</v>
      </c>
      <c r="L94" s="732">
        <v>1</v>
      </c>
      <c r="M94" s="732">
        <v>718</v>
      </c>
      <c r="N94" s="732">
        <v>1</v>
      </c>
      <c r="O94" s="732">
        <v>719</v>
      </c>
      <c r="P94" s="746">
        <v>1.0013927576601671</v>
      </c>
      <c r="Q94" s="733">
        <v>719</v>
      </c>
    </row>
    <row r="95" spans="1:17" ht="14.4" customHeight="1" x14ac:dyDescent="0.3">
      <c r="A95" s="727" t="s">
        <v>1422</v>
      </c>
      <c r="B95" s="728" t="s">
        <v>1234</v>
      </c>
      <c r="C95" s="728" t="s">
        <v>1235</v>
      </c>
      <c r="D95" s="728" t="s">
        <v>1378</v>
      </c>
      <c r="E95" s="728" t="s">
        <v>666</v>
      </c>
      <c r="F95" s="732">
        <v>2.75</v>
      </c>
      <c r="G95" s="732">
        <v>4869.7</v>
      </c>
      <c r="H95" s="732">
        <v>2.0370370370370372</v>
      </c>
      <c r="I95" s="732">
        <v>1770.8</v>
      </c>
      <c r="J95" s="732">
        <v>1.35</v>
      </c>
      <c r="K95" s="732">
        <v>2390.58</v>
      </c>
      <c r="L95" s="732">
        <v>1</v>
      </c>
      <c r="M95" s="732">
        <v>1770.7999999999997</v>
      </c>
      <c r="N95" s="732">
        <v>0.85</v>
      </c>
      <c r="O95" s="732">
        <v>1546.1799999999998</v>
      </c>
      <c r="P95" s="746">
        <v>0.64678027926277304</v>
      </c>
      <c r="Q95" s="733">
        <v>1819.035294117647</v>
      </c>
    </row>
    <row r="96" spans="1:17" ht="14.4" customHeight="1" x14ac:dyDescent="0.3">
      <c r="A96" s="727" t="s">
        <v>1422</v>
      </c>
      <c r="B96" s="728" t="s">
        <v>1234</v>
      </c>
      <c r="C96" s="728" t="s">
        <v>1235</v>
      </c>
      <c r="D96" s="728" t="s">
        <v>1379</v>
      </c>
      <c r="E96" s="728" t="s">
        <v>664</v>
      </c>
      <c r="F96" s="732">
        <v>0.05</v>
      </c>
      <c r="G96" s="732">
        <v>45.19</v>
      </c>
      <c r="H96" s="732"/>
      <c r="I96" s="732">
        <v>903.8</v>
      </c>
      <c r="J96" s="732"/>
      <c r="K96" s="732"/>
      <c r="L96" s="732"/>
      <c r="M96" s="732"/>
      <c r="N96" s="732"/>
      <c r="O96" s="732"/>
      <c r="P96" s="746"/>
      <c r="Q96" s="733"/>
    </row>
    <row r="97" spans="1:17" ht="14.4" customHeight="1" x14ac:dyDescent="0.3">
      <c r="A97" s="727" t="s">
        <v>1422</v>
      </c>
      <c r="B97" s="728" t="s">
        <v>1234</v>
      </c>
      <c r="C97" s="728" t="s">
        <v>1238</v>
      </c>
      <c r="D97" s="728" t="s">
        <v>1249</v>
      </c>
      <c r="E97" s="728" t="s">
        <v>1250</v>
      </c>
      <c r="F97" s="732">
        <v>1737</v>
      </c>
      <c r="G97" s="732">
        <v>10144.08</v>
      </c>
      <c r="H97" s="732">
        <v>1.9440775478445518</v>
      </c>
      <c r="I97" s="732">
        <v>5.84</v>
      </c>
      <c r="J97" s="732">
        <v>854</v>
      </c>
      <c r="K97" s="732">
        <v>5217.9399999999996</v>
      </c>
      <c r="L97" s="732">
        <v>1</v>
      </c>
      <c r="M97" s="732">
        <v>6.1099999999999994</v>
      </c>
      <c r="N97" s="732"/>
      <c r="O97" s="732"/>
      <c r="P97" s="746"/>
      <c r="Q97" s="733"/>
    </row>
    <row r="98" spans="1:17" ht="14.4" customHeight="1" x14ac:dyDescent="0.3">
      <c r="A98" s="727" t="s">
        <v>1422</v>
      </c>
      <c r="B98" s="728" t="s">
        <v>1234</v>
      </c>
      <c r="C98" s="728" t="s">
        <v>1238</v>
      </c>
      <c r="D98" s="728" t="s">
        <v>1273</v>
      </c>
      <c r="E98" s="728" t="s">
        <v>1274</v>
      </c>
      <c r="F98" s="732"/>
      <c r="G98" s="732"/>
      <c r="H98" s="732"/>
      <c r="I98" s="732"/>
      <c r="J98" s="732">
        <v>640</v>
      </c>
      <c r="K98" s="732">
        <v>2656</v>
      </c>
      <c r="L98" s="732">
        <v>1</v>
      </c>
      <c r="M98" s="732">
        <v>4.1500000000000004</v>
      </c>
      <c r="N98" s="732">
        <v>641</v>
      </c>
      <c r="O98" s="732">
        <v>2416.5700000000002</v>
      </c>
      <c r="P98" s="746">
        <v>0.90985316265060245</v>
      </c>
      <c r="Q98" s="733">
        <v>3.7700000000000005</v>
      </c>
    </row>
    <row r="99" spans="1:17" ht="14.4" customHeight="1" x14ac:dyDescent="0.3">
      <c r="A99" s="727" t="s">
        <v>1422</v>
      </c>
      <c r="B99" s="728" t="s">
        <v>1234</v>
      </c>
      <c r="C99" s="728" t="s">
        <v>1238</v>
      </c>
      <c r="D99" s="728" t="s">
        <v>1380</v>
      </c>
      <c r="E99" s="728" t="s">
        <v>1381</v>
      </c>
      <c r="F99" s="732">
        <v>2392</v>
      </c>
      <c r="G99" s="732">
        <v>80251.600000000006</v>
      </c>
      <c r="H99" s="732">
        <v>3.8225313846194884</v>
      </c>
      <c r="I99" s="732">
        <v>33.550000000000004</v>
      </c>
      <c r="J99" s="732">
        <v>636</v>
      </c>
      <c r="K99" s="732">
        <v>20994.36</v>
      </c>
      <c r="L99" s="732">
        <v>1</v>
      </c>
      <c r="M99" s="732">
        <v>33.01</v>
      </c>
      <c r="N99" s="732">
        <v>657</v>
      </c>
      <c r="O99" s="732">
        <v>21794.57</v>
      </c>
      <c r="P99" s="746">
        <v>1.0381154748227619</v>
      </c>
      <c r="Q99" s="733">
        <v>33.172861491628616</v>
      </c>
    </row>
    <row r="100" spans="1:17" ht="14.4" customHeight="1" x14ac:dyDescent="0.3">
      <c r="A100" s="727" t="s">
        <v>1422</v>
      </c>
      <c r="B100" s="728" t="s">
        <v>1234</v>
      </c>
      <c r="C100" s="728" t="s">
        <v>1238</v>
      </c>
      <c r="D100" s="728" t="s">
        <v>1281</v>
      </c>
      <c r="E100" s="728" t="s">
        <v>1282</v>
      </c>
      <c r="F100" s="732">
        <v>10370</v>
      </c>
      <c r="G100" s="732">
        <v>209888.8</v>
      </c>
      <c r="H100" s="732">
        <v>1.4495883750483451</v>
      </c>
      <c r="I100" s="732">
        <v>20.239999999999998</v>
      </c>
      <c r="J100" s="732">
        <v>7200</v>
      </c>
      <c r="K100" s="732">
        <v>144792</v>
      </c>
      <c r="L100" s="732">
        <v>1</v>
      </c>
      <c r="M100" s="732">
        <v>20.11</v>
      </c>
      <c r="N100" s="732">
        <v>2820</v>
      </c>
      <c r="O100" s="732">
        <v>56982.9</v>
      </c>
      <c r="P100" s="746">
        <v>0.39355005801425497</v>
      </c>
      <c r="Q100" s="733">
        <v>20.206702127659575</v>
      </c>
    </row>
    <row r="101" spans="1:17" ht="14.4" customHeight="1" x14ac:dyDescent="0.3">
      <c r="A101" s="727" t="s">
        <v>1422</v>
      </c>
      <c r="B101" s="728" t="s">
        <v>1234</v>
      </c>
      <c r="C101" s="728" t="s">
        <v>1386</v>
      </c>
      <c r="D101" s="728" t="s">
        <v>1387</v>
      </c>
      <c r="E101" s="728" t="s">
        <v>1388</v>
      </c>
      <c r="F101" s="732">
        <v>6</v>
      </c>
      <c r="G101" s="732">
        <v>5305.92</v>
      </c>
      <c r="H101" s="732"/>
      <c r="I101" s="732">
        <v>884.32</v>
      </c>
      <c r="J101" s="732"/>
      <c r="K101" s="732"/>
      <c r="L101" s="732"/>
      <c r="M101" s="732"/>
      <c r="N101" s="732"/>
      <c r="O101" s="732"/>
      <c r="P101" s="746"/>
      <c r="Q101" s="733"/>
    </row>
    <row r="102" spans="1:17" ht="14.4" customHeight="1" x14ac:dyDescent="0.3">
      <c r="A102" s="727" t="s">
        <v>1422</v>
      </c>
      <c r="B102" s="728" t="s">
        <v>1234</v>
      </c>
      <c r="C102" s="728" t="s">
        <v>1294</v>
      </c>
      <c r="D102" s="728" t="s">
        <v>1297</v>
      </c>
      <c r="E102" s="728" t="s">
        <v>1298</v>
      </c>
      <c r="F102" s="732">
        <v>1</v>
      </c>
      <c r="G102" s="732">
        <v>424</v>
      </c>
      <c r="H102" s="732"/>
      <c r="I102" s="732">
        <v>424</v>
      </c>
      <c r="J102" s="732"/>
      <c r="K102" s="732"/>
      <c r="L102" s="732"/>
      <c r="M102" s="732"/>
      <c r="N102" s="732"/>
      <c r="O102" s="732"/>
      <c r="P102" s="746"/>
      <c r="Q102" s="733"/>
    </row>
    <row r="103" spans="1:17" ht="14.4" customHeight="1" x14ac:dyDescent="0.3">
      <c r="A103" s="727" t="s">
        <v>1422</v>
      </c>
      <c r="B103" s="728" t="s">
        <v>1234</v>
      </c>
      <c r="C103" s="728" t="s">
        <v>1294</v>
      </c>
      <c r="D103" s="728" t="s">
        <v>1332</v>
      </c>
      <c r="E103" s="728" t="s">
        <v>1333</v>
      </c>
      <c r="F103" s="732">
        <v>3</v>
      </c>
      <c r="G103" s="732">
        <v>5286</v>
      </c>
      <c r="H103" s="732">
        <v>0.96547945205479457</v>
      </c>
      <c r="I103" s="732">
        <v>1762</v>
      </c>
      <c r="J103" s="732">
        <v>3</v>
      </c>
      <c r="K103" s="732">
        <v>5475</v>
      </c>
      <c r="L103" s="732">
        <v>1</v>
      </c>
      <c r="M103" s="732">
        <v>1825</v>
      </c>
      <c r="N103" s="732">
        <v>2</v>
      </c>
      <c r="O103" s="732">
        <v>3650</v>
      </c>
      <c r="P103" s="746">
        <v>0.66666666666666663</v>
      </c>
      <c r="Q103" s="733">
        <v>1825</v>
      </c>
    </row>
    <row r="104" spans="1:17" ht="14.4" customHeight="1" x14ac:dyDescent="0.3">
      <c r="A104" s="727" t="s">
        <v>1422</v>
      </c>
      <c r="B104" s="728" t="s">
        <v>1234</v>
      </c>
      <c r="C104" s="728" t="s">
        <v>1294</v>
      </c>
      <c r="D104" s="728" t="s">
        <v>1334</v>
      </c>
      <c r="E104" s="728" t="s">
        <v>1335</v>
      </c>
      <c r="F104" s="732">
        <v>2</v>
      </c>
      <c r="G104" s="732">
        <v>826</v>
      </c>
      <c r="H104" s="732">
        <v>1.9254079254079255</v>
      </c>
      <c r="I104" s="732">
        <v>413</v>
      </c>
      <c r="J104" s="732">
        <v>1</v>
      </c>
      <c r="K104" s="732">
        <v>429</v>
      </c>
      <c r="L104" s="732">
        <v>1</v>
      </c>
      <c r="M104" s="732">
        <v>429</v>
      </c>
      <c r="N104" s="732"/>
      <c r="O104" s="732"/>
      <c r="P104" s="746"/>
      <c r="Q104" s="733"/>
    </row>
    <row r="105" spans="1:17" ht="14.4" customHeight="1" x14ac:dyDescent="0.3">
      <c r="A105" s="727" t="s">
        <v>1422</v>
      </c>
      <c r="B105" s="728" t="s">
        <v>1234</v>
      </c>
      <c r="C105" s="728" t="s">
        <v>1294</v>
      </c>
      <c r="D105" s="728" t="s">
        <v>1336</v>
      </c>
      <c r="E105" s="728" t="s">
        <v>1337</v>
      </c>
      <c r="F105" s="732">
        <v>76</v>
      </c>
      <c r="G105" s="732">
        <v>262580</v>
      </c>
      <c r="H105" s="732">
        <v>1.2235901546146748</v>
      </c>
      <c r="I105" s="732">
        <v>3455</v>
      </c>
      <c r="J105" s="732">
        <v>61</v>
      </c>
      <c r="K105" s="732">
        <v>214598</v>
      </c>
      <c r="L105" s="732">
        <v>1</v>
      </c>
      <c r="M105" s="732">
        <v>3518</v>
      </c>
      <c r="N105" s="732">
        <v>38</v>
      </c>
      <c r="O105" s="732">
        <v>133760</v>
      </c>
      <c r="P105" s="746">
        <v>0.62330497022339448</v>
      </c>
      <c r="Q105" s="733">
        <v>3520</v>
      </c>
    </row>
    <row r="106" spans="1:17" ht="14.4" customHeight="1" x14ac:dyDescent="0.3">
      <c r="A106" s="727" t="s">
        <v>1422</v>
      </c>
      <c r="B106" s="728" t="s">
        <v>1234</v>
      </c>
      <c r="C106" s="728" t="s">
        <v>1294</v>
      </c>
      <c r="D106" s="728" t="s">
        <v>1391</v>
      </c>
      <c r="E106" s="728" t="s">
        <v>1392</v>
      </c>
      <c r="F106" s="732">
        <v>6</v>
      </c>
      <c r="G106" s="732">
        <v>86040</v>
      </c>
      <c r="H106" s="732">
        <v>1.9771129187922238</v>
      </c>
      <c r="I106" s="732">
        <v>14340</v>
      </c>
      <c r="J106" s="732">
        <v>3</v>
      </c>
      <c r="K106" s="732">
        <v>43518</v>
      </c>
      <c r="L106" s="732">
        <v>1</v>
      </c>
      <c r="M106" s="732">
        <v>14506</v>
      </c>
      <c r="N106" s="732">
        <v>3</v>
      </c>
      <c r="O106" s="732">
        <v>43521</v>
      </c>
      <c r="P106" s="746">
        <v>1.0000689369915896</v>
      </c>
      <c r="Q106" s="733">
        <v>14507</v>
      </c>
    </row>
    <row r="107" spans="1:17" ht="14.4" customHeight="1" x14ac:dyDescent="0.3">
      <c r="A107" s="727" t="s">
        <v>1422</v>
      </c>
      <c r="B107" s="728" t="s">
        <v>1234</v>
      </c>
      <c r="C107" s="728" t="s">
        <v>1294</v>
      </c>
      <c r="D107" s="728" t="s">
        <v>1350</v>
      </c>
      <c r="E107" s="728" t="s">
        <v>1351</v>
      </c>
      <c r="F107" s="732"/>
      <c r="G107" s="732"/>
      <c r="H107" s="732"/>
      <c r="I107" s="732"/>
      <c r="J107" s="732">
        <v>1</v>
      </c>
      <c r="K107" s="732">
        <v>1342</v>
      </c>
      <c r="L107" s="732">
        <v>1</v>
      </c>
      <c r="M107" s="732">
        <v>1342</v>
      </c>
      <c r="N107" s="732">
        <v>1</v>
      </c>
      <c r="O107" s="732">
        <v>1342</v>
      </c>
      <c r="P107" s="746">
        <v>1</v>
      </c>
      <c r="Q107" s="733">
        <v>1342</v>
      </c>
    </row>
    <row r="108" spans="1:17" ht="14.4" customHeight="1" x14ac:dyDescent="0.3">
      <c r="A108" s="727" t="s">
        <v>1233</v>
      </c>
      <c r="B108" s="728" t="s">
        <v>1234</v>
      </c>
      <c r="C108" s="728" t="s">
        <v>1235</v>
      </c>
      <c r="D108" s="728" t="s">
        <v>1374</v>
      </c>
      <c r="E108" s="728" t="s">
        <v>662</v>
      </c>
      <c r="F108" s="732"/>
      <c r="G108" s="732"/>
      <c r="H108" s="732"/>
      <c r="I108" s="732"/>
      <c r="J108" s="732"/>
      <c r="K108" s="732"/>
      <c r="L108" s="732"/>
      <c r="M108" s="732"/>
      <c r="N108" s="732">
        <v>0.45</v>
      </c>
      <c r="O108" s="732">
        <v>904.34</v>
      </c>
      <c r="P108" s="746"/>
      <c r="Q108" s="733">
        <v>2009.6444444444444</v>
      </c>
    </row>
    <row r="109" spans="1:17" ht="14.4" customHeight="1" x14ac:dyDescent="0.3">
      <c r="A109" s="727" t="s">
        <v>1233</v>
      </c>
      <c r="B109" s="728" t="s">
        <v>1234</v>
      </c>
      <c r="C109" s="728" t="s">
        <v>1235</v>
      </c>
      <c r="D109" s="728" t="s">
        <v>1377</v>
      </c>
      <c r="E109" s="728" t="s">
        <v>666</v>
      </c>
      <c r="F109" s="732"/>
      <c r="G109" s="732"/>
      <c r="H109" s="732"/>
      <c r="I109" s="732"/>
      <c r="J109" s="732">
        <v>0.02</v>
      </c>
      <c r="K109" s="732">
        <v>177.08</v>
      </c>
      <c r="L109" s="732">
        <v>1</v>
      </c>
      <c r="M109" s="732">
        <v>8854</v>
      </c>
      <c r="N109" s="732"/>
      <c r="O109" s="732"/>
      <c r="P109" s="746"/>
      <c r="Q109" s="733"/>
    </row>
    <row r="110" spans="1:17" ht="14.4" customHeight="1" x14ac:dyDescent="0.3">
      <c r="A110" s="727" t="s">
        <v>1233</v>
      </c>
      <c r="B110" s="728" t="s">
        <v>1234</v>
      </c>
      <c r="C110" s="728" t="s">
        <v>1235</v>
      </c>
      <c r="D110" s="728" t="s">
        <v>1378</v>
      </c>
      <c r="E110" s="728" t="s">
        <v>666</v>
      </c>
      <c r="F110" s="732"/>
      <c r="G110" s="732"/>
      <c r="H110" s="732"/>
      <c r="I110" s="732"/>
      <c r="J110" s="732">
        <v>0.5</v>
      </c>
      <c r="K110" s="732">
        <v>885.4</v>
      </c>
      <c r="L110" s="732">
        <v>1</v>
      </c>
      <c r="M110" s="732">
        <v>1770.8</v>
      </c>
      <c r="N110" s="732">
        <v>0.25</v>
      </c>
      <c r="O110" s="732">
        <v>454.76</v>
      </c>
      <c r="P110" s="746">
        <v>0.51362096227693699</v>
      </c>
      <c r="Q110" s="733">
        <v>1819.04</v>
      </c>
    </row>
    <row r="111" spans="1:17" ht="14.4" customHeight="1" x14ac:dyDescent="0.3">
      <c r="A111" s="727" t="s">
        <v>1233</v>
      </c>
      <c r="B111" s="728" t="s">
        <v>1234</v>
      </c>
      <c r="C111" s="728" t="s">
        <v>1235</v>
      </c>
      <c r="D111" s="728" t="s">
        <v>1379</v>
      </c>
      <c r="E111" s="728" t="s">
        <v>664</v>
      </c>
      <c r="F111" s="732"/>
      <c r="G111" s="732"/>
      <c r="H111" s="732"/>
      <c r="I111" s="732"/>
      <c r="J111" s="732"/>
      <c r="K111" s="732"/>
      <c r="L111" s="732"/>
      <c r="M111" s="732"/>
      <c r="N111" s="732">
        <v>0.05</v>
      </c>
      <c r="O111" s="732">
        <v>45.19</v>
      </c>
      <c r="P111" s="746"/>
      <c r="Q111" s="733">
        <v>903.8</v>
      </c>
    </row>
    <row r="112" spans="1:17" ht="14.4" customHeight="1" x14ac:dyDescent="0.3">
      <c r="A112" s="727" t="s">
        <v>1233</v>
      </c>
      <c r="B112" s="728" t="s">
        <v>1234</v>
      </c>
      <c r="C112" s="728" t="s">
        <v>1238</v>
      </c>
      <c r="D112" s="728" t="s">
        <v>1273</v>
      </c>
      <c r="E112" s="728" t="s">
        <v>1274</v>
      </c>
      <c r="F112" s="732"/>
      <c r="G112" s="732"/>
      <c r="H112" s="732"/>
      <c r="I112" s="732"/>
      <c r="J112" s="732">
        <v>626</v>
      </c>
      <c r="K112" s="732">
        <v>2140.92</v>
      </c>
      <c r="L112" s="732">
        <v>1</v>
      </c>
      <c r="M112" s="732">
        <v>3.42</v>
      </c>
      <c r="N112" s="732"/>
      <c r="O112" s="732"/>
      <c r="P112" s="746"/>
      <c r="Q112" s="733"/>
    </row>
    <row r="113" spans="1:17" ht="14.4" customHeight="1" x14ac:dyDescent="0.3">
      <c r="A113" s="727" t="s">
        <v>1233</v>
      </c>
      <c r="B113" s="728" t="s">
        <v>1234</v>
      </c>
      <c r="C113" s="728" t="s">
        <v>1238</v>
      </c>
      <c r="D113" s="728" t="s">
        <v>1380</v>
      </c>
      <c r="E113" s="728" t="s">
        <v>1381</v>
      </c>
      <c r="F113" s="732"/>
      <c r="G113" s="732"/>
      <c r="H113" s="732"/>
      <c r="I113" s="732"/>
      <c r="J113" s="732">
        <v>202</v>
      </c>
      <c r="K113" s="732">
        <v>6668.02</v>
      </c>
      <c r="L113" s="732">
        <v>1</v>
      </c>
      <c r="M113" s="732">
        <v>33.010000000000005</v>
      </c>
      <c r="N113" s="732">
        <v>252</v>
      </c>
      <c r="O113" s="732">
        <v>8321.0400000000009</v>
      </c>
      <c r="P113" s="746">
        <v>1.2479026757568215</v>
      </c>
      <c r="Q113" s="733">
        <v>33.020000000000003</v>
      </c>
    </row>
    <row r="114" spans="1:17" ht="14.4" customHeight="1" x14ac:dyDescent="0.3">
      <c r="A114" s="727" t="s">
        <v>1233</v>
      </c>
      <c r="B114" s="728" t="s">
        <v>1234</v>
      </c>
      <c r="C114" s="728" t="s">
        <v>1238</v>
      </c>
      <c r="D114" s="728" t="s">
        <v>1384</v>
      </c>
      <c r="E114" s="728" t="s">
        <v>1385</v>
      </c>
      <c r="F114" s="732"/>
      <c r="G114" s="732"/>
      <c r="H114" s="732"/>
      <c r="I114" s="732"/>
      <c r="J114" s="732"/>
      <c r="K114" s="732"/>
      <c r="L114" s="732"/>
      <c r="M114" s="732"/>
      <c r="N114" s="732">
        <v>114</v>
      </c>
      <c r="O114" s="732">
        <v>6511.68</v>
      </c>
      <c r="P114" s="746"/>
      <c r="Q114" s="733">
        <v>57.120000000000005</v>
      </c>
    </row>
    <row r="115" spans="1:17" ht="14.4" customHeight="1" x14ac:dyDescent="0.3">
      <c r="A115" s="727" t="s">
        <v>1233</v>
      </c>
      <c r="B115" s="728" t="s">
        <v>1234</v>
      </c>
      <c r="C115" s="728" t="s">
        <v>1294</v>
      </c>
      <c r="D115" s="728" t="s">
        <v>1332</v>
      </c>
      <c r="E115" s="728" t="s">
        <v>1333</v>
      </c>
      <c r="F115" s="732"/>
      <c r="G115" s="732"/>
      <c r="H115" s="732"/>
      <c r="I115" s="732"/>
      <c r="J115" s="732">
        <v>2</v>
      </c>
      <c r="K115" s="732">
        <v>3650</v>
      </c>
      <c r="L115" s="732">
        <v>1</v>
      </c>
      <c r="M115" s="732">
        <v>1825</v>
      </c>
      <c r="N115" s="732"/>
      <c r="O115" s="732"/>
      <c r="P115" s="746"/>
      <c r="Q115" s="733"/>
    </row>
    <row r="116" spans="1:17" ht="14.4" customHeight="1" x14ac:dyDescent="0.3">
      <c r="A116" s="727" t="s">
        <v>1233</v>
      </c>
      <c r="B116" s="728" t="s">
        <v>1234</v>
      </c>
      <c r="C116" s="728" t="s">
        <v>1294</v>
      </c>
      <c r="D116" s="728" t="s">
        <v>1391</v>
      </c>
      <c r="E116" s="728" t="s">
        <v>1392</v>
      </c>
      <c r="F116" s="732"/>
      <c r="G116" s="732"/>
      <c r="H116" s="732"/>
      <c r="I116" s="732"/>
      <c r="J116" s="732">
        <v>1</v>
      </c>
      <c r="K116" s="732">
        <v>14506</v>
      </c>
      <c r="L116" s="732">
        <v>1</v>
      </c>
      <c r="M116" s="732">
        <v>14506</v>
      </c>
      <c r="N116" s="732">
        <v>2</v>
      </c>
      <c r="O116" s="732">
        <v>29014</v>
      </c>
      <c r="P116" s="746">
        <v>2.0001378739831792</v>
      </c>
      <c r="Q116" s="733">
        <v>14507</v>
      </c>
    </row>
    <row r="117" spans="1:17" ht="14.4" customHeight="1" x14ac:dyDescent="0.3">
      <c r="A117" s="727" t="s">
        <v>1233</v>
      </c>
      <c r="B117" s="728" t="s">
        <v>1234</v>
      </c>
      <c r="C117" s="728" t="s">
        <v>1294</v>
      </c>
      <c r="D117" s="728" t="s">
        <v>1350</v>
      </c>
      <c r="E117" s="728" t="s">
        <v>1351</v>
      </c>
      <c r="F117" s="732"/>
      <c r="G117" s="732"/>
      <c r="H117" s="732"/>
      <c r="I117" s="732"/>
      <c r="J117" s="732">
        <v>1</v>
      </c>
      <c r="K117" s="732">
        <v>1342</v>
      </c>
      <c r="L117" s="732">
        <v>1</v>
      </c>
      <c r="M117" s="732">
        <v>1342</v>
      </c>
      <c r="N117" s="732"/>
      <c r="O117" s="732"/>
      <c r="P117" s="746"/>
      <c r="Q117" s="733"/>
    </row>
    <row r="118" spans="1:17" ht="14.4" customHeight="1" x14ac:dyDescent="0.3">
      <c r="A118" s="727" t="s">
        <v>1423</v>
      </c>
      <c r="B118" s="728" t="s">
        <v>1234</v>
      </c>
      <c r="C118" s="728" t="s">
        <v>1238</v>
      </c>
      <c r="D118" s="728" t="s">
        <v>1243</v>
      </c>
      <c r="E118" s="728" t="s">
        <v>1244</v>
      </c>
      <c r="F118" s="732">
        <v>180</v>
      </c>
      <c r="G118" s="732">
        <v>957.6</v>
      </c>
      <c r="H118" s="732"/>
      <c r="I118" s="732">
        <v>5.32</v>
      </c>
      <c r="J118" s="732"/>
      <c r="K118" s="732"/>
      <c r="L118" s="732"/>
      <c r="M118" s="732"/>
      <c r="N118" s="732"/>
      <c r="O118" s="732"/>
      <c r="P118" s="746"/>
      <c r="Q118" s="733"/>
    </row>
    <row r="119" spans="1:17" ht="14.4" customHeight="1" x14ac:dyDescent="0.3">
      <c r="A119" s="727" t="s">
        <v>1423</v>
      </c>
      <c r="B119" s="728" t="s">
        <v>1234</v>
      </c>
      <c r="C119" s="728" t="s">
        <v>1294</v>
      </c>
      <c r="D119" s="728" t="s">
        <v>1332</v>
      </c>
      <c r="E119" s="728" t="s">
        <v>1333</v>
      </c>
      <c r="F119" s="732">
        <v>1</v>
      </c>
      <c r="G119" s="732">
        <v>1762</v>
      </c>
      <c r="H119" s="732"/>
      <c r="I119" s="732">
        <v>1762</v>
      </c>
      <c r="J119" s="732"/>
      <c r="K119" s="732"/>
      <c r="L119" s="732"/>
      <c r="M119" s="732"/>
      <c r="N119" s="732"/>
      <c r="O119" s="732"/>
      <c r="P119" s="746"/>
      <c r="Q119" s="733"/>
    </row>
    <row r="120" spans="1:17" ht="14.4" customHeight="1" x14ac:dyDescent="0.3">
      <c r="A120" s="727" t="s">
        <v>1423</v>
      </c>
      <c r="B120" s="728" t="s">
        <v>1234</v>
      </c>
      <c r="C120" s="728" t="s">
        <v>1294</v>
      </c>
      <c r="D120" s="728" t="s">
        <v>1352</v>
      </c>
      <c r="E120" s="728" t="s">
        <v>1353</v>
      </c>
      <c r="F120" s="732">
        <v>1</v>
      </c>
      <c r="G120" s="732">
        <v>490</v>
      </c>
      <c r="H120" s="732"/>
      <c r="I120" s="732">
        <v>490</v>
      </c>
      <c r="J120" s="732"/>
      <c r="K120" s="732"/>
      <c r="L120" s="732"/>
      <c r="M120" s="732"/>
      <c r="N120" s="732"/>
      <c r="O120" s="732"/>
      <c r="P120" s="746"/>
      <c r="Q120" s="733"/>
    </row>
    <row r="121" spans="1:17" ht="14.4" customHeight="1" x14ac:dyDescent="0.3">
      <c r="A121" s="727" t="s">
        <v>1424</v>
      </c>
      <c r="B121" s="728" t="s">
        <v>1234</v>
      </c>
      <c r="C121" s="728" t="s">
        <v>1235</v>
      </c>
      <c r="D121" s="728" t="s">
        <v>1378</v>
      </c>
      <c r="E121" s="728" t="s">
        <v>666</v>
      </c>
      <c r="F121" s="732"/>
      <c r="G121" s="732"/>
      <c r="H121" s="732"/>
      <c r="I121" s="732"/>
      <c r="J121" s="732">
        <v>0.9</v>
      </c>
      <c r="K121" s="732">
        <v>1593.72</v>
      </c>
      <c r="L121" s="732">
        <v>1</v>
      </c>
      <c r="M121" s="732">
        <v>1770.8</v>
      </c>
      <c r="N121" s="732">
        <v>1.2999999999999998</v>
      </c>
      <c r="O121" s="732">
        <v>2364.75</v>
      </c>
      <c r="P121" s="746">
        <v>1.4837926360966796</v>
      </c>
      <c r="Q121" s="733">
        <v>1819.0384615384619</v>
      </c>
    </row>
    <row r="122" spans="1:17" ht="14.4" customHeight="1" x14ac:dyDescent="0.3">
      <c r="A122" s="727" t="s">
        <v>1424</v>
      </c>
      <c r="B122" s="728" t="s">
        <v>1234</v>
      </c>
      <c r="C122" s="728" t="s">
        <v>1235</v>
      </c>
      <c r="D122" s="728" t="s">
        <v>1379</v>
      </c>
      <c r="E122" s="728" t="s">
        <v>664</v>
      </c>
      <c r="F122" s="732"/>
      <c r="G122" s="732"/>
      <c r="H122" s="732"/>
      <c r="I122" s="732"/>
      <c r="J122" s="732">
        <v>0.05</v>
      </c>
      <c r="K122" s="732">
        <v>45.19</v>
      </c>
      <c r="L122" s="732">
        <v>1</v>
      </c>
      <c r="M122" s="732">
        <v>903.8</v>
      </c>
      <c r="N122" s="732">
        <v>0.1</v>
      </c>
      <c r="O122" s="732">
        <v>90.38</v>
      </c>
      <c r="P122" s="746">
        <v>2</v>
      </c>
      <c r="Q122" s="733">
        <v>903.8</v>
      </c>
    </row>
    <row r="123" spans="1:17" ht="14.4" customHeight="1" x14ac:dyDescent="0.3">
      <c r="A123" s="727" t="s">
        <v>1424</v>
      </c>
      <c r="B123" s="728" t="s">
        <v>1234</v>
      </c>
      <c r="C123" s="728" t="s">
        <v>1238</v>
      </c>
      <c r="D123" s="728" t="s">
        <v>1243</v>
      </c>
      <c r="E123" s="728" t="s">
        <v>1244</v>
      </c>
      <c r="F123" s="732">
        <v>180</v>
      </c>
      <c r="G123" s="732">
        <v>957.6</v>
      </c>
      <c r="H123" s="732">
        <v>1.4030769230769231</v>
      </c>
      <c r="I123" s="732">
        <v>5.32</v>
      </c>
      <c r="J123" s="732">
        <v>130</v>
      </c>
      <c r="K123" s="732">
        <v>682.5</v>
      </c>
      <c r="L123" s="732">
        <v>1</v>
      </c>
      <c r="M123" s="732">
        <v>5.25</v>
      </c>
      <c r="N123" s="732">
        <v>640</v>
      </c>
      <c r="O123" s="732">
        <v>4260.4000000000005</v>
      </c>
      <c r="P123" s="746">
        <v>6.2423443223443229</v>
      </c>
      <c r="Q123" s="733">
        <v>6.6568750000000012</v>
      </c>
    </row>
    <row r="124" spans="1:17" ht="14.4" customHeight="1" x14ac:dyDescent="0.3">
      <c r="A124" s="727" t="s">
        <v>1424</v>
      </c>
      <c r="B124" s="728" t="s">
        <v>1234</v>
      </c>
      <c r="C124" s="728" t="s">
        <v>1238</v>
      </c>
      <c r="D124" s="728" t="s">
        <v>1269</v>
      </c>
      <c r="E124" s="728" t="s">
        <v>1270</v>
      </c>
      <c r="F124" s="732">
        <v>1</v>
      </c>
      <c r="G124" s="732">
        <v>2193.58</v>
      </c>
      <c r="H124" s="732"/>
      <c r="I124" s="732">
        <v>2193.58</v>
      </c>
      <c r="J124" s="732"/>
      <c r="K124" s="732"/>
      <c r="L124" s="732"/>
      <c r="M124" s="732"/>
      <c r="N124" s="732">
        <v>1</v>
      </c>
      <c r="O124" s="732">
        <v>1986.65</v>
      </c>
      <c r="P124" s="746"/>
      <c r="Q124" s="733">
        <v>1986.65</v>
      </c>
    </row>
    <row r="125" spans="1:17" ht="14.4" customHeight="1" x14ac:dyDescent="0.3">
      <c r="A125" s="727" t="s">
        <v>1424</v>
      </c>
      <c r="B125" s="728" t="s">
        <v>1234</v>
      </c>
      <c r="C125" s="728" t="s">
        <v>1238</v>
      </c>
      <c r="D125" s="728" t="s">
        <v>1380</v>
      </c>
      <c r="E125" s="728" t="s">
        <v>1381</v>
      </c>
      <c r="F125" s="732"/>
      <c r="G125" s="732"/>
      <c r="H125" s="732"/>
      <c r="I125" s="732"/>
      <c r="J125" s="732">
        <v>508</v>
      </c>
      <c r="K125" s="732">
        <v>16769.080000000002</v>
      </c>
      <c r="L125" s="732">
        <v>1</v>
      </c>
      <c r="M125" s="732">
        <v>33.010000000000005</v>
      </c>
      <c r="N125" s="732">
        <v>762</v>
      </c>
      <c r="O125" s="732">
        <v>25566.28</v>
      </c>
      <c r="P125" s="746">
        <v>1.524608386387327</v>
      </c>
      <c r="Q125" s="733">
        <v>33.551548556430447</v>
      </c>
    </row>
    <row r="126" spans="1:17" ht="14.4" customHeight="1" x14ac:dyDescent="0.3">
      <c r="A126" s="727" t="s">
        <v>1424</v>
      </c>
      <c r="B126" s="728" t="s">
        <v>1234</v>
      </c>
      <c r="C126" s="728" t="s">
        <v>1238</v>
      </c>
      <c r="D126" s="728" t="s">
        <v>1281</v>
      </c>
      <c r="E126" s="728" t="s">
        <v>1282</v>
      </c>
      <c r="F126" s="732"/>
      <c r="G126" s="732"/>
      <c r="H126" s="732"/>
      <c r="I126" s="732"/>
      <c r="J126" s="732"/>
      <c r="K126" s="732"/>
      <c r="L126" s="732"/>
      <c r="M126" s="732"/>
      <c r="N126" s="732">
        <v>650</v>
      </c>
      <c r="O126" s="732">
        <v>13125.5</v>
      </c>
      <c r="P126" s="746"/>
      <c r="Q126" s="733">
        <v>20.193076923076923</v>
      </c>
    </row>
    <row r="127" spans="1:17" ht="14.4" customHeight="1" x14ac:dyDescent="0.3">
      <c r="A127" s="727" t="s">
        <v>1424</v>
      </c>
      <c r="B127" s="728" t="s">
        <v>1234</v>
      </c>
      <c r="C127" s="728" t="s">
        <v>1294</v>
      </c>
      <c r="D127" s="728" t="s">
        <v>1326</v>
      </c>
      <c r="E127" s="728" t="s">
        <v>1327</v>
      </c>
      <c r="F127" s="732">
        <v>1</v>
      </c>
      <c r="G127" s="732">
        <v>658</v>
      </c>
      <c r="H127" s="732"/>
      <c r="I127" s="732">
        <v>658</v>
      </c>
      <c r="J127" s="732"/>
      <c r="K127" s="732"/>
      <c r="L127" s="732"/>
      <c r="M127" s="732"/>
      <c r="N127" s="732">
        <v>1</v>
      </c>
      <c r="O127" s="732">
        <v>682</v>
      </c>
      <c r="P127" s="746"/>
      <c r="Q127" s="733">
        <v>682</v>
      </c>
    </row>
    <row r="128" spans="1:17" ht="14.4" customHeight="1" x14ac:dyDescent="0.3">
      <c r="A128" s="727" t="s">
        <v>1424</v>
      </c>
      <c r="B128" s="728" t="s">
        <v>1234</v>
      </c>
      <c r="C128" s="728" t="s">
        <v>1294</v>
      </c>
      <c r="D128" s="728" t="s">
        <v>1332</v>
      </c>
      <c r="E128" s="728" t="s">
        <v>1333</v>
      </c>
      <c r="F128" s="732"/>
      <c r="G128" s="732"/>
      <c r="H128" s="732"/>
      <c r="I128" s="732"/>
      <c r="J128" s="732">
        <v>1</v>
      </c>
      <c r="K128" s="732">
        <v>1825</v>
      </c>
      <c r="L128" s="732">
        <v>1</v>
      </c>
      <c r="M128" s="732">
        <v>1825</v>
      </c>
      <c r="N128" s="732">
        <v>6</v>
      </c>
      <c r="O128" s="732">
        <v>10950</v>
      </c>
      <c r="P128" s="746">
        <v>6</v>
      </c>
      <c r="Q128" s="733">
        <v>1825</v>
      </c>
    </row>
    <row r="129" spans="1:17" ht="14.4" customHeight="1" x14ac:dyDescent="0.3">
      <c r="A129" s="727" t="s">
        <v>1424</v>
      </c>
      <c r="B129" s="728" t="s">
        <v>1234</v>
      </c>
      <c r="C129" s="728" t="s">
        <v>1294</v>
      </c>
      <c r="D129" s="728" t="s">
        <v>1336</v>
      </c>
      <c r="E129" s="728" t="s">
        <v>1337</v>
      </c>
      <c r="F129" s="732"/>
      <c r="G129" s="732"/>
      <c r="H129" s="732"/>
      <c r="I129" s="732"/>
      <c r="J129" s="732"/>
      <c r="K129" s="732"/>
      <c r="L129" s="732"/>
      <c r="M129" s="732"/>
      <c r="N129" s="732">
        <v>5</v>
      </c>
      <c r="O129" s="732">
        <v>17600</v>
      </c>
      <c r="P129" s="746"/>
      <c r="Q129" s="733">
        <v>3520</v>
      </c>
    </row>
    <row r="130" spans="1:17" ht="14.4" customHeight="1" x14ac:dyDescent="0.3">
      <c r="A130" s="727" t="s">
        <v>1424</v>
      </c>
      <c r="B130" s="728" t="s">
        <v>1234</v>
      </c>
      <c r="C130" s="728" t="s">
        <v>1294</v>
      </c>
      <c r="D130" s="728" t="s">
        <v>1391</v>
      </c>
      <c r="E130" s="728" t="s">
        <v>1392</v>
      </c>
      <c r="F130" s="732"/>
      <c r="G130" s="732"/>
      <c r="H130" s="732"/>
      <c r="I130" s="732"/>
      <c r="J130" s="732">
        <v>2</v>
      </c>
      <c r="K130" s="732">
        <v>29012</v>
      </c>
      <c r="L130" s="732">
        <v>1</v>
      </c>
      <c r="M130" s="732">
        <v>14506</v>
      </c>
      <c r="N130" s="732">
        <v>3</v>
      </c>
      <c r="O130" s="732">
        <v>43521</v>
      </c>
      <c r="P130" s="746">
        <v>1.5001034054873845</v>
      </c>
      <c r="Q130" s="733">
        <v>14507</v>
      </c>
    </row>
    <row r="131" spans="1:17" ht="14.4" customHeight="1" x14ac:dyDescent="0.3">
      <c r="A131" s="727" t="s">
        <v>1424</v>
      </c>
      <c r="B131" s="728" t="s">
        <v>1234</v>
      </c>
      <c r="C131" s="728" t="s">
        <v>1294</v>
      </c>
      <c r="D131" s="728" t="s">
        <v>1352</v>
      </c>
      <c r="E131" s="728" t="s">
        <v>1353</v>
      </c>
      <c r="F131" s="732">
        <v>1</v>
      </c>
      <c r="G131" s="732">
        <v>490</v>
      </c>
      <c r="H131" s="732">
        <v>0.96267190569744598</v>
      </c>
      <c r="I131" s="732">
        <v>490</v>
      </c>
      <c r="J131" s="732">
        <v>1</v>
      </c>
      <c r="K131" s="732">
        <v>509</v>
      </c>
      <c r="L131" s="732">
        <v>1</v>
      </c>
      <c r="M131" s="732">
        <v>509</v>
      </c>
      <c r="N131" s="732">
        <v>6</v>
      </c>
      <c r="O131" s="732">
        <v>3054</v>
      </c>
      <c r="P131" s="746">
        <v>6</v>
      </c>
      <c r="Q131" s="733">
        <v>509</v>
      </c>
    </row>
    <row r="132" spans="1:17" ht="14.4" customHeight="1" x14ac:dyDescent="0.3">
      <c r="A132" s="727" t="s">
        <v>1425</v>
      </c>
      <c r="B132" s="728" t="s">
        <v>1234</v>
      </c>
      <c r="C132" s="728" t="s">
        <v>1235</v>
      </c>
      <c r="D132" s="728" t="s">
        <v>1374</v>
      </c>
      <c r="E132" s="728" t="s">
        <v>662</v>
      </c>
      <c r="F132" s="732">
        <v>0.4</v>
      </c>
      <c r="G132" s="732">
        <v>761.07</v>
      </c>
      <c r="H132" s="732"/>
      <c r="I132" s="732">
        <v>1902.675</v>
      </c>
      <c r="J132" s="732"/>
      <c r="K132" s="732"/>
      <c r="L132" s="732"/>
      <c r="M132" s="732"/>
      <c r="N132" s="732"/>
      <c r="O132" s="732"/>
      <c r="P132" s="746"/>
      <c r="Q132" s="733"/>
    </row>
    <row r="133" spans="1:17" ht="14.4" customHeight="1" x14ac:dyDescent="0.3">
      <c r="A133" s="727" t="s">
        <v>1425</v>
      </c>
      <c r="B133" s="728" t="s">
        <v>1234</v>
      </c>
      <c r="C133" s="728" t="s">
        <v>1235</v>
      </c>
      <c r="D133" s="728" t="s">
        <v>1378</v>
      </c>
      <c r="E133" s="728" t="s">
        <v>666</v>
      </c>
      <c r="F133" s="732"/>
      <c r="G133" s="732"/>
      <c r="H133" s="732"/>
      <c r="I133" s="732"/>
      <c r="J133" s="732"/>
      <c r="K133" s="732"/>
      <c r="L133" s="732"/>
      <c r="M133" s="732"/>
      <c r="N133" s="732">
        <v>0.3</v>
      </c>
      <c r="O133" s="732">
        <v>545.71</v>
      </c>
      <c r="P133" s="746"/>
      <c r="Q133" s="733">
        <v>1819.0333333333335</v>
      </c>
    </row>
    <row r="134" spans="1:17" ht="14.4" customHeight="1" x14ac:dyDescent="0.3">
      <c r="A134" s="727" t="s">
        <v>1425</v>
      </c>
      <c r="B134" s="728" t="s">
        <v>1234</v>
      </c>
      <c r="C134" s="728" t="s">
        <v>1235</v>
      </c>
      <c r="D134" s="728" t="s">
        <v>1379</v>
      </c>
      <c r="E134" s="728" t="s">
        <v>664</v>
      </c>
      <c r="F134" s="732">
        <v>0.05</v>
      </c>
      <c r="G134" s="732">
        <v>45.19</v>
      </c>
      <c r="H134" s="732"/>
      <c r="I134" s="732">
        <v>903.8</v>
      </c>
      <c r="J134" s="732"/>
      <c r="K134" s="732"/>
      <c r="L134" s="732"/>
      <c r="M134" s="732"/>
      <c r="N134" s="732"/>
      <c r="O134" s="732"/>
      <c r="P134" s="746"/>
      <c r="Q134" s="733"/>
    </row>
    <row r="135" spans="1:17" ht="14.4" customHeight="1" x14ac:dyDescent="0.3">
      <c r="A135" s="727" t="s">
        <v>1425</v>
      </c>
      <c r="B135" s="728" t="s">
        <v>1234</v>
      </c>
      <c r="C135" s="728" t="s">
        <v>1238</v>
      </c>
      <c r="D135" s="728" t="s">
        <v>1241</v>
      </c>
      <c r="E135" s="728" t="s">
        <v>1242</v>
      </c>
      <c r="F135" s="732"/>
      <c r="G135" s="732"/>
      <c r="H135" s="732"/>
      <c r="I135" s="732"/>
      <c r="J135" s="732"/>
      <c r="K135" s="732"/>
      <c r="L135" s="732"/>
      <c r="M135" s="732"/>
      <c r="N135" s="732">
        <v>170</v>
      </c>
      <c r="O135" s="732">
        <v>440.3</v>
      </c>
      <c r="P135" s="746"/>
      <c r="Q135" s="733">
        <v>2.59</v>
      </c>
    </row>
    <row r="136" spans="1:17" ht="14.4" customHeight="1" x14ac:dyDescent="0.3">
      <c r="A136" s="727" t="s">
        <v>1425</v>
      </c>
      <c r="B136" s="728" t="s">
        <v>1234</v>
      </c>
      <c r="C136" s="728" t="s">
        <v>1238</v>
      </c>
      <c r="D136" s="728" t="s">
        <v>1251</v>
      </c>
      <c r="E136" s="728" t="s">
        <v>1252</v>
      </c>
      <c r="F136" s="732">
        <v>27</v>
      </c>
      <c r="G136" s="732">
        <v>227.34</v>
      </c>
      <c r="H136" s="732">
        <v>0.16790623130497723</v>
      </c>
      <c r="I136" s="732">
        <v>8.42</v>
      </c>
      <c r="J136" s="732">
        <v>152.30000000000001</v>
      </c>
      <c r="K136" s="732">
        <v>1353.97</v>
      </c>
      <c r="L136" s="732">
        <v>1</v>
      </c>
      <c r="M136" s="732">
        <v>8.8901510177281668</v>
      </c>
      <c r="N136" s="732">
        <v>62</v>
      </c>
      <c r="O136" s="732">
        <v>566.68000000000006</v>
      </c>
      <c r="P136" s="746">
        <v>0.41853216836414397</v>
      </c>
      <c r="Q136" s="733">
        <v>9.14</v>
      </c>
    </row>
    <row r="137" spans="1:17" ht="14.4" customHeight="1" x14ac:dyDescent="0.3">
      <c r="A137" s="727" t="s">
        <v>1425</v>
      </c>
      <c r="B137" s="728" t="s">
        <v>1234</v>
      </c>
      <c r="C137" s="728" t="s">
        <v>1238</v>
      </c>
      <c r="D137" s="728" t="s">
        <v>1255</v>
      </c>
      <c r="E137" s="728" t="s">
        <v>1256</v>
      </c>
      <c r="F137" s="732">
        <v>62.5</v>
      </c>
      <c r="G137" s="732">
        <v>591.87</v>
      </c>
      <c r="H137" s="732">
        <v>0.61298106798127516</v>
      </c>
      <c r="I137" s="732">
        <v>9.4699200000000001</v>
      </c>
      <c r="J137" s="732">
        <v>97</v>
      </c>
      <c r="K137" s="732">
        <v>965.56</v>
      </c>
      <c r="L137" s="732">
        <v>1</v>
      </c>
      <c r="M137" s="732">
        <v>9.9542268041237101</v>
      </c>
      <c r="N137" s="732">
        <v>120</v>
      </c>
      <c r="O137" s="732">
        <v>1227.5999999999999</v>
      </c>
      <c r="P137" s="746">
        <v>1.2713865528812296</v>
      </c>
      <c r="Q137" s="733">
        <v>10.229999999999999</v>
      </c>
    </row>
    <row r="138" spans="1:17" ht="14.4" customHeight="1" x14ac:dyDescent="0.3">
      <c r="A138" s="727" t="s">
        <v>1425</v>
      </c>
      <c r="B138" s="728" t="s">
        <v>1234</v>
      </c>
      <c r="C138" s="728" t="s">
        <v>1238</v>
      </c>
      <c r="D138" s="728" t="s">
        <v>1261</v>
      </c>
      <c r="E138" s="728" t="s">
        <v>1262</v>
      </c>
      <c r="F138" s="732"/>
      <c r="G138" s="732"/>
      <c r="H138" s="732"/>
      <c r="I138" s="732"/>
      <c r="J138" s="732">
        <v>300</v>
      </c>
      <c r="K138" s="732">
        <v>2193</v>
      </c>
      <c r="L138" s="732">
        <v>1</v>
      </c>
      <c r="M138" s="732">
        <v>7.31</v>
      </c>
      <c r="N138" s="732"/>
      <c r="O138" s="732"/>
      <c r="P138" s="746"/>
      <c r="Q138" s="733"/>
    </row>
    <row r="139" spans="1:17" ht="14.4" customHeight="1" x14ac:dyDescent="0.3">
      <c r="A139" s="727" t="s">
        <v>1425</v>
      </c>
      <c r="B139" s="728" t="s">
        <v>1234</v>
      </c>
      <c r="C139" s="728" t="s">
        <v>1238</v>
      </c>
      <c r="D139" s="728" t="s">
        <v>1265</v>
      </c>
      <c r="E139" s="728" t="s">
        <v>1266</v>
      </c>
      <c r="F139" s="732"/>
      <c r="G139" s="732"/>
      <c r="H139" s="732"/>
      <c r="I139" s="732"/>
      <c r="J139" s="732"/>
      <c r="K139" s="732"/>
      <c r="L139" s="732"/>
      <c r="M139" s="732"/>
      <c r="N139" s="732">
        <v>4.3</v>
      </c>
      <c r="O139" s="732">
        <v>6613.91</v>
      </c>
      <c r="P139" s="746"/>
      <c r="Q139" s="733">
        <v>1538.1186046511627</v>
      </c>
    </row>
    <row r="140" spans="1:17" ht="14.4" customHeight="1" x14ac:dyDescent="0.3">
      <c r="A140" s="727" t="s">
        <v>1425</v>
      </c>
      <c r="B140" s="728" t="s">
        <v>1234</v>
      </c>
      <c r="C140" s="728" t="s">
        <v>1238</v>
      </c>
      <c r="D140" s="728" t="s">
        <v>1380</v>
      </c>
      <c r="E140" s="728" t="s">
        <v>1381</v>
      </c>
      <c r="F140" s="732">
        <v>399</v>
      </c>
      <c r="G140" s="732">
        <v>13386.45</v>
      </c>
      <c r="H140" s="732"/>
      <c r="I140" s="732">
        <v>33.550000000000004</v>
      </c>
      <c r="J140" s="732"/>
      <c r="K140" s="732"/>
      <c r="L140" s="732"/>
      <c r="M140" s="732"/>
      <c r="N140" s="732">
        <v>147</v>
      </c>
      <c r="O140" s="732">
        <v>4975.95</v>
      </c>
      <c r="P140" s="746"/>
      <c r="Q140" s="733">
        <v>33.85</v>
      </c>
    </row>
    <row r="141" spans="1:17" ht="14.4" customHeight="1" x14ac:dyDescent="0.3">
      <c r="A141" s="727" t="s">
        <v>1425</v>
      </c>
      <c r="B141" s="728" t="s">
        <v>1234</v>
      </c>
      <c r="C141" s="728" t="s">
        <v>1386</v>
      </c>
      <c r="D141" s="728" t="s">
        <v>1387</v>
      </c>
      <c r="E141" s="728" t="s">
        <v>1388</v>
      </c>
      <c r="F141" s="732">
        <v>1</v>
      </c>
      <c r="G141" s="732">
        <v>884.32</v>
      </c>
      <c r="H141" s="732"/>
      <c r="I141" s="732">
        <v>884.32</v>
      </c>
      <c r="J141" s="732"/>
      <c r="K141" s="732"/>
      <c r="L141" s="732"/>
      <c r="M141" s="732"/>
      <c r="N141" s="732"/>
      <c r="O141" s="732"/>
      <c r="P141" s="746"/>
      <c r="Q141" s="733"/>
    </row>
    <row r="142" spans="1:17" ht="14.4" customHeight="1" x14ac:dyDescent="0.3">
      <c r="A142" s="727" t="s">
        <v>1425</v>
      </c>
      <c r="B142" s="728" t="s">
        <v>1234</v>
      </c>
      <c r="C142" s="728" t="s">
        <v>1294</v>
      </c>
      <c r="D142" s="728" t="s">
        <v>1314</v>
      </c>
      <c r="E142" s="728" t="s">
        <v>1315</v>
      </c>
      <c r="F142" s="732"/>
      <c r="G142" s="732"/>
      <c r="H142" s="732"/>
      <c r="I142" s="732"/>
      <c r="J142" s="732"/>
      <c r="K142" s="732"/>
      <c r="L142" s="732"/>
      <c r="M142" s="732"/>
      <c r="N142" s="732">
        <v>1</v>
      </c>
      <c r="O142" s="732">
        <v>1349</v>
      </c>
      <c r="P142" s="746"/>
      <c r="Q142" s="733">
        <v>1349</v>
      </c>
    </row>
    <row r="143" spans="1:17" ht="14.4" customHeight="1" x14ac:dyDescent="0.3">
      <c r="A143" s="727" t="s">
        <v>1425</v>
      </c>
      <c r="B143" s="728" t="s">
        <v>1234</v>
      </c>
      <c r="C143" s="728" t="s">
        <v>1294</v>
      </c>
      <c r="D143" s="728" t="s">
        <v>1316</v>
      </c>
      <c r="E143" s="728" t="s">
        <v>1317</v>
      </c>
      <c r="F143" s="732">
        <v>1</v>
      </c>
      <c r="G143" s="732">
        <v>1391</v>
      </c>
      <c r="H143" s="732">
        <v>0.19440950384346611</v>
      </c>
      <c r="I143" s="732">
        <v>1391</v>
      </c>
      <c r="J143" s="732">
        <v>5</v>
      </c>
      <c r="K143" s="732">
        <v>7155</v>
      </c>
      <c r="L143" s="732">
        <v>1</v>
      </c>
      <c r="M143" s="732">
        <v>1431</v>
      </c>
      <c r="N143" s="732">
        <v>2</v>
      </c>
      <c r="O143" s="732">
        <v>2862</v>
      </c>
      <c r="P143" s="746">
        <v>0.4</v>
      </c>
      <c r="Q143" s="733">
        <v>1431</v>
      </c>
    </row>
    <row r="144" spans="1:17" ht="14.4" customHeight="1" x14ac:dyDescent="0.3">
      <c r="A144" s="727" t="s">
        <v>1425</v>
      </c>
      <c r="B144" s="728" t="s">
        <v>1234</v>
      </c>
      <c r="C144" s="728" t="s">
        <v>1294</v>
      </c>
      <c r="D144" s="728" t="s">
        <v>1318</v>
      </c>
      <c r="E144" s="728" t="s">
        <v>1319</v>
      </c>
      <c r="F144" s="732">
        <v>2</v>
      </c>
      <c r="G144" s="732">
        <v>3698</v>
      </c>
      <c r="H144" s="732">
        <v>0.48352510460251047</v>
      </c>
      <c r="I144" s="732">
        <v>1849</v>
      </c>
      <c r="J144" s="732">
        <v>4</v>
      </c>
      <c r="K144" s="732">
        <v>7648</v>
      </c>
      <c r="L144" s="732">
        <v>1</v>
      </c>
      <c r="M144" s="732">
        <v>1912</v>
      </c>
      <c r="N144" s="732">
        <v>1</v>
      </c>
      <c r="O144" s="732">
        <v>1912</v>
      </c>
      <c r="P144" s="746">
        <v>0.25</v>
      </c>
      <c r="Q144" s="733">
        <v>1912</v>
      </c>
    </row>
    <row r="145" spans="1:17" ht="14.4" customHeight="1" x14ac:dyDescent="0.3">
      <c r="A145" s="727" t="s">
        <v>1425</v>
      </c>
      <c r="B145" s="728" t="s">
        <v>1234</v>
      </c>
      <c r="C145" s="728" t="s">
        <v>1294</v>
      </c>
      <c r="D145" s="728" t="s">
        <v>1332</v>
      </c>
      <c r="E145" s="728" t="s">
        <v>1333</v>
      </c>
      <c r="F145" s="732">
        <v>1</v>
      </c>
      <c r="G145" s="732">
        <v>1762</v>
      </c>
      <c r="H145" s="732">
        <v>0.96547945205479457</v>
      </c>
      <c r="I145" s="732">
        <v>1762</v>
      </c>
      <c r="J145" s="732">
        <v>1</v>
      </c>
      <c r="K145" s="732">
        <v>1825</v>
      </c>
      <c r="L145" s="732">
        <v>1</v>
      </c>
      <c r="M145" s="732">
        <v>1825</v>
      </c>
      <c r="N145" s="732"/>
      <c r="O145" s="732"/>
      <c r="P145" s="746"/>
      <c r="Q145" s="733"/>
    </row>
    <row r="146" spans="1:17" ht="14.4" customHeight="1" x14ac:dyDescent="0.3">
      <c r="A146" s="727" t="s">
        <v>1425</v>
      </c>
      <c r="B146" s="728" t="s">
        <v>1234</v>
      </c>
      <c r="C146" s="728" t="s">
        <v>1294</v>
      </c>
      <c r="D146" s="728" t="s">
        <v>1391</v>
      </c>
      <c r="E146" s="728" t="s">
        <v>1392</v>
      </c>
      <c r="F146" s="732">
        <v>1</v>
      </c>
      <c r="G146" s="732">
        <v>14340</v>
      </c>
      <c r="H146" s="732"/>
      <c r="I146" s="732">
        <v>14340</v>
      </c>
      <c r="J146" s="732"/>
      <c r="K146" s="732"/>
      <c r="L146" s="732"/>
      <c r="M146" s="732"/>
      <c r="N146" s="732">
        <v>1</v>
      </c>
      <c r="O146" s="732">
        <v>14507</v>
      </c>
      <c r="P146" s="746"/>
      <c r="Q146" s="733">
        <v>14507</v>
      </c>
    </row>
    <row r="147" spans="1:17" ht="14.4" customHeight="1" x14ac:dyDescent="0.3">
      <c r="A147" s="727" t="s">
        <v>1425</v>
      </c>
      <c r="B147" s="728" t="s">
        <v>1234</v>
      </c>
      <c r="C147" s="728" t="s">
        <v>1294</v>
      </c>
      <c r="D147" s="728" t="s">
        <v>1366</v>
      </c>
      <c r="E147" s="728" t="s">
        <v>1367</v>
      </c>
      <c r="F147" s="732"/>
      <c r="G147" s="732"/>
      <c r="H147" s="732"/>
      <c r="I147" s="732"/>
      <c r="J147" s="732"/>
      <c r="K147" s="732"/>
      <c r="L147" s="732"/>
      <c r="M147" s="732"/>
      <c r="N147" s="732">
        <v>1</v>
      </c>
      <c r="O147" s="732">
        <v>142</v>
      </c>
      <c r="P147" s="746"/>
      <c r="Q147" s="733">
        <v>142</v>
      </c>
    </row>
    <row r="148" spans="1:17" ht="14.4" customHeight="1" x14ac:dyDescent="0.3">
      <c r="A148" s="727" t="s">
        <v>1425</v>
      </c>
      <c r="B148" s="728" t="s">
        <v>1234</v>
      </c>
      <c r="C148" s="728" t="s">
        <v>1294</v>
      </c>
      <c r="D148" s="728" t="s">
        <v>1372</v>
      </c>
      <c r="E148" s="728" t="s">
        <v>1373</v>
      </c>
      <c r="F148" s="732"/>
      <c r="G148" s="732"/>
      <c r="H148" s="732"/>
      <c r="I148" s="732"/>
      <c r="J148" s="732">
        <v>1</v>
      </c>
      <c r="K148" s="732">
        <v>1931</v>
      </c>
      <c r="L148" s="732">
        <v>1</v>
      </c>
      <c r="M148" s="732">
        <v>1931</v>
      </c>
      <c r="N148" s="732"/>
      <c r="O148" s="732"/>
      <c r="P148" s="746"/>
      <c r="Q148" s="733"/>
    </row>
    <row r="149" spans="1:17" ht="14.4" customHeight="1" x14ac:dyDescent="0.3">
      <c r="A149" s="727" t="s">
        <v>1426</v>
      </c>
      <c r="B149" s="728" t="s">
        <v>1234</v>
      </c>
      <c r="C149" s="728" t="s">
        <v>1235</v>
      </c>
      <c r="D149" s="728" t="s">
        <v>1378</v>
      </c>
      <c r="E149" s="728" t="s">
        <v>666</v>
      </c>
      <c r="F149" s="732"/>
      <c r="G149" s="732"/>
      <c r="H149" s="732"/>
      <c r="I149" s="732"/>
      <c r="J149" s="732">
        <v>0.5</v>
      </c>
      <c r="K149" s="732">
        <v>885.4</v>
      </c>
      <c r="L149" s="732">
        <v>1</v>
      </c>
      <c r="M149" s="732">
        <v>1770.8</v>
      </c>
      <c r="N149" s="732">
        <v>0.55000000000000004</v>
      </c>
      <c r="O149" s="732">
        <v>1000.47</v>
      </c>
      <c r="P149" s="746">
        <v>1.1299638581432121</v>
      </c>
      <c r="Q149" s="733">
        <v>1819.0363636363636</v>
      </c>
    </row>
    <row r="150" spans="1:17" ht="14.4" customHeight="1" x14ac:dyDescent="0.3">
      <c r="A150" s="727" t="s">
        <v>1426</v>
      </c>
      <c r="B150" s="728" t="s">
        <v>1234</v>
      </c>
      <c r="C150" s="728" t="s">
        <v>1235</v>
      </c>
      <c r="D150" s="728" t="s">
        <v>1379</v>
      </c>
      <c r="E150" s="728" t="s">
        <v>664</v>
      </c>
      <c r="F150" s="732"/>
      <c r="G150" s="732"/>
      <c r="H150" s="732"/>
      <c r="I150" s="732"/>
      <c r="J150" s="732">
        <v>0.05</v>
      </c>
      <c r="K150" s="732">
        <v>45.19</v>
      </c>
      <c r="L150" s="732">
        <v>1</v>
      </c>
      <c r="M150" s="732">
        <v>903.8</v>
      </c>
      <c r="N150" s="732">
        <v>0.05</v>
      </c>
      <c r="O150" s="732">
        <v>45.19</v>
      </c>
      <c r="P150" s="746">
        <v>1</v>
      </c>
      <c r="Q150" s="733">
        <v>903.8</v>
      </c>
    </row>
    <row r="151" spans="1:17" ht="14.4" customHeight="1" x14ac:dyDescent="0.3">
      <c r="A151" s="727" t="s">
        <v>1426</v>
      </c>
      <c r="B151" s="728" t="s">
        <v>1234</v>
      </c>
      <c r="C151" s="728" t="s">
        <v>1238</v>
      </c>
      <c r="D151" s="728" t="s">
        <v>1243</v>
      </c>
      <c r="E151" s="728" t="s">
        <v>1244</v>
      </c>
      <c r="F151" s="732"/>
      <c r="G151" s="732"/>
      <c r="H151" s="732"/>
      <c r="I151" s="732"/>
      <c r="J151" s="732"/>
      <c r="K151" s="732"/>
      <c r="L151" s="732"/>
      <c r="M151" s="732"/>
      <c r="N151" s="732">
        <v>180</v>
      </c>
      <c r="O151" s="732">
        <v>1288.8</v>
      </c>
      <c r="P151" s="746"/>
      <c r="Q151" s="733">
        <v>7.16</v>
      </c>
    </row>
    <row r="152" spans="1:17" ht="14.4" customHeight="1" x14ac:dyDescent="0.3">
      <c r="A152" s="727" t="s">
        <v>1426</v>
      </c>
      <c r="B152" s="728" t="s">
        <v>1234</v>
      </c>
      <c r="C152" s="728" t="s">
        <v>1238</v>
      </c>
      <c r="D152" s="728" t="s">
        <v>1257</v>
      </c>
      <c r="E152" s="728" t="s">
        <v>1258</v>
      </c>
      <c r="F152" s="732">
        <v>1350</v>
      </c>
      <c r="G152" s="732">
        <v>25393.5</v>
      </c>
      <c r="H152" s="732"/>
      <c r="I152" s="732">
        <v>18.809999999999999</v>
      </c>
      <c r="J152" s="732"/>
      <c r="K152" s="732"/>
      <c r="L152" s="732"/>
      <c r="M152" s="732"/>
      <c r="N152" s="732"/>
      <c r="O152" s="732"/>
      <c r="P152" s="746"/>
      <c r="Q152" s="733"/>
    </row>
    <row r="153" spans="1:17" ht="14.4" customHeight="1" x14ac:dyDescent="0.3">
      <c r="A153" s="727" t="s">
        <v>1426</v>
      </c>
      <c r="B153" s="728" t="s">
        <v>1234</v>
      </c>
      <c r="C153" s="728" t="s">
        <v>1238</v>
      </c>
      <c r="D153" s="728" t="s">
        <v>1263</v>
      </c>
      <c r="E153" s="728" t="s">
        <v>1264</v>
      </c>
      <c r="F153" s="732">
        <v>640</v>
      </c>
      <c r="G153" s="732">
        <v>12761.6</v>
      </c>
      <c r="H153" s="732">
        <v>0.38653242709507013</v>
      </c>
      <c r="I153" s="732">
        <v>19.940000000000001</v>
      </c>
      <c r="J153" s="732">
        <v>1620</v>
      </c>
      <c r="K153" s="732">
        <v>33015.600000000006</v>
      </c>
      <c r="L153" s="732">
        <v>1</v>
      </c>
      <c r="M153" s="732">
        <v>20.380000000000003</v>
      </c>
      <c r="N153" s="732">
        <v>1880</v>
      </c>
      <c r="O153" s="732">
        <v>38408.400000000001</v>
      </c>
      <c r="P153" s="746">
        <v>1.1633409660887579</v>
      </c>
      <c r="Q153" s="733">
        <v>20.43</v>
      </c>
    </row>
    <row r="154" spans="1:17" ht="14.4" customHeight="1" x14ac:dyDescent="0.3">
      <c r="A154" s="727" t="s">
        <v>1426</v>
      </c>
      <c r="B154" s="728" t="s">
        <v>1234</v>
      </c>
      <c r="C154" s="728" t="s">
        <v>1238</v>
      </c>
      <c r="D154" s="728" t="s">
        <v>1269</v>
      </c>
      <c r="E154" s="728" t="s">
        <v>1270</v>
      </c>
      <c r="F154" s="732"/>
      <c r="G154" s="732"/>
      <c r="H154" s="732"/>
      <c r="I154" s="732"/>
      <c r="J154" s="732"/>
      <c r="K154" s="732"/>
      <c r="L154" s="732"/>
      <c r="M154" s="732"/>
      <c r="N154" s="732">
        <v>1</v>
      </c>
      <c r="O154" s="732">
        <v>1986.65</v>
      </c>
      <c r="P154" s="746"/>
      <c r="Q154" s="733">
        <v>1986.65</v>
      </c>
    </row>
    <row r="155" spans="1:17" ht="14.4" customHeight="1" x14ac:dyDescent="0.3">
      <c r="A155" s="727" t="s">
        <v>1426</v>
      </c>
      <c r="B155" s="728" t="s">
        <v>1234</v>
      </c>
      <c r="C155" s="728" t="s">
        <v>1238</v>
      </c>
      <c r="D155" s="728" t="s">
        <v>1380</v>
      </c>
      <c r="E155" s="728" t="s">
        <v>1381</v>
      </c>
      <c r="F155" s="732"/>
      <c r="G155" s="732"/>
      <c r="H155" s="732"/>
      <c r="I155" s="732"/>
      <c r="J155" s="732">
        <v>236</v>
      </c>
      <c r="K155" s="732">
        <v>7790.36</v>
      </c>
      <c r="L155" s="732">
        <v>1</v>
      </c>
      <c r="M155" s="732">
        <v>33.01</v>
      </c>
      <c r="N155" s="732">
        <v>319</v>
      </c>
      <c r="O155" s="732">
        <v>10798.15</v>
      </c>
      <c r="P155" s="746">
        <v>1.386091271776914</v>
      </c>
      <c r="Q155" s="733">
        <v>33.85</v>
      </c>
    </row>
    <row r="156" spans="1:17" ht="14.4" customHeight="1" x14ac:dyDescent="0.3">
      <c r="A156" s="727" t="s">
        <v>1426</v>
      </c>
      <c r="B156" s="728" t="s">
        <v>1234</v>
      </c>
      <c r="C156" s="728" t="s">
        <v>1238</v>
      </c>
      <c r="D156" s="728" t="s">
        <v>1292</v>
      </c>
      <c r="E156" s="728" t="s">
        <v>1293</v>
      </c>
      <c r="F156" s="732"/>
      <c r="G156" s="732"/>
      <c r="H156" s="732"/>
      <c r="I156" s="732"/>
      <c r="J156" s="732"/>
      <c r="K156" s="732"/>
      <c r="L156" s="732"/>
      <c r="M156" s="732"/>
      <c r="N156" s="732">
        <v>400</v>
      </c>
      <c r="O156" s="732">
        <v>8132</v>
      </c>
      <c r="P156" s="746"/>
      <c r="Q156" s="733">
        <v>20.329999999999998</v>
      </c>
    </row>
    <row r="157" spans="1:17" ht="14.4" customHeight="1" x14ac:dyDescent="0.3">
      <c r="A157" s="727" t="s">
        <v>1426</v>
      </c>
      <c r="B157" s="728" t="s">
        <v>1234</v>
      </c>
      <c r="C157" s="728" t="s">
        <v>1294</v>
      </c>
      <c r="D157" s="728" t="s">
        <v>1326</v>
      </c>
      <c r="E157" s="728" t="s">
        <v>1327</v>
      </c>
      <c r="F157" s="732"/>
      <c r="G157" s="732"/>
      <c r="H157" s="732"/>
      <c r="I157" s="732"/>
      <c r="J157" s="732"/>
      <c r="K157" s="732"/>
      <c r="L157" s="732"/>
      <c r="M157" s="732"/>
      <c r="N157" s="732">
        <v>1</v>
      </c>
      <c r="O157" s="732">
        <v>682</v>
      </c>
      <c r="P157" s="746"/>
      <c r="Q157" s="733">
        <v>682</v>
      </c>
    </row>
    <row r="158" spans="1:17" ht="14.4" customHeight="1" x14ac:dyDescent="0.3">
      <c r="A158" s="727" t="s">
        <v>1426</v>
      </c>
      <c r="B158" s="728" t="s">
        <v>1234</v>
      </c>
      <c r="C158" s="728" t="s">
        <v>1294</v>
      </c>
      <c r="D158" s="728" t="s">
        <v>1330</v>
      </c>
      <c r="E158" s="728" t="s">
        <v>1331</v>
      </c>
      <c r="F158" s="732">
        <v>2</v>
      </c>
      <c r="G158" s="732">
        <v>5086</v>
      </c>
      <c r="H158" s="732"/>
      <c r="I158" s="732">
        <v>2543</v>
      </c>
      <c r="J158" s="732"/>
      <c r="K158" s="732"/>
      <c r="L158" s="732"/>
      <c r="M158" s="732"/>
      <c r="N158" s="732">
        <v>1</v>
      </c>
      <c r="O158" s="732">
        <v>2638</v>
      </c>
      <c r="P158" s="746"/>
      <c r="Q158" s="733">
        <v>2638</v>
      </c>
    </row>
    <row r="159" spans="1:17" ht="14.4" customHeight="1" x14ac:dyDescent="0.3">
      <c r="A159" s="727" t="s">
        <v>1426</v>
      </c>
      <c r="B159" s="728" t="s">
        <v>1234</v>
      </c>
      <c r="C159" s="728" t="s">
        <v>1294</v>
      </c>
      <c r="D159" s="728" t="s">
        <v>1332</v>
      </c>
      <c r="E159" s="728" t="s">
        <v>1333</v>
      </c>
      <c r="F159" s="732">
        <v>4</v>
      </c>
      <c r="G159" s="732">
        <v>7048</v>
      </c>
      <c r="H159" s="732">
        <v>0.96547945205479457</v>
      </c>
      <c r="I159" s="732">
        <v>1762</v>
      </c>
      <c r="J159" s="732">
        <v>4</v>
      </c>
      <c r="K159" s="732">
        <v>7300</v>
      </c>
      <c r="L159" s="732">
        <v>1</v>
      </c>
      <c r="M159" s="732">
        <v>1825</v>
      </c>
      <c r="N159" s="732">
        <v>9</v>
      </c>
      <c r="O159" s="732">
        <v>16425</v>
      </c>
      <c r="P159" s="746">
        <v>2.25</v>
      </c>
      <c r="Q159" s="733">
        <v>1825</v>
      </c>
    </row>
    <row r="160" spans="1:17" ht="14.4" customHeight="1" x14ac:dyDescent="0.3">
      <c r="A160" s="727" t="s">
        <v>1426</v>
      </c>
      <c r="B160" s="728" t="s">
        <v>1234</v>
      </c>
      <c r="C160" s="728" t="s">
        <v>1294</v>
      </c>
      <c r="D160" s="728" t="s">
        <v>1334</v>
      </c>
      <c r="E160" s="728" t="s">
        <v>1335</v>
      </c>
      <c r="F160" s="732"/>
      <c r="G160" s="732"/>
      <c r="H160" s="732"/>
      <c r="I160" s="732"/>
      <c r="J160" s="732"/>
      <c r="K160" s="732"/>
      <c r="L160" s="732"/>
      <c r="M160" s="732"/>
      <c r="N160" s="732">
        <v>2</v>
      </c>
      <c r="O160" s="732">
        <v>858</v>
      </c>
      <c r="P160" s="746"/>
      <c r="Q160" s="733">
        <v>429</v>
      </c>
    </row>
    <row r="161" spans="1:17" ht="14.4" customHeight="1" x14ac:dyDescent="0.3">
      <c r="A161" s="727" t="s">
        <v>1426</v>
      </c>
      <c r="B161" s="728" t="s">
        <v>1234</v>
      </c>
      <c r="C161" s="728" t="s">
        <v>1294</v>
      </c>
      <c r="D161" s="728" t="s">
        <v>1391</v>
      </c>
      <c r="E161" s="728" t="s">
        <v>1392</v>
      </c>
      <c r="F161" s="732"/>
      <c r="G161" s="732"/>
      <c r="H161" s="732"/>
      <c r="I161" s="732"/>
      <c r="J161" s="732">
        <v>1</v>
      </c>
      <c r="K161" s="732">
        <v>14506</v>
      </c>
      <c r="L161" s="732">
        <v>1</v>
      </c>
      <c r="M161" s="732">
        <v>14506</v>
      </c>
      <c r="N161" s="732">
        <v>1</v>
      </c>
      <c r="O161" s="732">
        <v>14507</v>
      </c>
      <c r="P161" s="746">
        <v>1.0000689369915896</v>
      </c>
      <c r="Q161" s="733">
        <v>14507</v>
      </c>
    </row>
    <row r="162" spans="1:17" ht="14.4" customHeight="1" x14ac:dyDescent="0.3">
      <c r="A162" s="727" t="s">
        <v>1426</v>
      </c>
      <c r="B162" s="728" t="s">
        <v>1234</v>
      </c>
      <c r="C162" s="728" t="s">
        <v>1294</v>
      </c>
      <c r="D162" s="728" t="s">
        <v>1352</v>
      </c>
      <c r="E162" s="728" t="s">
        <v>1353</v>
      </c>
      <c r="F162" s="732"/>
      <c r="G162" s="732"/>
      <c r="H162" s="732"/>
      <c r="I162" s="732"/>
      <c r="J162" s="732"/>
      <c r="K162" s="732"/>
      <c r="L162" s="732"/>
      <c r="M162" s="732"/>
      <c r="N162" s="732">
        <v>1</v>
      </c>
      <c r="O162" s="732">
        <v>509</v>
      </c>
      <c r="P162" s="746"/>
      <c r="Q162" s="733">
        <v>509</v>
      </c>
    </row>
    <row r="163" spans="1:17" ht="14.4" customHeight="1" x14ac:dyDescent="0.3">
      <c r="A163" s="727" t="s">
        <v>1426</v>
      </c>
      <c r="B163" s="728" t="s">
        <v>1234</v>
      </c>
      <c r="C163" s="728" t="s">
        <v>1294</v>
      </c>
      <c r="D163" s="728" t="s">
        <v>1354</v>
      </c>
      <c r="E163" s="728" t="s">
        <v>1355</v>
      </c>
      <c r="F163" s="732">
        <v>1</v>
      </c>
      <c r="G163" s="732">
        <v>2258</v>
      </c>
      <c r="H163" s="732">
        <v>0.32317160440818665</v>
      </c>
      <c r="I163" s="732">
        <v>2258</v>
      </c>
      <c r="J163" s="732">
        <v>3</v>
      </c>
      <c r="K163" s="732">
        <v>6987</v>
      </c>
      <c r="L163" s="732">
        <v>1</v>
      </c>
      <c r="M163" s="732">
        <v>2329</v>
      </c>
      <c r="N163" s="732">
        <v>3</v>
      </c>
      <c r="O163" s="732">
        <v>6990</v>
      </c>
      <c r="P163" s="746">
        <v>1.0004293688278232</v>
      </c>
      <c r="Q163" s="733">
        <v>2330</v>
      </c>
    </row>
    <row r="164" spans="1:17" ht="14.4" customHeight="1" x14ac:dyDescent="0.3">
      <c r="A164" s="727" t="s">
        <v>1426</v>
      </c>
      <c r="B164" s="728" t="s">
        <v>1234</v>
      </c>
      <c r="C164" s="728" t="s">
        <v>1294</v>
      </c>
      <c r="D164" s="728" t="s">
        <v>1370</v>
      </c>
      <c r="E164" s="728" t="s">
        <v>1371</v>
      </c>
      <c r="F164" s="732"/>
      <c r="G164" s="732"/>
      <c r="H164" s="732"/>
      <c r="I164" s="732"/>
      <c r="J164" s="732">
        <v>3</v>
      </c>
      <c r="K164" s="732">
        <v>2154</v>
      </c>
      <c r="L164" s="732">
        <v>1</v>
      </c>
      <c r="M164" s="732">
        <v>718</v>
      </c>
      <c r="N164" s="732">
        <v>4</v>
      </c>
      <c r="O164" s="732">
        <v>2876</v>
      </c>
      <c r="P164" s="746">
        <v>1.3351903435468895</v>
      </c>
      <c r="Q164" s="733">
        <v>719</v>
      </c>
    </row>
    <row r="165" spans="1:17" ht="14.4" customHeight="1" x14ac:dyDescent="0.3">
      <c r="A165" s="727" t="s">
        <v>1427</v>
      </c>
      <c r="B165" s="728" t="s">
        <v>1234</v>
      </c>
      <c r="C165" s="728" t="s">
        <v>1235</v>
      </c>
      <c r="D165" s="728" t="s">
        <v>1378</v>
      </c>
      <c r="E165" s="728" t="s">
        <v>666</v>
      </c>
      <c r="F165" s="732"/>
      <c r="G165" s="732"/>
      <c r="H165" s="732"/>
      <c r="I165" s="732"/>
      <c r="J165" s="732">
        <v>1.1000000000000001</v>
      </c>
      <c r="K165" s="732">
        <v>1947.88</v>
      </c>
      <c r="L165" s="732">
        <v>1</v>
      </c>
      <c r="M165" s="732">
        <v>1770.8</v>
      </c>
      <c r="N165" s="732">
        <v>1.35</v>
      </c>
      <c r="O165" s="732">
        <v>2455.71</v>
      </c>
      <c r="P165" s="746">
        <v>1.2607090785880033</v>
      </c>
      <c r="Q165" s="733">
        <v>1819.0444444444443</v>
      </c>
    </row>
    <row r="166" spans="1:17" ht="14.4" customHeight="1" x14ac:dyDescent="0.3">
      <c r="A166" s="727" t="s">
        <v>1427</v>
      </c>
      <c r="B166" s="728" t="s">
        <v>1234</v>
      </c>
      <c r="C166" s="728" t="s">
        <v>1235</v>
      </c>
      <c r="D166" s="728" t="s">
        <v>1379</v>
      </c>
      <c r="E166" s="728" t="s">
        <v>664</v>
      </c>
      <c r="F166" s="732"/>
      <c r="G166" s="732"/>
      <c r="H166" s="732"/>
      <c r="I166" s="732"/>
      <c r="J166" s="732">
        <v>0.1</v>
      </c>
      <c r="K166" s="732">
        <v>90.38</v>
      </c>
      <c r="L166" s="732">
        <v>1</v>
      </c>
      <c r="M166" s="732">
        <v>903.8</v>
      </c>
      <c r="N166" s="732">
        <v>0.1</v>
      </c>
      <c r="O166" s="732">
        <v>90.38</v>
      </c>
      <c r="P166" s="746">
        <v>1</v>
      </c>
      <c r="Q166" s="733">
        <v>903.8</v>
      </c>
    </row>
    <row r="167" spans="1:17" ht="14.4" customHeight="1" x14ac:dyDescent="0.3">
      <c r="A167" s="727" t="s">
        <v>1427</v>
      </c>
      <c r="B167" s="728" t="s">
        <v>1234</v>
      </c>
      <c r="C167" s="728" t="s">
        <v>1238</v>
      </c>
      <c r="D167" s="728" t="s">
        <v>1243</v>
      </c>
      <c r="E167" s="728" t="s">
        <v>1244</v>
      </c>
      <c r="F167" s="732">
        <v>360</v>
      </c>
      <c r="G167" s="732">
        <v>1915.2</v>
      </c>
      <c r="H167" s="732"/>
      <c r="I167" s="732">
        <v>5.32</v>
      </c>
      <c r="J167" s="732"/>
      <c r="K167" s="732"/>
      <c r="L167" s="732"/>
      <c r="M167" s="732"/>
      <c r="N167" s="732"/>
      <c r="O167" s="732"/>
      <c r="P167" s="746"/>
      <c r="Q167" s="733"/>
    </row>
    <row r="168" spans="1:17" ht="14.4" customHeight="1" x14ac:dyDescent="0.3">
      <c r="A168" s="727" t="s">
        <v>1427</v>
      </c>
      <c r="B168" s="728" t="s">
        <v>1234</v>
      </c>
      <c r="C168" s="728" t="s">
        <v>1238</v>
      </c>
      <c r="D168" s="728" t="s">
        <v>1251</v>
      </c>
      <c r="E168" s="728" t="s">
        <v>1252</v>
      </c>
      <c r="F168" s="732">
        <v>270</v>
      </c>
      <c r="G168" s="732">
        <v>2273.3999999999996</v>
      </c>
      <c r="H168" s="732">
        <v>1.3879120879120876</v>
      </c>
      <c r="I168" s="732">
        <v>8.4199999999999982</v>
      </c>
      <c r="J168" s="732">
        <v>180</v>
      </c>
      <c r="K168" s="732">
        <v>1638</v>
      </c>
      <c r="L168" s="732">
        <v>1</v>
      </c>
      <c r="M168" s="732">
        <v>9.1</v>
      </c>
      <c r="N168" s="732">
        <v>270</v>
      </c>
      <c r="O168" s="732">
        <v>2467.8000000000002</v>
      </c>
      <c r="P168" s="746">
        <v>1.5065934065934068</v>
      </c>
      <c r="Q168" s="733">
        <v>9.14</v>
      </c>
    </row>
    <row r="169" spans="1:17" ht="14.4" customHeight="1" x14ac:dyDescent="0.3">
      <c r="A169" s="727" t="s">
        <v>1427</v>
      </c>
      <c r="B169" s="728" t="s">
        <v>1234</v>
      </c>
      <c r="C169" s="728" t="s">
        <v>1238</v>
      </c>
      <c r="D169" s="728" t="s">
        <v>1255</v>
      </c>
      <c r="E169" s="728" t="s">
        <v>1256</v>
      </c>
      <c r="F169" s="732"/>
      <c r="G169" s="732"/>
      <c r="H169" s="732"/>
      <c r="I169" s="732"/>
      <c r="J169" s="732">
        <v>140</v>
      </c>
      <c r="K169" s="732">
        <v>1433.6</v>
      </c>
      <c r="L169" s="732">
        <v>1</v>
      </c>
      <c r="M169" s="732">
        <v>10.24</v>
      </c>
      <c r="N169" s="732">
        <v>165</v>
      </c>
      <c r="O169" s="732">
        <v>1687.95</v>
      </c>
      <c r="P169" s="746">
        <v>1.1774204799107144</v>
      </c>
      <c r="Q169" s="733">
        <v>10.23</v>
      </c>
    </row>
    <row r="170" spans="1:17" ht="14.4" customHeight="1" x14ac:dyDescent="0.3">
      <c r="A170" s="727" t="s">
        <v>1427</v>
      </c>
      <c r="B170" s="728" t="s">
        <v>1234</v>
      </c>
      <c r="C170" s="728" t="s">
        <v>1238</v>
      </c>
      <c r="D170" s="728" t="s">
        <v>1263</v>
      </c>
      <c r="E170" s="728" t="s">
        <v>1264</v>
      </c>
      <c r="F170" s="732"/>
      <c r="G170" s="732"/>
      <c r="H170" s="732"/>
      <c r="I170" s="732"/>
      <c r="J170" s="732">
        <v>600</v>
      </c>
      <c r="K170" s="732">
        <v>12228</v>
      </c>
      <c r="L170" s="732">
        <v>1</v>
      </c>
      <c r="M170" s="732">
        <v>20.38</v>
      </c>
      <c r="N170" s="732"/>
      <c r="O170" s="732"/>
      <c r="P170" s="746"/>
      <c r="Q170" s="733"/>
    </row>
    <row r="171" spans="1:17" ht="14.4" customHeight="1" x14ac:dyDescent="0.3">
      <c r="A171" s="727" t="s">
        <v>1427</v>
      </c>
      <c r="B171" s="728" t="s">
        <v>1234</v>
      </c>
      <c r="C171" s="728" t="s">
        <v>1238</v>
      </c>
      <c r="D171" s="728" t="s">
        <v>1273</v>
      </c>
      <c r="E171" s="728" t="s">
        <v>1274</v>
      </c>
      <c r="F171" s="732">
        <v>3348</v>
      </c>
      <c r="G171" s="732">
        <v>11450.16</v>
      </c>
      <c r="H171" s="732">
        <v>1.2072522689699383</v>
      </c>
      <c r="I171" s="732">
        <v>3.42</v>
      </c>
      <c r="J171" s="732">
        <v>2433</v>
      </c>
      <c r="K171" s="732">
        <v>9484.48</v>
      </c>
      <c r="L171" s="732">
        <v>1</v>
      </c>
      <c r="M171" s="732">
        <v>3.8982655158240851</v>
      </c>
      <c r="N171" s="732">
        <v>1520</v>
      </c>
      <c r="O171" s="732">
        <v>5730.4</v>
      </c>
      <c r="P171" s="746">
        <v>0.60418705084517021</v>
      </c>
      <c r="Q171" s="733">
        <v>3.7699999999999996</v>
      </c>
    </row>
    <row r="172" spans="1:17" ht="14.4" customHeight="1" x14ac:dyDescent="0.3">
      <c r="A172" s="727" t="s">
        <v>1427</v>
      </c>
      <c r="B172" s="728" t="s">
        <v>1234</v>
      </c>
      <c r="C172" s="728" t="s">
        <v>1238</v>
      </c>
      <c r="D172" s="728" t="s">
        <v>1380</v>
      </c>
      <c r="E172" s="728" t="s">
        <v>1381</v>
      </c>
      <c r="F172" s="732">
        <v>508</v>
      </c>
      <c r="G172" s="732">
        <v>17043.400000000001</v>
      </c>
      <c r="H172" s="732">
        <v>0.66363780080664203</v>
      </c>
      <c r="I172" s="732">
        <v>33.550000000000004</v>
      </c>
      <c r="J172" s="732">
        <v>778</v>
      </c>
      <c r="K172" s="732">
        <v>25681.78</v>
      </c>
      <c r="L172" s="732">
        <v>1</v>
      </c>
      <c r="M172" s="732">
        <v>33.01</v>
      </c>
      <c r="N172" s="732">
        <v>742</v>
      </c>
      <c r="O172" s="732">
        <v>25116.699999999997</v>
      </c>
      <c r="P172" s="746">
        <v>0.97799685224310773</v>
      </c>
      <c r="Q172" s="733">
        <v>33.849999999999994</v>
      </c>
    </row>
    <row r="173" spans="1:17" ht="14.4" customHeight="1" x14ac:dyDescent="0.3">
      <c r="A173" s="727" t="s">
        <v>1427</v>
      </c>
      <c r="B173" s="728" t="s">
        <v>1234</v>
      </c>
      <c r="C173" s="728" t="s">
        <v>1294</v>
      </c>
      <c r="D173" s="728" t="s">
        <v>1316</v>
      </c>
      <c r="E173" s="728" t="s">
        <v>1317</v>
      </c>
      <c r="F173" s="732">
        <v>1</v>
      </c>
      <c r="G173" s="732">
        <v>1391</v>
      </c>
      <c r="H173" s="732"/>
      <c r="I173" s="732">
        <v>1391</v>
      </c>
      <c r="J173" s="732"/>
      <c r="K173" s="732"/>
      <c r="L173" s="732"/>
      <c r="M173" s="732"/>
      <c r="N173" s="732">
        <v>2</v>
      </c>
      <c r="O173" s="732">
        <v>2862</v>
      </c>
      <c r="P173" s="746"/>
      <c r="Q173" s="733">
        <v>1431</v>
      </c>
    </row>
    <row r="174" spans="1:17" ht="14.4" customHeight="1" x14ac:dyDescent="0.3">
      <c r="A174" s="727" t="s">
        <v>1427</v>
      </c>
      <c r="B174" s="728" t="s">
        <v>1234</v>
      </c>
      <c r="C174" s="728" t="s">
        <v>1294</v>
      </c>
      <c r="D174" s="728" t="s">
        <v>1318</v>
      </c>
      <c r="E174" s="728" t="s">
        <v>1319</v>
      </c>
      <c r="F174" s="732"/>
      <c r="G174" s="732"/>
      <c r="H174" s="732"/>
      <c r="I174" s="732"/>
      <c r="J174" s="732">
        <v>1</v>
      </c>
      <c r="K174" s="732">
        <v>1912</v>
      </c>
      <c r="L174" s="732">
        <v>1</v>
      </c>
      <c r="M174" s="732">
        <v>1912</v>
      </c>
      <c r="N174" s="732">
        <v>1</v>
      </c>
      <c r="O174" s="732">
        <v>1912</v>
      </c>
      <c r="P174" s="746">
        <v>1</v>
      </c>
      <c r="Q174" s="733">
        <v>1912</v>
      </c>
    </row>
    <row r="175" spans="1:17" ht="14.4" customHeight="1" x14ac:dyDescent="0.3">
      <c r="A175" s="727" t="s">
        <v>1427</v>
      </c>
      <c r="B175" s="728" t="s">
        <v>1234</v>
      </c>
      <c r="C175" s="728" t="s">
        <v>1294</v>
      </c>
      <c r="D175" s="728" t="s">
        <v>1332</v>
      </c>
      <c r="E175" s="728" t="s">
        <v>1333</v>
      </c>
      <c r="F175" s="732">
        <v>12</v>
      </c>
      <c r="G175" s="732">
        <v>21144</v>
      </c>
      <c r="H175" s="732">
        <v>2.3171506849315069</v>
      </c>
      <c r="I175" s="732">
        <v>1762</v>
      </c>
      <c r="J175" s="732">
        <v>5</v>
      </c>
      <c r="K175" s="732">
        <v>9125</v>
      </c>
      <c r="L175" s="732">
        <v>1</v>
      </c>
      <c r="M175" s="732">
        <v>1825</v>
      </c>
      <c r="N175" s="732">
        <v>5</v>
      </c>
      <c r="O175" s="732">
        <v>9125</v>
      </c>
      <c r="P175" s="746">
        <v>1</v>
      </c>
      <c r="Q175" s="733">
        <v>1825</v>
      </c>
    </row>
    <row r="176" spans="1:17" ht="14.4" customHeight="1" x14ac:dyDescent="0.3">
      <c r="A176" s="727" t="s">
        <v>1427</v>
      </c>
      <c r="B176" s="728" t="s">
        <v>1234</v>
      </c>
      <c r="C176" s="728" t="s">
        <v>1294</v>
      </c>
      <c r="D176" s="728" t="s">
        <v>1391</v>
      </c>
      <c r="E176" s="728" t="s">
        <v>1392</v>
      </c>
      <c r="F176" s="732">
        <v>1</v>
      </c>
      <c r="G176" s="732">
        <v>14340</v>
      </c>
      <c r="H176" s="732">
        <v>0.49427822969805596</v>
      </c>
      <c r="I176" s="732">
        <v>14340</v>
      </c>
      <c r="J176" s="732">
        <v>2</v>
      </c>
      <c r="K176" s="732">
        <v>29012</v>
      </c>
      <c r="L176" s="732">
        <v>1</v>
      </c>
      <c r="M176" s="732">
        <v>14506</v>
      </c>
      <c r="N176" s="732">
        <v>3</v>
      </c>
      <c r="O176" s="732">
        <v>43521</v>
      </c>
      <c r="P176" s="746">
        <v>1.5001034054873845</v>
      </c>
      <c r="Q176" s="733">
        <v>14507</v>
      </c>
    </row>
    <row r="177" spans="1:17" ht="14.4" customHeight="1" x14ac:dyDescent="0.3">
      <c r="A177" s="727" t="s">
        <v>1427</v>
      </c>
      <c r="B177" s="728" t="s">
        <v>1234</v>
      </c>
      <c r="C177" s="728" t="s">
        <v>1294</v>
      </c>
      <c r="D177" s="728" t="s">
        <v>1350</v>
      </c>
      <c r="E177" s="728" t="s">
        <v>1351</v>
      </c>
      <c r="F177" s="732">
        <v>5</v>
      </c>
      <c r="G177" s="732">
        <v>6470</v>
      </c>
      <c r="H177" s="732">
        <v>1.6070541480377547</v>
      </c>
      <c r="I177" s="732">
        <v>1294</v>
      </c>
      <c r="J177" s="732">
        <v>3</v>
      </c>
      <c r="K177" s="732">
        <v>4026</v>
      </c>
      <c r="L177" s="732">
        <v>1</v>
      </c>
      <c r="M177" s="732">
        <v>1342</v>
      </c>
      <c r="N177" s="732">
        <v>2</v>
      </c>
      <c r="O177" s="732">
        <v>2684</v>
      </c>
      <c r="P177" s="746">
        <v>0.66666666666666663</v>
      </c>
      <c r="Q177" s="733">
        <v>1342</v>
      </c>
    </row>
    <row r="178" spans="1:17" ht="14.4" customHeight="1" x14ac:dyDescent="0.3">
      <c r="A178" s="727" t="s">
        <v>1427</v>
      </c>
      <c r="B178" s="728" t="s">
        <v>1234</v>
      </c>
      <c r="C178" s="728" t="s">
        <v>1294</v>
      </c>
      <c r="D178" s="728" t="s">
        <v>1352</v>
      </c>
      <c r="E178" s="728" t="s">
        <v>1353</v>
      </c>
      <c r="F178" s="732">
        <v>2</v>
      </c>
      <c r="G178" s="732">
        <v>980</v>
      </c>
      <c r="H178" s="732"/>
      <c r="I178" s="732">
        <v>490</v>
      </c>
      <c r="J178" s="732"/>
      <c r="K178" s="732"/>
      <c r="L178" s="732"/>
      <c r="M178" s="732"/>
      <c r="N178" s="732"/>
      <c r="O178" s="732"/>
      <c r="P178" s="746"/>
      <c r="Q178" s="733"/>
    </row>
    <row r="179" spans="1:17" ht="14.4" customHeight="1" x14ac:dyDescent="0.3">
      <c r="A179" s="727" t="s">
        <v>1427</v>
      </c>
      <c r="B179" s="728" t="s">
        <v>1234</v>
      </c>
      <c r="C179" s="728" t="s">
        <v>1294</v>
      </c>
      <c r="D179" s="728" t="s">
        <v>1354</v>
      </c>
      <c r="E179" s="728" t="s">
        <v>1355</v>
      </c>
      <c r="F179" s="732"/>
      <c r="G179" s="732"/>
      <c r="H179" s="732"/>
      <c r="I179" s="732"/>
      <c r="J179" s="732">
        <v>1</v>
      </c>
      <c r="K179" s="732">
        <v>2329</v>
      </c>
      <c r="L179" s="732">
        <v>1</v>
      </c>
      <c r="M179" s="732">
        <v>2329</v>
      </c>
      <c r="N179" s="732"/>
      <c r="O179" s="732"/>
      <c r="P179" s="746"/>
      <c r="Q179" s="733"/>
    </row>
    <row r="180" spans="1:17" ht="14.4" customHeight="1" x14ac:dyDescent="0.3">
      <c r="A180" s="727" t="s">
        <v>1427</v>
      </c>
      <c r="B180" s="728" t="s">
        <v>1234</v>
      </c>
      <c r="C180" s="728" t="s">
        <v>1294</v>
      </c>
      <c r="D180" s="728" t="s">
        <v>1364</v>
      </c>
      <c r="E180" s="728" t="s">
        <v>1365</v>
      </c>
      <c r="F180" s="732">
        <v>1</v>
      </c>
      <c r="G180" s="732">
        <v>502</v>
      </c>
      <c r="H180" s="732">
        <v>0.95619047619047615</v>
      </c>
      <c r="I180" s="732">
        <v>502</v>
      </c>
      <c r="J180" s="732">
        <v>1</v>
      </c>
      <c r="K180" s="732">
        <v>525</v>
      </c>
      <c r="L180" s="732">
        <v>1</v>
      </c>
      <c r="M180" s="732">
        <v>525</v>
      </c>
      <c r="N180" s="732"/>
      <c r="O180" s="732"/>
      <c r="P180" s="746"/>
      <c r="Q180" s="733"/>
    </row>
    <row r="181" spans="1:17" ht="14.4" customHeight="1" x14ac:dyDescent="0.3">
      <c r="A181" s="727" t="s">
        <v>1427</v>
      </c>
      <c r="B181" s="728" t="s">
        <v>1234</v>
      </c>
      <c r="C181" s="728" t="s">
        <v>1294</v>
      </c>
      <c r="D181" s="728" t="s">
        <v>1370</v>
      </c>
      <c r="E181" s="728" t="s">
        <v>1371</v>
      </c>
      <c r="F181" s="732"/>
      <c r="G181" s="732"/>
      <c r="H181" s="732"/>
      <c r="I181" s="732"/>
      <c r="J181" s="732">
        <v>1</v>
      </c>
      <c r="K181" s="732">
        <v>718</v>
      </c>
      <c r="L181" s="732">
        <v>1</v>
      </c>
      <c r="M181" s="732">
        <v>718</v>
      </c>
      <c r="N181" s="732"/>
      <c r="O181" s="732"/>
      <c r="P181" s="746"/>
      <c r="Q181" s="733"/>
    </row>
    <row r="182" spans="1:17" ht="14.4" customHeight="1" x14ac:dyDescent="0.3">
      <c r="A182" s="727" t="s">
        <v>1428</v>
      </c>
      <c r="B182" s="728" t="s">
        <v>1234</v>
      </c>
      <c r="C182" s="728" t="s">
        <v>1235</v>
      </c>
      <c r="D182" s="728" t="s">
        <v>1378</v>
      </c>
      <c r="E182" s="728" t="s">
        <v>666</v>
      </c>
      <c r="F182" s="732"/>
      <c r="G182" s="732"/>
      <c r="H182" s="732"/>
      <c r="I182" s="732"/>
      <c r="J182" s="732"/>
      <c r="K182" s="732"/>
      <c r="L182" s="732"/>
      <c r="M182" s="732"/>
      <c r="N182" s="732">
        <v>1.5499999999999998</v>
      </c>
      <c r="O182" s="732">
        <v>2819.5099999999998</v>
      </c>
      <c r="P182" s="746"/>
      <c r="Q182" s="733">
        <v>1819.0387096774193</v>
      </c>
    </row>
    <row r="183" spans="1:17" ht="14.4" customHeight="1" x14ac:dyDescent="0.3">
      <c r="A183" s="727" t="s">
        <v>1428</v>
      </c>
      <c r="B183" s="728" t="s">
        <v>1234</v>
      </c>
      <c r="C183" s="728" t="s">
        <v>1235</v>
      </c>
      <c r="D183" s="728" t="s">
        <v>1379</v>
      </c>
      <c r="E183" s="728" t="s">
        <v>664</v>
      </c>
      <c r="F183" s="732"/>
      <c r="G183" s="732"/>
      <c r="H183" s="732"/>
      <c r="I183" s="732"/>
      <c r="J183" s="732"/>
      <c r="K183" s="732"/>
      <c r="L183" s="732"/>
      <c r="M183" s="732"/>
      <c r="N183" s="732">
        <v>0.08</v>
      </c>
      <c r="O183" s="732">
        <v>67.78</v>
      </c>
      <c r="P183" s="746"/>
      <c r="Q183" s="733">
        <v>847.25</v>
      </c>
    </row>
    <row r="184" spans="1:17" ht="14.4" customHeight="1" x14ac:dyDescent="0.3">
      <c r="A184" s="727" t="s">
        <v>1428</v>
      </c>
      <c r="B184" s="728" t="s">
        <v>1234</v>
      </c>
      <c r="C184" s="728" t="s">
        <v>1238</v>
      </c>
      <c r="D184" s="728" t="s">
        <v>1243</v>
      </c>
      <c r="E184" s="728" t="s">
        <v>1244</v>
      </c>
      <c r="F184" s="732"/>
      <c r="G184" s="732"/>
      <c r="H184" s="732"/>
      <c r="I184" s="732"/>
      <c r="J184" s="732"/>
      <c r="K184" s="732"/>
      <c r="L184" s="732"/>
      <c r="M184" s="732"/>
      <c r="N184" s="732">
        <v>180</v>
      </c>
      <c r="O184" s="732">
        <v>1288.8</v>
      </c>
      <c r="P184" s="746"/>
      <c r="Q184" s="733">
        <v>7.16</v>
      </c>
    </row>
    <row r="185" spans="1:17" ht="14.4" customHeight="1" x14ac:dyDescent="0.3">
      <c r="A185" s="727" t="s">
        <v>1428</v>
      </c>
      <c r="B185" s="728" t="s">
        <v>1234</v>
      </c>
      <c r="C185" s="728" t="s">
        <v>1238</v>
      </c>
      <c r="D185" s="728" t="s">
        <v>1269</v>
      </c>
      <c r="E185" s="728" t="s">
        <v>1270</v>
      </c>
      <c r="F185" s="732"/>
      <c r="G185" s="732"/>
      <c r="H185" s="732"/>
      <c r="I185" s="732"/>
      <c r="J185" s="732"/>
      <c r="K185" s="732"/>
      <c r="L185" s="732"/>
      <c r="M185" s="732"/>
      <c r="N185" s="732">
        <v>1</v>
      </c>
      <c r="O185" s="732">
        <v>1986.65</v>
      </c>
      <c r="P185" s="746"/>
      <c r="Q185" s="733">
        <v>1986.65</v>
      </c>
    </row>
    <row r="186" spans="1:17" ht="14.4" customHeight="1" x14ac:dyDescent="0.3">
      <c r="A186" s="727" t="s">
        <v>1428</v>
      </c>
      <c r="B186" s="728" t="s">
        <v>1234</v>
      </c>
      <c r="C186" s="728" t="s">
        <v>1238</v>
      </c>
      <c r="D186" s="728" t="s">
        <v>1380</v>
      </c>
      <c r="E186" s="728" t="s">
        <v>1381</v>
      </c>
      <c r="F186" s="732"/>
      <c r="G186" s="732"/>
      <c r="H186" s="732"/>
      <c r="I186" s="732"/>
      <c r="J186" s="732"/>
      <c r="K186" s="732"/>
      <c r="L186" s="732"/>
      <c r="M186" s="732"/>
      <c r="N186" s="732">
        <v>774</v>
      </c>
      <c r="O186" s="732">
        <v>26066.27</v>
      </c>
      <c r="P186" s="746"/>
      <c r="Q186" s="733">
        <v>33.677351421188632</v>
      </c>
    </row>
    <row r="187" spans="1:17" ht="14.4" customHeight="1" x14ac:dyDescent="0.3">
      <c r="A187" s="727" t="s">
        <v>1428</v>
      </c>
      <c r="B187" s="728" t="s">
        <v>1234</v>
      </c>
      <c r="C187" s="728" t="s">
        <v>1294</v>
      </c>
      <c r="D187" s="728" t="s">
        <v>1295</v>
      </c>
      <c r="E187" s="728" t="s">
        <v>1296</v>
      </c>
      <c r="F187" s="732"/>
      <c r="G187" s="732"/>
      <c r="H187" s="732"/>
      <c r="I187" s="732"/>
      <c r="J187" s="732">
        <v>1</v>
      </c>
      <c r="K187" s="732">
        <v>37</v>
      </c>
      <c r="L187" s="732">
        <v>1</v>
      </c>
      <c r="M187" s="732">
        <v>37</v>
      </c>
      <c r="N187" s="732"/>
      <c r="O187" s="732"/>
      <c r="P187" s="746"/>
      <c r="Q187" s="733"/>
    </row>
    <row r="188" spans="1:17" ht="14.4" customHeight="1" x14ac:dyDescent="0.3">
      <c r="A188" s="727" t="s">
        <v>1428</v>
      </c>
      <c r="B188" s="728" t="s">
        <v>1234</v>
      </c>
      <c r="C188" s="728" t="s">
        <v>1294</v>
      </c>
      <c r="D188" s="728" t="s">
        <v>1326</v>
      </c>
      <c r="E188" s="728" t="s">
        <v>1327</v>
      </c>
      <c r="F188" s="732"/>
      <c r="G188" s="732"/>
      <c r="H188" s="732"/>
      <c r="I188" s="732"/>
      <c r="J188" s="732"/>
      <c r="K188" s="732"/>
      <c r="L188" s="732"/>
      <c r="M188" s="732"/>
      <c r="N188" s="732">
        <v>1</v>
      </c>
      <c r="O188" s="732">
        <v>682</v>
      </c>
      <c r="P188" s="746"/>
      <c r="Q188" s="733">
        <v>682</v>
      </c>
    </row>
    <row r="189" spans="1:17" ht="14.4" customHeight="1" x14ac:dyDescent="0.3">
      <c r="A189" s="727" t="s">
        <v>1428</v>
      </c>
      <c r="B189" s="728" t="s">
        <v>1234</v>
      </c>
      <c r="C189" s="728" t="s">
        <v>1294</v>
      </c>
      <c r="D189" s="728" t="s">
        <v>1332</v>
      </c>
      <c r="E189" s="728" t="s">
        <v>1333</v>
      </c>
      <c r="F189" s="732"/>
      <c r="G189" s="732"/>
      <c r="H189" s="732"/>
      <c r="I189" s="732"/>
      <c r="J189" s="732"/>
      <c r="K189" s="732"/>
      <c r="L189" s="732"/>
      <c r="M189" s="732"/>
      <c r="N189" s="732">
        <v>1</v>
      </c>
      <c r="O189" s="732">
        <v>1825</v>
      </c>
      <c r="P189" s="746"/>
      <c r="Q189" s="733">
        <v>1825</v>
      </c>
    </row>
    <row r="190" spans="1:17" ht="14.4" customHeight="1" x14ac:dyDescent="0.3">
      <c r="A190" s="727" t="s">
        <v>1428</v>
      </c>
      <c r="B190" s="728" t="s">
        <v>1234</v>
      </c>
      <c r="C190" s="728" t="s">
        <v>1294</v>
      </c>
      <c r="D190" s="728" t="s">
        <v>1391</v>
      </c>
      <c r="E190" s="728" t="s">
        <v>1392</v>
      </c>
      <c r="F190" s="732"/>
      <c r="G190" s="732"/>
      <c r="H190" s="732"/>
      <c r="I190" s="732"/>
      <c r="J190" s="732"/>
      <c r="K190" s="732"/>
      <c r="L190" s="732"/>
      <c r="M190" s="732"/>
      <c r="N190" s="732">
        <v>4</v>
      </c>
      <c r="O190" s="732">
        <v>58028</v>
      </c>
      <c r="P190" s="746"/>
      <c r="Q190" s="733">
        <v>14507</v>
      </c>
    </row>
    <row r="191" spans="1:17" ht="14.4" customHeight="1" x14ac:dyDescent="0.3">
      <c r="A191" s="727" t="s">
        <v>1428</v>
      </c>
      <c r="B191" s="728" t="s">
        <v>1234</v>
      </c>
      <c r="C191" s="728" t="s">
        <v>1294</v>
      </c>
      <c r="D191" s="728" t="s">
        <v>1352</v>
      </c>
      <c r="E191" s="728" t="s">
        <v>1353</v>
      </c>
      <c r="F191" s="732"/>
      <c r="G191" s="732"/>
      <c r="H191" s="732"/>
      <c r="I191" s="732"/>
      <c r="J191" s="732"/>
      <c r="K191" s="732"/>
      <c r="L191" s="732"/>
      <c r="M191" s="732"/>
      <c r="N191" s="732">
        <v>1</v>
      </c>
      <c r="O191" s="732">
        <v>509</v>
      </c>
      <c r="P191" s="746"/>
      <c r="Q191" s="733">
        <v>509</v>
      </c>
    </row>
    <row r="192" spans="1:17" ht="14.4" customHeight="1" x14ac:dyDescent="0.3">
      <c r="A192" s="727" t="s">
        <v>1429</v>
      </c>
      <c r="B192" s="728" t="s">
        <v>1234</v>
      </c>
      <c r="C192" s="728" t="s">
        <v>1235</v>
      </c>
      <c r="D192" s="728" t="s">
        <v>1374</v>
      </c>
      <c r="E192" s="728" t="s">
        <v>662</v>
      </c>
      <c r="F192" s="732">
        <v>0.45</v>
      </c>
      <c r="G192" s="732">
        <v>856.2</v>
      </c>
      <c r="H192" s="732"/>
      <c r="I192" s="732">
        <v>1902.6666666666667</v>
      </c>
      <c r="J192" s="732"/>
      <c r="K192" s="732"/>
      <c r="L192" s="732"/>
      <c r="M192" s="732"/>
      <c r="N192" s="732"/>
      <c r="O192" s="732"/>
      <c r="P192" s="746"/>
      <c r="Q192" s="733"/>
    </row>
    <row r="193" spans="1:17" ht="14.4" customHeight="1" x14ac:dyDescent="0.3">
      <c r="A193" s="727" t="s">
        <v>1429</v>
      </c>
      <c r="B193" s="728" t="s">
        <v>1234</v>
      </c>
      <c r="C193" s="728" t="s">
        <v>1235</v>
      </c>
      <c r="D193" s="728" t="s">
        <v>1377</v>
      </c>
      <c r="E193" s="728" t="s">
        <v>666</v>
      </c>
      <c r="F193" s="732">
        <v>0.14000000000000001</v>
      </c>
      <c r="G193" s="732">
        <v>1239.56</v>
      </c>
      <c r="H193" s="732"/>
      <c r="I193" s="732">
        <v>8853.9999999999982</v>
      </c>
      <c r="J193" s="732"/>
      <c r="K193" s="732"/>
      <c r="L193" s="732"/>
      <c r="M193" s="732"/>
      <c r="N193" s="732"/>
      <c r="O193" s="732"/>
      <c r="P193" s="746"/>
      <c r="Q193" s="733"/>
    </row>
    <row r="194" spans="1:17" ht="14.4" customHeight="1" x14ac:dyDescent="0.3">
      <c r="A194" s="727" t="s">
        <v>1429</v>
      </c>
      <c r="B194" s="728" t="s">
        <v>1234</v>
      </c>
      <c r="C194" s="728" t="s">
        <v>1235</v>
      </c>
      <c r="D194" s="728" t="s">
        <v>1378</v>
      </c>
      <c r="E194" s="728" t="s">
        <v>666</v>
      </c>
      <c r="F194" s="732">
        <v>3.35</v>
      </c>
      <c r="G194" s="732">
        <v>5932.1799999999994</v>
      </c>
      <c r="H194" s="732">
        <v>0.77011494252873558</v>
      </c>
      <c r="I194" s="732">
        <v>1770.7999999999997</v>
      </c>
      <c r="J194" s="732">
        <v>4.3499999999999996</v>
      </c>
      <c r="K194" s="732">
        <v>7702.98</v>
      </c>
      <c r="L194" s="732">
        <v>1</v>
      </c>
      <c r="M194" s="732">
        <v>1770.8</v>
      </c>
      <c r="N194" s="732">
        <v>2.2000000000000002</v>
      </c>
      <c r="O194" s="732">
        <v>4001.8900000000003</v>
      </c>
      <c r="P194" s="746">
        <v>0.5195249111382868</v>
      </c>
      <c r="Q194" s="733">
        <v>1819.0409090909091</v>
      </c>
    </row>
    <row r="195" spans="1:17" ht="14.4" customHeight="1" x14ac:dyDescent="0.3">
      <c r="A195" s="727" t="s">
        <v>1429</v>
      </c>
      <c r="B195" s="728" t="s">
        <v>1234</v>
      </c>
      <c r="C195" s="728" t="s">
        <v>1235</v>
      </c>
      <c r="D195" s="728" t="s">
        <v>1379</v>
      </c>
      <c r="E195" s="728" t="s">
        <v>664</v>
      </c>
      <c r="F195" s="732">
        <v>0.35</v>
      </c>
      <c r="G195" s="732">
        <v>316.33</v>
      </c>
      <c r="H195" s="732">
        <v>1.4</v>
      </c>
      <c r="I195" s="732">
        <v>903.80000000000007</v>
      </c>
      <c r="J195" s="732">
        <v>0.25</v>
      </c>
      <c r="K195" s="732">
        <v>225.95</v>
      </c>
      <c r="L195" s="732">
        <v>1</v>
      </c>
      <c r="M195" s="732">
        <v>903.8</v>
      </c>
      <c r="N195" s="732">
        <v>0.25</v>
      </c>
      <c r="O195" s="732">
        <v>225.95</v>
      </c>
      <c r="P195" s="746">
        <v>1</v>
      </c>
      <c r="Q195" s="733">
        <v>903.8</v>
      </c>
    </row>
    <row r="196" spans="1:17" ht="14.4" customHeight="1" x14ac:dyDescent="0.3">
      <c r="A196" s="727" t="s">
        <v>1429</v>
      </c>
      <c r="B196" s="728" t="s">
        <v>1234</v>
      </c>
      <c r="C196" s="728" t="s">
        <v>1238</v>
      </c>
      <c r="D196" s="728" t="s">
        <v>1243</v>
      </c>
      <c r="E196" s="728" t="s">
        <v>1244</v>
      </c>
      <c r="F196" s="732">
        <v>3370</v>
      </c>
      <c r="G196" s="732">
        <v>17928.400000000001</v>
      </c>
      <c r="H196" s="732">
        <v>0.86673434856175979</v>
      </c>
      <c r="I196" s="732">
        <v>5.32</v>
      </c>
      <c r="J196" s="732">
        <v>3940</v>
      </c>
      <c r="K196" s="732">
        <v>20685</v>
      </c>
      <c r="L196" s="732">
        <v>1</v>
      </c>
      <c r="M196" s="732">
        <v>5.25</v>
      </c>
      <c r="N196" s="732">
        <v>5970</v>
      </c>
      <c r="O196" s="732">
        <v>40426.800000000003</v>
      </c>
      <c r="P196" s="746">
        <v>1.9544017403915883</v>
      </c>
      <c r="Q196" s="733">
        <v>6.7716582914572871</v>
      </c>
    </row>
    <row r="197" spans="1:17" ht="14.4" customHeight="1" x14ac:dyDescent="0.3">
      <c r="A197" s="727" t="s">
        <v>1429</v>
      </c>
      <c r="B197" s="728" t="s">
        <v>1234</v>
      </c>
      <c r="C197" s="728" t="s">
        <v>1238</v>
      </c>
      <c r="D197" s="728" t="s">
        <v>1249</v>
      </c>
      <c r="E197" s="728" t="s">
        <v>1250</v>
      </c>
      <c r="F197" s="732">
        <v>1287</v>
      </c>
      <c r="G197" s="732">
        <v>7516.08</v>
      </c>
      <c r="H197" s="732">
        <v>1.6851063829787234</v>
      </c>
      <c r="I197" s="732">
        <v>5.84</v>
      </c>
      <c r="J197" s="732">
        <v>730</v>
      </c>
      <c r="K197" s="732">
        <v>4460.3</v>
      </c>
      <c r="L197" s="732">
        <v>1</v>
      </c>
      <c r="M197" s="732">
        <v>6.11</v>
      </c>
      <c r="N197" s="732">
        <v>605</v>
      </c>
      <c r="O197" s="732">
        <v>3200.45</v>
      </c>
      <c r="P197" s="746">
        <v>0.71754142098065143</v>
      </c>
      <c r="Q197" s="733">
        <v>5.29</v>
      </c>
    </row>
    <row r="198" spans="1:17" ht="14.4" customHeight="1" x14ac:dyDescent="0.3">
      <c r="A198" s="727" t="s">
        <v>1429</v>
      </c>
      <c r="B198" s="728" t="s">
        <v>1234</v>
      </c>
      <c r="C198" s="728" t="s">
        <v>1238</v>
      </c>
      <c r="D198" s="728" t="s">
        <v>1253</v>
      </c>
      <c r="E198" s="728" t="s">
        <v>1254</v>
      </c>
      <c r="F198" s="732">
        <v>550</v>
      </c>
      <c r="G198" s="732">
        <v>4427.5</v>
      </c>
      <c r="H198" s="732">
        <v>3.7262245413230093</v>
      </c>
      <c r="I198" s="732">
        <v>8.0500000000000007</v>
      </c>
      <c r="J198" s="732">
        <v>130</v>
      </c>
      <c r="K198" s="732">
        <v>1188.2</v>
      </c>
      <c r="L198" s="732">
        <v>1</v>
      </c>
      <c r="M198" s="732">
        <v>9.14</v>
      </c>
      <c r="N198" s="732">
        <v>495</v>
      </c>
      <c r="O198" s="732">
        <v>4544.1000000000004</v>
      </c>
      <c r="P198" s="746">
        <v>3.8243561689951187</v>
      </c>
      <c r="Q198" s="733">
        <v>9.1800000000000015</v>
      </c>
    </row>
    <row r="199" spans="1:17" ht="14.4" customHeight="1" x14ac:dyDescent="0.3">
      <c r="A199" s="727" t="s">
        <v>1429</v>
      </c>
      <c r="B199" s="728" t="s">
        <v>1234</v>
      </c>
      <c r="C199" s="728" t="s">
        <v>1238</v>
      </c>
      <c r="D199" s="728" t="s">
        <v>1255</v>
      </c>
      <c r="E199" s="728" t="s">
        <v>1256</v>
      </c>
      <c r="F199" s="732">
        <v>120</v>
      </c>
      <c r="G199" s="732">
        <v>1136.4000000000001</v>
      </c>
      <c r="H199" s="732"/>
      <c r="I199" s="732">
        <v>9.4700000000000006</v>
      </c>
      <c r="J199" s="732"/>
      <c r="K199" s="732"/>
      <c r="L199" s="732"/>
      <c r="M199" s="732"/>
      <c r="N199" s="732"/>
      <c r="O199" s="732"/>
      <c r="P199" s="746"/>
      <c r="Q199" s="733"/>
    </row>
    <row r="200" spans="1:17" ht="14.4" customHeight="1" x14ac:dyDescent="0.3">
      <c r="A200" s="727" t="s">
        <v>1429</v>
      </c>
      <c r="B200" s="728" t="s">
        <v>1234</v>
      </c>
      <c r="C200" s="728" t="s">
        <v>1238</v>
      </c>
      <c r="D200" s="728" t="s">
        <v>1263</v>
      </c>
      <c r="E200" s="728" t="s">
        <v>1264</v>
      </c>
      <c r="F200" s="732">
        <v>460</v>
      </c>
      <c r="G200" s="732">
        <v>9172.4</v>
      </c>
      <c r="H200" s="732"/>
      <c r="I200" s="732">
        <v>19.939999999999998</v>
      </c>
      <c r="J200" s="732"/>
      <c r="K200" s="732"/>
      <c r="L200" s="732"/>
      <c r="M200" s="732"/>
      <c r="N200" s="732"/>
      <c r="O200" s="732"/>
      <c r="P200" s="746"/>
      <c r="Q200" s="733"/>
    </row>
    <row r="201" spans="1:17" ht="14.4" customHeight="1" x14ac:dyDescent="0.3">
      <c r="A201" s="727" t="s">
        <v>1429</v>
      </c>
      <c r="B201" s="728" t="s">
        <v>1234</v>
      </c>
      <c r="C201" s="728" t="s">
        <v>1238</v>
      </c>
      <c r="D201" s="728" t="s">
        <v>1269</v>
      </c>
      <c r="E201" s="728" t="s">
        <v>1270</v>
      </c>
      <c r="F201" s="732">
        <v>10</v>
      </c>
      <c r="G201" s="732">
        <v>21935.800000000003</v>
      </c>
      <c r="H201" s="732">
        <v>0.63361933504025469</v>
      </c>
      <c r="I201" s="732">
        <v>2193.5800000000004</v>
      </c>
      <c r="J201" s="732">
        <v>16</v>
      </c>
      <c r="K201" s="732">
        <v>34619.839999999989</v>
      </c>
      <c r="L201" s="732">
        <v>1</v>
      </c>
      <c r="M201" s="732">
        <v>2163.7399999999993</v>
      </c>
      <c r="N201" s="732">
        <v>24</v>
      </c>
      <c r="O201" s="732">
        <v>47679.600000000006</v>
      </c>
      <c r="P201" s="746">
        <v>1.3772334014253105</v>
      </c>
      <c r="Q201" s="733">
        <v>1986.6500000000003</v>
      </c>
    </row>
    <row r="202" spans="1:17" ht="14.4" customHeight="1" x14ac:dyDescent="0.3">
      <c r="A202" s="727" t="s">
        <v>1429</v>
      </c>
      <c r="B202" s="728" t="s">
        <v>1234</v>
      </c>
      <c r="C202" s="728" t="s">
        <v>1238</v>
      </c>
      <c r="D202" s="728" t="s">
        <v>1273</v>
      </c>
      <c r="E202" s="728" t="s">
        <v>1274</v>
      </c>
      <c r="F202" s="732">
        <v>14527</v>
      </c>
      <c r="G202" s="732">
        <v>49682.339999999989</v>
      </c>
      <c r="H202" s="732">
        <v>1.9124730638084591</v>
      </c>
      <c r="I202" s="732">
        <v>3.419999999999999</v>
      </c>
      <c r="J202" s="732">
        <v>6372</v>
      </c>
      <c r="K202" s="732">
        <v>25978.060000000005</v>
      </c>
      <c r="L202" s="732">
        <v>1</v>
      </c>
      <c r="M202" s="732">
        <v>4.0769083490269935</v>
      </c>
      <c r="N202" s="732">
        <v>3962</v>
      </c>
      <c r="O202" s="732">
        <v>14936.739999999998</v>
      </c>
      <c r="P202" s="746">
        <v>0.57497519060314728</v>
      </c>
      <c r="Q202" s="733">
        <v>3.7699999999999996</v>
      </c>
    </row>
    <row r="203" spans="1:17" ht="14.4" customHeight="1" x14ac:dyDescent="0.3">
      <c r="A203" s="727" t="s">
        <v>1429</v>
      </c>
      <c r="B203" s="728" t="s">
        <v>1234</v>
      </c>
      <c r="C203" s="728" t="s">
        <v>1238</v>
      </c>
      <c r="D203" s="728" t="s">
        <v>1380</v>
      </c>
      <c r="E203" s="728" t="s">
        <v>1381</v>
      </c>
      <c r="F203" s="732">
        <v>3697</v>
      </c>
      <c r="G203" s="732">
        <v>124034.35</v>
      </c>
      <c r="H203" s="732">
        <v>1.4869323454525121</v>
      </c>
      <c r="I203" s="732">
        <v>33.550000000000004</v>
      </c>
      <c r="J203" s="732">
        <v>2527</v>
      </c>
      <c r="K203" s="732">
        <v>83416.26999999999</v>
      </c>
      <c r="L203" s="732">
        <v>1</v>
      </c>
      <c r="M203" s="732">
        <v>33.01</v>
      </c>
      <c r="N203" s="732">
        <v>1118</v>
      </c>
      <c r="O203" s="732">
        <v>37619.369999999995</v>
      </c>
      <c r="P203" s="746">
        <v>0.45098360307887181</v>
      </c>
      <c r="Q203" s="733">
        <v>33.648810375670834</v>
      </c>
    </row>
    <row r="204" spans="1:17" ht="14.4" customHeight="1" x14ac:dyDescent="0.3">
      <c r="A204" s="727" t="s">
        <v>1429</v>
      </c>
      <c r="B204" s="728" t="s">
        <v>1234</v>
      </c>
      <c r="C204" s="728" t="s">
        <v>1386</v>
      </c>
      <c r="D204" s="728" t="s">
        <v>1387</v>
      </c>
      <c r="E204" s="728" t="s">
        <v>1388</v>
      </c>
      <c r="F204" s="732">
        <v>9</v>
      </c>
      <c r="G204" s="732">
        <v>7958.8799999999992</v>
      </c>
      <c r="H204" s="732"/>
      <c r="I204" s="732">
        <v>884.31999999999994</v>
      </c>
      <c r="J204" s="732"/>
      <c r="K204" s="732"/>
      <c r="L204" s="732"/>
      <c r="M204" s="732"/>
      <c r="N204" s="732"/>
      <c r="O204" s="732"/>
      <c r="P204" s="746"/>
      <c r="Q204" s="733"/>
    </row>
    <row r="205" spans="1:17" ht="14.4" customHeight="1" x14ac:dyDescent="0.3">
      <c r="A205" s="727" t="s">
        <v>1429</v>
      </c>
      <c r="B205" s="728" t="s">
        <v>1234</v>
      </c>
      <c r="C205" s="728" t="s">
        <v>1294</v>
      </c>
      <c r="D205" s="728" t="s">
        <v>1318</v>
      </c>
      <c r="E205" s="728" t="s">
        <v>1319</v>
      </c>
      <c r="F205" s="732">
        <v>5</v>
      </c>
      <c r="G205" s="732">
        <v>9245</v>
      </c>
      <c r="H205" s="732">
        <v>4.835251046025105</v>
      </c>
      <c r="I205" s="732">
        <v>1849</v>
      </c>
      <c r="J205" s="732">
        <v>1</v>
      </c>
      <c r="K205" s="732">
        <v>1912</v>
      </c>
      <c r="L205" s="732">
        <v>1</v>
      </c>
      <c r="M205" s="732">
        <v>1912</v>
      </c>
      <c r="N205" s="732">
        <v>3</v>
      </c>
      <c r="O205" s="732">
        <v>5736</v>
      </c>
      <c r="P205" s="746">
        <v>3</v>
      </c>
      <c r="Q205" s="733">
        <v>1912</v>
      </c>
    </row>
    <row r="206" spans="1:17" ht="14.4" customHeight="1" x14ac:dyDescent="0.3">
      <c r="A206" s="727" t="s">
        <v>1429</v>
      </c>
      <c r="B206" s="728" t="s">
        <v>1234</v>
      </c>
      <c r="C206" s="728" t="s">
        <v>1294</v>
      </c>
      <c r="D206" s="728" t="s">
        <v>1322</v>
      </c>
      <c r="E206" s="728" t="s">
        <v>1323</v>
      </c>
      <c r="F206" s="732"/>
      <c r="G206" s="732"/>
      <c r="H206" s="732"/>
      <c r="I206" s="732"/>
      <c r="J206" s="732">
        <v>1</v>
      </c>
      <c r="K206" s="732">
        <v>1213</v>
      </c>
      <c r="L206" s="732">
        <v>1</v>
      </c>
      <c r="M206" s="732">
        <v>1213</v>
      </c>
      <c r="N206" s="732"/>
      <c r="O206" s="732"/>
      <c r="P206" s="746"/>
      <c r="Q206" s="733"/>
    </row>
    <row r="207" spans="1:17" ht="14.4" customHeight="1" x14ac:dyDescent="0.3">
      <c r="A207" s="727" t="s">
        <v>1429</v>
      </c>
      <c r="B207" s="728" t="s">
        <v>1234</v>
      </c>
      <c r="C207" s="728" t="s">
        <v>1294</v>
      </c>
      <c r="D207" s="728" t="s">
        <v>1326</v>
      </c>
      <c r="E207" s="728" t="s">
        <v>1327</v>
      </c>
      <c r="F207" s="732">
        <v>9</v>
      </c>
      <c r="G207" s="732">
        <v>5922</v>
      </c>
      <c r="H207" s="732">
        <v>0.57973568281938326</v>
      </c>
      <c r="I207" s="732">
        <v>658</v>
      </c>
      <c r="J207" s="732">
        <v>15</v>
      </c>
      <c r="K207" s="732">
        <v>10215</v>
      </c>
      <c r="L207" s="732">
        <v>1</v>
      </c>
      <c r="M207" s="732">
        <v>681</v>
      </c>
      <c r="N207" s="732">
        <v>24</v>
      </c>
      <c r="O207" s="732">
        <v>16368</v>
      </c>
      <c r="P207" s="746">
        <v>1.6023494860499266</v>
      </c>
      <c r="Q207" s="733">
        <v>682</v>
      </c>
    </row>
    <row r="208" spans="1:17" ht="14.4" customHeight="1" x14ac:dyDescent="0.3">
      <c r="A208" s="727" t="s">
        <v>1429</v>
      </c>
      <c r="B208" s="728" t="s">
        <v>1234</v>
      </c>
      <c r="C208" s="728" t="s">
        <v>1294</v>
      </c>
      <c r="D208" s="728" t="s">
        <v>1332</v>
      </c>
      <c r="E208" s="728" t="s">
        <v>1333</v>
      </c>
      <c r="F208" s="732">
        <v>51</v>
      </c>
      <c r="G208" s="732">
        <v>89862</v>
      </c>
      <c r="H208" s="732">
        <v>1.8236834094368342</v>
      </c>
      <c r="I208" s="732">
        <v>1762</v>
      </c>
      <c r="J208" s="732">
        <v>27</v>
      </c>
      <c r="K208" s="732">
        <v>49275</v>
      </c>
      <c r="L208" s="732">
        <v>1</v>
      </c>
      <c r="M208" s="732">
        <v>1825</v>
      </c>
      <c r="N208" s="732">
        <v>46</v>
      </c>
      <c r="O208" s="732">
        <v>83950</v>
      </c>
      <c r="P208" s="746">
        <v>1.7037037037037037</v>
      </c>
      <c r="Q208" s="733">
        <v>1825</v>
      </c>
    </row>
    <row r="209" spans="1:17" ht="14.4" customHeight="1" x14ac:dyDescent="0.3">
      <c r="A209" s="727" t="s">
        <v>1429</v>
      </c>
      <c r="B209" s="728" t="s">
        <v>1234</v>
      </c>
      <c r="C209" s="728" t="s">
        <v>1294</v>
      </c>
      <c r="D209" s="728" t="s">
        <v>1334</v>
      </c>
      <c r="E209" s="728" t="s">
        <v>1335</v>
      </c>
      <c r="F209" s="732">
        <v>3</v>
      </c>
      <c r="G209" s="732">
        <v>1239</v>
      </c>
      <c r="H209" s="732">
        <v>1.444055944055944</v>
      </c>
      <c r="I209" s="732">
        <v>413</v>
      </c>
      <c r="J209" s="732">
        <v>2</v>
      </c>
      <c r="K209" s="732">
        <v>858</v>
      </c>
      <c r="L209" s="732">
        <v>1</v>
      </c>
      <c r="M209" s="732">
        <v>429</v>
      </c>
      <c r="N209" s="732">
        <v>2</v>
      </c>
      <c r="O209" s="732">
        <v>858</v>
      </c>
      <c r="P209" s="746">
        <v>1</v>
      </c>
      <c r="Q209" s="733">
        <v>429</v>
      </c>
    </row>
    <row r="210" spans="1:17" ht="14.4" customHeight="1" x14ac:dyDescent="0.3">
      <c r="A210" s="727" t="s">
        <v>1429</v>
      </c>
      <c r="B210" s="728" t="s">
        <v>1234</v>
      </c>
      <c r="C210" s="728" t="s">
        <v>1294</v>
      </c>
      <c r="D210" s="728" t="s">
        <v>1391</v>
      </c>
      <c r="E210" s="728" t="s">
        <v>1392</v>
      </c>
      <c r="F210" s="732">
        <v>9</v>
      </c>
      <c r="G210" s="732">
        <v>129060</v>
      </c>
      <c r="H210" s="732">
        <v>0.98855645939611192</v>
      </c>
      <c r="I210" s="732">
        <v>14340</v>
      </c>
      <c r="J210" s="732">
        <v>9</v>
      </c>
      <c r="K210" s="732">
        <v>130554</v>
      </c>
      <c r="L210" s="732">
        <v>1</v>
      </c>
      <c r="M210" s="732">
        <v>14506</v>
      </c>
      <c r="N210" s="732">
        <v>5</v>
      </c>
      <c r="O210" s="732">
        <v>72535</v>
      </c>
      <c r="P210" s="746">
        <v>0.55559385388421645</v>
      </c>
      <c r="Q210" s="733">
        <v>14507</v>
      </c>
    </row>
    <row r="211" spans="1:17" ht="14.4" customHeight="1" x14ac:dyDescent="0.3">
      <c r="A211" s="727" t="s">
        <v>1429</v>
      </c>
      <c r="B211" s="728" t="s">
        <v>1234</v>
      </c>
      <c r="C211" s="728" t="s">
        <v>1294</v>
      </c>
      <c r="D211" s="728" t="s">
        <v>1344</v>
      </c>
      <c r="E211" s="728" t="s">
        <v>1345</v>
      </c>
      <c r="F211" s="732">
        <v>2</v>
      </c>
      <c r="G211" s="732">
        <v>1172</v>
      </c>
      <c r="H211" s="732"/>
      <c r="I211" s="732">
        <v>586</v>
      </c>
      <c r="J211" s="732"/>
      <c r="K211" s="732"/>
      <c r="L211" s="732"/>
      <c r="M211" s="732"/>
      <c r="N211" s="732"/>
      <c r="O211" s="732"/>
      <c r="P211" s="746"/>
      <c r="Q211" s="733"/>
    </row>
    <row r="212" spans="1:17" ht="14.4" customHeight="1" x14ac:dyDescent="0.3">
      <c r="A212" s="727" t="s">
        <v>1429</v>
      </c>
      <c r="B212" s="728" t="s">
        <v>1234</v>
      </c>
      <c r="C212" s="728" t="s">
        <v>1294</v>
      </c>
      <c r="D212" s="728" t="s">
        <v>1350</v>
      </c>
      <c r="E212" s="728" t="s">
        <v>1351</v>
      </c>
      <c r="F212" s="732">
        <v>22</v>
      </c>
      <c r="G212" s="732">
        <v>28468</v>
      </c>
      <c r="H212" s="732">
        <v>2.3570127504553735</v>
      </c>
      <c r="I212" s="732">
        <v>1294</v>
      </c>
      <c r="J212" s="732">
        <v>9</v>
      </c>
      <c r="K212" s="732">
        <v>12078</v>
      </c>
      <c r="L212" s="732">
        <v>1</v>
      </c>
      <c r="M212" s="732">
        <v>1342</v>
      </c>
      <c r="N212" s="732">
        <v>6</v>
      </c>
      <c r="O212" s="732">
        <v>8052</v>
      </c>
      <c r="P212" s="746">
        <v>0.66666666666666663</v>
      </c>
      <c r="Q212" s="733">
        <v>1342</v>
      </c>
    </row>
    <row r="213" spans="1:17" ht="14.4" customHeight="1" x14ac:dyDescent="0.3">
      <c r="A213" s="727" t="s">
        <v>1429</v>
      </c>
      <c r="B213" s="728" t="s">
        <v>1234</v>
      </c>
      <c r="C213" s="728" t="s">
        <v>1294</v>
      </c>
      <c r="D213" s="728" t="s">
        <v>1352</v>
      </c>
      <c r="E213" s="728" t="s">
        <v>1353</v>
      </c>
      <c r="F213" s="732">
        <v>19</v>
      </c>
      <c r="G213" s="732">
        <v>9310</v>
      </c>
      <c r="H213" s="732">
        <v>0.76211525867714469</v>
      </c>
      <c r="I213" s="732">
        <v>490</v>
      </c>
      <c r="J213" s="732">
        <v>24</v>
      </c>
      <c r="K213" s="732">
        <v>12216</v>
      </c>
      <c r="L213" s="732">
        <v>1</v>
      </c>
      <c r="M213" s="732">
        <v>509</v>
      </c>
      <c r="N213" s="732">
        <v>33</v>
      </c>
      <c r="O213" s="732">
        <v>16797</v>
      </c>
      <c r="P213" s="746">
        <v>1.375</v>
      </c>
      <c r="Q213" s="733">
        <v>509</v>
      </c>
    </row>
    <row r="214" spans="1:17" ht="14.4" customHeight="1" x14ac:dyDescent="0.3">
      <c r="A214" s="727" t="s">
        <v>1429</v>
      </c>
      <c r="B214" s="728" t="s">
        <v>1234</v>
      </c>
      <c r="C214" s="728" t="s">
        <v>1294</v>
      </c>
      <c r="D214" s="728" t="s">
        <v>1354</v>
      </c>
      <c r="E214" s="728" t="s">
        <v>1355</v>
      </c>
      <c r="F214" s="732">
        <v>1</v>
      </c>
      <c r="G214" s="732">
        <v>2258</v>
      </c>
      <c r="H214" s="732"/>
      <c r="I214" s="732">
        <v>2258</v>
      </c>
      <c r="J214" s="732"/>
      <c r="K214" s="732"/>
      <c r="L214" s="732"/>
      <c r="M214" s="732"/>
      <c r="N214" s="732"/>
      <c r="O214" s="732"/>
      <c r="P214" s="746"/>
      <c r="Q214" s="733"/>
    </row>
    <row r="215" spans="1:17" ht="14.4" customHeight="1" x14ac:dyDescent="0.3">
      <c r="A215" s="727" t="s">
        <v>1430</v>
      </c>
      <c r="B215" s="728" t="s">
        <v>1234</v>
      </c>
      <c r="C215" s="728" t="s">
        <v>1235</v>
      </c>
      <c r="D215" s="728" t="s">
        <v>1374</v>
      </c>
      <c r="E215" s="728" t="s">
        <v>662</v>
      </c>
      <c r="F215" s="732">
        <v>0.85000000000000009</v>
      </c>
      <c r="G215" s="732">
        <v>1617.27</v>
      </c>
      <c r="H215" s="732"/>
      <c r="I215" s="732">
        <v>1902.670588235294</v>
      </c>
      <c r="J215" s="732"/>
      <c r="K215" s="732"/>
      <c r="L215" s="732"/>
      <c r="M215" s="732"/>
      <c r="N215" s="732"/>
      <c r="O215" s="732"/>
      <c r="P215" s="746"/>
      <c r="Q215" s="733"/>
    </row>
    <row r="216" spans="1:17" ht="14.4" customHeight="1" x14ac:dyDescent="0.3">
      <c r="A216" s="727" t="s">
        <v>1430</v>
      </c>
      <c r="B216" s="728" t="s">
        <v>1234</v>
      </c>
      <c r="C216" s="728" t="s">
        <v>1235</v>
      </c>
      <c r="D216" s="728" t="s">
        <v>1377</v>
      </c>
      <c r="E216" s="728" t="s">
        <v>666</v>
      </c>
      <c r="F216" s="732"/>
      <c r="G216" s="732"/>
      <c r="H216" s="732"/>
      <c r="I216" s="732"/>
      <c r="J216" s="732">
        <v>0.02</v>
      </c>
      <c r="K216" s="732">
        <v>177.08</v>
      </c>
      <c r="L216" s="732">
        <v>1</v>
      </c>
      <c r="M216" s="732">
        <v>8854</v>
      </c>
      <c r="N216" s="732"/>
      <c r="O216" s="732"/>
      <c r="P216" s="746"/>
      <c r="Q216" s="733"/>
    </row>
    <row r="217" spans="1:17" ht="14.4" customHeight="1" x14ac:dyDescent="0.3">
      <c r="A217" s="727" t="s">
        <v>1430</v>
      </c>
      <c r="B217" s="728" t="s">
        <v>1234</v>
      </c>
      <c r="C217" s="728" t="s">
        <v>1235</v>
      </c>
      <c r="D217" s="728" t="s">
        <v>1378</v>
      </c>
      <c r="E217" s="728" t="s">
        <v>666</v>
      </c>
      <c r="F217" s="732">
        <v>2.0999999999999996</v>
      </c>
      <c r="G217" s="732">
        <v>3718.68</v>
      </c>
      <c r="H217" s="732">
        <v>0.73684210526315785</v>
      </c>
      <c r="I217" s="732">
        <v>1770.8000000000002</v>
      </c>
      <c r="J217" s="732">
        <v>2.85</v>
      </c>
      <c r="K217" s="732">
        <v>5046.78</v>
      </c>
      <c r="L217" s="732">
        <v>1</v>
      </c>
      <c r="M217" s="732">
        <v>1770.8</v>
      </c>
      <c r="N217" s="732">
        <v>2.5000000000000004</v>
      </c>
      <c r="O217" s="732">
        <v>4547.6000000000004</v>
      </c>
      <c r="P217" s="746">
        <v>0.90108940750339828</v>
      </c>
      <c r="Q217" s="733">
        <v>1819.0399999999997</v>
      </c>
    </row>
    <row r="218" spans="1:17" ht="14.4" customHeight="1" x14ac:dyDescent="0.3">
      <c r="A218" s="727" t="s">
        <v>1430</v>
      </c>
      <c r="B218" s="728" t="s">
        <v>1234</v>
      </c>
      <c r="C218" s="728" t="s">
        <v>1235</v>
      </c>
      <c r="D218" s="728" t="s">
        <v>1379</v>
      </c>
      <c r="E218" s="728" t="s">
        <v>664</v>
      </c>
      <c r="F218" s="732">
        <v>0.1</v>
      </c>
      <c r="G218" s="732">
        <v>90.38</v>
      </c>
      <c r="H218" s="732">
        <v>2</v>
      </c>
      <c r="I218" s="732">
        <v>903.8</v>
      </c>
      <c r="J218" s="732">
        <v>0.05</v>
      </c>
      <c r="K218" s="732">
        <v>45.19</v>
      </c>
      <c r="L218" s="732">
        <v>1</v>
      </c>
      <c r="M218" s="732">
        <v>903.8</v>
      </c>
      <c r="N218" s="732">
        <v>0.05</v>
      </c>
      <c r="O218" s="732">
        <v>45.19</v>
      </c>
      <c r="P218" s="746">
        <v>1</v>
      </c>
      <c r="Q218" s="733">
        <v>903.8</v>
      </c>
    </row>
    <row r="219" spans="1:17" ht="14.4" customHeight="1" x14ac:dyDescent="0.3">
      <c r="A219" s="727" t="s">
        <v>1430</v>
      </c>
      <c r="B219" s="728" t="s">
        <v>1234</v>
      </c>
      <c r="C219" s="728" t="s">
        <v>1238</v>
      </c>
      <c r="D219" s="728" t="s">
        <v>1243</v>
      </c>
      <c r="E219" s="728" t="s">
        <v>1244</v>
      </c>
      <c r="F219" s="732">
        <v>170</v>
      </c>
      <c r="G219" s="732">
        <v>904.4</v>
      </c>
      <c r="H219" s="732">
        <v>0.52202020202020205</v>
      </c>
      <c r="I219" s="732">
        <v>5.32</v>
      </c>
      <c r="J219" s="732">
        <v>330</v>
      </c>
      <c r="K219" s="732">
        <v>1732.5</v>
      </c>
      <c r="L219" s="732">
        <v>1</v>
      </c>
      <c r="M219" s="732">
        <v>5.25</v>
      </c>
      <c r="N219" s="732">
        <v>900</v>
      </c>
      <c r="O219" s="732">
        <v>6154.2000000000007</v>
      </c>
      <c r="P219" s="746">
        <v>3.5522077922077928</v>
      </c>
      <c r="Q219" s="733">
        <v>6.838000000000001</v>
      </c>
    </row>
    <row r="220" spans="1:17" ht="14.4" customHeight="1" x14ac:dyDescent="0.3">
      <c r="A220" s="727" t="s">
        <v>1430</v>
      </c>
      <c r="B220" s="728" t="s">
        <v>1234</v>
      </c>
      <c r="C220" s="728" t="s">
        <v>1238</v>
      </c>
      <c r="D220" s="728" t="s">
        <v>1249</v>
      </c>
      <c r="E220" s="728" t="s">
        <v>1250</v>
      </c>
      <c r="F220" s="732">
        <v>300</v>
      </c>
      <c r="G220" s="732">
        <v>1752</v>
      </c>
      <c r="H220" s="732">
        <v>0.14528579922530827</v>
      </c>
      <c r="I220" s="732">
        <v>5.84</v>
      </c>
      <c r="J220" s="732">
        <v>2009</v>
      </c>
      <c r="K220" s="732">
        <v>12058.99</v>
      </c>
      <c r="L220" s="732">
        <v>1</v>
      </c>
      <c r="M220" s="732">
        <v>6.0024838227974113</v>
      </c>
      <c r="N220" s="732"/>
      <c r="O220" s="732"/>
      <c r="P220" s="746"/>
      <c r="Q220" s="733"/>
    </row>
    <row r="221" spans="1:17" ht="14.4" customHeight="1" x14ac:dyDescent="0.3">
      <c r="A221" s="727" t="s">
        <v>1430</v>
      </c>
      <c r="B221" s="728" t="s">
        <v>1234</v>
      </c>
      <c r="C221" s="728" t="s">
        <v>1238</v>
      </c>
      <c r="D221" s="728" t="s">
        <v>1263</v>
      </c>
      <c r="E221" s="728" t="s">
        <v>1264</v>
      </c>
      <c r="F221" s="732"/>
      <c r="G221" s="732"/>
      <c r="H221" s="732"/>
      <c r="I221" s="732"/>
      <c r="J221" s="732">
        <v>635</v>
      </c>
      <c r="K221" s="732">
        <v>12941.3</v>
      </c>
      <c r="L221" s="732">
        <v>1</v>
      </c>
      <c r="M221" s="732">
        <v>20.38</v>
      </c>
      <c r="N221" s="732"/>
      <c r="O221" s="732"/>
      <c r="P221" s="746"/>
      <c r="Q221" s="733"/>
    </row>
    <row r="222" spans="1:17" ht="14.4" customHeight="1" x14ac:dyDescent="0.3">
      <c r="A222" s="727" t="s">
        <v>1430</v>
      </c>
      <c r="B222" s="728" t="s">
        <v>1234</v>
      </c>
      <c r="C222" s="728" t="s">
        <v>1238</v>
      </c>
      <c r="D222" s="728" t="s">
        <v>1269</v>
      </c>
      <c r="E222" s="728" t="s">
        <v>1270</v>
      </c>
      <c r="F222" s="732"/>
      <c r="G222" s="732"/>
      <c r="H222" s="732"/>
      <c r="I222" s="732"/>
      <c r="J222" s="732"/>
      <c r="K222" s="732"/>
      <c r="L222" s="732"/>
      <c r="M222" s="732"/>
      <c r="N222" s="732">
        <v>1</v>
      </c>
      <c r="O222" s="732">
        <v>1986.65</v>
      </c>
      <c r="P222" s="746"/>
      <c r="Q222" s="733">
        <v>1986.65</v>
      </c>
    </row>
    <row r="223" spans="1:17" ht="14.4" customHeight="1" x14ac:dyDescent="0.3">
      <c r="A223" s="727" t="s">
        <v>1430</v>
      </c>
      <c r="B223" s="728" t="s">
        <v>1234</v>
      </c>
      <c r="C223" s="728" t="s">
        <v>1238</v>
      </c>
      <c r="D223" s="728" t="s">
        <v>1273</v>
      </c>
      <c r="E223" s="728" t="s">
        <v>1274</v>
      </c>
      <c r="F223" s="732">
        <v>2601</v>
      </c>
      <c r="G223" s="732">
        <v>8895.42</v>
      </c>
      <c r="H223" s="732">
        <v>0.53494927092172306</v>
      </c>
      <c r="I223" s="732">
        <v>3.42</v>
      </c>
      <c r="J223" s="732">
        <v>4260</v>
      </c>
      <c r="K223" s="732">
        <v>16628.530000000002</v>
      </c>
      <c r="L223" s="732">
        <v>1</v>
      </c>
      <c r="M223" s="732">
        <v>3.9034107981220663</v>
      </c>
      <c r="N223" s="732">
        <v>769</v>
      </c>
      <c r="O223" s="732">
        <v>2899.13</v>
      </c>
      <c r="P223" s="746">
        <v>0.17434674021095067</v>
      </c>
      <c r="Q223" s="733">
        <v>3.77</v>
      </c>
    </row>
    <row r="224" spans="1:17" ht="14.4" customHeight="1" x14ac:dyDescent="0.3">
      <c r="A224" s="727" t="s">
        <v>1430</v>
      </c>
      <c r="B224" s="728" t="s">
        <v>1234</v>
      </c>
      <c r="C224" s="728" t="s">
        <v>1238</v>
      </c>
      <c r="D224" s="728" t="s">
        <v>1380</v>
      </c>
      <c r="E224" s="728" t="s">
        <v>1381</v>
      </c>
      <c r="F224" s="732">
        <v>2591</v>
      </c>
      <c r="G224" s="732">
        <v>86928.05</v>
      </c>
      <c r="H224" s="732">
        <v>1.663540958797493</v>
      </c>
      <c r="I224" s="732">
        <v>33.550000000000004</v>
      </c>
      <c r="J224" s="732">
        <v>1583</v>
      </c>
      <c r="K224" s="732">
        <v>52254.83</v>
      </c>
      <c r="L224" s="732">
        <v>1</v>
      </c>
      <c r="M224" s="732">
        <v>33.01</v>
      </c>
      <c r="N224" s="732">
        <v>1204</v>
      </c>
      <c r="O224" s="732">
        <v>40291.43</v>
      </c>
      <c r="P224" s="746">
        <v>0.77105657027302543</v>
      </c>
      <c r="Q224" s="733">
        <v>33.464642857142856</v>
      </c>
    </row>
    <row r="225" spans="1:17" ht="14.4" customHeight="1" x14ac:dyDescent="0.3">
      <c r="A225" s="727" t="s">
        <v>1430</v>
      </c>
      <c r="B225" s="728" t="s">
        <v>1234</v>
      </c>
      <c r="C225" s="728" t="s">
        <v>1238</v>
      </c>
      <c r="D225" s="728" t="s">
        <v>1279</v>
      </c>
      <c r="E225" s="728" t="s">
        <v>1280</v>
      </c>
      <c r="F225" s="732"/>
      <c r="G225" s="732"/>
      <c r="H225" s="732"/>
      <c r="I225" s="732"/>
      <c r="J225" s="732"/>
      <c r="K225" s="732"/>
      <c r="L225" s="732"/>
      <c r="M225" s="732"/>
      <c r="N225" s="732">
        <v>124</v>
      </c>
      <c r="O225" s="732">
        <v>19716</v>
      </c>
      <c r="P225" s="746"/>
      <c r="Q225" s="733">
        <v>159</v>
      </c>
    </row>
    <row r="226" spans="1:17" ht="14.4" customHeight="1" x14ac:dyDescent="0.3">
      <c r="A226" s="727" t="s">
        <v>1430</v>
      </c>
      <c r="B226" s="728" t="s">
        <v>1234</v>
      </c>
      <c r="C226" s="728" t="s">
        <v>1386</v>
      </c>
      <c r="D226" s="728" t="s">
        <v>1387</v>
      </c>
      <c r="E226" s="728" t="s">
        <v>1388</v>
      </c>
      <c r="F226" s="732">
        <v>6</v>
      </c>
      <c r="G226" s="732">
        <v>5305.92</v>
      </c>
      <c r="H226" s="732"/>
      <c r="I226" s="732">
        <v>884.32</v>
      </c>
      <c r="J226" s="732"/>
      <c r="K226" s="732"/>
      <c r="L226" s="732"/>
      <c r="M226" s="732"/>
      <c r="N226" s="732"/>
      <c r="O226" s="732"/>
      <c r="P226" s="746"/>
      <c r="Q226" s="733"/>
    </row>
    <row r="227" spans="1:17" ht="14.4" customHeight="1" x14ac:dyDescent="0.3">
      <c r="A227" s="727" t="s">
        <v>1430</v>
      </c>
      <c r="B227" s="728" t="s">
        <v>1234</v>
      </c>
      <c r="C227" s="728" t="s">
        <v>1294</v>
      </c>
      <c r="D227" s="728" t="s">
        <v>1322</v>
      </c>
      <c r="E227" s="728" t="s">
        <v>1323</v>
      </c>
      <c r="F227" s="732"/>
      <c r="G227" s="732"/>
      <c r="H227" s="732"/>
      <c r="I227" s="732"/>
      <c r="J227" s="732">
        <v>2</v>
      </c>
      <c r="K227" s="732">
        <v>2426</v>
      </c>
      <c r="L227" s="732">
        <v>1</v>
      </c>
      <c r="M227" s="732">
        <v>1213</v>
      </c>
      <c r="N227" s="732"/>
      <c r="O227" s="732"/>
      <c r="P227" s="746"/>
      <c r="Q227" s="733"/>
    </row>
    <row r="228" spans="1:17" ht="14.4" customHeight="1" x14ac:dyDescent="0.3">
      <c r="A228" s="727" t="s">
        <v>1430</v>
      </c>
      <c r="B228" s="728" t="s">
        <v>1234</v>
      </c>
      <c r="C228" s="728" t="s">
        <v>1294</v>
      </c>
      <c r="D228" s="728" t="s">
        <v>1326</v>
      </c>
      <c r="E228" s="728" t="s">
        <v>1327</v>
      </c>
      <c r="F228" s="732"/>
      <c r="G228" s="732"/>
      <c r="H228" s="732"/>
      <c r="I228" s="732"/>
      <c r="J228" s="732"/>
      <c r="K228" s="732"/>
      <c r="L228" s="732"/>
      <c r="M228" s="732"/>
      <c r="N228" s="732">
        <v>1</v>
      </c>
      <c r="O228" s="732">
        <v>682</v>
      </c>
      <c r="P228" s="746"/>
      <c r="Q228" s="733">
        <v>682</v>
      </c>
    </row>
    <row r="229" spans="1:17" ht="14.4" customHeight="1" x14ac:dyDescent="0.3">
      <c r="A229" s="727" t="s">
        <v>1430</v>
      </c>
      <c r="B229" s="728" t="s">
        <v>1234</v>
      </c>
      <c r="C229" s="728" t="s">
        <v>1294</v>
      </c>
      <c r="D229" s="728" t="s">
        <v>1330</v>
      </c>
      <c r="E229" s="728" t="s">
        <v>1331</v>
      </c>
      <c r="F229" s="732"/>
      <c r="G229" s="732"/>
      <c r="H229" s="732"/>
      <c r="I229" s="732"/>
      <c r="J229" s="732"/>
      <c r="K229" s="732"/>
      <c r="L229" s="732"/>
      <c r="M229" s="732"/>
      <c r="N229" s="732">
        <v>1</v>
      </c>
      <c r="O229" s="732">
        <v>2638</v>
      </c>
      <c r="P229" s="746"/>
      <c r="Q229" s="733">
        <v>2638</v>
      </c>
    </row>
    <row r="230" spans="1:17" ht="14.4" customHeight="1" x14ac:dyDescent="0.3">
      <c r="A230" s="727" t="s">
        <v>1430</v>
      </c>
      <c r="B230" s="728" t="s">
        <v>1234</v>
      </c>
      <c r="C230" s="728" t="s">
        <v>1294</v>
      </c>
      <c r="D230" s="728" t="s">
        <v>1332</v>
      </c>
      <c r="E230" s="728" t="s">
        <v>1333</v>
      </c>
      <c r="F230" s="732">
        <v>8</v>
      </c>
      <c r="G230" s="732">
        <v>14096</v>
      </c>
      <c r="H230" s="732">
        <v>0.45434327155519744</v>
      </c>
      <c r="I230" s="732">
        <v>1762</v>
      </c>
      <c r="J230" s="732">
        <v>17</v>
      </c>
      <c r="K230" s="732">
        <v>31025</v>
      </c>
      <c r="L230" s="732">
        <v>1</v>
      </c>
      <c r="M230" s="732">
        <v>1825</v>
      </c>
      <c r="N230" s="732">
        <v>9</v>
      </c>
      <c r="O230" s="732">
        <v>16425</v>
      </c>
      <c r="P230" s="746">
        <v>0.52941176470588236</v>
      </c>
      <c r="Q230" s="733">
        <v>1825</v>
      </c>
    </row>
    <row r="231" spans="1:17" ht="14.4" customHeight="1" x14ac:dyDescent="0.3">
      <c r="A231" s="727" t="s">
        <v>1430</v>
      </c>
      <c r="B231" s="728" t="s">
        <v>1234</v>
      </c>
      <c r="C231" s="728" t="s">
        <v>1294</v>
      </c>
      <c r="D231" s="728" t="s">
        <v>1334</v>
      </c>
      <c r="E231" s="728" t="s">
        <v>1335</v>
      </c>
      <c r="F231" s="732">
        <v>1</v>
      </c>
      <c r="G231" s="732">
        <v>413</v>
      </c>
      <c r="H231" s="732">
        <v>0.3209013209013209</v>
      </c>
      <c r="I231" s="732">
        <v>413</v>
      </c>
      <c r="J231" s="732">
        <v>3</v>
      </c>
      <c r="K231" s="732">
        <v>1287</v>
      </c>
      <c r="L231" s="732">
        <v>1</v>
      </c>
      <c r="M231" s="732">
        <v>429</v>
      </c>
      <c r="N231" s="732">
        <v>2</v>
      </c>
      <c r="O231" s="732">
        <v>858</v>
      </c>
      <c r="P231" s="746">
        <v>0.66666666666666663</v>
      </c>
      <c r="Q231" s="733">
        <v>429</v>
      </c>
    </row>
    <row r="232" spans="1:17" ht="14.4" customHeight="1" x14ac:dyDescent="0.3">
      <c r="A232" s="727" t="s">
        <v>1430</v>
      </c>
      <c r="B232" s="728" t="s">
        <v>1234</v>
      </c>
      <c r="C232" s="728" t="s">
        <v>1294</v>
      </c>
      <c r="D232" s="728" t="s">
        <v>1391</v>
      </c>
      <c r="E232" s="728" t="s">
        <v>1392</v>
      </c>
      <c r="F232" s="732">
        <v>6</v>
      </c>
      <c r="G232" s="732">
        <v>86040</v>
      </c>
      <c r="H232" s="732">
        <v>0.98855645939611192</v>
      </c>
      <c r="I232" s="732">
        <v>14340</v>
      </c>
      <c r="J232" s="732">
        <v>6</v>
      </c>
      <c r="K232" s="732">
        <v>87036</v>
      </c>
      <c r="L232" s="732">
        <v>1</v>
      </c>
      <c r="M232" s="732">
        <v>14506</v>
      </c>
      <c r="N232" s="732">
        <v>6</v>
      </c>
      <c r="O232" s="732">
        <v>87042</v>
      </c>
      <c r="P232" s="746">
        <v>1.0000689369915896</v>
      </c>
      <c r="Q232" s="733">
        <v>14507</v>
      </c>
    </row>
    <row r="233" spans="1:17" ht="14.4" customHeight="1" x14ac:dyDescent="0.3">
      <c r="A233" s="727" t="s">
        <v>1430</v>
      </c>
      <c r="B233" s="728" t="s">
        <v>1234</v>
      </c>
      <c r="C233" s="728" t="s">
        <v>1294</v>
      </c>
      <c r="D233" s="728" t="s">
        <v>1344</v>
      </c>
      <c r="E233" s="728" t="s">
        <v>1345</v>
      </c>
      <c r="F233" s="732"/>
      <c r="G233" s="732"/>
      <c r="H233" s="732"/>
      <c r="I233" s="732"/>
      <c r="J233" s="732">
        <v>1</v>
      </c>
      <c r="K233" s="732">
        <v>609</v>
      </c>
      <c r="L233" s="732">
        <v>1</v>
      </c>
      <c r="M233" s="732">
        <v>609</v>
      </c>
      <c r="N233" s="732"/>
      <c r="O233" s="732"/>
      <c r="P233" s="746"/>
      <c r="Q233" s="733"/>
    </row>
    <row r="234" spans="1:17" ht="14.4" customHeight="1" x14ac:dyDescent="0.3">
      <c r="A234" s="727" t="s">
        <v>1430</v>
      </c>
      <c r="B234" s="728" t="s">
        <v>1234</v>
      </c>
      <c r="C234" s="728" t="s">
        <v>1294</v>
      </c>
      <c r="D234" s="728" t="s">
        <v>1350</v>
      </c>
      <c r="E234" s="728" t="s">
        <v>1351</v>
      </c>
      <c r="F234" s="732">
        <v>4</v>
      </c>
      <c r="G234" s="732">
        <v>5176</v>
      </c>
      <c r="H234" s="732">
        <v>0.64282165921510181</v>
      </c>
      <c r="I234" s="732">
        <v>1294</v>
      </c>
      <c r="J234" s="732">
        <v>6</v>
      </c>
      <c r="K234" s="732">
        <v>8052</v>
      </c>
      <c r="L234" s="732">
        <v>1</v>
      </c>
      <c r="M234" s="732">
        <v>1342</v>
      </c>
      <c r="N234" s="732">
        <v>1</v>
      </c>
      <c r="O234" s="732">
        <v>1342</v>
      </c>
      <c r="P234" s="746">
        <v>0.16666666666666666</v>
      </c>
      <c r="Q234" s="733">
        <v>1342</v>
      </c>
    </row>
    <row r="235" spans="1:17" ht="14.4" customHeight="1" x14ac:dyDescent="0.3">
      <c r="A235" s="727" t="s">
        <v>1430</v>
      </c>
      <c r="B235" s="728" t="s">
        <v>1234</v>
      </c>
      <c r="C235" s="728" t="s">
        <v>1294</v>
      </c>
      <c r="D235" s="728" t="s">
        <v>1352</v>
      </c>
      <c r="E235" s="728" t="s">
        <v>1353</v>
      </c>
      <c r="F235" s="732">
        <v>1</v>
      </c>
      <c r="G235" s="732">
        <v>490</v>
      </c>
      <c r="H235" s="732">
        <v>0.48133595284872299</v>
      </c>
      <c r="I235" s="732">
        <v>490</v>
      </c>
      <c r="J235" s="732">
        <v>2</v>
      </c>
      <c r="K235" s="732">
        <v>1018</v>
      </c>
      <c r="L235" s="732">
        <v>1</v>
      </c>
      <c r="M235" s="732">
        <v>509</v>
      </c>
      <c r="N235" s="732">
        <v>5</v>
      </c>
      <c r="O235" s="732">
        <v>2545</v>
      </c>
      <c r="P235" s="746">
        <v>2.5</v>
      </c>
      <c r="Q235" s="733">
        <v>509</v>
      </c>
    </row>
    <row r="236" spans="1:17" ht="14.4" customHeight="1" x14ac:dyDescent="0.3">
      <c r="A236" s="727" t="s">
        <v>1430</v>
      </c>
      <c r="B236" s="728" t="s">
        <v>1234</v>
      </c>
      <c r="C236" s="728" t="s">
        <v>1294</v>
      </c>
      <c r="D236" s="728" t="s">
        <v>1354</v>
      </c>
      <c r="E236" s="728" t="s">
        <v>1355</v>
      </c>
      <c r="F236" s="732"/>
      <c r="G236" s="732"/>
      <c r="H236" s="732"/>
      <c r="I236" s="732"/>
      <c r="J236" s="732">
        <v>1</v>
      </c>
      <c r="K236" s="732">
        <v>2329</v>
      </c>
      <c r="L236" s="732">
        <v>1</v>
      </c>
      <c r="M236" s="732">
        <v>2329</v>
      </c>
      <c r="N236" s="732"/>
      <c r="O236" s="732"/>
      <c r="P236" s="746"/>
      <c r="Q236" s="733"/>
    </row>
    <row r="237" spans="1:17" ht="14.4" customHeight="1" x14ac:dyDescent="0.3">
      <c r="A237" s="727" t="s">
        <v>1430</v>
      </c>
      <c r="B237" s="728" t="s">
        <v>1234</v>
      </c>
      <c r="C237" s="728" t="s">
        <v>1294</v>
      </c>
      <c r="D237" s="728" t="s">
        <v>1356</v>
      </c>
      <c r="E237" s="728" t="s">
        <v>1357</v>
      </c>
      <c r="F237" s="732"/>
      <c r="G237" s="732"/>
      <c r="H237" s="732"/>
      <c r="I237" s="732"/>
      <c r="J237" s="732">
        <v>1</v>
      </c>
      <c r="K237" s="732">
        <v>2645</v>
      </c>
      <c r="L237" s="732">
        <v>1</v>
      </c>
      <c r="M237" s="732">
        <v>2645</v>
      </c>
      <c r="N237" s="732"/>
      <c r="O237" s="732"/>
      <c r="P237" s="746"/>
      <c r="Q237" s="733"/>
    </row>
    <row r="238" spans="1:17" ht="14.4" customHeight="1" x14ac:dyDescent="0.3">
      <c r="A238" s="727" t="s">
        <v>1430</v>
      </c>
      <c r="B238" s="728" t="s">
        <v>1234</v>
      </c>
      <c r="C238" s="728" t="s">
        <v>1294</v>
      </c>
      <c r="D238" s="728" t="s">
        <v>1370</v>
      </c>
      <c r="E238" s="728" t="s">
        <v>1371</v>
      </c>
      <c r="F238" s="732"/>
      <c r="G238" s="732"/>
      <c r="H238" s="732"/>
      <c r="I238" s="732"/>
      <c r="J238" s="732"/>
      <c r="K238" s="732"/>
      <c r="L238" s="732"/>
      <c r="M238" s="732"/>
      <c r="N238" s="732">
        <v>1</v>
      </c>
      <c r="O238" s="732">
        <v>719</v>
      </c>
      <c r="P238" s="746"/>
      <c r="Q238" s="733">
        <v>719</v>
      </c>
    </row>
    <row r="239" spans="1:17" ht="14.4" customHeight="1" x14ac:dyDescent="0.3">
      <c r="A239" s="727" t="s">
        <v>1431</v>
      </c>
      <c r="B239" s="728" t="s">
        <v>1234</v>
      </c>
      <c r="C239" s="728" t="s">
        <v>1238</v>
      </c>
      <c r="D239" s="728" t="s">
        <v>1241</v>
      </c>
      <c r="E239" s="728" t="s">
        <v>1242</v>
      </c>
      <c r="F239" s="732">
        <v>200</v>
      </c>
      <c r="G239" s="732">
        <v>422</v>
      </c>
      <c r="H239" s="732"/>
      <c r="I239" s="732">
        <v>2.11</v>
      </c>
      <c r="J239" s="732"/>
      <c r="K239" s="732"/>
      <c r="L239" s="732"/>
      <c r="M239" s="732"/>
      <c r="N239" s="732"/>
      <c r="O239" s="732"/>
      <c r="P239" s="746"/>
      <c r="Q239" s="733"/>
    </row>
    <row r="240" spans="1:17" ht="14.4" customHeight="1" x14ac:dyDescent="0.3">
      <c r="A240" s="727" t="s">
        <v>1431</v>
      </c>
      <c r="B240" s="728" t="s">
        <v>1234</v>
      </c>
      <c r="C240" s="728" t="s">
        <v>1238</v>
      </c>
      <c r="D240" s="728" t="s">
        <v>1273</v>
      </c>
      <c r="E240" s="728" t="s">
        <v>1274</v>
      </c>
      <c r="F240" s="732"/>
      <c r="G240" s="732"/>
      <c r="H240" s="732"/>
      <c r="I240" s="732"/>
      <c r="J240" s="732">
        <v>533</v>
      </c>
      <c r="K240" s="732">
        <v>2211.9499999999998</v>
      </c>
      <c r="L240" s="732">
        <v>1</v>
      </c>
      <c r="M240" s="732">
        <v>4.1499999999999995</v>
      </c>
      <c r="N240" s="732"/>
      <c r="O240" s="732"/>
      <c r="P240" s="746"/>
      <c r="Q240" s="733"/>
    </row>
    <row r="241" spans="1:17" ht="14.4" customHeight="1" x14ac:dyDescent="0.3">
      <c r="A241" s="727" t="s">
        <v>1431</v>
      </c>
      <c r="B241" s="728" t="s">
        <v>1234</v>
      </c>
      <c r="C241" s="728" t="s">
        <v>1294</v>
      </c>
      <c r="D241" s="728" t="s">
        <v>1299</v>
      </c>
      <c r="E241" s="728" t="s">
        <v>1300</v>
      </c>
      <c r="F241" s="732">
        <v>1</v>
      </c>
      <c r="G241" s="732">
        <v>165</v>
      </c>
      <c r="H241" s="732"/>
      <c r="I241" s="732">
        <v>165</v>
      </c>
      <c r="J241" s="732"/>
      <c r="K241" s="732"/>
      <c r="L241" s="732"/>
      <c r="M241" s="732"/>
      <c r="N241" s="732"/>
      <c r="O241" s="732"/>
      <c r="P241" s="746"/>
      <c r="Q241" s="733"/>
    </row>
    <row r="242" spans="1:17" ht="14.4" customHeight="1" x14ac:dyDescent="0.3">
      <c r="A242" s="727" t="s">
        <v>1431</v>
      </c>
      <c r="B242" s="728" t="s">
        <v>1234</v>
      </c>
      <c r="C242" s="728" t="s">
        <v>1294</v>
      </c>
      <c r="D242" s="728" t="s">
        <v>1332</v>
      </c>
      <c r="E242" s="728" t="s">
        <v>1333</v>
      </c>
      <c r="F242" s="732"/>
      <c r="G242" s="732"/>
      <c r="H242" s="732"/>
      <c r="I242" s="732"/>
      <c r="J242" s="732">
        <v>2</v>
      </c>
      <c r="K242" s="732">
        <v>3650</v>
      </c>
      <c r="L242" s="732">
        <v>1</v>
      </c>
      <c r="M242" s="732">
        <v>1825</v>
      </c>
      <c r="N242" s="732"/>
      <c r="O242" s="732"/>
      <c r="P242" s="746"/>
      <c r="Q242" s="733"/>
    </row>
    <row r="243" spans="1:17" ht="14.4" customHeight="1" x14ac:dyDescent="0.3">
      <c r="A243" s="727" t="s">
        <v>1431</v>
      </c>
      <c r="B243" s="728" t="s">
        <v>1234</v>
      </c>
      <c r="C243" s="728" t="s">
        <v>1294</v>
      </c>
      <c r="D243" s="728" t="s">
        <v>1348</v>
      </c>
      <c r="E243" s="728" t="s">
        <v>1349</v>
      </c>
      <c r="F243" s="732">
        <v>1</v>
      </c>
      <c r="G243" s="732">
        <v>421</v>
      </c>
      <c r="H243" s="732"/>
      <c r="I243" s="732">
        <v>421</v>
      </c>
      <c r="J243" s="732"/>
      <c r="K243" s="732"/>
      <c r="L243" s="732"/>
      <c r="M243" s="732"/>
      <c r="N243" s="732"/>
      <c r="O243" s="732"/>
      <c r="P243" s="746"/>
      <c r="Q243" s="733"/>
    </row>
    <row r="244" spans="1:17" ht="14.4" customHeight="1" x14ac:dyDescent="0.3">
      <c r="A244" s="727" t="s">
        <v>1431</v>
      </c>
      <c r="B244" s="728" t="s">
        <v>1234</v>
      </c>
      <c r="C244" s="728" t="s">
        <v>1294</v>
      </c>
      <c r="D244" s="728" t="s">
        <v>1350</v>
      </c>
      <c r="E244" s="728" t="s">
        <v>1351</v>
      </c>
      <c r="F244" s="732"/>
      <c r="G244" s="732"/>
      <c r="H244" s="732"/>
      <c r="I244" s="732"/>
      <c r="J244" s="732">
        <v>1</v>
      </c>
      <c r="K244" s="732">
        <v>1342</v>
      </c>
      <c r="L244" s="732">
        <v>1</v>
      </c>
      <c r="M244" s="732">
        <v>1342</v>
      </c>
      <c r="N244" s="732"/>
      <c r="O244" s="732"/>
      <c r="P244" s="746"/>
      <c r="Q244" s="733"/>
    </row>
    <row r="245" spans="1:17" ht="14.4" customHeight="1" x14ac:dyDescent="0.3">
      <c r="A245" s="727" t="s">
        <v>1432</v>
      </c>
      <c r="B245" s="728" t="s">
        <v>1234</v>
      </c>
      <c r="C245" s="728" t="s">
        <v>1238</v>
      </c>
      <c r="D245" s="728" t="s">
        <v>1249</v>
      </c>
      <c r="E245" s="728" t="s">
        <v>1250</v>
      </c>
      <c r="F245" s="732">
        <v>280</v>
      </c>
      <c r="G245" s="732">
        <v>1635.2</v>
      </c>
      <c r="H245" s="732"/>
      <c r="I245" s="732">
        <v>5.84</v>
      </c>
      <c r="J245" s="732"/>
      <c r="K245" s="732"/>
      <c r="L245" s="732"/>
      <c r="M245" s="732"/>
      <c r="N245" s="732"/>
      <c r="O245" s="732"/>
      <c r="P245" s="746"/>
      <c r="Q245" s="733"/>
    </row>
    <row r="246" spans="1:17" ht="14.4" customHeight="1" x14ac:dyDescent="0.3">
      <c r="A246" s="727" t="s">
        <v>1432</v>
      </c>
      <c r="B246" s="728" t="s">
        <v>1234</v>
      </c>
      <c r="C246" s="728" t="s">
        <v>1294</v>
      </c>
      <c r="D246" s="728" t="s">
        <v>1332</v>
      </c>
      <c r="E246" s="728" t="s">
        <v>1333</v>
      </c>
      <c r="F246" s="732">
        <v>2</v>
      </c>
      <c r="G246" s="732">
        <v>3524</v>
      </c>
      <c r="H246" s="732"/>
      <c r="I246" s="732">
        <v>1762</v>
      </c>
      <c r="J246" s="732"/>
      <c r="K246" s="732"/>
      <c r="L246" s="732"/>
      <c r="M246" s="732"/>
      <c r="N246" s="732"/>
      <c r="O246" s="732"/>
      <c r="P246" s="746"/>
      <c r="Q246" s="733"/>
    </row>
    <row r="247" spans="1:17" ht="14.4" customHeight="1" x14ac:dyDescent="0.3">
      <c r="A247" s="727" t="s">
        <v>1432</v>
      </c>
      <c r="B247" s="728" t="s">
        <v>1234</v>
      </c>
      <c r="C247" s="728" t="s">
        <v>1294</v>
      </c>
      <c r="D247" s="728" t="s">
        <v>1334</v>
      </c>
      <c r="E247" s="728" t="s">
        <v>1335</v>
      </c>
      <c r="F247" s="732">
        <v>1</v>
      </c>
      <c r="G247" s="732">
        <v>413</v>
      </c>
      <c r="H247" s="732"/>
      <c r="I247" s="732">
        <v>413</v>
      </c>
      <c r="J247" s="732"/>
      <c r="K247" s="732"/>
      <c r="L247" s="732"/>
      <c r="M247" s="732"/>
      <c r="N247" s="732"/>
      <c r="O247" s="732"/>
      <c r="P247" s="746"/>
      <c r="Q247" s="733"/>
    </row>
    <row r="248" spans="1:17" ht="14.4" customHeight="1" x14ac:dyDescent="0.3">
      <c r="A248" s="727" t="s">
        <v>1432</v>
      </c>
      <c r="B248" s="728" t="s">
        <v>1234</v>
      </c>
      <c r="C248" s="728" t="s">
        <v>1294</v>
      </c>
      <c r="D248" s="728" t="s">
        <v>1344</v>
      </c>
      <c r="E248" s="728" t="s">
        <v>1345</v>
      </c>
      <c r="F248" s="732">
        <v>1</v>
      </c>
      <c r="G248" s="732">
        <v>586</v>
      </c>
      <c r="H248" s="732"/>
      <c r="I248" s="732">
        <v>586</v>
      </c>
      <c r="J248" s="732"/>
      <c r="K248" s="732"/>
      <c r="L248" s="732"/>
      <c r="M248" s="732"/>
      <c r="N248" s="732"/>
      <c r="O248" s="732"/>
      <c r="P248" s="746"/>
      <c r="Q248" s="733"/>
    </row>
    <row r="249" spans="1:17" ht="14.4" customHeight="1" x14ac:dyDescent="0.3">
      <c r="A249" s="727" t="s">
        <v>1433</v>
      </c>
      <c r="B249" s="728" t="s">
        <v>1234</v>
      </c>
      <c r="C249" s="728" t="s">
        <v>1235</v>
      </c>
      <c r="D249" s="728" t="s">
        <v>1374</v>
      </c>
      <c r="E249" s="728" t="s">
        <v>662</v>
      </c>
      <c r="F249" s="732">
        <v>0.55000000000000004</v>
      </c>
      <c r="G249" s="732">
        <v>1046.47</v>
      </c>
      <c r="H249" s="732"/>
      <c r="I249" s="732">
        <v>1902.6727272727271</v>
      </c>
      <c r="J249" s="732"/>
      <c r="K249" s="732"/>
      <c r="L249" s="732"/>
      <c r="M249" s="732"/>
      <c r="N249" s="732"/>
      <c r="O249" s="732"/>
      <c r="P249" s="746"/>
      <c r="Q249" s="733"/>
    </row>
    <row r="250" spans="1:17" ht="14.4" customHeight="1" x14ac:dyDescent="0.3">
      <c r="A250" s="727" t="s">
        <v>1433</v>
      </c>
      <c r="B250" s="728" t="s">
        <v>1234</v>
      </c>
      <c r="C250" s="728" t="s">
        <v>1235</v>
      </c>
      <c r="D250" s="728" t="s">
        <v>1378</v>
      </c>
      <c r="E250" s="728" t="s">
        <v>666</v>
      </c>
      <c r="F250" s="732">
        <v>2.0499999999999998</v>
      </c>
      <c r="G250" s="732">
        <v>3630.14</v>
      </c>
      <c r="H250" s="732">
        <v>0.78846153846153844</v>
      </c>
      <c r="I250" s="732">
        <v>1770.8000000000002</v>
      </c>
      <c r="J250" s="732">
        <v>2.6</v>
      </c>
      <c r="K250" s="732">
        <v>4604.08</v>
      </c>
      <c r="L250" s="732">
        <v>1</v>
      </c>
      <c r="M250" s="732">
        <v>1770.8</v>
      </c>
      <c r="N250" s="732">
        <v>1.75</v>
      </c>
      <c r="O250" s="732">
        <v>3183.3199999999997</v>
      </c>
      <c r="P250" s="746">
        <v>0.69141283383433816</v>
      </c>
      <c r="Q250" s="733">
        <v>1819.0399999999997</v>
      </c>
    </row>
    <row r="251" spans="1:17" ht="14.4" customHeight="1" x14ac:dyDescent="0.3">
      <c r="A251" s="727" t="s">
        <v>1433</v>
      </c>
      <c r="B251" s="728" t="s">
        <v>1234</v>
      </c>
      <c r="C251" s="728" t="s">
        <v>1235</v>
      </c>
      <c r="D251" s="728" t="s">
        <v>1379</v>
      </c>
      <c r="E251" s="728" t="s">
        <v>664</v>
      </c>
      <c r="F251" s="732">
        <v>0.15000000000000002</v>
      </c>
      <c r="G251" s="732">
        <v>135.57</v>
      </c>
      <c r="H251" s="732">
        <v>1.5</v>
      </c>
      <c r="I251" s="732">
        <v>903.79999999999984</v>
      </c>
      <c r="J251" s="732">
        <v>0.1</v>
      </c>
      <c r="K251" s="732">
        <v>90.38</v>
      </c>
      <c r="L251" s="732">
        <v>1</v>
      </c>
      <c r="M251" s="732">
        <v>903.8</v>
      </c>
      <c r="N251" s="732">
        <v>0.1</v>
      </c>
      <c r="O251" s="732">
        <v>90.38</v>
      </c>
      <c r="P251" s="746">
        <v>1</v>
      </c>
      <c r="Q251" s="733">
        <v>903.8</v>
      </c>
    </row>
    <row r="252" spans="1:17" ht="14.4" customHeight="1" x14ac:dyDescent="0.3">
      <c r="A252" s="727" t="s">
        <v>1433</v>
      </c>
      <c r="B252" s="728" t="s">
        <v>1234</v>
      </c>
      <c r="C252" s="728" t="s">
        <v>1238</v>
      </c>
      <c r="D252" s="728" t="s">
        <v>1243</v>
      </c>
      <c r="E252" s="728" t="s">
        <v>1244</v>
      </c>
      <c r="F252" s="732">
        <v>510</v>
      </c>
      <c r="G252" s="732">
        <v>2713.2</v>
      </c>
      <c r="H252" s="732">
        <v>1.0766666666666667</v>
      </c>
      <c r="I252" s="732">
        <v>5.3199999999999994</v>
      </c>
      <c r="J252" s="732">
        <v>480</v>
      </c>
      <c r="K252" s="732">
        <v>2520</v>
      </c>
      <c r="L252" s="732">
        <v>1</v>
      </c>
      <c r="M252" s="732">
        <v>5.25</v>
      </c>
      <c r="N252" s="732">
        <v>560</v>
      </c>
      <c r="O252" s="732">
        <v>3687.6000000000004</v>
      </c>
      <c r="P252" s="746">
        <v>1.4633333333333334</v>
      </c>
      <c r="Q252" s="733">
        <v>6.5850000000000009</v>
      </c>
    </row>
    <row r="253" spans="1:17" ht="14.4" customHeight="1" x14ac:dyDescent="0.3">
      <c r="A253" s="727" t="s">
        <v>1433</v>
      </c>
      <c r="B253" s="728" t="s">
        <v>1234</v>
      </c>
      <c r="C253" s="728" t="s">
        <v>1238</v>
      </c>
      <c r="D253" s="728" t="s">
        <v>1253</v>
      </c>
      <c r="E253" s="728" t="s">
        <v>1254</v>
      </c>
      <c r="F253" s="732">
        <v>1720</v>
      </c>
      <c r="G253" s="732">
        <v>13846</v>
      </c>
      <c r="H253" s="732">
        <v>1.8251562046874585</v>
      </c>
      <c r="I253" s="732">
        <v>8.0500000000000007</v>
      </c>
      <c r="J253" s="732">
        <v>830</v>
      </c>
      <c r="K253" s="732">
        <v>7586.2000000000007</v>
      </c>
      <c r="L253" s="732">
        <v>1</v>
      </c>
      <c r="M253" s="732">
        <v>9.14</v>
      </c>
      <c r="N253" s="732"/>
      <c r="O253" s="732"/>
      <c r="P253" s="746"/>
      <c r="Q253" s="733"/>
    </row>
    <row r="254" spans="1:17" ht="14.4" customHeight="1" x14ac:dyDescent="0.3">
      <c r="A254" s="727" t="s">
        <v>1433</v>
      </c>
      <c r="B254" s="728" t="s">
        <v>1234</v>
      </c>
      <c r="C254" s="728" t="s">
        <v>1238</v>
      </c>
      <c r="D254" s="728" t="s">
        <v>1255</v>
      </c>
      <c r="E254" s="728" t="s">
        <v>1256</v>
      </c>
      <c r="F254" s="732">
        <v>140</v>
      </c>
      <c r="G254" s="732">
        <v>1325.8</v>
      </c>
      <c r="H254" s="732">
        <v>1.0789388020833333</v>
      </c>
      <c r="I254" s="732">
        <v>9.4699999999999989</v>
      </c>
      <c r="J254" s="732">
        <v>120</v>
      </c>
      <c r="K254" s="732">
        <v>1228.8</v>
      </c>
      <c r="L254" s="732">
        <v>1</v>
      </c>
      <c r="M254" s="732">
        <v>10.24</v>
      </c>
      <c r="N254" s="732"/>
      <c r="O254" s="732"/>
      <c r="P254" s="746"/>
      <c r="Q254" s="733"/>
    </row>
    <row r="255" spans="1:17" ht="14.4" customHeight="1" x14ac:dyDescent="0.3">
      <c r="A255" s="727" t="s">
        <v>1433</v>
      </c>
      <c r="B255" s="728" t="s">
        <v>1234</v>
      </c>
      <c r="C255" s="728" t="s">
        <v>1238</v>
      </c>
      <c r="D255" s="728" t="s">
        <v>1269</v>
      </c>
      <c r="E255" s="728" t="s">
        <v>1270</v>
      </c>
      <c r="F255" s="732">
        <v>2</v>
      </c>
      <c r="G255" s="732">
        <v>4387.16</v>
      </c>
      <c r="H255" s="732">
        <v>1.0137909360644071</v>
      </c>
      <c r="I255" s="732">
        <v>2193.58</v>
      </c>
      <c r="J255" s="732">
        <v>2</v>
      </c>
      <c r="K255" s="732">
        <v>4327.4799999999996</v>
      </c>
      <c r="L255" s="732">
        <v>1</v>
      </c>
      <c r="M255" s="732">
        <v>2163.7399999999998</v>
      </c>
      <c r="N255" s="732">
        <v>3</v>
      </c>
      <c r="O255" s="732">
        <v>5959.9500000000007</v>
      </c>
      <c r="P255" s="746">
        <v>1.3772334014253103</v>
      </c>
      <c r="Q255" s="733">
        <v>1986.6500000000003</v>
      </c>
    </row>
    <row r="256" spans="1:17" ht="14.4" customHeight="1" x14ac:dyDescent="0.3">
      <c r="A256" s="727" t="s">
        <v>1433</v>
      </c>
      <c r="B256" s="728" t="s">
        <v>1234</v>
      </c>
      <c r="C256" s="728" t="s">
        <v>1238</v>
      </c>
      <c r="D256" s="728" t="s">
        <v>1273</v>
      </c>
      <c r="E256" s="728" t="s">
        <v>1274</v>
      </c>
      <c r="F256" s="732">
        <v>7352</v>
      </c>
      <c r="G256" s="732">
        <v>25143.84</v>
      </c>
      <c r="H256" s="732">
        <v>3.0739505969081806</v>
      </c>
      <c r="I256" s="732">
        <v>3.42</v>
      </c>
      <c r="J256" s="732">
        <v>1971</v>
      </c>
      <c r="K256" s="732">
        <v>8179.65</v>
      </c>
      <c r="L256" s="732">
        <v>1</v>
      </c>
      <c r="M256" s="732">
        <v>4.1499999999999995</v>
      </c>
      <c r="N256" s="732">
        <v>2677</v>
      </c>
      <c r="O256" s="732">
        <v>10092.289999999999</v>
      </c>
      <c r="P256" s="746">
        <v>1.2338290758162023</v>
      </c>
      <c r="Q256" s="733">
        <v>3.7699999999999996</v>
      </c>
    </row>
    <row r="257" spans="1:17" ht="14.4" customHeight="1" x14ac:dyDescent="0.3">
      <c r="A257" s="727" t="s">
        <v>1433</v>
      </c>
      <c r="B257" s="728" t="s">
        <v>1234</v>
      </c>
      <c r="C257" s="728" t="s">
        <v>1238</v>
      </c>
      <c r="D257" s="728" t="s">
        <v>1380</v>
      </c>
      <c r="E257" s="728" t="s">
        <v>1381</v>
      </c>
      <c r="F257" s="732">
        <v>2448</v>
      </c>
      <c r="G257" s="732">
        <v>82130.400000000009</v>
      </c>
      <c r="H257" s="732">
        <v>1.7447728237395019</v>
      </c>
      <c r="I257" s="732">
        <v>33.550000000000004</v>
      </c>
      <c r="J257" s="732">
        <v>1426</v>
      </c>
      <c r="K257" s="732">
        <v>47072.26</v>
      </c>
      <c r="L257" s="732">
        <v>1</v>
      </c>
      <c r="M257" s="732">
        <v>33.01</v>
      </c>
      <c r="N257" s="732">
        <v>877</v>
      </c>
      <c r="O257" s="732">
        <v>29686.45</v>
      </c>
      <c r="P257" s="746">
        <v>0.63065699416174192</v>
      </c>
      <c r="Q257" s="733">
        <v>33.85</v>
      </c>
    </row>
    <row r="258" spans="1:17" ht="14.4" customHeight="1" x14ac:dyDescent="0.3">
      <c r="A258" s="727" t="s">
        <v>1433</v>
      </c>
      <c r="B258" s="728" t="s">
        <v>1234</v>
      </c>
      <c r="C258" s="728" t="s">
        <v>1386</v>
      </c>
      <c r="D258" s="728" t="s">
        <v>1387</v>
      </c>
      <c r="E258" s="728" t="s">
        <v>1388</v>
      </c>
      <c r="F258" s="732">
        <v>5</v>
      </c>
      <c r="G258" s="732">
        <v>4421.6000000000004</v>
      </c>
      <c r="H258" s="732"/>
      <c r="I258" s="732">
        <v>884.32</v>
      </c>
      <c r="J258" s="732"/>
      <c r="K258" s="732"/>
      <c r="L258" s="732"/>
      <c r="M258" s="732"/>
      <c r="N258" s="732"/>
      <c r="O258" s="732"/>
      <c r="P258" s="746"/>
      <c r="Q258" s="733"/>
    </row>
    <row r="259" spans="1:17" ht="14.4" customHeight="1" x14ac:dyDescent="0.3">
      <c r="A259" s="727" t="s">
        <v>1433</v>
      </c>
      <c r="B259" s="728" t="s">
        <v>1234</v>
      </c>
      <c r="C259" s="728" t="s">
        <v>1294</v>
      </c>
      <c r="D259" s="728" t="s">
        <v>1318</v>
      </c>
      <c r="E259" s="728" t="s">
        <v>1319</v>
      </c>
      <c r="F259" s="732">
        <v>13</v>
      </c>
      <c r="G259" s="732">
        <v>24037</v>
      </c>
      <c r="H259" s="732">
        <v>2.0952754532775453</v>
      </c>
      <c r="I259" s="732">
        <v>1849</v>
      </c>
      <c r="J259" s="732">
        <v>6</v>
      </c>
      <c r="K259" s="732">
        <v>11472</v>
      </c>
      <c r="L259" s="732">
        <v>1</v>
      </c>
      <c r="M259" s="732">
        <v>1912</v>
      </c>
      <c r="N259" s="732"/>
      <c r="O259" s="732"/>
      <c r="P259" s="746"/>
      <c r="Q259" s="733"/>
    </row>
    <row r="260" spans="1:17" ht="14.4" customHeight="1" x14ac:dyDescent="0.3">
      <c r="A260" s="727" t="s">
        <v>1433</v>
      </c>
      <c r="B260" s="728" t="s">
        <v>1234</v>
      </c>
      <c r="C260" s="728" t="s">
        <v>1294</v>
      </c>
      <c r="D260" s="728" t="s">
        <v>1326</v>
      </c>
      <c r="E260" s="728" t="s">
        <v>1327</v>
      </c>
      <c r="F260" s="732">
        <v>2</v>
      </c>
      <c r="G260" s="732">
        <v>1316</v>
      </c>
      <c r="H260" s="732">
        <v>0.96622613803230539</v>
      </c>
      <c r="I260" s="732">
        <v>658</v>
      </c>
      <c r="J260" s="732">
        <v>2</v>
      </c>
      <c r="K260" s="732">
        <v>1362</v>
      </c>
      <c r="L260" s="732">
        <v>1</v>
      </c>
      <c r="M260" s="732">
        <v>681</v>
      </c>
      <c r="N260" s="732">
        <v>3</v>
      </c>
      <c r="O260" s="732">
        <v>2046</v>
      </c>
      <c r="P260" s="746">
        <v>1.5022026431718061</v>
      </c>
      <c r="Q260" s="733">
        <v>682</v>
      </c>
    </row>
    <row r="261" spans="1:17" ht="14.4" customHeight="1" x14ac:dyDescent="0.3">
      <c r="A261" s="727" t="s">
        <v>1433</v>
      </c>
      <c r="B261" s="728" t="s">
        <v>1234</v>
      </c>
      <c r="C261" s="728" t="s">
        <v>1294</v>
      </c>
      <c r="D261" s="728" t="s">
        <v>1332</v>
      </c>
      <c r="E261" s="728" t="s">
        <v>1333</v>
      </c>
      <c r="F261" s="732">
        <v>20</v>
      </c>
      <c r="G261" s="732">
        <v>35240</v>
      </c>
      <c r="H261" s="732">
        <v>3.2182648401826484</v>
      </c>
      <c r="I261" s="732">
        <v>1762</v>
      </c>
      <c r="J261" s="732">
        <v>6</v>
      </c>
      <c r="K261" s="732">
        <v>10950</v>
      </c>
      <c r="L261" s="732">
        <v>1</v>
      </c>
      <c r="M261" s="732">
        <v>1825</v>
      </c>
      <c r="N261" s="732">
        <v>11</v>
      </c>
      <c r="O261" s="732">
        <v>20075</v>
      </c>
      <c r="P261" s="746">
        <v>1.8333333333333333</v>
      </c>
      <c r="Q261" s="733">
        <v>1825</v>
      </c>
    </row>
    <row r="262" spans="1:17" ht="14.4" customHeight="1" x14ac:dyDescent="0.3">
      <c r="A262" s="727" t="s">
        <v>1433</v>
      </c>
      <c r="B262" s="728" t="s">
        <v>1234</v>
      </c>
      <c r="C262" s="728" t="s">
        <v>1294</v>
      </c>
      <c r="D262" s="728" t="s">
        <v>1391</v>
      </c>
      <c r="E262" s="728" t="s">
        <v>1392</v>
      </c>
      <c r="F262" s="732">
        <v>5</v>
      </c>
      <c r="G262" s="732">
        <v>71700</v>
      </c>
      <c r="H262" s="732">
        <v>0.98855645939611192</v>
      </c>
      <c r="I262" s="732">
        <v>14340</v>
      </c>
      <c r="J262" s="732">
        <v>5</v>
      </c>
      <c r="K262" s="732">
        <v>72530</v>
      </c>
      <c r="L262" s="732">
        <v>1</v>
      </c>
      <c r="M262" s="732">
        <v>14506</v>
      </c>
      <c r="N262" s="732">
        <v>4</v>
      </c>
      <c r="O262" s="732">
        <v>58028</v>
      </c>
      <c r="P262" s="746">
        <v>0.80005514959327173</v>
      </c>
      <c r="Q262" s="733">
        <v>14507</v>
      </c>
    </row>
    <row r="263" spans="1:17" ht="14.4" customHeight="1" x14ac:dyDescent="0.3">
      <c r="A263" s="727" t="s">
        <v>1433</v>
      </c>
      <c r="B263" s="728" t="s">
        <v>1234</v>
      </c>
      <c r="C263" s="728" t="s">
        <v>1294</v>
      </c>
      <c r="D263" s="728" t="s">
        <v>1350</v>
      </c>
      <c r="E263" s="728" t="s">
        <v>1351</v>
      </c>
      <c r="F263" s="732">
        <v>11</v>
      </c>
      <c r="G263" s="732">
        <v>14234</v>
      </c>
      <c r="H263" s="732">
        <v>3.5355191256830603</v>
      </c>
      <c r="I263" s="732">
        <v>1294</v>
      </c>
      <c r="J263" s="732">
        <v>3</v>
      </c>
      <c r="K263" s="732">
        <v>4026</v>
      </c>
      <c r="L263" s="732">
        <v>1</v>
      </c>
      <c r="M263" s="732">
        <v>1342</v>
      </c>
      <c r="N263" s="732">
        <v>4</v>
      </c>
      <c r="O263" s="732">
        <v>5368</v>
      </c>
      <c r="P263" s="746">
        <v>1.3333333333333333</v>
      </c>
      <c r="Q263" s="733">
        <v>1342</v>
      </c>
    </row>
    <row r="264" spans="1:17" ht="14.4" customHeight="1" x14ac:dyDescent="0.3">
      <c r="A264" s="727" t="s">
        <v>1433</v>
      </c>
      <c r="B264" s="728" t="s">
        <v>1234</v>
      </c>
      <c r="C264" s="728" t="s">
        <v>1294</v>
      </c>
      <c r="D264" s="728" t="s">
        <v>1352</v>
      </c>
      <c r="E264" s="728" t="s">
        <v>1353</v>
      </c>
      <c r="F264" s="732">
        <v>3</v>
      </c>
      <c r="G264" s="732">
        <v>1470</v>
      </c>
      <c r="H264" s="732">
        <v>0.96267190569744598</v>
      </c>
      <c r="I264" s="732">
        <v>490</v>
      </c>
      <c r="J264" s="732">
        <v>3</v>
      </c>
      <c r="K264" s="732">
        <v>1527</v>
      </c>
      <c r="L264" s="732">
        <v>1</v>
      </c>
      <c r="M264" s="732">
        <v>509</v>
      </c>
      <c r="N264" s="732">
        <v>3</v>
      </c>
      <c r="O264" s="732">
        <v>1527</v>
      </c>
      <c r="P264" s="746">
        <v>1</v>
      </c>
      <c r="Q264" s="733">
        <v>509</v>
      </c>
    </row>
    <row r="265" spans="1:17" ht="14.4" customHeight="1" x14ac:dyDescent="0.3">
      <c r="A265" s="727" t="s">
        <v>524</v>
      </c>
      <c r="B265" s="728" t="s">
        <v>1234</v>
      </c>
      <c r="C265" s="728" t="s">
        <v>1235</v>
      </c>
      <c r="D265" s="728" t="s">
        <v>1374</v>
      </c>
      <c r="E265" s="728" t="s">
        <v>662</v>
      </c>
      <c r="F265" s="732">
        <v>0.75</v>
      </c>
      <c r="G265" s="732">
        <v>1427</v>
      </c>
      <c r="H265" s="732"/>
      <c r="I265" s="732">
        <v>1902.6666666666667</v>
      </c>
      <c r="J265" s="732"/>
      <c r="K265" s="732"/>
      <c r="L265" s="732"/>
      <c r="M265" s="732"/>
      <c r="N265" s="732">
        <v>0.4</v>
      </c>
      <c r="O265" s="732">
        <v>803.86</v>
      </c>
      <c r="P265" s="746"/>
      <c r="Q265" s="733">
        <v>2009.6499999999999</v>
      </c>
    </row>
    <row r="266" spans="1:17" ht="14.4" customHeight="1" x14ac:dyDescent="0.3">
      <c r="A266" s="727" t="s">
        <v>524</v>
      </c>
      <c r="B266" s="728" t="s">
        <v>1234</v>
      </c>
      <c r="C266" s="728" t="s">
        <v>1235</v>
      </c>
      <c r="D266" s="728" t="s">
        <v>1378</v>
      </c>
      <c r="E266" s="728" t="s">
        <v>666</v>
      </c>
      <c r="F266" s="732">
        <v>3.35</v>
      </c>
      <c r="G266" s="732">
        <v>5932.18</v>
      </c>
      <c r="H266" s="732">
        <v>0.90540540540540548</v>
      </c>
      <c r="I266" s="732">
        <v>1770.8</v>
      </c>
      <c r="J266" s="732">
        <v>3.6999999999999997</v>
      </c>
      <c r="K266" s="732">
        <v>6551.96</v>
      </c>
      <c r="L266" s="732">
        <v>1</v>
      </c>
      <c r="M266" s="732">
        <v>1770.8000000000002</v>
      </c>
      <c r="N266" s="732">
        <v>2.4000000000000004</v>
      </c>
      <c r="O266" s="732">
        <v>4365.6900000000005</v>
      </c>
      <c r="P266" s="746">
        <v>0.66631817044060104</v>
      </c>
      <c r="Q266" s="733">
        <v>1819.0374999999999</v>
      </c>
    </row>
    <row r="267" spans="1:17" ht="14.4" customHeight="1" x14ac:dyDescent="0.3">
      <c r="A267" s="727" t="s">
        <v>524</v>
      </c>
      <c r="B267" s="728" t="s">
        <v>1234</v>
      </c>
      <c r="C267" s="728" t="s">
        <v>1235</v>
      </c>
      <c r="D267" s="728" t="s">
        <v>1379</v>
      </c>
      <c r="E267" s="728" t="s">
        <v>664</v>
      </c>
      <c r="F267" s="732">
        <v>0.44999999999999996</v>
      </c>
      <c r="G267" s="732">
        <v>406.71</v>
      </c>
      <c r="H267" s="732">
        <v>1.2857142857142858</v>
      </c>
      <c r="I267" s="732">
        <v>903.80000000000007</v>
      </c>
      <c r="J267" s="732">
        <v>0.35</v>
      </c>
      <c r="K267" s="732">
        <v>316.33</v>
      </c>
      <c r="L267" s="732">
        <v>1</v>
      </c>
      <c r="M267" s="732">
        <v>903.80000000000007</v>
      </c>
      <c r="N267" s="732">
        <v>0.35000000000000003</v>
      </c>
      <c r="O267" s="732">
        <v>316.33</v>
      </c>
      <c r="P267" s="746">
        <v>1</v>
      </c>
      <c r="Q267" s="733">
        <v>903.79999999999984</v>
      </c>
    </row>
    <row r="268" spans="1:17" ht="14.4" customHeight="1" x14ac:dyDescent="0.3">
      <c r="A268" s="727" t="s">
        <v>524</v>
      </c>
      <c r="B268" s="728" t="s">
        <v>1234</v>
      </c>
      <c r="C268" s="728" t="s">
        <v>1235</v>
      </c>
      <c r="D268" s="728" t="s">
        <v>1434</v>
      </c>
      <c r="E268" s="728" t="s">
        <v>1435</v>
      </c>
      <c r="F268" s="732">
        <v>3</v>
      </c>
      <c r="G268" s="732">
        <v>56197.02</v>
      </c>
      <c r="H268" s="732"/>
      <c r="I268" s="732">
        <v>18732.34</v>
      </c>
      <c r="J268" s="732"/>
      <c r="K268" s="732"/>
      <c r="L268" s="732"/>
      <c r="M268" s="732"/>
      <c r="N268" s="732"/>
      <c r="O268" s="732"/>
      <c r="P268" s="746"/>
      <c r="Q268" s="733"/>
    </row>
    <row r="269" spans="1:17" ht="14.4" customHeight="1" x14ac:dyDescent="0.3">
      <c r="A269" s="727" t="s">
        <v>524</v>
      </c>
      <c r="B269" s="728" t="s">
        <v>1234</v>
      </c>
      <c r="C269" s="728" t="s">
        <v>1238</v>
      </c>
      <c r="D269" s="728" t="s">
        <v>1241</v>
      </c>
      <c r="E269" s="728" t="s">
        <v>1242</v>
      </c>
      <c r="F269" s="732">
        <v>2690</v>
      </c>
      <c r="G269" s="732">
        <v>5625.9</v>
      </c>
      <c r="H269" s="732">
        <v>0.42004076543449526</v>
      </c>
      <c r="I269" s="732">
        <v>2.0914126394052044</v>
      </c>
      <c r="J269" s="732">
        <v>5310</v>
      </c>
      <c r="K269" s="732">
        <v>13393.7</v>
      </c>
      <c r="L269" s="732">
        <v>1</v>
      </c>
      <c r="M269" s="732">
        <v>2.5223540489642184</v>
      </c>
      <c r="N269" s="732">
        <v>4000</v>
      </c>
      <c r="O269" s="732">
        <v>10360</v>
      </c>
      <c r="P269" s="746">
        <v>0.77349798785996393</v>
      </c>
      <c r="Q269" s="733">
        <v>2.59</v>
      </c>
    </row>
    <row r="270" spans="1:17" ht="14.4" customHeight="1" x14ac:dyDescent="0.3">
      <c r="A270" s="727" t="s">
        <v>524</v>
      </c>
      <c r="B270" s="728" t="s">
        <v>1234</v>
      </c>
      <c r="C270" s="728" t="s">
        <v>1238</v>
      </c>
      <c r="D270" s="728" t="s">
        <v>1243</v>
      </c>
      <c r="E270" s="728" t="s">
        <v>1244</v>
      </c>
      <c r="F270" s="732">
        <v>-150</v>
      </c>
      <c r="G270" s="732">
        <v>-5940.9</v>
      </c>
      <c r="H270" s="732"/>
      <c r="I270" s="732">
        <v>39.605999999999995</v>
      </c>
      <c r="J270" s="732"/>
      <c r="K270" s="732"/>
      <c r="L270" s="732"/>
      <c r="M270" s="732"/>
      <c r="N270" s="732"/>
      <c r="O270" s="732"/>
      <c r="P270" s="746"/>
      <c r="Q270" s="733"/>
    </row>
    <row r="271" spans="1:17" ht="14.4" customHeight="1" x14ac:dyDescent="0.3">
      <c r="A271" s="727" t="s">
        <v>524</v>
      </c>
      <c r="B271" s="728" t="s">
        <v>1234</v>
      </c>
      <c r="C271" s="728" t="s">
        <v>1238</v>
      </c>
      <c r="D271" s="728" t="s">
        <v>1249</v>
      </c>
      <c r="E271" s="728" t="s">
        <v>1250</v>
      </c>
      <c r="F271" s="732">
        <v>0</v>
      </c>
      <c r="G271" s="732">
        <v>-6603.3</v>
      </c>
      <c r="H271" s="732">
        <v>-1.3509206219312602</v>
      </c>
      <c r="I271" s="732"/>
      <c r="J271" s="732">
        <v>800</v>
      </c>
      <c r="K271" s="732">
        <v>4888</v>
      </c>
      <c r="L271" s="732">
        <v>1</v>
      </c>
      <c r="M271" s="732">
        <v>6.11</v>
      </c>
      <c r="N271" s="732"/>
      <c r="O271" s="732"/>
      <c r="P271" s="746"/>
      <c r="Q271" s="733"/>
    </row>
    <row r="272" spans="1:17" ht="14.4" customHeight="1" x14ac:dyDescent="0.3">
      <c r="A272" s="727" t="s">
        <v>524</v>
      </c>
      <c r="B272" s="728" t="s">
        <v>1234</v>
      </c>
      <c r="C272" s="728" t="s">
        <v>1238</v>
      </c>
      <c r="D272" s="728" t="s">
        <v>1251</v>
      </c>
      <c r="E272" s="728" t="s">
        <v>1252</v>
      </c>
      <c r="F272" s="732">
        <v>0</v>
      </c>
      <c r="G272" s="732">
        <v>-14.3</v>
      </c>
      <c r="H272" s="732"/>
      <c r="I272" s="732"/>
      <c r="J272" s="732"/>
      <c r="K272" s="732"/>
      <c r="L272" s="732"/>
      <c r="M272" s="732"/>
      <c r="N272" s="732"/>
      <c r="O272" s="732"/>
      <c r="P272" s="746"/>
      <c r="Q272" s="733"/>
    </row>
    <row r="273" spans="1:17" ht="14.4" customHeight="1" x14ac:dyDescent="0.3">
      <c r="A273" s="727" t="s">
        <v>524</v>
      </c>
      <c r="B273" s="728" t="s">
        <v>1234</v>
      </c>
      <c r="C273" s="728" t="s">
        <v>1238</v>
      </c>
      <c r="D273" s="728" t="s">
        <v>1255</v>
      </c>
      <c r="E273" s="728" t="s">
        <v>1256</v>
      </c>
      <c r="F273" s="732">
        <v>0</v>
      </c>
      <c r="G273" s="732">
        <v>-19.600000000000001</v>
      </c>
      <c r="H273" s="732"/>
      <c r="I273" s="732"/>
      <c r="J273" s="732"/>
      <c r="K273" s="732"/>
      <c r="L273" s="732"/>
      <c r="M273" s="732"/>
      <c r="N273" s="732"/>
      <c r="O273" s="732"/>
      <c r="P273" s="746"/>
      <c r="Q273" s="733"/>
    </row>
    <row r="274" spans="1:17" ht="14.4" customHeight="1" x14ac:dyDescent="0.3">
      <c r="A274" s="727" t="s">
        <v>524</v>
      </c>
      <c r="B274" s="728" t="s">
        <v>1234</v>
      </c>
      <c r="C274" s="728" t="s">
        <v>1238</v>
      </c>
      <c r="D274" s="728" t="s">
        <v>1259</v>
      </c>
      <c r="E274" s="728" t="s">
        <v>1260</v>
      </c>
      <c r="F274" s="732">
        <v>5624.58</v>
      </c>
      <c r="G274" s="732">
        <v>204078.04999999993</v>
      </c>
      <c r="H274" s="732">
        <v>0.85614359588360778</v>
      </c>
      <c r="I274" s="732">
        <v>36.283251371657961</v>
      </c>
      <c r="J274" s="732">
        <v>5406.91</v>
      </c>
      <c r="K274" s="732">
        <v>238368.95</v>
      </c>
      <c r="L274" s="732">
        <v>1</v>
      </c>
      <c r="M274" s="732">
        <v>44.085984416237743</v>
      </c>
      <c r="N274" s="732">
        <v>5324.46</v>
      </c>
      <c r="O274" s="732">
        <v>183640.59999999998</v>
      </c>
      <c r="P274" s="746">
        <v>0.77040487026519167</v>
      </c>
      <c r="Q274" s="733">
        <v>34.489995229563178</v>
      </c>
    </row>
    <row r="275" spans="1:17" ht="14.4" customHeight="1" x14ac:dyDescent="0.3">
      <c r="A275" s="727" t="s">
        <v>524</v>
      </c>
      <c r="B275" s="728" t="s">
        <v>1234</v>
      </c>
      <c r="C275" s="728" t="s">
        <v>1238</v>
      </c>
      <c r="D275" s="728" t="s">
        <v>1263</v>
      </c>
      <c r="E275" s="728" t="s">
        <v>1264</v>
      </c>
      <c r="F275" s="732">
        <v>0</v>
      </c>
      <c r="G275" s="732">
        <v>-1092</v>
      </c>
      <c r="H275" s="732"/>
      <c r="I275" s="732"/>
      <c r="J275" s="732"/>
      <c r="K275" s="732"/>
      <c r="L275" s="732"/>
      <c r="M275" s="732"/>
      <c r="N275" s="732"/>
      <c r="O275" s="732"/>
      <c r="P275" s="746"/>
      <c r="Q275" s="733"/>
    </row>
    <row r="276" spans="1:17" ht="14.4" customHeight="1" x14ac:dyDescent="0.3">
      <c r="A276" s="727" t="s">
        <v>524</v>
      </c>
      <c r="B276" s="728" t="s">
        <v>1234</v>
      </c>
      <c r="C276" s="728" t="s">
        <v>1238</v>
      </c>
      <c r="D276" s="728" t="s">
        <v>1267</v>
      </c>
      <c r="E276" s="728" t="s">
        <v>1268</v>
      </c>
      <c r="F276" s="732"/>
      <c r="G276" s="732"/>
      <c r="H276" s="732"/>
      <c r="I276" s="732"/>
      <c r="J276" s="732">
        <v>5.2</v>
      </c>
      <c r="K276" s="732">
        <v>20722.52</v>
      </c>
      <c r="L276" s="732">
        <v>1</v>
      </c>
      <c r="M276" s="732">
        <v>3985.1</v>
      </c>
      <c r="N276" s="732"/>
      <c r="O276" s="732"/>
      <c r="P276" s="746"/>
      <c r="Q276" s="733"/>
    </row>
    <row r="277" spans="1:17" ht="14.4" customHeight="1" x14ac:dyDescent="0.3">
      <c r="A277" s="727" t="s">
        <v>524</v>
      </c>
      <c r="B277" s="728" t="s">
        <v>1234</v>
      </c>
      <c r="C277" s="728" t="s">
        <v>1238</v>
      </c>
      <c r="D277" s="728" t="s">
        <v>1269</v>
      </c>
      <c r="E277" s="728" t="s">
        <v>1270</v>
      </c>
      <c r="F277" s="732">
        <v>-1</v>
      </c>
      <c r="G277" s="732">
        <v>-2608.12</v>
      </c>
      <c r="H277" s="732"/>
      <c r="I277" s="732">
        <v>2608.12</v>
      </c>
      <c r="J277" s="732"/>
      <c r="K277" s="732"/>
      <c r="L277" s="732"/>
      <c r="M277" s="732"/>
      <c r="N277" s="732"/>
      <c r="O277" s="732"/>
      <c r="P277" s="746"/>
      <c r="Q277" s="733"/>
    </row>
    <row r="278" spans="1:17" ht="14.4" customHeight="1" x14ac:dyDescent="0.3">
      <c r="A278" s="727" t="s">
        <v>524</v>
      </c>
      <c r="B278" s="728" t="s">
        <v>1234</v>
      </c>
      <c r="C278" s="728" t="s">
        <v>1238</v>
      </c>
      <c r="D278" s="728" t="s">
        <v>1273</v>
      </c>
      <c r="E278" s="728" t="s">
        <v>1274</v>
      </c>
      <c r="F278" s="732">
        <v>0</v>
      </c>
      <c r="G278" s="732">
        <v>-666.36</v>
      </c>
      <c r="H278" s="732"/>
      <c r="I278" s="732"/>
      <c r="J278" s="732"/>
      <c r="K278" s="732"/>
      <c r="L278" s="732"/>
      <c r="M278" s="732"/>
      <c r="N278" s="732"/>
      <c r="O278" s="732"/>
      <c r="P278" s="746"/>
      <c r="Q278" s="733"/>
    </row>
    <row r="279" spans="1:17" ht="14.4" customHeight="1" x14ac:dyDescent="0.3">
      <c r="A279" s="727" t="s">
        <v>524</v>
      </c>
      <c r="B279" s="728" t="s">
        <v>1234</v>
      </c>
      <c r="C279" s="728" t="s">
        <v>1238</v>
      </c>
      <c r="D279" s="728" t="s">
        <v>1380</v>
      </c>
      <c r="E279" s="728" t="s">
        <v>1381</v>
      </c>
      <c r="F279" s="732">
        <v>3672</v>
      </c>
      <c r="G279" s="732">
        <v>122849.75000000001</v>
      </c>
      <c r="H279" s="732">
        <v>1.643086950037884</v>
      </c>
      <c r="I279" s="732">
        <v>33.455814270152509</v>
      </c>
      <c r="J279" s="732">
        <v>2265</v>
      </c>
      <c r="K279" s="732">
        <v>74767.650000000009</v>
      </c>
      <c r="L279" s="732">
        <v>1</v>
      </c>
      <c r="M279" s="732">
        <v>33.010000000000005</v>
      </c>
      <c r="N279" s="732">
        <v>1857</v>
      </c>
      <c r="O279" s="732">
        <v>62859.45</v>
      </c>
      <c r="P279" s="746">
        <v>0.84073058334720951</v>
      </c>
      <c r="Q279" s="733">
        <v>33.85</v>
      </c>
    </row>
    <row r="280" spans="1:17" ht="14.4" customHeight="1" x14ac:dyDescent="0.3">
      <c r="A280" s="727" t="s">
        <v>524</v>
      </c>
      <c r="B280" s="728" t="s">
        <v>1234</v>
      </c>
      <c r="C280" s="728" t="s">
        <v>1238</v>
      </c>
      <c r="D280" s="728" t="s">
        <v>1281</v>
      </c>
      <c r="E280" s="728" t="s">
        <v>1282</v>
      </c>
      <c r="F280" s="732">
        <v>0</v>
      </c>
      <c r="G280" s="732">
        <v>-1512</v>
      </c>
      <c r="H280" s="732"/>
      <c r="I280" s="732"/>
      <c r="J280" s="732"/>
      <c r="K280" s="732"/>
      <c r="L280" s="732"/>
      <c r="M280" s="732"/>
      <c r="N280" s="732"/>
      <c r="O280" s="732"/>
      <c r="P280" s="746"/>
      <c r="Q280" s="733"/>
    </row>
    <row r="281" spans="1:17" ht="14.4" customHeight="1" x14ac:dyDescent="0.3">
      <c r="A281" s="727" t="s">
        <v>524</v>
      </c>
      <c r="B281" s="728" t="s">
        <v>1234</v>
      </c>
      <c r="C281" s="728" t="s">
        <v>1238</v>
      </c>
      <c r="D281" s="728" t="s">
        <v>1436</v>
      </c>
      <c r="E281" s="728" t="s">
        <v>1437</v>
      </c>
      <c r="F281" s="732"/>
      <c r="G281" s="732"/>
      <c r="H281" s="732"/>
      <c r="I281" s="732"/>
      <c r="J281" s="732">
        <v>292</v>
      </c>
      <c r="K281" s="732">
        <v>45487.76</v>
      </c>
      <c r="L281" s="732">
        <v>1</v>
      </c>
      <c r="M281" s="732">
        <v>155.78</v>
      </c>
      <c r="N281" s="732"/>
      <c r="O281" s="732"/>
      <c r="P281" s="746"/>
      <c r="Q281" s="733"/>
    </row>
    <row r="282" spans="1:17" ht="14.4" customHeight="1" x14ac:dyDescent="0.3">
      <c r="A282" s="727" t="s">
        <v>524</v>
      </c>
      <c r="B282" s="728" t="s">
        <v>1234</v>
      </c>
      <c r="C282" s="728" t="s">
        <v>1386</v>
      </c>
      <c r="D282" s="728" t="s">
        <v>1387</v>
      </c>
      <c r="E282" s="728" t="s">
        <v>1388</v>
      </c>
      <c r="F282" s="732">
        <v>9</v>
      </c>
      <c r="G282" s="732">
        <v>7958.8799999999992</v>
      </c>
      <c r="H282" s="732"/>
      <c r="I282" s="732">
        <v>884.31999999999994</v>
      </c>
      <c r="J282" s="732"/>
      <c r="K282" s="732"/>
      <c r="L282" s="732"/>
      <c r="M282" s="732"/>
      <c r="N282" s="732"/>
      <c r="O282" s="732"/>
      <c r="P282" s="746"/>
      <c r="Q282" s="733"/>
    </row>
    <row r="283" spans="1:17" ht="14.4" customHeight="1" x14ac:dyDescent="0.3">
      <c r="A283" s="727" t="s">
        <v>524</v>
      </c>
      <c r="B283" s="728" t="s">
        <v>1234</v>
      </c>
      <c r="C283" s="728" t="s">
        <v>1294</v>
      </c>
      <c r="D283" s="728" t="s">
        <v>1320</v>
      </c>
      <c r="E283" s="728" t="s">
        <v>1321</v>
      </c>
      <c r="F283" s="732"/>
      <c r="G283" s="732"/>
      <c r="H283" s="732"/>
      <c r="I283" s="732"/>
      <c r="J283" s="732">
        <v>1</v>
      </c>
      <c r="K283" s="732">
        <v>1279</v>
      </c>
      <c r="L283" s="732">
        <v>1</v>
      </c>
      <c r="M283" s="732">
        <v>1279</v>
      </c>
      <c r="N283" s="732"/>
      <c r="O283" s="732"/>
      <c r="P283" s="746"/>
      <c r="Q283" s="733"/>
    </row>
    <row r="284" spans="1:17" ht="14.4" customHeight="1" x14ac:dyDescent="0.3">
      <c r="A284" s="727" t="s">
        <v>524</v>
      </c>
      <c r="B284" s="728" t="s">
        <v>1234</v>
      </c>
      <c r="C284" s="728" t="s">
        <v>1294</v>
      </c>
      <c r="D284" s="728" t="s">
        <v>1332</v>
      </c>
      <c r="E284" s="728" t="s">
        <v>1333</v>
      </c>
      <c r="F284" s="732">
        <v>52</v>
      </c>
      <c r="G284" s="732">
        <v>91624</v>
      </c>
      <c r="H284" s="732">
        <v>0.83674885844748859</v>
      </c>
      <c r="I284" s="732">
        <v>1762</v>
      </c>
      <c r="J284" s="732">
        <v>60</v>
      </c>
      <c r="K284" s="732">
        <v>109500</v>
      </c>
      <c r="L284" s="732">
        <v>1</v>
      </c>
      <c r="M284" s="732">
        <v>1825</v>
      </c>
      <c r="N284" s="732">
        <v>46</v>
      </c>
      <c r="O284" s="732">
        <v>83950</v>
      </c>
      <c r="P284" s="746">
        <v>0.76666666666666672</v>
      </c>
      <c r="Q284" s="733">
        <v>1825</v>
      </c>
    </row>
    <row r="285" spans="1:17" ht="14.4" customHeight="1" x14ac:dyDescent="0.3">
      <c r="A285" s="727" t="s">
        <v>524</v>
      </c>
      <c r="B285" s="728" t="s">
        <v>1234</v>
      </c>
      <c r="C285" s="728" t="s">
        <v>1294</v>
      </c>
      <c r="D285" s="728" t="s">
        <v>1391</v>
      </c>
      <c r="E285" s="728" t="s">
        <v>1392</v>
      </c>
      <c r="F285" s="732">
        <v>9</v>
      </c>
      <c r="G285" s="732">
        <v>129060</v>
      </c>
      <c r="H285" s="732">
        <v>1.112126016820626</v>
      </c>
      <c r="I285" s="732">
        <v>14340</v>
      </c>
      <c r="J285" s="732">
        <v>8</v>
      </c>
      <c r="K285" s="732">
        <v>116048</v>
      </c>
      <c r="L285" s="732">
        <v>1</v>
      </c>
      <c r="M285" s="732">
        <v>14506</v>
      </c>
      <c r="N285" s="732">
        <v>7</v>
      </c>
      <c r="O285" s="732">
        <v>101549</v>
      </c>
      <c r="P285" s="746">
        <v>0.87506031986764099</v>
      </c>
      <c r="Q285" s="733">
        <v>14507</v>
      </c>
    </row>
    <row r="286" spans="1:17" ht="14.4" customHeight="1" x14ac:dyDescent="0.3">
      <c r="A286" s="727" t="s">
        <v>524</v>
      </c>
      <c r="B286" s="728" t="s">
        <v>1234</v>
      </c>
      <c r="C286" s="728" t="s">
        <v>1294</v>
      </c>
      <c r="D286" s="728" t="s">
        <v>1338</v>
      </c>
      <c r="E286" s="728" t="s">
        <v>1339</v>
      </c>
      <c r="F286" s="732">
        <v>6</v>
      </c>
      <c r="G286" s="732">
        <v>0</v>
      </c>
      <c r="H286" s="732"/>
      <c r="I286" s="732">
        <v>0</v>
      </c>
      <c r="J286" s="732"/>
      <c r="K286" s="732"/>
      <c r="L286" s="732"/>
      <c r="M286" s="732"/>
      <c r="N286" s="732"/>
      <c r="O286" s="732"/>
      <c r="P286" s="746"/>
      <c r="Q286" s="733"/>
    </row>
    <row r="287" spans="1:17" ht="14.4" customHeight="1" x14ac:dyDescent="0.3">
      <c r="A287" s="727" t="s">
        <v>524</v>
      </c>
      <c r="B287" s="728" t="s">
        <v>1234</v>
      </c>
      <c r="C287" s="728" t="s">
        <v>1294</v>
      </c>
      <c r="D287" s="728" t="s">
        <v>1346</v>
      </c>
      <c r="E287" s="728" t="s">
        <v>1347</v>
      </c>
      <c r="F287" s="732">
        <v>97</v>
      </c>
      <c r="G287" s="732">
        <v>190605</v>
      </c>
      <c r="H287" s="732">
        <v>0.89327390827545483</v>
      </c>
      <c r="I287" s="732">
        <v>1965</v>
      </c>
      <c r="J287" s="732">
        <v>106</v>
      </c>
      <c r="K287" s="732">
        <v>213378</v>
      </c>
      <c r="L287" s="732">
        <v>1</v>
      </c>
      <c r="M287" s="732">
        <v>2013</v>
      </c>
      <c r="N287" s="732">
        <v>90</v>
      </c>
      <c r="O287" s="732">
        <v>181260</v>
      </c>
      <c r="P287" s="746">
        <v>0.84947839046199702</v>
      </c>
      <c r="Q287" s="733">
        <v>2014</v>
      </c>
    </row>
    <row r="288" spans="1:17" ht="14.4" customHeight="1" x14ac:dyDescent="0.3">
      <c r="A288" s="727" t="s">
        <v>524</v>
      </c>
      <c r="B288" s="728" t="s">
        <v>1234</v>
      </c>
      <c r="C288" s="728" t="s">
        <v>1294</v>
      </c>
      <c r="D288" s="728" t="s">
        <v>1348</v>
      </c>
      <c r="E288" s="728" t="s">
        <v>1349</v>
      </c>
      <c r="F288" s="732">
        <v>42</v>
      </c>
      <c r="G288" s="732">
        <v>17682</v>
      </c>
      <c r="H288" s="732">
        <v>0.59503297886660389</v>
      </c>
      <c r="I288" s="732">
        <v>421</v>
      </c>
      <c r="J288" s="732">
        <v>68</v>
      </c>
      <c r="K288" s="732">
        <v>29716</v>
      </c>
      <c r="L288" s="732">
        <v>1</v>
      </c>
      <c r="M288" s="732">
        <v>437</v>
      </c>
      <c r="N288" s="732">
        <v>51</v>
      </c>
      <c r="O288" s="732">
        <v>22287</v>
      </c>
      <c r="P288" s="746">
        <v>0.75</v>
      </c>
      <c r="Q288" s="733">
        <v>437</v>
      </c>
    </row>
    <row r="289" spans="1:17" ht="14.4" customHeight="1" x14ac:dyDescent="0.3">
      <c r="A289" s="727" t="s">
        <v>524</v>
      </c>
      <c r="B289" s="728" t="s">
        <v>1234</v>
      </c>
      <c r="C289" s="728" t="s">
        <v>1294</v>
      </c>
      <c r="D289" s="728" t="s">
        <v>1362</v>
      </c>
      <c r="E289" s="728" t="s">
        <v>1363</v>
      </c>
      <c r="F289" s="732">
        <v>3</v>
      </c>
      <c r="G289" s="732">
        <v>3027</v>
      </c>
      <c r="H289" s="732">
        <v>0.73186653771760157</v>
      </c>
      <c r="I289" s="732">
        <v>1009</v>
      </c>
      <c r="J289" s="732">
        <v>4</v>
      </c>
      <c r="K289" s="732">
        <v>4136</v>
      </c>
      <c r="L289" s="732">
        <v>1</v>
      </c>
      <c r="M289" s="732">
        <v>1034</v>
      </c>
      <c r="N289" s="732">
        <v>4</v>
      </c>
      <c r="O289" s="732">
        <v>4144</v>
      </c>
      <c r="P289" s="746">
        <v>1.0019342359767891</v>
      </c>
      <c r="Q289" s="733">
        <v>1036</v>
      </c>
    </row>
    <row r="290" spans="1:17" ht="14.4" customHeight="1" x14ac:dyDescent="0.3">
      <c r="A290" s="727" t="s">
        <v>524</v>
      </c>
      <c r="B290" s="728" t="s">
        <v>1438</v>
      </c>
      <c r="C290" s="728" t="s">
        <v>1235</v>
      </c>
      <c r="D290" s="728" t="s">
        <v>1434</v>
      </c>
      <c r="E290" s="728" t="s">
        <v>1435</v>
      </c>
      <c r="F290" s="732">
        <v>13</v>
      </c>
      <c r="G290" s="732">
        <v>243520.15999999997</v>
      </c>
      <c r="H290" s="732">
        <v>1.8571428571428568</v>
      </c>
      <c r="I290" s="732">
        <v>18732.32</v>
      </c>
      <c r="J290" s="732">
        <v>7</v>
      </c>
      <c r="K290" s="732">
        <v>131126.24000000002</v>
      </c>
      <c r="L290" s="732">
        <v>1</v>
      </c>
      <c r="M290" s="732">
        <v>18732.320000000003</v>
      </c>
      <c r="N290" s="732">
        <v>17.5</v>
      </c>
      <c r="O290" s="732">
        <v>327815.65000000002</v>
      </c>
      <c r="P290" s="746">
        <v>2.5000003813119327</v>
      </c>
      <c r="Q290" s="733">
        <v>18732.322857142859</v>
      </c>
    </row>
    <row r="291" spans="1:17" ht="14.4" customHeight="1" x14ac:dyDescent="0.3">
      <c r="A291" s="727" t="s">
        <v>524</v>
      </c>
      <c r="B291" s="728" t="s">
        <v>1438</v>
      </c>
      <c r="C291" s="728" t="s">
        <v>1238</v>
      </c>
      <c r="D291" s="728" t="s">
        <v>1439</v>
      </c>
      <c r="E291" s="728" t="s">
        <v>1440</v>
      </c>
      <c r="F291" s="732">
        <v>5440</v>
      </c>
      <c r="G291" s="732">
        <v>8160</v>
      </c>
      <c r="H291" s="732">
        <v>4.5018205892088714</v>
      </c>
      <c r="I291" s="732">
        <v>1.5</v>
      </c>
      <c r="J291" s="732">
        <v>1140</v>
      </c>
      <c r="K291" s="732">
        <v>1812.6</v>
      </c>
      <c r="L291" s="732">
        <v>1</v>
      </c>
      <c r="M291" s="732">
        <v>1.5899999999999999</v>
      </c>
      <c r="N291" s="732">
        <v>1959</v>
      </c>
      <c r="O291" s="732">
        <v>3682.92</v>
      </c>
      <c r="P291" s="746">
        <v>2.0318437603442572</v>
      </c>
      <c r="Q291" s="733">
        <v>1.8800000000000001</v>
      </c>
    </row>
    <row r="292" spans="1:17" ht="14.4" customHeight="1" x14ac:dyDescent="0.3">
      <c r="A292" s="727" t="s">
        <v>524</v>
      </c>
      <c r="B292" s="728" t="s">
        <v>1438</v>
      </c>
      <c r="C292" s="728" t="s">
        <v>1238</v>
      </c>
      <c r="D292" s="728" t="s">
        <v>1441</v>
      </c>
      <c r="E292" s="728" t="s">
        <v>1442</v>
      </c>
      <c r="F292" s="732">
        <v>133190</v>
      </c>
      <c r="G292" s="732">
        <v>231750.59999999998</v>
      </c>
      <c r="H292" s="732">
        <v>0.62442905642075763</v>
      </c>
      <c r="I292" s="732">
        <v>1.7399999999999998</v>
      </c>
      <c r="J292" s="732">
        <v>212080</v>
      </c>
      <c r="K292" s="732">
        <v>371140</v>
      </c>
      <c r="L292" s="732">
        <v>1</v>
      </c>
      <c r="M292" s="732">
        <v>1.75</v>
      </c>
      <c r="N292" s="732">
        <v>115940</v>
      </c>
      <c r="O292" s="732">
        <v>195938.6</v>
      </c>
      <c r="P292" s="746">
        <v>0.52793716656787193</v>
      </c>
      <c r="Q292" s="733">
        <v>1.69</v>
      </c>
    </row>
    <row r="293" spans="1:17" ht="14.4" customHeight="1" x14ac:dyDescent="0.3">
      <c r="A293" s="727" t="s">
        <v>524</v>
      </c>
      <c r="B293" s="728" t="s">
        <v>1438</v>
      </c>
      <c r="C293" s="728" t="s">
        <v>1294</v>
      </c>
      <c r="D293" s="728" t="s">
        <v>1443</v>
      </c>
      <c r="E293" s="728" t="s">
        <v>1444</v>
      </c>
      <c r="F293" s="732">
        <v>637</v>
      </c>
      <c r="G293" s="732">
        <v>645111</v>
      </c>
      <c r="H293" s="732">
        <v>0.88026619035858189</v>
      </c>
      <c r="I293" s="732">
        <v>1012.7331240188383</v>
      </c>
      <c r="J293" s="732">
        <v>731</v>
      </c>
      <c r="K293" s="732">
        <v>732859</v>
      </c>
      <c r="L293" s="732">
        <v>1</v>
      </c>
      <c r="M293" s="732">
        <v>1002.5430916552667</v>
      </c>
      <c r="N293" s="732">
        <v>605</v>
      </c>
      <c r="O293" s="732">
        <v>607401</v>
      </c>
      <c r="P293" s="746">
        <v>0.82881018040305166</v>
      </c>
      <c r="Q293" s="733">
        <v>1003.9685950413223</v>
      </c>
    </row>
    <row r="294" spans="1:17" ht="14.4" customHeight="1" x14ac:dyDescent="0.3">
      <c r="A294" s="727" t="s">
        <v>524</v>
      </c>
      <c r="B294" s="728" t="s">
        <v>1438</v>
      </c>
      <c r="C294" s="728" t="s">
        <v>1294</v>
      </c>
      <c r="D294" s="728" t="s">
        <v>1445</v>
      </c>
      <c r="E294" s="728" t="s">
        <v>1446</v>
      </c>
      <c r="F294" s="732">
        <v>14</v>
      </c>
      <c r="G294" s="732">
        <v>9100</v>
      </c>
      <c r="H294" s="732">
        <v>0.43457497612225404</v>
      </c>
      <c r="I294" s="732">
        <v>650</v>
      </c>
      <c r="J294" s="732">
        <v>30</v>
      </c>
      <c r="K294" s="732">
        <v>20940</v>
      </c>
      <c r="L294" s="732">
        <v>1</v>
      </c>
      <c r="M294" s="732">
        <v>698</v>
      </c>
      <c r="N294" s="732">
        <v>20</v>
      </c>
      <c r="O294" s="732">
        <v>13960</v>
      </c>
      <c r="P294" s="746">
        <v>0.66666666666666663</v>
      </c>
      <c r="Q294" s="733">
        <v>698</v>
      </c>
    </row>
    <row r="295" spans="1:17" ht="14.4" customHeight="1" x14ac:dyDescent="0.3">
      <c r="A295" s="727" t="s">
        <v>524</v>
      </c>
      <c r="B295" s="728" t="s">
        <v>1438</v>
      </c>
      <c r="C295" s="728" t="s">
        <v>1294</v>
      </c>
      <c r="D295" s="728" t="s">
        <v>1447</v>
      </c>
      <c r="E295" s="728" t="s">
        <v>1448</v>
      </c>
      <c r="F295" s="732">
        <v>0</v>
      </c>
      <c r="G295" s="732">
        <v>0</v>
      </c>
      <c r="H295" s="732"/>
      <c r="I295" s="732"/>
      <c r="J295" s="732">
        <v>0</v>
      </c>
      <c r="K295" s="732">
        <v>0</v>
      </c>
      <c r="L295" s="732"/>
      <c r="M295" s="732"/>
      <c r="N295" s="732">
        <v>0</v>
      </c>
      <c r="O295" s="732">
        <v>0</v>
      </c>
      <c r="P295" s="746"/>
      <c r="Q295" s="733"/>
    </row>
    <row r="296" spans="1:17" ht="14.4" customHeight="1" x14ac:dyDescent="0.3">
      <c r="A296" s="727" t="s">
        <v>524</v>
      </c>
      <c r="B296" s="728" t="s">
        <v>1438</v>
      </c>
      <c r="C296" s="728" t="s">
        <v>1294</v>
      </c>
      <c r="D296" s="728" t="s">
        <v>1449</v>
      </c>
      <c r="E296" s="728" t="s">
        <v>1450</v>
      </c>
      <c r="F296" s="732">
        <v>1</v>
      </c>
      <c r="G296" s="732">
        <v>0</v>
      </c>
      <c r="H296" s="732"/>
      <c r="I296" s="732">
        <v>0</v>
      </c>
      <c r="J296" s="732">
        <v>2</v>
      </c>
      <c r="K296" s="732">
        <v>0</v>
      </c>
      <c r="L296" s="732"/>
      <c r="M296" s="732">
        <v>0</v>
      </c>
      <c r="N296" s="732">
        <v>3</v>
      </c>
      <c r="O296" s="732">
        <v>0</v>
      </c>
      <c r="P296" s="746"/>
      <c r="Q296" s="733">
        <v>0</v>
      </c>
    </row>
    <row r="297" spans="1:17" ht="14.4" customHeight="1" x14ac:dyDescent="0.3">
      <c r="A297" s="727" t="s">
        <v>524</v>
      </c>
      <c r="B297" s="728" t="s">
        <v>1438</v>
      </c>
      <c r="C297" s="728" t="s">
        <v>1294</v>
      </c>
      <c r="D297" s="728" t="s">
        <v>1338</v>
      </c>
      <c r="E297" s="728" t="s">
        <v>1339</v>
      </c>
      <c r="F297" s="732">
        <v>4</v>
      </c>
      <c r="G297" s="732">
        <v>0</v>
      </c>
      <c r="H297" s="732"/>
      <c r="I297" s="732">
        <v>0</v>
      </c>
      <c r="J297" s="732">
        <v>4</v>
      </c>
      <c r="K297" s="732">
        <v>0</v>
      </c>
      <c r="L297" s="732"/>
      <c r="M297" s="732">
        <v>0</v>
      </c>
      <c r="N297" s="732">
        <v>8</v>
      </c>
      <c r="O297" s="732">
        <v>0</v>
      </c>
      <c r="P297" s="746"/>
      <c r="Q297" s="733">
        <v>0</v>
      </c>
    </row>
    <row r="298" spans="1:17" ht="14.4" customHeight="1" x14ac:dyDescent="0.3">
      <c r="A298" s="727" t="s">
        <v>524</v>
      </c>
      <c r="B298" s="728" t="s">
        <v>1438</v>
      </c>
      <c r="C298" s="728" t="s">
        <v>1294</v>
      </c>
      <c r="D298" s="728" t="s">
        <v>1451</v>
      </c>
      <c r="E298" s="728" t="s">
        <v>1452</v>
      </c>
      <c r="F298" s="732"/>
      <c r="G298" s="732"/>
      <c r="H298" s="732"/>
      <c r="I298" s="732"/>
      <c r="J298" s="732">
        <v>1</v>
      </c>
      <c r="K298" s="732">
        <v>0</v>
      </c>
      <c r="L298" s="732"/>
      <c r="M298" s="732">
        <v>0</v>
      </c>
      <c r="N298" s="732"/>
      <c r="O298" s="732"/>
      <c r="P298" s="746"/>
      <c r="Q298" s="733"/>
    </row>
    <row r="299" spans="1:17" ht="14.4" customHeight="1" x14ac:dyDescent="0.3">
      <c r="A299" s="727" t="s">
        <v>524</v>
      </c>
      <c r="B299" s="728" t="s">
        <v>1438</v>
      </c>
      <c r="C299" s="728" t="s">
        <v>1294</v>
      </c>
      <c r="D299" s="728" t="s">
        <v>1358</v>
      </c>
      <c r="E299" s="728" t="s">
        <v>1359</v>
      </c>
      <c r="F299" s="732">
        <v>117</v>
      </c>
      <c r="G299" s="732">
        <v>38727</v>
      </c>
      <c r="H299" s="732">
        <v>0.85467425847457623</v>
      </c>
      <c r="I299" s="732">
        <v>331</v>
      </c>
      <c r="J299" s="732">
        <v>128</v>
      </c>
      <c r="K299" s="732">
        <v>45312</v>
      </c>
      <c r="L299" s="732">
        <v>1</v>
      </c>
      <c r="M299" s="732">
        <v>354</v>
      </c>
      <c r="N299" s="732">
        <v>109</v>
      </c>
      <c r="O299" s="732">
        <v>38695</v>
      </c>
      <c r="P299" s="746">
        <v>0.85396804378531077</v>
      </c>
      <c r="Q299" s="733">
        <v>355</v>
      </c>
    </row>
    <row r="300" spans="1:17" ht="14.4" customHeight="1" x14ac:dyDescent="0.3">
      <c r="A300" s="727" t="s">
        <v>524</v>
      </c>
      <c r="B300" s="728" t="s">
        <v>1438</v>
      </c>
      <c r="C300" s="728" t="s">
        <v>1294</v>
      </c>
      <c r="D300" s="728" t="s">
        <v>1453</v>
      </c>
      <c r="E300" s="728" t="s">
        <v>1454</v>
      </c>
      <c r="F300" s="732">
        <v>9</v>
      </c>
      <c r="G300" s="732">
        <v>2943</v>
      </c>
      <c r="H300" s="732">
        <v>2.8028571428571429</v>
      </c>
      <c r="I300" s="732">
        <v>327</v>
      </c>
      <c r="J300" s="732">
        <v>3</v>
      </c>
      <c r="K300" s="732">
        <v>1050</v>
      </c>
      <c r="L300" s="732">
        <v>1</v>
      </c>
      <c r="M300" s="732">
        <v>350</v>
      </c>
      <c r="N300" s="732">
        <v>7</v>
      </c>
      <c r="O300" s="732">
        <v>2457</v>
      </c>
      <c r="P300" s="746">
        <v>2.34</v>
      </c>
      <c r="Q300" s="733">
        <v>351</v>
      </c>
    </row>
    <row r="301" spans="1:17" ht="14.4" customHeight="1" x14ac:dyDescent="0.3">
      <c r="A301" s="727" t="s">
        <v>524</v>
      </c>
      <c r="B301" s="728" t="s">
        <v>1438</v>
      </c>
      <c r="C301" s="728" t="s">
        <v>1294</v>
      </c>
      <c r="D301" s="728" t="s">
        <v>1455</v>
      </c>
      <c r="E301" s="728" t="s">
        <v>1456</v>
      </c>
      <c r="F301" s="732">
        <v>105</v>
      </c>
      <c r="G301" s="732">
        <v>68565</v>
      </c>
      <c r="H301" s="732">
        <v>0.89734193615935298</v>
      </c>
      <c r="I301" s="732">
        <v>653</v>
      </c>
      <c r="J301" s="732">
        <v>109</v>
      </c>
      <c r="K301" s="732">
        <v>76409</v>
      </c>
      <c r="L301" s="732">
        <v>1</v>
      </c>
      <c r="M301" s="732">
        <v>701</v>
      </c>
      <c r="N301" s="732">
        <v>94</v>
      </c>
      <c r="O301" s="732">
        <v>65894</v>
      </c>
      <c r="P301" s="746">
        <v>0.86238532110091748</v>
      </c>
      <c r="Q301" s="733">
        <v>701</v>
      </c>
    </row>
    <row r="302" spans="1:17" ht="14.4" customHeight="1" x14ac:dyDescent="0.3">
      <c r="A302" s="727" t="s">
        <v>524</v>
      </c>
      <c r="B302" s="728" t="s">
        <v>1438</v>
      </c>
      <c r="C302" s="728" t="s">
        <v>1294</v>
      </c>
      <c r="D302" s="728" t="s">
        <v>1457</v>
      </c>
      <c r="E302" s="728" t="s">
        <v>1458</v>
      </c>
      <c r="F302" s="732">
        <v>12</v>
      </c>
      <c r="G302" s="732">
        <v>7800</v>
      </c>
      <c r="H302" s="732">
        <v>0.85959885386819479</v>
      </c>
      <c r="I302" s="732">
        <v>650</v>
      </c>
      <c r="J302" s="732">
        <v>13</v>
      </c>
      <c r="K302" s="732">
        <v>9074</v>
      </c>
      <c r="L302" s="732">
        <v>1</v>
      </c>
      <c r="M302" s="732">
        <v>698</v>
      </c>
      <c r="N302" s="732">
        <v>7</v>
      </c>
      <c r="O302" s="732">
        <v>4886</v>
      </c>
      <c r="P302" s="746">
        <v>0.53846153846153844</v>
      </c>
      <c r="Q302" s="733">
        <v>698</v>
      </c>
    </row>
    <row r="303" spans="1:17" ht="14.4" customHeight="1" x14ac:dyDescent="0.3">
      <c r="A303" s="727" t="s">
        <v>1459</v>
      </c>
      <c r="B303" s="728" t="s">
        <v>1234</v>
      </c>
      <c r="C303" s="728" t="s">
        <v>1235</v>
      </c>
      <c r="D303" s="728" t="s">
        <v>1374</v>
      </c>
      <c r="E303" s="728" t="s">
        <v>662</v>
      </c>
      <c r="F303" s="732"/>
      <c r="G303" s="732"/>
      <c r="H303" s="732"/>
      <c r="I303" s="732"/>
      <c r="J303" s="732">
        <v>0.25</v>
      </c>
      <c r="K303" s="732">
        <v>502.41</v>
      </c>
      <c r="L303" s="732">
        <v>1</v>
      </c>
      <c r="M303" s="732">
        <v>2009.64</v>
      </c>
      <c r="N303" s="732"/>
      <c r="O303" s="732"/>
      <c r="P303" s="746"/>
      <c r="Q303" s="733"/>
    </row>
    <row r="304" spans="1:17" ht="14.4" customHeight="1" x14ac:dyDescent="0.3">
      <c r="A304" s="727" t="s">
        <v>1459</v>
      </c>
      <c r="B304" s="728" t="s">
        <v>1234</v>
      </c>
      <c r="C304" s="728" t="s">
        <v>1235</v>
      </c>
      <c r="D304" s="728" t="s">
        <v>1378</v>
      </c>
      <c r="E304" s="728" t="s">
        <v>666</v>
      </c>
      <c r="F304" s="732">
        <v>1.45</v>
      </c>
      <c r="G304" s="732">
        <v>2567.66</v>
      </c>
      <c r="H304" s="732">
        <v>0.93548387096774199</v>
      </c>
      <c r="I304" s="732">
        <v>1770.8</v>
      </c>
      <c r="J304" s="732">
        <v>1.55</v>
      </c>
      <c r="K304" s="732">
        <v>2744.74</v>
      </c>
      <c r="L304" s="732">
        <v>1</v>
      </c>
      <c r="M304" s="732">
        <v>1770.7999999999997</v>
      </c>
      <c r="N304" s="732">
        <v>1.1000000000000001</v>
      </c>
      <c r="O304" s="732">
        <v>2000.95</v>
      </c>
      <c r="P304" s="746">
        <v>0.72901258406989378</v>
      </c>
      <c r="Q304" s="733">
        <v>1819.0454545454545</v>
      </c>
    </row>
    <row r="305" spans="1:17" ht="14.4" customHeight="1" x14ac:dyDescent="0.3">
      <c r="A305" s="727" t="s">
        <v>1459</v>
      </c>
      <c r="B305" s="728" t="s">
        <v>1234</v>
      </c>
      <c r="C305" s="728" t="s">
        <v>1235</v>
      </c>
      <c r="D305" s="728" t="s">
        <v>1379</v>
      </c>
      <c r="E305" s="728" t="s">
        <v>664</v>
      </c>
      <c r="F305" s="732">
        <v>0.15000000000000002</v>
      </c>
      <c r="G305" s="732">
        <v>135.57</v>
      </c>
      <c r="H305" s="732">
        <v>1.5</v>
      </c>
      <c r="I305" s="732">
        <v>903.79999999999984</v>
      </c>
      <c r="J305" s="732">
        <v>0.1</v>
      </c>
      <c r="K305" s="732">
        <v>90.38</v>
      </c>
      <c r="L305" s="732">
        <v>1</v>
      </c>
      <c r="M305" s="732">
        <v>903.8</v>
      </c>
      <c r="N305" s="732">
        <v>0.1</v>
      </c>
      <c r="O305" s="732">
        <v>90.38</v>
      </c>
      <c r="P305" s="746">
        <v>1</v>
      </c>
      <c r="Q305" s="733">
        <v>903.8</v>
      </c>
    </row>
    <row r="306" spans="1:17" ht="14.4" customHeight="1" x14ac:dyDescent="0.3">
      <c r="A306" s="727" t="s">
        <v>1459</v>
      </c>
      <c r="B306" s="728" t="s">
        <v>1234</v>
      </c>
      <c r="C306" s="728" t="s">
        <v>1238</v>
      </c>
      <c r="D306" s="728" t="s">
        <v>1263</v>
      </c>
      <c r="E306" s="728" t="s">
        <v>1264</v>
      </c>
      <c r="F306" s="732"/>
      <c r="G306" s="732"/>
      <c r="H306" s="732"/>
      <c r="I306" s="732"/>
      <c r="J306" s="732">
        <v>390</v>
      </c>
      <c r="K306" s="732">
        <v>7948.2</v>
      </c>
      <c r="L306" s="732">
        <v>1</v>
      </c>
      <c r="M306" s="732">
        <v>20.38</v>
      </c>
      <c r="N306" s="732"/>
      <c r="O306" s="732"/>
      <c r="P306" s="746"/>
      <c r="Q306" s="733"/>
    </row>
    <row r="307" spans="1:17" ht="14.4" customHeight="1" x14ac:dyDescent="0.3">
      <c r="A307" s="727" t="s">
        <v>1459</v>
      </c>
      <c r="B307" s="728" t="s">
        <v>1234</v>
      </c>
      <c r="C307" s="728" t="s">
        <v>1238</v>
      </c>
      <c r="D307" s="728" t="s">
        <v>1380</v>
      </c>
      <c r="E307" s="728" t="s">
        <v>1381</v>
      </c>
      <c r="F307" s="732">
        <v>1294</v>
      </c>
      <c r="G307" s="732">
        <v>43413.7</v>
      </c>
      <c r="H307" s="732">
        <v>1.5845399167101608</v>
      </c>
      <c r="I307" s="732">
        <v>33.549999999999997</v>
      </c>
      <c r="J307" s="732">
        <v>830</v>
      </c>
      <c r="K307" s="732">
        <v>27398.3</v>
      </c>
      <c r="L307" s="732">
        <v>1</v>
      </c>
      <c r="M307" s="732">
        <v>33.01</v>
      </c>
      <c r="N307" s="732">
        <v>348</v>
      </c>
      <c r="O307" s="732">
        <v>11601.35</v>
      </c>
      <c r="P307" s="746">
        <v>0.42343320570984333</v>
      </c>
      <c r="Q307" s="733">
        <v>33.337212643678164</v>
      </c>
    </row>
    <row r="308" spans="1:17" ht="14.4" customHeight="1" x14ac:dyDescent="0.3">
      <c r="A308" s="727" t="s">
        <v>1459</v>
      </c>
      <c r="B308" s="728" t="s">
        <v>1234</v>
      </c>
      <c r="C308" s="728" t="s">
        <v>1386</v>
      </c>
      <c r="D308" s="728" t="s">
        <v>1387</v>
      </c>
      <c r="E308" s="728" t="s">
        <v>1388</v>
      </c>
      <c r="F308" s="732">
        <v>3</v>
      </c>
      <c r="G308" s="732">
        <v>2652.96</v>
      </c>
      <c r="H308" s="732"/>
      <c r="I308" s="732">
        <v>884.32</v>
      </c>
      <c r="J308" s="732"/>
      <c r="K308" s="732"/>
      <c r="L308" s="732"/>
      <c r="M308" s="732"/>
      <c r="N308" s="732"/>
      <c r="O308" s="732"/>
      <c r="P308" s="746"/>
      <c r="Q308" s="733"/>
    </row>
    <row r="309" spans="1:17" ht="14.4" customHeight="1" x14ac:dyDescent="0.3">
      <c r="A309" s="727" t="s">
        <v>1459</v>
      </c>
      <c r="B309" s="728" t="s">
        <v>1234</v>
      </c>
      <c r="C309" s="728" t="s">
        <v>1294</v>
      </c>
      <c r="D309" s="728" t="s">
        <v>1332</v>
      </c>
      <c r="E309" s="728" t="s">
        <v>1333</v>
      </c>
      <c r="F309" s="732"/>
      <c r="G309" s="732"/>
      <c r="H309" s="732"/>
      <c r="I309" s="732"/>
      <c r="J309" s="732">
        <v>1</v>
      </c>
      <c r="K309" s="732">
        <v>1825</v>
      </c>
      <c r="L309" s="732">
        <v>1</v>
      </c>
      <c r="M309" s="732">
        <v>1825</v>
      </c>
      <c r="N309" s="732"/>
      <c r="O309" s="732"/>
      <c r="P309" s="746"/>
      <c r="Q309" s="733"/>
    </row>
    <row r="310" spans="1:17" ht="14.4" customHeight="1" x14ac:dyDescent="0.3">
      <c r="A310" s="727" t="s">
        <v>1459</v>
      </c>
      <c r="B310" s="728" t="s">
        <v>1234</v>
      </c>
      <c r="C310" s="728" t="s">
        <v>1294</v>
      </c>
      <c r="D310" s="728" t="s">
        <v>1391</v>
      </c>
      <c r="E310" s="728" t="s">
        <v>1392</v>
      </c>
      <c r="F310" s="732">
        <v>3</v>
      </c>
      <c r="G310" s="732">
        <v>43020</v>
      </c>
      <c r="H310" s="732">
        <v>0.59313387563766717</v>
      </c>
      <c r="I310" s="732">
        <v>14340</v>
      </c>
      <c r="J310" s="732">
        <v>5</v>
      </c>
      <c r="K310" s="732">
        <v>72530</v>
      </c>
      <c r="L310" s="732">
        <v>1</v>
      </c>
      <c r="M310" s="732">
        <v>14506</v>
      </c>
      <c r="N310" s="732">
        <v>2</v>
      </c>
      <c r="O310" s="732">
        <v>29014</v>
      </c>
      <c r="P310" s="746">
        <v>0.40002757479663587</v>
      </c>
      <c r="Q310" s="733">
        <v>14507</v>
      </c>
    </row>
    <row r="311" spans="1:17" ht="14.4" customHeight="1" x14ac:dyDescent="0.3">
      <c r="A311" s="727" t="s">
        <v>1459</v>
      </c>
      <c r="B311" s="728" t="s">
        <v>1234</v>
      </c>
      <c r="C311" s="728" t="s">
        <v>1294</v>
      </c>
      <c r="D311" s="728" t="s">
        <v>1354</v>
      </c>
      <c r="E311" s="728" t="s">
        <v>1355</v>
      </c>
      <c r="F311" s="732"/>
      <c r="G311" s="732"/>
      <c r="H311" s="732"/>
      <c r="I311" s="732"/>
      <c r="J311" s="732">
        <v>1</v>
      </c>
      <c r="K311" s="732">
        <v>2329</v>
      </c>
      <c r="L311" s="732">
        <v>1</v>
      </c>
      <c r="M311" s="732">
        <v>2329</v>
      </c>
      <c r="N311" s="732"/>
      <c r="O311" s="732"/>
      <c r="P311" s="746"/>
      <c r="Q311" s="733"/>
    </row>
    <row r="312" spans="1:17" ht="14.4" customHeight="1" x14ac:dyDescent="0.3">
      <c r="A312" s="727" t="s">
        <v>1459</v>
      </c>
      <c r="B312" s="728" t="s">
        <v>1234</v>
      </c>
      <c r="C312" s="728" t="s">
        <v>1294</v>
      </c>
      <c r="D312" s="728" t="s">
        <v>1370</v>
      </c>
      <c r="E312" s="728" t="s">
        <v>1371</v>
      </c>
      <c r="F312" s="732"/>
      <c r="G312" s="732"/>
      <c r="H312" s="732"/>
      <c r="I312" s="732"/>
      <c r="J312" s="732">
        <v>1</v>
      </c>
      <c r="K312" s="732">
        <v>718</v>
      </c>
      <c r="L312" s="732">
        <v>1</v>
      </c>
      <c r="M312" s="732">
        <v>718</v>
      </c>
      <c r="N312" s="732"/>
      <c r="O312" s="732"/>
      <c r="P312" s="746"/>
      <c r="Q312" s="733"/>
    </row>
    <row r="313" spans="1:17" ht="14.4" customHeight="1" x14ac:dyDescent="0.3">
      <c r="A313" s="727" t="s">
        <v>1460</v>
      </c>
      <c r="B313" s="728" t="s">
        <v>1234</v>
      </c>
      <c r="C313" s="728" t="s">
        <v>1235</v>
      </c>
      <c r="D313" s="728" t="s">
        <v>1378</v>
      </c>
      <c r="E313" s="728" t="s">
        <v>666</v>
      </c>
      <c r="F313" s="732">
        <v>0.5</v>
      </c>
      <c r="G313" s="732">
        <v>885.4</v>
      </c>
      <c r="H313" s="732"/>
      <c r="I313" s="732">
        <v>1770.8</v>
      </c>
      <c r="J313" s="732"/>
      <c r="K313" s="732"/>
      <c r="L313" s="732"/>
      <c r="M313" s="732"/>
      <c r="N313" s="732">
        <v>0.8</v>
      </c>
      <c r="O313" s="732">
        <v>1455.23</v>
      </c>
      <c r="P313" s="746"/>
      <c r="Q313" s="733">
        <v>1819.0374999999999</v>
      </c>
    </row>
    <row r="314" spans="1:17" ht="14.4" customHeight="1" x14ac:dyDescent="0.3">
      <c r="A314" s="727" t="s">
        <v>1460</v>
      </c>
      <c r="B314" s="728" t="s">
        <v>1234</v>
      </c>
      <c r="C314" s="728" t="s">
        <v>1235</v>
      </c>
      <c r="D314" s="728" t="s">
        <v>1379</v>
      </c>
      <c r="E314" s="728" t="s">
        <v>664</v>
      </c>
      <c r="F314" s="732"/>
      <c r="G314" s="732"/>
      <c r="H314" s="732"/>
      <c r="I314" s="732"/>
      <c r="J314" s="732"/>
      <c r="K314" s="732"/>
      <c r="L314" s="732"/>
      <c r="M314" s="732"/>
      <c r="N314" s="732">
        <v>0.03</v>
      </c>
      <c r="O314" s="732">
        <v>22.59</v>
      </c>
      <c r="P314" s="746"/>
      <c r="Q314" s="733">
        <v>753</v>
      </c>
    </row>
    <row r="315" spans="1:17" ht="14.4" customHeight="1" x14ac:dyDescent="0.3">
      <c r="A315" s="727" t="s">
        <v>1460</v>
      </c>
      <c r="B315" s="728" t="s">
        <v>1234</v>
      </c>
      <c r="C315" s="728" t="s">
        <v>1238</v>
      </c>
      <c r="D315" s="728" t="s">
        <v>1249</v>
      </c>
      <c r="E315" s="728" t="s">
        <v>1250</v>
      </c>
      <c r="F315" s="732">
        <v>290</v>
      </c>
      <c r="G315" s="732">
        <v>1693.6</v>
      </c>
      <c r="H315" s="732">
        <v>0.2007132097877318</v>
      </c>
      <c r="I315" s="732">
        <v>5.84</v>
      </c>
      <c r="J315" s="732">
        <v>1381</v>
      </c>
      <c r="K315" s="732">
        <v>8437.91</v>
      </c>
      <c r="L315" s="732">
        <v>1</v>
      </c>
      <c r="M315" s="732">
        <v>6.11</v>
      </c>
      <c r="N315" s="732">
        <v>711</v>
      </c>
      <c r="O315" s="732">
        <v>3761.19</v>
      </c>
      <c r="P315" s="746">
        <v>0.44574900656679201</v>
      </c>
      <c r="Q315" s="733">
        <v>5.29</v>
      </c>
    </row>
    <row r="316" spans="1:17" ht="14.4" customHeight="1" x14ac:dyDescent="0.3">
      <c r="A316" s="727" t="s">
        <v>1460</v>
      </c>
      <c r="B316" s="728" t="s">
        <v>1234</v>
      </c>
      <c r="C316" s="728" t="s">
        <v>1238</v>
      </c>
      <c r="D316" s="728" t="s">
        <v>1257</v>
      </c>
      <c r="E316" s="728" t="s">
        <v>1258</v>
      </c>
      <c r="F316" s="732"/>
      <c r="G316" s="732"/>
      <c r="H316" s="732"/>
      <c r="I316" s="732"/>
      <c r="J316" s="732">
        <v>800</v>
      </c>
      <c r="K316" s="732">
        <v>15696</v>
      </c>
      <c r="L316" s="732">
        <v>1</v>
      </c>
      <c r="M316" s="732">
        <v>19.62</v>
      </c>
      <c r="N316" s="732"/>
      <c r="O316" s="732"/>
      <c r="P316" s="746"/>
      <c r="Q316" s="733"/>
    </row>
    <row r="317" spans="1:17" ht="14.4" customHeight="1" x14ac:dyDescent="0.3">
      <c r="A317" s="727" t="s">
        <v>1460</v>
      </c>
      <c r="B317" s="728" t="s">
        <v>1234</v>
      </c>
      <c r="C317" s="728" t="s">
        <v>1238</v>
      </c>
      <c r="D317" s="728" t="s">
        <v>1380</v>
      </c>
      <c r="E317" s="728" t="s">
        <v>1381</v>
      </c>
      <c r="F317" s="732">
        <v>403</v>
      </c>
      <c r="G317" s="732">
        <v>13520.65</v>
      </c>
      <c r="H317" s="732"/>
      <c r="I317" s="732">
        <v>33.549999999999997</v>
      </c>
      <c r="J317" s="732"/>
      <c r="K317" s="732"/>
      <c r="L317" s="732"/>
      <c r="M317" s="732"/>
      <c r="N317" s="732">
        <v>354</v>
      </c>
      <c r="O317" s="732">
        <v>11982.900000000001</v>
      </c>
      <c r="P317" s="746"/>
      <c r="Q317" s="733">
        <v>33.85</v>
      </c>
    </row>
    <row r="318" spans="1:17" ht="14.4" customHeight="1" x14ac:dyDescent="0.3">
      <c r="A318" s="727" t="s">
        <v>1460</v>
      </c>
      <c r="B318" s="728" t="s">
        <v>1234</v>
      </c>
      <c r="C318" s="728" t="s">
        <v>1386</v>
      </c>
      <c r="D318" s="728" t="s">
        <v>1387</v>
      </c>
      <c r="E318" s="728" t="s">
        <v>1388</v>
      </c>
      <c r="F318" s="732">
        <v>1</v>
      </c>
      <c r="G318" s="732">
        <v>884.32</v>
      </c>
      <c r="H318" s="732"/>
      <c r="I318" s="732">
        <v>884.32</v>
      </c>
      <c r="J318" s="732"/>
      <c r="K318" s="732"/>
      <c r="L318" s="732"/>
      <c r="M318" s="732"/>
      <c r="N318" s="732"/>
      <c r="O318" s="732"/>
      <c r="P318" s="746"/>
      <c r="Q318" s="733"/>
    </row>
    <row r="319" spans="1:17" ht="14.4" customHeight="1" x14ac:dyDescent="0.3">
      <c r="A319" s="727" t="s">
        <v>1460</v>
      </c>
      <c r="B319" s="728" t="s">
        <v>1234</v>
      </c>
      <c r="C319" s="728" t="s">
        <v>1294</v>
      </c>
      <c r="D319" s="728" t="s">
        <v>1297</v>
      </c>
      <c r="E319" s="728" t="s">
        <v>1298</v>
      </c>
      <c r="F319" s="732"/>
      <c r="G319" s="732"/>
      <c r="H319" s="732"/>
      <c r="I319" s="732"/>
      <c r="J319" s="732"/>
      <c r="K319" s="732"/>
      <c r="L319" s="732"/>
      <c r="M319" s="732"/>
      <c r="N319" s="732">
        <v>1</v>
      </c>
      <c r="O319" s="732">
        <v>444</v>
      </c>
      <c r="P319" s="746"/>
      <c r="Q319" s="733">
        <v>444</v>
      </c>
    </row>
    <row r="320" spans="1:17" ht="14.4" customHeight="1" x14ac:dyDescent="0.3">
      <c r="A320" s="727" t="s">
        <v>1460</v>
      </c>
      <c r="B320" s="728" t="s">
        <v>1234</v>
      </c>
      <c r="C320" s="728" t="s">
        <v>1294</v>
      </c>
      <c r="D320" s="728" t="s">
        <v>1299</v>
      </c>
      <c r="E320" s="728" t="s">
        <v>1300</v>
      </c>
      <c r="F320" s="732">
        <v>1</v>
      </c>
      <c r="G320" s="732">
        <v>165</v>
      </c>
      <c r="H320" s="732"/>
      <c r="I320" s="732">
        <v>165</v>
      </c>
      <c r="J320" s="732"/>
      <c r="K320" s="732"/>
      <c r="L320" s="732"/>
      <c r="M320" s="732"/>
      <c r="N320" s="732"/>
      <c r="O320" s="732"/>
      <c r="P320" s="746"/>
      <c r="Q320" s="733"/>
    </row>
    <row r="321" spans="1:17" ht="14.4" customHeight="1" x14ac:dyDescent="0.3">
      <c r="A321" s="727" t="s">
        <v>1460</v>
      </c>
      <c r="B321" s="728" t="s">
        <v>1234</v>
      </c>
      <c r="C321" s="728" t="s">
        <v>1294</v>
      </c>
      <c r="D321" s="728" t="s">
        <v>1330</v>
      </c>
      <c r="E321" s="728" t="s">
        <v>1331</v>
      </c>
      <c r="F321" s="732"/>
      <c r="G321" s="732"/>
      <c r="H321" s="732"/>
      <c r="I321" s="732"/>
      <c r="J321" s="732">
        <v>1</v>
      </c>
      <c r="K321" s="732">
        <v>2637</v>
      </c>
      <c r="L321" s="732">
        <v>1</v>
      </c>
      <c r="M321" s="732">
        <v>2637</v>
      </c>
      <c r="N321" s="732"/>
      <c r="O321" s="732"/>
      <c r="P321" s="746"/>
      <c r="Q321" s="733"/>
    </row>
    <row r="322" spans="1:17" ht="14.4" customHeight="1" x14ac:dyDescent="0.3">
      <c r="A322" s="727" t="s">
        <v>1460</v>
      </c>
      <c r="B322" s="728" t="s">
        <v>1234</v>
      </c>
      <c r="C322" s="728" t="s">
        <v>1294</v>
      </c>
      <c r="D322" s="728" t="s">
        <v>1332</v>
      </c>
      <c r="E322" s="728" t="s">
        <v>1333</v>
      </c>
      <c r="F322" s="732">
        <v>1</v>
      </c>
      <c r="G322" s="732">
        <v>1762</v>
      </c>
      <c r="H322" s="732">
        <v>0.32182648401826486</v>
      </c>
      <c r="I322" s="732">
        <v>1762</v>
      </c>
      <c r="J322" s="732">
        <v>3</v>
      </c>
      <c r="K322" s="732">
        <v>5475</v>
      </c>
      <c r="L322" s="732">
        <v>1</v>
      </c>
      <c r="M322" s="732">
        <v>1825</v>
      </c>
      <c r="N322" s="732">
        <v>2</v>
      </c>
      <c r="O322" s="732">
        <v>3650</v>
      </c>
      <c r="P322" s="746">
        <v>0.66666666666666663</v>
      </c>
      <c r="Q322" s="733">
        <v>1825</v>
      </c>
    </row>
    <row r="323" spans="1:17" ht="14.4" customHeight="1" x14ac:dyDescent="0.3">
      <c r="A323" s="727" t="s">
        <v>1460</v>
      </c>
      <c r="B323" s="728" t="s">
        <v>1234</v>
      </c>
      <c r="C323" s="728" t="s">
        <v>1294</v>
      </c>
      <c r="D323" s="728" t="s">
        <v>1334</v>
      </c>
      <c r="E323" s="728" t="s">
        <v>1335</v>
      </c>
      <c r="F323" s="732">
        <v>1</v>
      </c>
      <c r="G323" s="732">
        <v>413</v>
      </c>
      <c r="H323" s="732">
        <v>0.96270396270396275</v>
      </c>
      <c r="I323" s="732">
        <v>413</v>
      </c>
      <c r="J323" s="732">
        <v>1</v>
      </c>
      <c r="K323" s="732">
        <v>429</v>
      </c>
      <c r="L323" s="732">
        <v>1</v>
      </c>
      <c r="M323" s="732">
        <v>429</v>
      </c>
      <c r="N323" s="732">
        <v>2</v>
      </c>
      <c r="O323" s="732">
        <v>858</v>
      </c>
      <c r="P323" s="746">
        <v>2</v>
      </c>
      <c r="Q323" s="733">
        <v>429</v>
      </c>
    </row>
    <row r="324" spans="1:17" ht="14.4" customHeight="1" x14ac:dyDescent="0.3">
      <c r="A324" s="727" t="s">
        <v>1460</v>
      </c>
      <c r="B324" s="728" t="s">
        <v>1234</v>
      </c>
      <c r="C324" s="728" t="s">
        <v>1294</v>
      </c>
      <c r="D324" s="728" t="s">
        <v>1391</v>
      </c>
      <c r="E324" s="728" t="s">
        <v>1392</v>
      </c>
      <c r="F324" s="732">
        <v>1</v>
      </c>
      <c r="G324" s="732">
        <v>14340</v>
      </c>
      <c r="H324" s="732"/>
      <c r="I324" s="732">
        <v>14340</v>
      </c>
      <c r="J324" s="732"/>
      <c r="K324" s="732"/>
      <c r="L324" s="732"/>
      <c r="M324" s="732"/>
      <c r="N324" s="732">
        <v>2</v>
      </c>
      <c r="O324" s="732">
        <v>29014</v>
      </c>
      <c r="P324" s="746"/>
      <c r="Q324" s="733">
        <v>14507</v>
      </c>
    </row>
    <row r="325" spans="1:17" ht="14.4" customHeight="1" x14ac:dyDescent="0.3">
      <c r="A325" s="727" t="s">
        <v>1460</v>
      </c>
      <c r="B325" s="728" t="s">
        <v>1234</v>
      </c>
      <c r="C325" s="728" t="s">
        <v>1294</v>
      </c>
      <c r="D325" s="728" t="s">
        <v>1344</v>
      </c>
      <c r="E325" s="728" t="s">
        <v>1345</v>
      </c>
      <c r="F325" s="732"/>
      <c r="G325" s="732"/>
      <c r="H325" s="732"/>
      <c r="I325" s="732"/>
      <c r="J325" s="732">
        <v>1</v>
      </c>
      <c r="K325" s="732">
        <v>609</v>
      </c>
      <c r="L325" s="732">
        <v>1</v>
      </c>
      <c r="M325" s="732">
        <v>609</v>
      </c>
      <c r="N325" s="732"/>
      <c r="O325" s="732"/>
      <c r="P325" s="746"/>
      <c r="Q325" s="733"/>
    </row>
    <row r="326" spans="1:17" ht="14.4" customHeight="1" x14ac:dyDescent="0.3">
      <c r="A326" s="727" t="s">
        <v>1460</v>
      </c>
      <c r="B326" s="728" t="s">
        <v>1234</v>
      </c>
      <c r="C326" s="728" t="s">
        <v>1294</v>
      </c>
      <c r="D326" s="728" t="s">
        <v>1370</v>
      </c>
      <c r="E326" s="728" t="s">
        <v>1371</v>
      </c>
      <c r="F326" s="732"/>
      <c r="G326" s="732"/>
      <c r="H326" s="732"/>
      <c r="I326" s="732"/>
      <c r="J326" s="732">
        <v>1</v>
      </c>
      <c r="K326" s="732">
        <v>718</v>
      </c>
      <c r="L326" s="732">
        <v>1</v>
      </c>
      <c r="M326" s="732">
        <v>718</v>
      </c>
      <c r="N326" s="732"/>
      <c r="O326" s="732"/>
      <c r="P326" s="746"/>
      <c r="Q326" s="733"/>
    </row>
    <row r="327" spans="1:17" ht="14.4" customHeight="1" x14ac:dyDescent="0.3">
      <c r="A327" s="727" t="s">
        <v>1461</v>
      </c>
      <c r="B327" s="728" t="s">
        <v>1234</v>
      </c>
      <c r="C327" s="728" t="s">
        <v>1235</v>
      </c>
      <c r="D327" s="728" t="s">
        <v>1374</v>
      </c>
      <c r="E327" s="728" t="s">
        <v>662</v>
      </c>
      <c r="F327" s="732"/>
      <c r="G327" s="732"/>
      <c r="H327" s="732"/>
      <c r="I327" s="732"/>
      <c r="J327" s="732"/>
      <c r="K327" s="732"/>
      <c r="L327" s="732"/>
      <c r="M327" s="732"/>
      <c r="N327" s="732">
        <v>0.85</v>
      </c>
      <c r="O327" s="732">
        <v>1708.19</v>
      </c>
      <c r="P327" s="746"/>
      <c r="Q327" s="733">
        <v>2009.6352941176472</v>
      </c>
    </row>
    <row r="328" spans="1:17" ht="14.4" customHeight="1" x14ac:dyDescent="0.3">
      <c r="A328" s="727" t="s">
        <v>1461</v>
      </c>
      <c r="B328" s="728" t="s">
        <v>1234</v>
      </c>
      <c r="C328" s="728" t="s">
        <v>1235</v>
      </c>
      <c r="D328" s="728" t="s">
        <v>1378</v>
      </c>
      <c r="E328" s="728" t="s">
        <v>666</v>
      </c>
      <c r="F328" s="732">
        <v>0.5</v>
      </c>
      <c r="G328" s="732">
        <v>885.4</v>
      </c>
      <c r="H328" s="732"/>
      <c r="I328" s="732">
        <v>1770.8</v>
      </c>
      <c r="J328" s="732"/>
      <c r="K328" s="732"/>
      <c r="L328" s="732"/>
      <c r="M328" s="732"/>
      <c r="N328" s="732">
        <v>0.5</v>
      </c>
      <c r="O328" s="732">
        <v>909.52</v>
      </c>
      <c r="P328" s="746"/>
      <c r="Q328" s="733">
        <v>1819.04</v>
      </c>
    </row>
    <row r="329" spans="1:17" ht="14.4" customHeight="1" x14ac:dyDescent="0.3">
      <c r="A329" s="727" t="s">
        <v>1461</v>
      </c>
      <c r="B329" s="728" t="s">
        <v>1234</v>
      </c>
      <c r="C329" s="728" t="s">
        <v>1235</v>
      </c>
      <c r="D329" s="728" t="s">
        <v>1379</v>
      </c>
      <c r="E329" s="728" t="s">
        <v>664</v>
      </c>
      <c r="F329" s="732"/>
      <c r="G329" s="732"/>
      <c r="H329" s="732"/>
      <c r="I329" s="732"/>
      <c r="J329" s="732"/>
      <c r="K329" s="732"/>
      <c r="L329" s="732"/>
      <c r="M329" s="732"/>
      <c r="N329" s="732">
        <v>0.1</v>
      </c>
      <c r="O329" s="732">
        <v>90.38</v>
      </c>
      <c r="P329" s="746"/>
      <c r="Q329" s="733">
        <v>903.8</v>
      </c>
    </row>
    <row r="330" spans="1:17" ht="14.4" customHeight="1" x14ac:dyDescent="0.3">
      <c r="A330" s="727" t="s">
        <v>1461</v>
      </c>
      <c r="B330" s="728" t="s">
        <v>1234</v>
      </c>
      <c r="C330" s="728" t="s">
        <v>1238</v>
      </c>
      <c r="D330" s="728" t="s">
        <v>1241</v>
      </c>
      <c r="E330" s="728" t="s">
        <v>1242</v>
      </c>
      <c r="F330" s="732">
        <v>100</v>
      </c>
      <c r="G330" s="732">
        <v>211</v>
      </c>
      <c r="H330" s="732"/>
      <c r="I330" s="732">
        <v>2.11</v>
      </c>
      <c r="J330" s="732"/>
      <c r="K330" s="732"/>
      <c r="L330" s="732"/>
      <c r="M330" s="732"/>
      <c r="N330" s="732"/>
      <c r="O330" s="732"/>
      <c r="P330" s="746"/>
      <c r="Q330" s="733"/>
    </row>
    <row r="331" spans="1:17" ht="14.4" customHeight="1" x14ac:dyDescent="0.3">
      <c r="A331" s="727" t="s">
        <v>1461</v>
      </c>
      <c r="B331" s="728" t="s">
        <v>1234</v>
      </c>
      <c r="C331" s="728" t="s">
        <v>1238</v>
      </c>
      <c r="D331" s="728" t="s">
        <v>1243</v>
      </c>
      <c r="E331" s="728" t="s">
        <v>1244</v>
      </c>
      <c r="F331" s="732"/>
      <c r="G331" s="732"/>
      <c r="H331" s="732"/>
      <c r="I331" s="732"/>
      <c r="J331" s="732">
        <v>300</v>
      </c>
      <c r="K331" s="732">
        <v>1575</v>
      </c>
      <c r="L331" s="732">
        <v>1</v>
      </c>
      <c r="M331" s="732">
        <v>5.25</v>
      </c>
      <c r="N331" s="732">
        <v>360</v>
      </c>
      <c r="O331" s="732">
        <v>2577.6</v>
      </c>
      <c r="P331" s="746">
        <v>1.6365714285714286</v>
      </c>
      <c r="Q331" s="733">
        <v>7.16</v>
      </c>
    </row>
    <row r="332" spans="1:17" ht="14.4" customHeight="1" x14ac:dyDescent="0.3">
      <c r="A332" s="727" t="s">
        <v>1461</v>
      </c>
      <c r="B332" s="728" t="s">
        <v>1234</v>
      </c>
      <c r="C332" s="728" t="s">
        <v>1238</v>
      </c>
      <c r="D332" s="728" t="s">
        <v>1249</v>
      </c>
      <c r="E332" s="728" t="s">
        <v>1250</v>
      </c>
      <c r="F332" s="732">
        <v>1100</v>
      </c>
      <c r="G332" s="732">
        <v>6424</v>
      </c>
      <c r="H332" s="732">
        <v>3.2450344507082094</v>
      </c>
      <c r="I332" s="732">
        <v>5.84</v>
      </c>
      <c r="J332" s="732">
        <v>324</v>
      </c>
      <c r="K332" s="732">
        <v>1979.64</v>
      </c>
      <c r="L332" s="732">
        <v>1</v>
      </c>
      <c r="M332" s="732">
        <v>6.11</v>
      </c>
      <c r="N332" s="732"/>
      <c r="O332" s="732"/>
      <c r="P332" s="746"/>
      <c r="Q332" s="733"/>
    </row>
    <row r="333" spans="1:17" ht="14.4" customHeight="1" x14ac:dyDescent="0.3">
      <c r="A333" s="727" t="s">
        <v>1461</v>
      </c>
      <c r="B333" s="728" t="s">
        <v>1234</v>
      </c>
      <c r="C333" s="728" t="s">
        <v>1238</v>
      </c>
      <c r="D333" s="728" t="s">
        <v>1263</v>
      </c>
      <c r="E333" s="728" t="s">
        <v>1264</v>
      </c>
      <c r="F333" s="732"/>
      <c r="G333" s="732"/>
      <c r="H333" s="732"/>
      <c r="I333" s="732"/>
      <c r="J333" s="732">
        <v>495</v>
      </c>
      <c r="K333" s="732">
        <v>9870.2999999999993</v>
      </c>
      <c r="L333" s="732">
        <v>1</v>
      </c>
      <c r="M333" s="732">
        <v>19.939999999999998</v>
      </c>
      <c r="N333" s="732"/>
      <c r="O333" s="732"/>
      <c r="P333" s="746"/>
      <c r="Q333" s="733"/>
    </row>
    <row r="334" spans="1:17" ht="14.4" customHeight="1" x14ac:dyDescent="0.3">
      <c r="A334" s="727" t="s">
        <v>1461</v>
      </c>
      <c r="B334" s="728" t="s">
        <v>1234</v>
      </c>
      <c r="C334" s="728" t="s">
        <v>1238</v>
      </c>
      <c r="D334" s="728" t="s">
        <v>1269</v>
      </c>
      <c r="E334" s="728" t="s">
        <v>1270</v>
      </c>
      <c r="F334" s="732"/>
      <c r="G334" s="732"/>
      <c r="H334" s="732"/>
      <c r="I334" s="732"/>
      <c r="J334" s="732">
        <v>2</v>
      </c>
      <c r="K334" s="732">
        <v>4327.4799999999996</v>
      </c>
      <c r="L334" s="732">
        <v>1</v>
      </c>
      <c r="M334" s="732">
        <v>2163.7399999999998</v>
      </c>
      <c r="N334" s="732">
        <v>1</v>
      </c>
      <c r="O334" s="732">
        <v>1986.65</v>
      </c>
      <c r="P334" s="746">
        <v>0.45907780047510338</v>
      </c>
      <c r="Q334" s="733">
        <v>1986.65</v>
      </c>
    </row>
    <row r="335" spans="1:17" ht="14.4" customHeight="1" x14ac:dyDescent="0.3">
      <c r="A335" s="727" t="s">
        <v>1461</v>
      </c>
      <c r="B335" s="728" t="s">
        <v>1234</v>
      </c>
      <c r="C335" s="728" t="s">
        <v>1238</v>
      </c>
      <c r="D335" s="728" t="s">
        <v>1273</v>
      </c>
      <c r="E335" s="728" t="s">
        <v>1274</v>
      </c>
      <c r="F335" s="732"/>
      <c r="G335" s="732"/>
      <c r="H335" s="732"/>
      <c r="I335" s="732"/>
      <c r="J335" s="732">
        <v>596</v>
      </c>
      <c r="K335" s="732">
        <v>2473.4</v>
      </c>
      <c r="L335" s="732">
        <v>1</v>
      </c>
      <c r="M335" s="732">
        <v>4.1500000000000004</v>
      </c>
      <c r="N335" s="732">
        <v>665</v>
      </c>
      <c r="O335" s="732">
        <v>2507.0500000000002</v>
      </c>
      <c r="P335" s="746">
        <v>1.0136047545888252</v>
      </c>
      <c r="Q335" s="733">
        <v>3.7700000000000005</v>
      </c>
    </row>
    <row r="336" spans="1:17" ht="14.4" customHeight="1" x14ac:dyDescent="0.3">
      <c r="A336" s="727" t="s">
        <v>1461</v>
      </c>
      <c r="B336" s="728" t="s">
        <v>1234</v>
      </c>
      <c r="C336" s="728" t="s">
        <v>1238</v>
      </c>
      <c r="D336" s="728" t="s">
        <v>1380</v>
      </c>
      <c r="E336" s="728" t="s">
        <v>1381</v>
      </c>
      <c r="F336" s="732">
        <v>468</v>
      </c>
      <c r="G336" s="732">
        <v>15701.4</v>
      </c>
      <c r="H336" s="732"/>
      <c r="I336" s="732">
        <v>33.549999999999997</v>
      </c>
      <c r="J336" s="732"/>
      <c r="K336" s="732"/>
      <c r="L336" s="732"/>
      <c r="M336" s="732"/>
      <c r="N336" s="732">
        <v>488</v>
      </c>
      <c r="O336" s="732">
        <v>16280.59</v>
      </c>
      <c r="P336" s="746"/>
      <c r="Q336" s="733">
        <v>33.361864754098363</v>
      </c>
    </row>
    <row r="337" spans="1:17" ht="14.4" customHeight="1" x14ac:dyDescent="0.3">
      <c r="A337" s="727" t="s">
        <v>1461</v>
      </c>
      <c r="B337" s="728" t="s">
        <v>1234</v>
      </c>
      <c r="C337" s="728" t="s">
        <v>1238</v>
      </c>
      <c r="D337" s="728" t="s">
        <v>1382</v>
      </c>
      <c r="E337" s="728" t="s">
        <v>1383</v>
      </c>
      <c r="F337" s="732"/>
      <c r="G337" s="732"/>
      <c r="H337" s="732"/>
      <c r="I337" s="732"/>
      <c r="J337" s="732"/>
      <c r="K337" s="732"/>
      <c r="L337" s="732"/>
      <c r="M337" s="732"/>
      <c r="N337" s="732">
        <v>1</v>
      </c>
      <c r="O337" s="732">
        <v>57.78</v>
      </c>
      <c r="P337" s="746"/>
      <c r="Q337" s="733">
        <v>57.78</v>
      </c>
    </row>
    <row r="338" spans="1:17" ht="14.4" customHeight="1" x14ac:dyDescent="0.3">
      <c r="A338" s="727" t="s">
        <v>1461</v>
      </c>
      <c r="B338" s="728" t="s">
        <v>1234</v>
      </c>
      <c r="C338" s="728" t="s">
        <v>1386</v>
      </c>
      <c r="D338" s="728" t="s">
        <v>1387</v>
      </c>
      <c r="E338" s="728" t="s">
        <v>1388</v>
      </c>
      <c r="F338" s="732">
        <v>1</v>
      </c>
      <c r="G338" s="732">
        <v>884.32</v>
      </c>
      <c r="H338" s="732"/>
      <c r="I338" s="732">
        <v>884.32</v>
      </c>
      <c r="J338" s="732"/>
      <c r="K338" s="732"/>
      <c r="L338" s="732"/>
      <c r="M338" s="732"/>
      <c r="N338" s="732"/>
      <c r="O338" s="732"/>
      <c r="P338" s="746"/>
      <c r="Q338" s="733"/>
    </row>
    <row r="339" spans="1:17" ht="14.4" customHeight="1" x14ac:dyDescent="0.3">
      <c r="A339" s="727" t="s">
        <v>1461</v>
      </c>
      <c r="B339" s="728" t="s">
        <v>1234</v>
      </c>
      <c r="C339" s="728" t="s">
        <v>1294</v>
      </c>
      <c r="D339" s="728" t="s">
        <v>1295</v>
      </c>
      <c r="E339" s="728" t="s">
        <v>1296</v>
      </c>
      <c r="F339" s="732">
        <v>2</v>
      </c>
      <c r="G339" s="732">
        <v>70</v>
      </c>
      <c r="H339" s="732"/>
      <c r="I339" s="732">
        <v>35</v>
      </c>
      <c r="J339" s="732"/>
      <c r="K339" s="732"/>
      <c r="L339" s="732"/>
      <c r="M339" s="732"/>
      <c r="N339" s="732"/>
      <c r="O339" s="732"/>
      <c r="P339" s="746"/>
      <c r="Q339" s="733"/>
    </row>
    <row r="340" spans="1:17" ht="14.4" customHeight="1" x14ac:dyDescent="0.3">
      <c r="A340" s="727" t="s">
        <v>1461</v>
      </c>
      <c r="B340" s="728" t="s">
        <v>1234</v>
      </c>
      <c r="C340" s="728" t="s">
        <v>1294</v>
      </c>
      <c r="D340" s="728" t="s">
        <v>1308</v>
      </c>
      <c r="E340" s="728" t="s">
        <v>1309</v>
      </c>
      <c r="F340" s="732">
        <v>1</v>
      </c>
      <c r="G340" s="732">
        <v>1975</v>
      </c>
      <c r="H340" s="732"/>
      <c r="I340" s="732">
        <v>1975</v>
      </c>
      <c r="J340" s="732"/>
      <c r="K340" s="732"/>
      <c r="L340" s="732"/>
      <c r="M340" s="732"/>
      <c r="N340" s="732"/>
      <c r="O340" s="732"/>
      <c r="P340" s="746"/>
      <c r="Q340" s="733"/>
    </row>
    <row r="341" spans="1:17" ht="14.4" customHeight="1" x14ac:dyDescent="0.3">
      <c r="A341" s="727" t="s">
        <v>1461</v>
      </c>
      <c r="B341" s="728" t="s">
        <v>1234</v>
      </c>
      <c r="C341" s="728" t="s">
        <v>1294</v>
      </c>
      <c r="D341" s="728" t="s">
        <v>1322</v>
      </c>
      <c r="E341" s="728" t="s">
        <v>1323</v>
      </c>
      <c r="F341" s="732"/>
      <c r="G341" s="732"/>
      <c r="H341" s="732"/>
      <c r="I341" s="732"/>
      <c r="J341" s="732">
        <v>1</v>
      </c>
      <c r="K341" s="732">
        <v>1213</v>
      </c>
      <c r="L341" s="732">
        <v>1</v>
      </c>
      <c r="M341" s="732">
        <v>1213</v>
      </c>
      <c r="N341" s="732"/>
      <c r="O341" s="732"/>
      <c r="P341" s="746"/>
      <c r="Q341" s="733"/>
    </row>
    <row r="342" spans="1:17" ht="14.4" customHeight="1" x14ac:dyDescent="0.3">
      <c r="A342" s="727" t="s">
        <v>1461</v>
      </c>
      <c r="B342" s="728" t="s">
        <v>1234</v>
      </c>
      <c r="C342" s="728" t="s">
        <v>1294</v>
      </c>
      <c r="D342" s="728" t="s">
        <v>1326</v>
      </c>
      <c r="E342" s="728" t="s">
        <v>1327</v>
      </c>
      <c r="F342" s="732"/>
      <c r="G342" s="732"/>
      <c r="H342" s="732"/>
      <c r="I342" s="732"/>
      <c r="J342" s="732">
        <v>2</v>
      </c>
      <c r="K342" s="732">
        <v>1362</v>
      </c>
      <c r="L342" s="732">
        <v>1</v>
      </c>
      <c r="M342" s="732">
        <v>681</v>
      </c>
      <c r="N342" s="732">
        <v>1</v>
      </c>
      <c r="O342" s="732">
        <v>682</v>
      </c>
      <c r="P342" s="746">
        <v>0.50073421439060206</v>
      </c>
      <c r="Q342" s="733">
        <v>682</v>
      </c>
    </row>
    <row r="343" spans="1:17" ht="14.4" customHeight="1" x14ac:dyDescent="0.3">
      <c r="A343" s="727" t="s">
        <v>1461</v>
      </c>
      <c r="B343" s="728" t="s">
        <v>1234</v>
      </c>
      <c r="C343" s="728" t="s">
        <v>1294</v>
      </c>
      <c r="D343" s="728" t="s">
        <v>1332</v>
      </c>
      <c r="E343" s="728" t="s">
        <v>1333</v>
      </c>
      <c r="F343" s="732">
        <v>2</v>
      </c>
      <c r="G343" s="732">
        <v>3524</v>
      </c>
      <c r="H343" s="732">
        <v>0.64365296803652972</v>
      </c>
      <c r="I343" s="732">
        <v>1762</v>
      </c>
      <c r="J343" s="732">
        <v>3</v>
      </c>
      <c r="K343" s="732">
        <v>5475</v>
      </c>
      <c r="L343" s="732">
        <v>1</v>
      </c>
      <c r="M343" s="732">
        <v>1825</v>
      </c>
      <c r="N343" s="732">
        <v>5</v>
      </c>
      <c r="O343" s="732">
        <v>9125</v>
      </c>
      <c r="P343" s="746">
        <v>1.6666666666666667</v>
      </c>
      <c r="Q343" s="733">
        <v>1825</v>
      </c>
    </row>
    <row r="344" spans="1:17" ht="14.4" customHeight="1" x14ac:dyDescent="0.3">
      <c r="A344" s="727" t="s">
        <v>1461</v>
      </c>
      <c r="B344" s="728" t="s">
        <v>1234</v>
      </c>
      <c r="C344" s="728" t="s">
        <v>1294</v>
      </c>
      <c r="D344" s="728" t="s">
        <v>1334</v>
      </c>
      <c r="E344" s="728" t="s">
        <v>1335</v>
      </c>
      <c r="F344" s="732">
        <v>1</v>
      </c>
      <c r="G344" s="732">
        <v>413</v>
      </c>
      <c r="H344" s="732">
        <v>0.96270396270396275</v>
      </c>
      <c r="I344" s="732">
        <v>413</v>
      </c>
      <c r="J344" s="732">
        <v>1</v>
      </c>
      <c r="K344" s="732">
        <v>429</v>
      </c>
      <c r="L344" s="732">
        <v>1</v>
      </c>
      <c r="M344" s="732">
        <v>429</v>
      </c>
      <c r="N344" s="732"/>
      <c r="O344" s="732"/>
      <c r="P344" s="746"/>
      <c r="Q344" s="733"/>
    </row>
    <row r="345" spans="1:17" ht="14.4" customHeight="1" x14ac:dyDescent="0.3">
      <c r="A345" s="727" t="s">
        <v>1461</v>
      </c>
      <c r="B345" s="728" t="s">
        <v>1234</v>
      </c>
      <c r="C345" s="728" t="s">
        <v>1294</v>
      </c>
      <c r="D345" s="728" t="s">
        <v>1391</v>
      </c>
      <c r="E345" s="728" t="s">
        <v>1392</v>
      </c>
      <c r="F345" s="732">
        <v>1</v>
      </c>
      <c r="G345" s="732">
        <v>14340</v>
      </c>
      <c r="H345" s="732"/>
      <c r="I345" s="732">
        <v>14340</v>
      </c>
      <c r="J345" s="732"/>
      <c r="K345" s="732"/>
      <c r="L345" s="732"/>
      <c r="M345" s="732"/>
      <c r="N345" s="732">
        <v>3</v>
      </c>
      <c r="O345" s="732">
        <v>43521</v>
      </c>
      <c r="P345" s="746"/>
      <c r="Q345" s="733">
        <v>14507</v>
      </c>
    </row>
    <row r="346" spans="1:17" ht="14.4" customHeight="1" x14ac:dyDescent="0.3">
      <c r="A346" s="727" t="s">
        <v>1461</v>
      </c>
      <c r="B346" s="728" t="s">
        <v>1234</v>
      </c>
      <c r="C346" s="728" t="s">
        <v>1294</v>
      </c>
      <c r="D346" s="728" t="s">
        <v>1350</v>
      </c>
      <c r="E346" s="728" t="s">
        <v>1351</v>
      </c>
      <c r="F346" s="732"/>
      <c r="G346" s="732"/>
      <c r="H346" s="732"/>
      <c r="I346" s="732"/>
      <c r="J346" s="732">
        <v>1</v>
      </c>
      <c r="K346" s="732">
        <v>1342</v>
      </c>
      <c r="L346" s="732">
        <v>1</v>
      </c>
      <c r="M346" s="732">
        <v>1342</v>
      </c>
      <c r="N346" s="732">
        <v>1</v>
      </c>
      <c r="O346" s="732">
        <v>1342</v>
      </c>
      <c r="P346" s="746">
        <v>1</v>
      </c>
      <c r="Q346" s="733">
        <v>1342</v>
      </c>
    </row>
    <row r="347" spans="1:17" ht="14.4" customHeight="1" x14ac:dyDescent="0.3">
      <c r="A347" s="727" t="s">
        <v>1461</v>
      </c>
      <c r="B347" s="728" t="s">
        <v>1234</v>
      </c>
      <c r="C347" s="728" t="s">
        <v>1294</v>
      </c>
      <c r="D347" s="728" t="s">
        <v>1352</v>
      </c>
      <c r="E347" s="728" t="s">
        <v>1353</v>
      </c>
      <c r="F347" s="732"/>
      <c r="G347" s="732"/>
      <c r="H347" s="732"/>
      <c r="I347" s="732"/>
      <c r="J347" s="732">
        <v>2</v>
      </c>
      <c r="K347" s="732">
        <v>1018</v>
      </c>
      <c r="L347" s="732">
        <v>1</v>
      </c>
      <c r="M347" s="732">
        <v>509</v>
      </c>
      <c r="N347" s="732">
        <v>2</v>
      </c>
      <c r="O347" s="732">
        <v>1018</v>
      </c>
      <c r="P347" s="746">
        <v>1</v>
      </c>
      <c r="Q347" s="733">
        <v>509</v>
      </c>
    </row>
    <row r="348" spans="1:17" ht="14.4" customHeight="1" x14ac:dyDescent="0.3">
      <c r="A348" s="727" t="s">
        <v>1461</v>
      </c>
      <c r="B348" s="728" t="s">
        <v>1234</v>
      </c>
      <c r="C348" s="728" t="s">
        <v>1294</v>
      </c>
      <c r="D348" s="728" t="s">
        <v>1354</v>
      </c>
      <c r="E348" s="728" t="s">
        <v>1355</v>
      </c>
      <c r="F348" s="732"/>
      <c r="G348" s="732"/>
      <c r="H348" s="732"/>
      <c r="I348" s="732"/>
      <c r="J348" s="732">
        <v>1</v>
      </c>
      <c r="K348" s="732">
        <v>2329</v>
      </c>
      <c r="L348" s="732">
        <v>1</v>
      </c>
      <c r="M348" s="732">
        <v>2329</v>
      </c>
      <c r="N348" s="732"/>
      <c r="O348" s="732"/>
      <c r="P348" s="746"/>
      <c r="Q348" s="733"/>
    </row>
    <row r="349" spans="1:17" ht="14.4" customHeight="1" x14ac:dyDescent="0.3">
      <c r="A349" s="727" t="s">
        <v>1461</v>
      </c>
      <c r="B349" s="728" t="s">
        <v>1234</v>
      </c>
      <c r="C349" s="728" t="s">
        <v>1294</v>
      </c>
      <c r="D349" s="728" t="s">
        <v>1370</v>
      </c>
      <c r="E349" s="728" t="s">
        <v>1371</v>
      </c>
      <c r="F349" s="732"/>
      <c r="G349" s="732"/>
      <c r="H349" s="732"/>
      <c r="I349" s="732"/>
      <c r="J349" s="732">
        <v>1</v>
      </c>
      <c r="K349" s="732">
        <v>718</v>
      </c>
      <c r="L349" s="732">
        <v>1</v>
      </c>
      <c r="M349" s="732">
        <v>718</v>
      </c>
      <c r="N349" s="732"/>
      <c r="O349" s="732"/>
      <c r="P349" s="746"/>
      <c r="Q349" s="733"/>
    </row>
    <row r="350" spans="1:17" ht="14.4" customHeight="1" x14ac:dyDescent="0.3">
      <c r="A350" s="727" t="s">
        <v>1462</v>
      </c>
      <c r="B350" s="728" t="s">
        <v>1234</v>
      </c>
      <c r="C350" s="728" t="s">
        <v>1235</v>
      </c>
      <c r="D350" s="728" t="s">
        <v>1377</v>
      </c>
      <c r="E350" s="728" t="s">
        <v>666</v>
      </c>
      <c r="F350" s="732"/>
      <c r="G350" s="732"/>
      <c r="H350" s="732"/>
      <c r="I350" s="732"/>
      <c r="J350" s="732">
        <v>0.02</v>
      </c>
      <c r="K350" s="732">
        <v>177.08</v>
      </c>
      <c r="L350" s="732">
        <v>1</v>
      </c>
      <c r="M350" s="732">
        <v>8854</v>
      </c>
      <c r="N350" s="732"/>
      <c r="O350" s="732"/>
      <c r="P350" s="746"/>
      <c r="Q350" s="733"/>
    </row>
    <row r="351" spans="1:17" ht="14.4" customHeight="1" x14ac:dyDescent="0.3">
      <c r="A351" s="727" t="s">
        <v>1462</v>
      </c>
      <c r="B351" s="728" t="s">
        <v>1234</v>
      </c>
      <c r="C351" s="728" t="s">
        <v>1235</v>
      </c>
      <c r="D351" s="728" t="s">
        <v>1378</v>
      </c>
      <c r="E351" s="728" t="s">
        <v>666</v>
      </c>
      <c r="F351" s="732">
        <v>0.95</v>
      </c>
      <c r="G351" s="732">
        <v>1682.26</v>
      </c>
      <c r="H351" s="732">
        <v>1.9000000000000001</v>
      </c>
      <c r="I351" s="732">
        <v>1770.8000000000002</v>
      </c>
      <c r="J351" s="732">
        <v>0.5</v>
      </c>
      <c r="K351" s="732">
        <v>885.4</v>
      </c>
      <c r="L351" s="732">
        <v>1</v>
      </c>
      <c r="M351" s="732">
        <v>1770.8</v>
      </c>
      <c r="N351" s="732"/>
      <c r="O351" s="732"/>
      <c r="P351" s="746"/>
      <c r="Q351" s="733"/>
    </row>
    <row r="352" spans="1:17" ht="14.4" customHeight="1" x14ac:dyDescent="0.3">
      <c r="A352" s="727" t="s">
        <v>1462</v>
      </c>
      <c r="B352" s="728" t="s">
        <v>1234</v>
      </c>
      <c r="C352" s="728" t="s">
        <v>1238</v>
      </c>
      <c r="D352" s="728" t="s">
        <v>1263</v>
      </c>
      <c r="E352" s="728" t="s">
        <v>1264</v>
      </c>
      <c r="F352" s="732">
        <v>480</v>
      </c>
      <c r="G352" s="732">
        <v>9571.2000000000007</v>
      </c>
      <c r="H352" s="732">
        <v>0.76989655560739401</v>
      </c>
      <c r="I352" s="732">
        <v>19.940000000000001</v>
      </c>
      <c r="J352" s="732">
        <v>610</v>
      </c>
      <c r="K352" s="732">
        <v>12431.8</v>
      </c>
      <c r="L352" s="732">
        <v>1</v>
      </c>
      <c r="M352" s="732">
        <v>20.38</v>
      </c>
      <c r="N352" s="732"/>
      <c r="O352" s="732"/>
      <c r="P352" s="746"/>
      <c r="Q352" s="733"/>
    </row>
    <row r="353" spans="1:17" ht="14.4" customHeight="1" x14ac:dyDescent="0.3">
      <c r="A353" s="727" t="s">
        <v>1462</v>
      </c>
      <c r="B353" s="728" t="s">
        <v>1234</v>
      </c>
      <c r="C353" s="728" t="s">
        <v>1238</v>
      </c>
      <c r="D353" s="728" t="s">
        <v>1273</v>
      </c>
      <c r="E353" s="728" t="s">
        <v>1274</v>
      </c>
      <c r="F353" s="732"/>
      <c r="G353" s="732"/>
      <c r="H353" s="732"/>
      <c r="I353" s="732"/>
      <c r="J353" s="732">
        <v>667</v>
      </c>
      <c r="K353" s="732">
        <v>2281.14</v>
      </c>
      <c r="L353" s="732">
        <v>1</v>
      </c>
      <c r="M353" s="732">
        <v>3.42</v>
      </c>
      <c r="N353" s="732"/>
      <c r="O353" s="732"/>
      <c r="P353" s="746"/>
      <c r="Q353" s="733"/>
    </row>
    <row r="354" spans="1:17" ht="14.4" customHeight="1" x14ac:dyDescent="0.3">
      <c r="A354" s="727" t="s">
        <v>1462</v>
      </c>
      <c r="B354" s="728" t="s">
        <v>1234</v>
      </c>
      <c r="C354" s="728" t="s">
        <v>1238</v>
      </c>
      <c r="D354" s="728" t="s">
        <v>1380</v>
      </c>
      <c r="E354" s="728" t="s">
        <v>1381</v>
      </c>
      <c r="F354" s="732">
        <v>833</v>
      </c>
      <c r="G354" s="732">
        <v>27947.15</v>
      </c>
      <c r="H354" s="732">
        <v>3.602667147930672</v>
      </c>
      <c r="I354" s="732">
        <v>33.550000000000004</v>
      </c>
      <c r="J354" s="732">
        <v>235</v>
      </c>
      <c r="K354" s="732">
        <v>7757.35</v>
      </c>
      <c r="L354" s="732">
        <v>1</v>
      </c>
      <c r="M354" s="732">
        <v>33.01</v>
      </c>
      <c r="N354" s="732"/>
      <c r="O354" s="732"/>
      <c r="P354" s="746"/>
      <c r="Q354" s="733"/>
    </row>
    <row r="355" spans="1:17" ht="14.4" customHeight="1" x14ac:dyDescent="0.3">
      <c r="A355" s="727" t="s">
        <v>1462</v>
      </c>
      <c r="B355" s="728" t="s">
        <v>1234</v>
      </c>
      <c r="C355" s="728" t="s">
        <v>1386</v>
      </c>
      <c r="D355" s="728" t="s">
        <v>1387</v>
      </c>
      <c r="E355" s="728" t="s">
        <v>1388</v>
      </c>
      <c r="F355" s="732">
        <v>2</v>
      </c>
      <c r="G355" s="732">
        <v>1768.64</v>
      </c>
      <c r="H355" s="732"/>
      <c r="I355" s="732">
        <v>884.32</v>
      </c>
      <c r="J355" s="732"/>
      <c r="K355" s="732"/>
      <c r="L355" s="732"/>
      <c r="M355" s="732"/>
      <c r="N355" s="732"/>
      <c r="O355" s="732"/>
      <c r="P355" s="746"/>
      <c r="Q355" s="733"/>
    </row>
    <row r="356" spans="1:17" ht="14.4" customHeight="1" x14ac:dyDescent="0.3">
      <c r="A356" s="727" t="s">
        <v>1462</v>
      </c>
      <c r="B356" s="728" t="s">
        <v>1234</v>
      </c>
      <c r="C356" s="728" t="s">
        <v>1294</v>
      </c>
      <c r="D356" s="728" t="s">
        <v>1322</v>
      </c>
      <c r="E356" s="728" t="s">
        <v>1323</v>
      </c>
      <c r="F356" s="732"/>
      <c r="G356" s="732"/>
      <c r="H356" s="732"/>
      <c r="I356" s="732"/>
      <c r="J356" s="732">
        <v>1</v>
      </c>
      <c r="K356" s="732">
        <v>1213</v>
      </c>
      <c r="L356" s="732">
        <v>1</v>
      </c>
      <c r="M356" s="732">
        <v>1213</v>
      </c>
      <c r="N356" s="732"/>
      <c r="O356" s="732"/>
      <c r="P356" s="746"/>
      <c r="Q356" s="733"/>
    </row>
    <row r="357" spans="1:17" ht="14.4" customHeight="1" x14ac:dyDescent="0.3">
      <c r="A357" s="727" t="s">
        <v>1462</v>
      </c>
      <c r="B357" s="728" t="s">
        <v>1234</v>
      </c>
      <c r="C357" s="728" t="s">
        <v>1294</v>
      </c>
      <c r="D357" s="728" t="s">
        <v>1332</v>
      </c>
      <c r="E357" s="728" t="s">
        <v>1333</v>
      </c>
      <c r="F357" s="732">
        <v>1</v>
      </c>
      <c r="G357" s="732">
        <v>1762</v>
      </c>
      <c r="H357" s="732">
        <v>0.48273972602739729</v>
      </c>
      <c r="I357" s="732">
        <v>1762</v>
      </c>
      <c r="J357" s="732">
        <v>2</v>
      </c>
      <c r="K357" s="732">
        <v>3650</v>
      </c>
      <c r="L357" s="732">
        <v>1</v>
      </c>
      <c r="M357" s="732">
        <v>1825</v>
      </c>
      <c r="N357" s="732"/>
      <c r="O357" s="732"/>
      <c r="P357" s="746"/>
      <c r="Q357" s="733"/>
    </row>
    <row r="358" spans="1:17" ht="14.4" customHeight="1" x14ac:dyDescent="0.3">
      <c r="A358" s="727" t="s">
        <v>1462</v>
      </c>
      <c r="B358" s="728" t="s">
        <v>1234</v>
      </c>
      <c r="C358" s="728" t="s">
        <v>1294</v>
      </c>
      <c r="D358" s="728" t="s">
        <v>1391</v>
      </c>
      <c r="E358" s="728" t="s">
        <v>1392</v>
      </c>
      <c r="F358" s="732">
        <v>2</v>
      </c>
      <c r="G358" s="732">
        <v>28680</v>
      </c>
      <c r="H358" s="732">
        <v>1.9771129187922238</v>
      </c>
      <c r="I358" s="732">
        <v>14340</v>
      </c>
      <c r="J358" s="732">
        <v>1</v>
      </c>
      <c r="K358" s="732">
        <v>14506</v>
      </c>
      <c r="L358" s="732">
        <v>1</v>
      </c>
      <c r="M358" s="732">
        <v>14506</v>
      </c>
      <c r="N358" s="732"/>
      <c r="O358" s="732"/>
      <c r="P358" s="746"/>
      <c r="Q358" s="733"/>
    </row>
    <row r="359" spans="1:17" ht="14.4" customHeight="1" x14ac:dyDescent="0.3">
      <c r="A359" s="727" t="s">
        <v>1462</v>
      </c>
      <c r="B359" s="728" t="s">
        <v>1234</v>
      </c>
      <c r="C359" s="728" t="s">
        <v>1294</v>
      </c>
      <c r="D359" s="728" t="s">
        <v>1350</v>
      </c>
      <c r="E359" s="728" t="s">
        <v>1351</v>
      </c>
      <c r="F359" s="732"/>
      <c r="G359" s="732"/>
      <c r="H359" s="732"/>
      <c r="I359" s="732"/>
      <c r="J359" s="732">
        <v>1</v>
      </c>
      <c r="K359" s="732">
        <v>1342</v>
      </c>
      <c r="L359" s="732">
        <v>1</v>
      </c>
      <c r="M359" s="732">
        <v>1342</v>
      </c>
      <c r="N359" s="732"/>
      <c r="O359" s="732"/>
      <c r="P359" s="746"/>
      <c r="Q359" s="733"/>
    </row>
    <row r="360" spans="1:17" ht="14.4" customHeight="1" x14ac:dyDescent="0.3">
      <c r="A360" s="727" t="s">
        <v>1462</v>
      </c>
      <c r="B360" s="728" t="s">
        <v>1234</v>
      </c>
      <c r="C360" s="728" t="s">
        <v>1294</v>
      </c>
      <c r="D360" s="728" t="s">
        <v>1354</v>
      </c>
      <c r="E360" s="728" t="s">
        <v>1355</v>
      </c>
      <c r="F360" s="732">
        <v>1</v>
      </c>
      <c r="G360" s="732">
        <v>2258</v>
      </c>
      <c r="H360" s="732">
        <v>0.9695148132245599</v>
      </c>
      <c r="I360" s="732">
        <v>2258</v>
      </c>
      <c r="J360" s="732">
        <v>1</v>
      </c>
      <c r="K360" s="732">
        <v>2329</v>
      </c>
      <c r="L360" s="732">
        <v>1</v>
      </c>
      <c r="M360" s="732">
        <v>2329</v>
      </c>
      <c r="N360" s="732"/>
      <c r="O360" s="732"/>
      <c r="P360" s="746"/>
      <c r="Q360" s="733"/>
    </row>
    <row r="361" spans="1:17" ht="14.4" customHeight="1" x14ac:dyDescent="0.3">
      <c r="A361" s="727" t="s">
        <v>1462</v>
      </c>
      <c r="B361" s="728" t="s">
        <v>1234</v>
      </c>
      <c r="C361" s="728" t="s">
        <v>1294</v>
      </c>
      <c r="D361" s="728" t="s">
        <v>1370</v>
      </c>
      <c r="E361" s="728" t="s">
        <v>1371</v>
      </c>
      <c r="F361" s="732"/>
      <c r="G361" s="732"/>
      <c r="H361" s="732"/>
      <c r="I361" s="732"/>
      <c r="J361" s="732">
        <v>1</v>
      </c>
      <c r="K361" s="732">
        <v>718</v>
      </c>
      <c r="L361" s="732">
        <v>1</v>
      </c>
      <c r="M361" s="732">
        <v>718</v>
      </c>
      <c r="N361" s="732"/>
      <c r="O361" s="732"/>
      <c r="P361" s="746"/>
      <c r="Q361" s="733"/>
    </row>
    <row r="362" spans="1:17" ht="14.4" customHeight="1" x14ac:dyDescent="0.3">
      <c r="A362" s="727" t="s">
        <v>1463</v>
      </c>
      <c r="B362" s="728" t="s">
        <v>1234</v>
      </c>
      <c r="C362" s="728" t="s">
        <v>1235</v>
      </c>
      <c r="D362" s="728" t="s">
        <v>1374</v>
      </c>
      <c r="E362" s="728" t="s">
        <v>662</v>
      </c>
      <c r="F362" s="732">
        <v>0.9</v>
      </c>
      <c r="G362" s="732">
        <v>1712.41</v>
      </c>
      <c r="H362" s="732"/>
      <c r="I362" s="732">
        <v>1902.6777777777779</v>
      </c>
      <c r="J362" s="732"/>
      <c r="K362" s="732"/>
      <c r="L362" s="732"/>
      <c r="M362" s="732"/>
      <c r="N362" s="732">
        <v>0.47000000000000003</v>
      </c>
      <c r="O362" s="732">
        <v>944.53</v>
      </c>
      <c r="P362" s="746"/>
      <c r="Q362" s="733">
        <v>2009.6382978723402</v>
      </c>
    </row>
    <row r="363" spans="1:17" ht="14.4" customHeight="1" x14ac:dyDescent="0.3">
      <c r="A363" s="727" t="s">
        <v>1463</v>
      </c>
      <c r="B363" s="728" t="s">
        <v>1234</v>
      </c>
      <c r="C363" s="728" t="s">
        <v>1235</v>
      </c>
      <c r="D363" s="728" t="s">
        <v>1377</v>
      </c>
      <c r="E363" s="728" t="s">
        <v>666</v>
      </c>
      <c r="F363" s="732">
        <v>0.06</v>
      </c>
      <c r="G363" s="732">
        <v>531.24</v>
      </c>
      <c r="H363" s="732">
        <v>1</v>
      </c>
      <c r="I363" s="732">
        <v>8854</v>
      </c>
      <c r="J363" s="732">
        <v>0.06</v>
      </c>
      <c r="K363" s="732">
        <v>531.24</v>
      </c>
      <c r="L363" s="732">
        <v>1</v>
      </c>
      <c r="M363" s="732">
        <v>8854</v>
      </c>
      <c r="N363" s="732"/>
      <c r="O363" s="732"/>
      <c r="P363" s="746"/>
      <c r="Q363" s="733"/>
    </row>
    <row r="364" spans="1:17" ht="14.4" customHeight="1" x14ac:dyDescent="0.3">
      <c r="A364" s="727" t="s">
        <v>1463</v>
      </c>
      <c r="B364" s="728" t="s">
        <v>1234</v>
      </c>
      <c r="C364" s="728" t="s">
        <v>1235</v>
      </c>
      <c r="D364" s="728" t="s">
        <v>1378</v>
      </c>
      <c r="E364" s="728" t="s">
        <v>666</v>
      </c>
      <c r="F364" s="732">
        <v>6.5</v>
      </c>
      <c r="G364" s="732">
        <v>11510.2</v>
      </c>
      <c r="H364" s="732">
        <v>1.0441767068273091</v>
      </c>
      <c r="I364" s="732">
        <v>1770.8000000000002</v>
      </c>
      <c r="J364" s="732">
        <v>6.23</v>
      </c>
      <c r="K364" s="732">
        <v>11023.230000000001</v>
      </c>
      <c r="L364" s="732">
        <v>1</v>
      </c>
      <c r="M364" s="732">
        <v>1769.3788121990369</v>
      </c>
      <c r="N364" s="732">
        <v>7.85</v>
      </c>
      <c r="O364" s="732">
        <v>14279.48</v>
      </c>
      <c r="P364" s="746">
        <v>1.295398898507969</v>
      </c>
      <c r="Q364" s="733">
        <v>1819.0420382165605</v>
      </c>
    </row>
    <row r="365" spans="1:17" ht="14.4" customHeight="1" x14ac:dyDescent="0.3">
      <c r="A365" s="727" t="s">
        <v>1463</v>
      </c>
      <c r="B365" s="728" t="s">
        <v>1234</v>
      </c>
      <c r="C365" s="728" t="s">
        <v>1235</v>
      </c>
      <c r="D365" s="728" t="s">
        <v>1379</v>
      </c>
      <c r="E365" s="728" t="s">
        <v>664</v>
      </c>
      <c r="F365" s="732">
        <v>0.5</v>
      </c>
      <c r="G365" s="732">
        <v>451.9</v>
      </c>
      <c r="H365" s="732">
        <v>1.25</v>
      </c>
      <c r="I365" s="732">
        <v>903.8</v>
      </c>
      <c r="J365" s="732">
        <v>0.39999999999999997</v>
      </c>
      <c r="K365" s="732">
        <v>361.52</v>
      </c>
      <c r="L365" s="732">
        <v>1</v>
      </c>
      <c r="M365" s="732">
        <v>903.80000000000007</v>
      </c>
      <c r="N365" s="732">
        <v>0.61</v>
      </c>
      <c r="O365" s="732">
        <v>542.27</v>
      </c>
      <c r="P365" s="746">
        <v>1.4999723390130559</v>
      </c>
      <c r="Q365" s="733">
        <v>888.96721311475403</v>
      </c>
    </row>
    <row r="366" spans="1:17" ht="14.4" customHeight="1" x14ac:dyDescent="0.3">
      <c r="A366" s="727" t="s">
        <v>1463</v>
      </c>
      <c r="B366" s="728" t="s">
        <v>1234</v>
      </c>
      <c r="C366" s="728" t="s">
        <v>1238</v>
      </c>
      <c r="D366" s="728" t="s">
        <v>1239</v>
      </c>
      <c r="E366" s="728" t="s">
        <v>1240</v>
      </c>
      <c r="F366" s="732"/>
      <c r="G366" s="732"/>
      <c r="H366" s="732"/>
      <c r="I366" s="732"/>
      <c r="J366" s="732">
        <v>190</v>
      </c>
      <c r="K366" s="732">
        <v>3691.7</v>
      </c>
      <c r="L366" s="732">
        <v>1</v>
      </c>
      <c r="M366" s="732">
        <v>19.43</v>
      </c>
      <c r="N366" s="732"/>
      <c r="O366" s="732"/>
      <c r="P366" s="746"/>
      <c r="Q366" s="733"/>
    </row>
    <row r="367" spans="1:17" ht="14.4" customHeight="1" x14ac:dyDescent="0.3">
      <c r="A367" s="727" t="s">
        <v>1463</v>
      </c>
      <c r="B367" s="728" t="s">
        <v>1234</v>
      </c>
      <c r="C367" s="728" t="s">
        <v>1238</v>
      </c>
      <c r="D367" s="728" t="s">
        <v>1241</v>
      </c>
      <c r="E367" s="728" t="s">
        <v>1242</v>
      </c>
      <c r="F367" s="732">
        <v>100</v>
      </c>
      <c r="G367" s="732">
        <v>211</v>
      </c>
      <c r="H367" s="732"/>
      <c r="I367" s="732">
        <v>2.11</v>
      </c>
      <c r="J367" s="732"/>
      <c r="K367" s="732"/>
      <c r="L367" s="732"/>
      <c r="M367" s="732"/>
      <c r="N367" s="732"/>
      <c r="O367" s="732"/>
      <c r="P367" s="746"/>
      <c r="Q367" s="733"/>
    </row>
    <row r="368" spans="1:17" ht="14.4" customHeight="1" x14ac:dyDescent="0.3">
      <c r="A368" s="727" t="s">
        <v>1463</v>
      </c>
      <c r="B368" s="728" t="s">
        <v>1234</v>
      </c>
      <c r="C368" s="728" t="s">
        <v>1238</v>
      </c>
      <c r="D368" s="728" t="s">
        <v>1243</v>
      </c>
      <c r="E368" s="728" t="s">
        <v>1244</v>
      </c>
      <c r="F368" s="732">
        <v>180</v>
      </c>
      <c r="G368" s="732">
        <v>957.6</v>
      </c>
      <c r="H368" s="732"/>
      <c r="I368" s="732">
        <v>5.32</v>
      </c>
      <c r="J368" s="732"/>
      <c r="K368" s="732"/>
      <c r="L368" s="732"/>
      <c r="M368" s="732"/>
      <c r="N368" s="732"/>
      <c r="O368" s="732"/>
      <c r="P368" s="746"/>
      <c r="Q368" s="733"/>
    </row>
    <row r="369" spans="1:17" ht="14.4" customHeight="1" x14ac:dyDescent="0.3">
      <c r="A369" s="727" t="s">
        <v>1463</v>
      </c>
      <c r="B369" s="728" t="s">
        <v>1234</v>
      </c>
      <c r="C369" s="728" t="s">
        <v>1238</v>
      </c>
      <c r="D369" s="728" t="s">
        <v>1249</v>
      </c>
      <c r="E369" s="728" t="s">
        <v>1250</v>
      </c>
      <c r="F369" s="732">
        <v>2454</v>
      </c>
      <c r="G369" s="732">
        <v>14331.36</v>
      </c>
      <c r="H369" s="732">
        <v>3.0701022270588942</v>
      </c>
      <c r="I369" s="732">
        <v>5.84</v>
      </c>
      <c r="J369" s="732">
        <v>764</v>
      </c>
      <c r="K369" s="732">
        <v>4668.04</v>
      </c>
      <c r="L369" s="732">
        <v>1</v>
      </c>
      <c r="M369" s="732">
        <v>6.11</v>
      </c>
      <c r="N369" s="732">
        <v>1696</v>
      </c>
      <c r="O369" s="732">
        <v>8971.84</v>
      </c>
      <c r="P369" s="746">
        <v>1.9219715340913961</v>
      </c>
      <c r="Q369" s="733">
        <v>5.29</v>
      </c>
    </row>
    <row r="370" spans="1:17" ht="14.4" customHeight="1" x14ac:dyDescent="0.3">
      <c r="A370" s="727" t="s">
        <v>1463</v>
      </c>
      <c r="B370" s="728" t="s">
        <v>1234</v>
      </c>
      <c r="C370" s="728" t="s">
        <v>1238</v>
      </c>
      <c r="D370" s="728" t="s">
        <v>1267</v>
      </c>
      <c r="E370" s="728" t="s">
        <v>1268</v>
      </c>
      <c r="F370" s="732">
        <v>4</v>
      </c>
      <c r="G370" s="732">
        <v>17684.28</v>
      </c>
      <c r="H370" s="732"/>
      <c r="I370" s="732">
        <v>4421.07</v>
      </c>
      <c r="J370" s="732"/>
      <c r="K370" s="732"/>
      <c r="L370" s="732"/>
      <c r="M370" s="732"/>
      <c r="N370" s="732">
        <v>4.3</v>
      </c>
      <c r="O370" s="732">
        <v>17177.29</v>
      </c>
      <c r="P370" s="746"/>
      <c r="Q370" s="733">
        <v>3994.7186046511633</v>
      </c>
    </row>
    <row r="371" spans="1:17" ht="14.4" customHeight="1" x14ac:dyDescent="0.3">
      <c r="A371" s="727" t="s">
        <v>1463</v>
      </c>
      <c r="B371" s="728" t="s">
        <v>1234</v>
      </c>
      <c r="C371" s="728" t="s">
        <v>1238</v>
      </c>
      <c r="D371" s="728" t="s">
        <v>1380</v>
      </c>
      <c r="E371" s="728" t="s">
        <v>1381</v>
      </c>
      <c r="F371" s="732">
        <v>7267</v>
      </c>
      <c r="G371" s="732">
        <v>243807.85</v>
      </c>
      <c r="H371" s="732">
        <v>1.9961833842324603</v>
      </c>
      <c r="I371" s="732">
        <v>33.550000000000004</v>
      </c>
      <c r="J371" s="732">
        <v>3700</v>
      </c>
      <c r="K371" s="732">
        <v>122137</v>
      </c>
      <c r="L371" s="732">
        <v>1</v>
      </c>
      <c r="M371" s="732">
        <v>33.01</v>
      </c>
      <c r="N371" s="732">
        <v>5129</v>
      </c>
      <c r="O371" s="732">
        <v>172238.85000000003</v>
      </c>
      <c r="P371" s="746">
        <v>1.4102102556964722</v>
      </c>
      <c r="Q371" s="733">
        <v>33.581370637551188</v>
      </c>
    </row>
    <row r="372" spans="1:17" ht="14.4" customHeight="1" x14ac:dyDescent="0.3">
      <c r="A372" s="727" t="s">
        <v>1463</v>
      </c>
      <c r="B372" s="728" t="s">
        <v>1234</v>
      </c>
      <c r="C372" s="728" t="s">
        <v>1386</v>
      </c>
      <c r="D372" s="728" t="s">
        <v>1387</v>
      </c>
      <c r="E372" s="728" t="s">
        <v>1388</v>
      </c>
      <c r="F372" s="732">
        <v>18</v>
      </c>
      <c r="G372" s="732">
        <v>15917.759999999998</v>
      </c>
      <c r="H372" s="732"/>
      <c r="I372" s="732">
        <v>884.31999999999994</v>
      </c>
      <c r="J372" s="732"/>
      <c r="K372" s="732"/>
      <c r="L372" s="732"/>
      <c r="M372" s="732"/>
      <c r="N372" s="732"/>
      <c r="O372" s="732"/>
      <c r="P372" s="746"/>
      <c r="Q372" s="733"/>
    </row>
    <row r="373" spans="1:17" ht="14.4" customHeight="1" x14ac:dyDescent="0.3">
      <c r="A373" s="727" t="s">
        <v>1463</v>
      </c>
      <c r="B373" s="728" t="s">
        <v>1234</v>
      </c>
      <c r="C373" s="728" t="s">
        <v>1294</v>
      </c>
      <c r="D373" s="728" t="s">
        <v>1303</v>
      </c>
      <c r="E373" s="728" t="s">
        <v>1304</v>
      </c>
      <c r="F373" s="732"/>
      <c r="G373" s="732"/>
      <c r="H373" s="732"/>
      <c r="I373" s="732"/>
      <c r="J373" s="732">
        <v>1</v>
      </c>
      <c r="K373" s="732">
        <v>318</v>
      </c>
      <c r="L373" s="732">
        <v>1</v>
      </c>
      <c r="M373" s="732">
        <v>318</v>
      </c>
      <c r="N373" s="732"/>
      <c r="O373" s="732"/>
      <c r="P373" s="746"/>
      <c r="Q373" s="733"/>
    </row>
    <row r="374" spans="1:17" ht="14.4" customHeight="1" x14ac:dyDescent="0.3">
      <c r="A374" s="727" t="s">
        <v>1463</v>
      </c>
      <c r="B374" s="728" t="s">
        <v>1234</v>
      </c>
      <c r="C374" s="728" t="s">
        <v>1294</v>
      </c>
      <c r="D374" s="728" t="s">
        <v>1308</v>
      </c>
      <c r="E374" s="728" t="s">
        <v>1309</v>
      </c>
      <c r="F374" s="732">
        <v>1</v>
      </c>
      <c r="G374" s="732">
        <v>1975</v>
      </c>
      <c r="H374" s="732"/>
      <c r="I374" s="732">
        <v>1975</v>
      </c>
      <c r="J374" s="732"/>
      <c r="K374" s="732"/>
      <c r="L374" s="732"/>
      <c r="M374" s="732"/>
      <c r="N374" s="732"/>
      <c r="O374" s="732"/>
      <c r="P374" s="746"/>
      <c r="Q374" s="733"/>
    </row>
    <row r="375" spans="1:17" ht="14.4" customHeight="1" x14ac:dyDescent="0.3">
      <c r="A375" s="727" t="s">
        <v>1463</v>
      </c>
      <c r="B375" s="728" t="s">
        <v>1234</v>
      </c>
      <c r="C375" s="728" t="s">
        <v>1294</v>
      </c>
      <c r="D375" s="728" t="s">
        <v>1320</v>
      </c>
      <c r="E375" s="728" t="s">
        <v>1321</v>
      </c>
      <c r="F375" s="732">
        <v>1</v>
      </c>
      <c r="G375" s="732">
        <v>1208</v>
      </c>
      <c r="H375" s="732"/>
      <c r="I375" s="732">
        <v>1208</v>
      </c>
      <c r="J375" s="732"/>
      <c r="K375" s="732"/>
      <c r="L375" s="732"/>
      <c r="M375" s="732"/>
      <c r="N375" s="732">
        <v>1</v>
      </c>
      <c r="O375" s="732">
        <v>1280</v>
      </c>
      <c r="P375" s="746"/>
      <c r="Q375" s="733">
        <v>1280</v>
      </c>
    </row>
    <row r="376" spans="1:17" ht="14.4" customHeight="1" x14ac:dyDescent="0.3">
      <c r="A376" s="727" t="s">
        <v>1463</v>
      </c>
      <c r="B376" s="728" t="s">
        <v>1234</v>
      </c>
      <c r="C376" s="728" t="s">
        <v>1294</v>
      </c>
      <c r="D376" s="728" t="s">
        <v>1332</v>
      </c>
      <c r="E376" s="728" t="s">
        <v>1333</v>
      </c>
      <c r="F376" s="732">
        <v>6</v>
      </c>
      <c r="G376" s="732">
        <v>10572</v>
      </c>
      <c r="H376" s="732">
        <v>5.7928767123287672</v>
      </c>
      <c r="I376" s="732">
        <v>1762</v>
      </c>
      <c r="J376" s="732">
        <v>1</v>
      </c>
      <c r="K376" s="732">
        <v>1825</v>
      </c>
      <c r="L376" s="732">
        <v>1</v>
      </c>
      <c r="M376" s="732">
        <v>1825</v>
      </c>
      <c r="N376" s="732">
        <v>4</v>
      </c>
      <c r="O376" s="732">
        <v>7300</v>
      </c>
      <c r="P376" s="746">
        <v>4</v>
      </c>
      <c r="Q376" s="733">
        <v>1825</v>
      </c>
    </row>
    <row r="377" spans="1:17" ht="14.4" customHeight="1" x14ac:dyDescent="0.3">
      <c r="A377" s="727" t="s">
        <v>1463</v>
      </c>
      <c r="B377" s="728" t="s">
        <v>1234</v>
      </c>
      <c r="C377" s="728" t="s">
        <v>1294</v>
      </c>
      <c r="D377" s="728" t="s">
        <v>1334</v>
      </c>
      <c r="E377" s="728" t="s">
        <v>1335</v>
      </c>
      <c r="F377" s="732"/>
      <c r="G377" s="732"/>
      <c r="H377" s="732"/>
      <c r="I377" s="732"/>
      <c r="J377" s="732"/>
      <c r="K377" s="732"/>
      <c r="L377" s="732"/>
      <c r="M377" s="732"/>
      <c r="N377" s="732">
        <v>4</v>
      </c>
      <c r="O377" s="732">
        <v>1716</v>
      </c>
      <c r="P377" s="746"/>
      <c r="Q377" s="733">
        <v>429</v>
      </c>
    </row>
    <row r="378" spans="1:17" ht="14.4" customHeight="1" x14ac:dyDescent="0.3">
      <c r="A378" s="727" t="s">
        <v>1463</v>
      </c>
      <c r="B378" s="728" t="s">
        <v>1234</v>
      </c>
      <c r="C378" s="728" t="s">
        <v>1294</v>
      </c>
      <c r="D378" s="728" t="s">
        <v>1391</v>
      </c>
      <c r="E378" s="728" t="s">
        <v>1392</v>
      </c>
      <c r="F378" s="732">
        <v>18</v>
      </c>
      <c r="G378" s="732">
        <v>258120</v>
      </c>
      <c r="H378" s="732">
        <v>1.3687704822407705</v>
      </c>
      <c r="I378" s="732">
        <v>14340</v>
      </c>
      <c r="J378" s="732">
        <v>13</v>
      </c>
      <c r="K378" s="732">
        <v>188578</v>
      </c>
      <c r="L378" s="732">
        <v>1</v>
      </c>
      <c r="M378" s="732">
        <v>14506</v>
      </c>
      <c r="N378" s="732">
        <v>19</v>
      </c>
      <c r="O378" s="732">
        <v>275633</v>
      </c>
      <c r="P378" s="746">
        <v>1.4616392156030926</v>
      </c>
      <c r="Q378" s="733">
        <v>14507</v>
      </c>
    </row>
    <row r="379" spans="1:17" ht="14.4" customHeight="1" x14ac:dyDescent="0.3">
      <c r="A379" s="727" t="s">
        <v>1463</v>
      </c>
      <c r="B379" s="728" t="s">
        <v>1234</v>
      </c>
      <c r="C379" s="728" t="s">
        <v>1294</v>
      </c>
      <c r="D379" s="728" t="s">
        <v>1344</v>
      </c>
      <c r="E379" s="728" t="s">
        <v>1345</v>
      </c>
      <c r="F379" s="732"/>
      <c r="G379" s="732"/>
      <c r="H379" s="732"/>
      <c r="I379" s="732"/>
      <c r="J379" s="732"/>
      <c r="K379" s="732"/>
      <c r="L379" s="732"/>
      <c r="M379" s="732"/>
      <c r="N379" s="732">
        <v>2</v>
      </c>
      <c r="O379" s="732">
        <v>1220</v>
      </c>
      <c r="P379" s="746"/>
      <c r="Q379" s="733">
        <v>610</v>
      </c>
    </row>
    <row r="380" spans="1:17" ht="14.4" customHeight="1" x14ac:dyDescent="0.3">
      <c r="A380" s="727" t="s">
        <v>1463</v>
      </c>
      <c r="B380" s="728" t="s">
        <v>1234</v>
      </c>
      <c r="C380" s="728" t="s">
        <v>1294</v>
      </c>
      <c r="D380" s="728" t="s">
        <v>1352</v>
      </c>
      <c r="E380" s="728" t="s">
        <v>1353</v>
      </c>
      <c r="F380" s="732">
        <v>1</v>
      </c>
      <c r="G380" s="732">
        <v>490</v>
      </c>
      <c r="H380" s="732"/>
      <c r="I380" s="732">
        <v>490</v>
      </c>
      <c r="J380" s="732"/>
      <c r="K380" s="732"/>
      <c r="L380" s="732"/>
      <c r="M380" s="732"/>
      <c r="N380" s="732"/>
      <c r="O380" s="732"/>
      <c r="P380" s="746"/>
      <c r="Q380" s="733"/>
    </row>
    <row r="381" spans="1:17" ht="14.4" customHeight="1" x14ac:dyDescent="0.3">
      <c r="A381" s="727" t="s">
        <v>1463</v>
      </c>
      <c r="B381" s="728" t="s">
        <v>1234</v>
      </c>
      <c r="C381" s="728" t="s">
        <v>1294</v>
      </c>
      <c r="D381" s="728" t="s">
        <v>1356</v>
      </c>
      <c r="E381" s="728" t="s">
        <v>1357</v>
      </c>
      <c r="F381" s="732">
        <v>2</v>
      </c>
      <c r="G381" s="732">
        <v>5102</v>
      </c>
      <c r="H381" s="732">
        <v>1.928922495274102</v>
      </c>
      <c r="I381" s="732">
        <v>2551</v>
      </c>
      <c r="J381" s="732">
        <v>1</v>
      </c>
      <c r="K381" s="732">
        <v>2645</v>
      </c>
      <c r="L381" s="732">
        <v>1</v>
      </c>
      <c r="M381" s="732">
        <v>2645</v>
      </c>
      <c r="N381" s="732"/>
      <c r="O381" s="732"/>
      <c r="P381" s="746"/>
      <c r="Q381" s="733"/>
    </row>
    <row r="382" spans="1:17" ht="14.4" customHeight="1" x14ac:dyDescent="0.3">
      <c r="A382" s="727" t="s">
        <v>1464</v>
      </c>
      <c r="B382" s="728" t="s">
        <v>1234</v>
      </c>
      <c r="C382" s="728" t="s">
        <v>1238</v>
      </c>
      <c r="D382" s="728" t="s">
        <v>1249</v>
      </c>
      <c r="E382" s="728" t="s">
        <v>1250</v>
      </c>
      <c r="F382" s="732">
        <v>599</v>
      </c>
      <c r="G382" s="732">
        <v>3498.16</v>
      </c>
      <c r="H382" s="732">
        <v>0.93157076205287714</v>
      </c>
      <c r="I382" s="732">
        <v>5.84</v>
      </c>
      <c r="J382" s="732">
        <v>643</v>
      </c>
      <c r="K382" s="732">
        <v>3755.12</v>
      </c>
      <c r="L382" s="732">
        <v>1</v>
      </c>
      <c r="M382" s="732">
        <v>5.84</v>
      </c>
      <c r="N382" s="732">
        <v>900</v>
      </c>
      <c r="O382" s="732">
        <v>4761</v>
      </c>
      <c r="P382" s="746">
        <v>1.2678689362790005</v>
      </c>
      <c r="Q382" s="733">
        <v>5.29</v>
      </c>
    </row>
    <row r="383" spans="1:17" ht="14.4" customHeight="1" x14ac:dyDescent="0.3">
      <c r="A383" s="727" t="s">
        <v>1464</v>
      </c>
      <c r="B383" s="728" t="s">
        <v>1234</v>
      </c>
      <c r="C383" s="728" t="s">
        <v>1294</v>
      </c>
      <c r="D383" s="728" t="s">
        <v>1297</v>
      </c>
      <c r="E383" s="728" t="s">
        <v>1298</v>
      </c>
      <c r="F383" s="732"/>
      <c r="G383" s="732"/>
      <c r="H383" s="732"/>
      <c r="I383" s="732"/>
      <c r="J383" s="732"/>
      <c r="K383" s="732"/>
      <c r="L383" s="732"/>
      <c r="M383" s="732"/>
      <c r="N383" s="732">
        <v>1</v>
      </c>
      <c r="O383" s="732">
        <v>444</v>
      </c>
      <c r="P383" s="746"/>
      <c r="Q383" s="733">
        <v>444</v>
      </c>
    </row>
    <row r="384" spans="1:17" ht="14.4" customHeight="1" x14ac:dyDescent="0.3">
      <c r="A384" s="727" t="s">
        <v>1464</v>
      </c>
      <c r="B384" s="728" t="s">
        <v>1234</v>
      </c>
      <c r="C384" s="728" t="s">
        <v>1294</v>
      </c>
      <c r="D384" s="728" t="s">
        <v>1332</v>
      </c>
      <c r="E384" s="728" t="s">
        <v>1333</v>
      </c>
      <c r="F384" s="732">
        <v>2</v>
      </c>
      <c r="G384" s="732">
        <v>3524</v>
      </c>
      <c r="H384" s="732">
        <v>0.96547945205479457</v>
      </c>
      <c r="I384" s="732">
        <v>1762</v>
      </c>
      <c r="J384" s="732">
        <v>2</v>
      </c>
      <c r="K384" s="732">
        <v>3650</v>
      </c>
      <c r="L384" s="732">
        <v>1</v>
      </c>
      <c r="M384" s="732">
        <v>1825</v>
      </c>
      <c r="N384" s="732">
        <v>3</v>
      </c>
      <c r="O384" s="732">
        <v>5475</v>
      </c>
      <c r="P384" s="746">
        <v>1.5</v>
      </c>
      <c r="Q384" s="733">
        <v>1825</v>
      </c>
    </row>
    <row r="385" spans="1:17" ht="14.4" customHeight="1" thickBot="1" x14ac:dyDescent="0.35">
      <c r="A385" s="734" t="s">
        <v>1464</v>
      </c>
      <c r="B385" s="735" t="s">
        <v>1234</v>
      </c>
      <c r="C385" s="735" t="s">
        <v>1294</v>
      </c>
      <c r="D385" s="735" t="s">
        <v>1334</v>
      </c>
      <c r="E385" s="735" t="s">
        <v>1335</v>
      </c>
      <c r="F385" s="739">
        <v>2</v>
      </c>
      <c r="G385" s="739">
        <v>826</v>
      </c>
      <c r="H385" s="739">
        <v>0.96270396270396275</v>
      </c>
      <c r="I385" s="739">
        <v>413</v>
      </c>
      <c r="J385" s="739">
        <v>2</v>
      </c>
      <c r="K385" s="739">
        <v>858</v>
      </c>
      <c r="L385" s="739">
        <v>1</v>
      </c>
      <c r="M385" s="739">
        <v>429</v>
      </c>
      <c r="N385" s="739">
        <v>3</v>
      </c>
      <c r="O385" s="739">
        <v>1287</v>
      </c>
      <c r="P385" s="747">
        <v>1.5</v>
      </c>
      <c r="Q385" s="740">
        <v>429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2" t="s">
        <v>135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</row>
    <row r="2" spans="1:17" ht="14.4" customHeight="1" thickBot="1" x14ac:dyDescent="0.35">
      <c r="A2" s="374" t="s">
        <v>321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44" t="s">
        <v>70</v>
      </c>
      <c r="B3" s="603" t="s">
        <v>71</v>
      </c>
      <c r="C3" s="604"/>
      <c r="D3" s="604"/>
      <c r="E3" s="605"/>
      <c r="F3" s="606"/>
      <c r="G3" s="603" t="s">
        <v>254</v>
      </c>
      <c r="H3" s="604"/>
      <c r="I3" s="604"/>
      <c r="J3" s="605"/>
      <c r="K3" s="606"/>
      <c r="L3" s="121"/>
      <c r="M3" s="122"/>
      <c r="N3" s="121"/>
      <c r="O3" s="123"/>
    </row>
    <row r="4" spans="1:17" ht="14.4" customHeight="1" thickBot="1" x14ac:dyDescent="0.35">
      <c r="A4" s="645"/>
      <c r="B4" s="124">
        <v>2015</v>
      </c>
      <c r="C4" s="125">
        <v>2016</v>
      </c>
      <c r="D4" s="125">
        <v>2017</v>
      </c>
      <c r="E4" s="460" t="s">
        <v>299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299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310</v>
      </c>
      <c r="Q4" s="128" t="s">
        <v>311</v>
      </c>
    </row>
    <row r="5" spans="1:17" ht="14.4" hidden="1" customHeight="1" outlineLevel="1" x14ac:dyDescent="0.3">
      <c r="A5" s="483" t="s">
        <v>168</v>
      </c>
      <c r="B5" s="119">
        <v>25.4</v>
      </c>
      <c r="C5" s="114">
        <v>40.82</v>
      </c>
      <c r="D5" s="114">
        <v>32.756</v>
      </c>
      <c r="E5" s="466">
        <f>IF(OR(D5=0,B5=0),"",D5/B5)</f>
        <v>1.2896062992125985</v>
      </c>
      <c r="F5" s="129">
        <f>IF(OR(D5=0,C5=0),"",D5/C5)</f>
        <v>0.8024497795198432</v>
      </c>
      <c r="G5" s="130">
        <v>42</v>
      </c>
      <c r="H5" s="114">
        <v>54</v>
      </c>
      <c r="I5" s="114">
        <v>45</v>
      </c>
      <c r="J5" s="466">
        <f>IF(OR(I5=0,G5=0),"",I5/G5)</f>
        <v>1.0714285714285714</v>
      </c>
      <c r="K5" s="131">
        <f>IF(OR(I5=0,H5=0),"",I5/H5)</f>
        <v>0.83333333333333337</v>
      </c>
      <c r="L5" s="121"/>
      <c r="M5" s="121"/>
      <c r="N5" s="7">
        <f>D5-C5</f>
        <v>-8.0640000000000001</v>
      </c>
      <c r="O5" s="8">
        <f>I5-H5</f>
        <v>-9</v>
      </c>
      <c r="P5" s="7">
        <f>D5-B5</f>
        <v>7.3560000000000016</v>
      </c>
      <c r="Q5" s="8">
        <f>I5-G5</f>
        <v>3</v>
      </c>
    </row>
    <row r="6" spans="1:17" ht="14.4" hidden="1" customHeight="1" outlineLevel="1" x14ac:dyDescent="0.3">
      <c r="A6" s="484" t="s">
        <v>169</v>
      </c>
      <c r="B6" s="120">
        <v>10.624000000000001</v>
      </c>
      <c r="C6" s="113">
        <v>11.94</v>
      </c>
      <c r="D6" s="113">
        <v>5.5629999999999997</v>
      </c>
      <c r="E6" s="466">
        <f t="shared" ref="E6:E12" si="0">IF(OR(D6=0,B6=0),"",D6/B6)</f>
        <v>0.52362575301204817</v>
      </c>
      <c r="F6" s="129">
        <f t="shared" ref="F6:F12" si="1">IF(OR(D6=0,C6=0),"",D6/C6)</f>
        <v>0.46591289782244555</v>
      </c>
      <c r="G6" s="133">
        <v>12</v>
      </c>
      <c r="H6" s="113">
        <v>14</v>
      </c>
      <c r="I6" s="113">
        <v>12</v>
      </c>
      <c r="J6" s="467">
        <f t="shared" ref="J6:J12" si="2">IF(OR(I6=0,G6=0),"",I6/G6)</f>
        <v>1</v>
      </c>
      <c r="K6" s="134">
        <f t="shared" ref="K6:K12" si="3">IF(OR(I6=0,H6=0),"",I6/H6)</f>
        <v>0.8571428571428571</v>
      </c>
      <c r="L6" s="121"/>
      <c r="M6" s="121"/>
      <c r="N6" s="5">
        <f t="shared" ref="N6:N13" si="4">D6-C6</f>
        <v>-6.3769999999999998</v>
      </c>
      <c r="O6" s="6">
        <f t="shared" ref="O6:O13" si="5">I6-H6</f>
        <v>-2</v>
      </c>
      <c r="P6" s="5">
        <f t="shared" ref="P6:P13" si="6">D6-B6</f>
        <v>-5.0610000000000008</v>
      </c>
      <c r="Q6" s="6">
        <f t="shared" ref="Q6:Q13" si="7">I6-G6</f>
        <v>0</v>
      </c>
    </row>
    <row r="7" spans="1:17" ht="14.4" hidden="1" customHeight="1" outlineLevel="1" x14ac:dyDescent="0.3">
      <c r="A7" s="484" t="s">
        <v>170</v>
      </c>
      <c r="B7" s="120">
        <v>28.777000000000001</v>
      </c>
      <c r="C7" s="113">
        <v>26.574000000000002</v>
      </c>
      <c r="D7" s="113">
        <v>22.584</v>
      </c>
      <c r="E7" s="466">
        <f t="shared" si="0"/>
        <v>0.78479341140494141</v>
      </c>
      <c r="F7" s="129">
        <f t="shared" si="1"/>
        <v>0.84985324000903129</v>
      </c>
      <c r="G7" s="133">
        <v>41</v>
      </c>
      <c r="H7" s="113">
        <v>31</v>
      </c>
      <c r="I7" s="113">
        <v>24</v>
      </c>
      <c r="J7" s="467">
        <f t="shared" si="2"/>
        <v>0.58536585365853655</v>
      </c>
      <c r="K7" s="134">
        <f t="shared" si="3"/>
        <v>0.77419354838709675</v>
      </c>
      <c r="L7" s="121"/>
      <c r="M7" s="121"/>
      <c r="N7" s="5">
        <f t="shared" si="4"/>
        <v>-3.990000000000002</v>
      </c>
      <c r="O7" s="6">
        <f t="shared" si="5"/>
        <v>-7</v>
      </c>
      <c r="P7" s="5">
        <f t="shared" si="6"/>
        <v>-6.1930000000000014</v>
      </c>
      <c r="Q7" s="6">
        <f t="shared" si="7"/>
        <v>-17</v>
      </c>
    </row>
    <row r="8" spans="1:17" ht="14.4" hidden="1" customHeight="1" outlineLevel="1" x14ac:dyDescent="0.3">
      <c r="A8" s="484" t="s">
        <v>171</v>
      </c>
      <c r="B8" s="120">
        <v>4.9279999999999999</v>
      </c>
      <c r="C8" s="113">
        <v>5.351</v>
      </c>
      <c r="D8" s="113">
        <v>2.4689999999999999</v>
      </c>
      <c r="E8" s="466">
        <f t="shared" si="0"/>
        <v>0.50101461038961037</v>
      </c>
      <c r="F8" s="129">
        <f t="shared" si="1"/>
        <v>0.46140908241450196</v>
      </c>
      <c r="G8" s="133">
        <v>6</v>
      </c>
      <c r="H8" s="113">
        <v>5</v>
      </c>
      <c r="I8" s="113">
        <v>3</v>
      </c>
      <c r="J8" s="467">
        <f t="shared" si="2"/>
        <v>0.5</v>
      </c>
      <c r="K8" s="134">
        <f t="shared" si="3"/>
        <v>0.6</v>
      </c>
      <c r="L8" s="121"/>
      <c r="M8" s="121"/>
      <c r="N8" s="5">
        <f t="shared" si="4"/>
        <v>-2.8820000000000001</v>
      </c>
      <c r="O8" s="6">
        <f t="shared" si="5"/>
        <v>-2</v>
      </c>
      <c r="P8" s="5">
        <f t="shared" si="6"/>
        <v>-2.4590000000000001</v>
      </c>
      <c r="Q8" s="6">
        <f t="shared" si="7"/>
        <v>-3</v>
      </c>
    </row>
    <row r="9" spans="1:17" ht="14.4" hidden="1" customHeight="1" outlineLevel="1" x14ac:dyDescent="0.3">
      <c r="A9" s="484" t="s">
        <v>172</v>
      </c>
      <c r="B9" s="120">
        <v>0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84" t="s">
        <v>173</v>
      </c>
      <c r="B10" s="120">
        <v>10.364000000000001</v>
      </c>
      <c r="C10" s="113">
        <v>15.776999999999999</v>
      </c>
      <c r="D10" s="113">
        <v>10.301</v>
      </c>
      <c r="E10" s="466">
        <f t="shared" si="0"/>
        <v>0.99392126592049401</v>
      </c>
      <c r="F10" s="129">
        <f t="shared" si="1"/>
        <v>0.6529124675160044</v>
      </c>
      <c r="G10" s="133">
        <v>13</v>
      </c>
      <c r="H10" s="113">
        <v>15</v>
      </c>
      <c r="I10" s="113">
        <v>20</v>
      </c>
      <c r="J10" s="467">
        <f t="shared" si="2"/>
        <v>1.5384615384615385</v>
      </c>
      <c r="K10" s="134">
        <f t="shared" si="3"/>
        <v>1.3333333333333333</v>
      </c>
      <c r="L10" s="121"/>
      <c r="M10" s="121"/>
      <c r="N10" s="5">
        <f t="shared" si="4"/>
        <v>-5.4759999999999991</v>
      </c>
      <c r="O10" s="6">
        <f t="shared" si="5"/>
        <v>5</v>
      </c>
      <c r="P10" s="5">
        <f t="shared" si="6"/>
        <v>-6.3000000000000611E-2</v>
      </c>
      <c r="Q10" s="6">
        <f t="shared" si="7"/>
        <v>7</v>
      </c>
    </row>
    <row r="11" spans="1:17" ht="14.4" hidden="1" customHeight="1" outlineLevel="1" x14ac:dyDescent="0.3">
      <c r="A11" s="484" t="s">
        <v>174</v>
      </c>
      <c r="B11" s="120">
        <v>0.59</v>
      </c>
      <c r="C11" s="113">
        <v>3.9209999999999998</v>
      </c>
      <c r="D11" s="113">
        <v>0.29199999999999998</v>
      </c>
      <c r="E11" s="466">
        <f t="shared" si="0"/>
        <v>0.4949152542372881</v>
      </c>
      <c r="F11" s="129">
        <f t="shared" si="1"/>
        <v>7.4470798265748539E-2</v>
      </c>
      <c r="G11" s="133">
        <v>2</v>
      </c>
      <c r="H11" s="113">
        <v>4</v>
      </c>
      <c r="I11" s="113">
        <v>1</v>
      </c>
      <c r="J11" s="467">
        <f t="shared" si="2"/>
        <v>0.5</v>
      </c>
      <c r="K11" s="134">
        <f t="shared" si="3"/>
        <v>0.25</v>
      </c>
      <c r="L11" s="121"/>
      <c r="M11" s="121"/>
      <c r="N11" s="5">
        <f t="shared" si="4"/>
        <v>-3.629</v>
      </c>
      <c r="O11" s="6">
        <f t="shared" si="5"/>
        <v>-3</v>
      </c>
      <c r="P11" s="5">
        <f t="shared" si="6"/>
        <v>-0.29799999999999999</v>
      </c>
      <c r="Q11" s="6">
        <f t="shared" si="7"/>
        <v>-1</v>
      </c>
    </row>
    <row r="12" spans="1:17" ht="14.4" hidden="1" customHeight="1" outlineLevel="1" thickBot="1" x14ac:dyDescent="0.35">
      <c r="A12" s="485" t="s">
        <v>209</v>
      </c>
      <c r="B12" s="238">
        <v>0</v>
      </c>
      <c r="C12" s="239">
        <v>0.93500000000000005</v>
      </c>
      <c r="D12" s="239">
        <v>0</v>
      </c>
      <c r="E12" s="466" t="str">
        <f t="shared" si="0"/>
        <v/>
      </c>
      <c r="F12" s="129" t="str">
        <f t="shared" si="1"/>
        <v/>
      </c>
      <c r="G12" s="241">
        <v>0</v>
      </c>
      <c r="H12" s="239">
        <v>1</v>
      </c>
      <c r="I12" s="239">
        <v>0</v>
      </c>
      <c r="J12" s="468" t="str">
        <f t="shared" si="2"/>
        <v/>
      </c>
      <c r="K12" s="242" t="str">
        <f t="shared" si="3"/>
        <v/>
      </c>
      <c r="L12" s="121"/>
      <c r="M12" s="121"/>
      <c r="N12" s="243">
        <f t="shared" si="4"/>
        <v>-0.93500000000000005</v>
      </c>
      <c r="O12" s="244">
        <f t="shared" si="5"/>
        <v>-1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80.683000000000007</v>
      </c>
      <c r="C13" s="116">
        <f>SUM(C5:C12)</f>
        <v>105.31800000000001</v>
      </c>
      <c r="D13" s="116">
        <f>SUM(D5:D12)</f>
        <v>73.965000000000003</v>
      </c>
      <c r="E13" s="462">
        <f>IF(OR(D13=0,B13=0),0,D13/B13)</f>
        <v>0.91673586753095448</v>
      </c>
      <c r="F13" s="135">
        <f>IF(OR(D13=0,C13=0),0,D13/C13)</f>
        <v>0.70230160086594884</v>
      </c>
      <c r="G13" s="136">
        <f>SUM(G5:G12)</f>
        <v>116</v>
      </c>
      <c r="H13" s="116">
        <f>SUM(H5:H12)</f>
        <v>124</v>
      </c>
      <c r="I13" s="116">
        <f>SUM(I5:I12)</f>
        <v>105</v>
      </c>
      <c r="J13" s="462">
        <f>IF(OR(I13=0,G13=0),0,I13/G13)</f>
        <v>0.90517241379310343</v>
      </c>
      <c r="K13" s="137">
        <f>IF(OR(I13=0,H13=0),0,I13/H13)</f>
        <v>0.84677419354838712</v>
      </c>
      <c r="L13" s="121"/>
      <c r="M13" s="121"/>
      <c r="N13" s="127">
        <f t="shared" si="4"/>
        <v>-31.353000000000009</v>
      </c>
      <c r="O13" s="138">
        <f t="shared" si="5"/>
        <v>-19</v>
      </c>
      <c r="P13" s="127">
        <f t="shared" si="6"/>
        <v>-6.7180000000000035</v>
      </c>
      <c r="Q13" s="138">
        <f t="shared" si="7"/>
        <v>-11</v>
      </c>
    </row>
    <row r="14" spans="1:17" ht="14.4" customHeight="1" x14ac:dyDescent="0.3">
      <c r="A14" s="139"/>
      <c r="B14" s="623"/>
      <c r="C14" s="623"/>
      <c r="D14" s="623"/>
      <c r="E14" s="646"/>
      <c r="F14" s="623"/>
      <c r="G14" s="623"/>
      <c r="H14" s="623"/>
      <c r="I14" s="623"/>
      <c r="J14" s="646"/>
      <c r="K14" s="623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47" t="s">
        <v>300</v>
      </c>
      <c r="B16" s="649" t="s">
        <v>71</v>
      </c>
      <c r="C16" s="650"/>
      <c r="D16" s="650"/>
      <c r="E16" s="651"/>
      <c r="F16" s="652"/>
      <c r="G16" s="649" t="s">
        <v>254</v>
      </c>
      <c r="H16" s="650"/>
      <c r="I16" s="650"/>
      <c r="J16" s="651"/>
      <c r="K16" s="652"/>
      <c r="L16" s="640" t="s">
        <v>179</v>
      </c>
      <c r="M16" s="641"/>
      <c r="N16" s="155"/>
      <c r="O16" s="155"/>
      <c r="P16" s="155"/>
      <c r="Q16" s="155"/>
    </row>
    <row r="17" spans="1:17" ht="14.4" customHeight="1" thickBot="1" x14ac:dyDescent="0.35">
      <c r="A17" s="648"/>
      <c r="B17" s="140">
        <v>2015</v>
      </c>
      <c r="C17" s="141">
        <v>2016</v>
      </c>
      <c r="D17" s="141">
        <v>2017</v>
      </c>
      <c r="E17" s="141" t="s">
        <v>299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299</v>
      </c>
      <c r="K17" s="142" t="s">
        <v>2</v>
      </c>
      <c r="L17" s="642" t="s">
        <v>180</v>
      </c>
      <c r="M17" s="643"/>
      <c r="N17" s="143" t="s">
        <v>72</v>
      </c>
      <c r="O17" s="144" t="s">
        <v>73</v>
      </c>
      <c r="P17" s="143" t="s">
        <v>310</v>
      </c>
      <c r="Q17" s="144" t="s">
        <v>311</v>
      </c>
    </row>
    <row r="18" spans="1:17" ht="14.4" hidden="1" customHeight="1" outlineLevel="1" x14ac:dyDescent="0.3">
      <c r="A18" s="483" t="s">
        <v>168</v>
      </c>
      <c r="B18" s="119">
        <v>25.4</v>
      </c>
      <c r="C18" s="114">
        <v>40.82</v>
      </c>
      <c r="D18" s="114">
        <v>32.756</v>
      </c>
      <c r="E18" s="466">
        <f>IF(OR(D18=0,B18=0),"",D18/B18)</f>
        <v>1.2896062992125985</v>
      </c>
      <c r="F18" s="129">
        <f>IF(OR(D18=0,C18=0),"",D18/C18)</f>
        <v>0.8024497795198432</v>
      </c>
      <c r="G18" s="119">
        <v>42</v>
      </c>
      <c r="H18" s="114">
        <v>54</v>
      </c>
      <c r="I18" s="114">
        <v>45</v>
      </c>
      <c r="J18" s="466">
        <f>IF(OR(I18=0,G18=0),"",I18/G18)</f>
        <v>1.0714285714285714</v>
      </c>
      <c r="K18" s="131">
        <f>IF(OR(I18=0,H18=0),"",I18/H18)</f>
        <v>0.83333333333333337</v>
      </c>
      <c r="L18" s="638">
        <v>0.91871999999999998</v>
      </c>
      <c r="M18" s="639"/>
      <c r="N18" s="145">
        <f t="shared" ref="N18:N26" si="8">D18-C18</f>
        <v>-8.0640000000000001</v>
      </c>
      <c r="O18" s="146">
        <f t="shared" ref="O18:O26" si="9">I18-H18</f>
        <v>-9</v>
      </c>
      <c r="P18" s="145">
        <f t="shared" ref="P18:P26" si="10">D18-B18</f>
        <v>7.3560000000000016</v>
      </c>
      <c r="Q18" s="146">
        <f t="shared" ref="Q18:Q26" si="11">I18-G18</f>
        <v>3</v>
      </c>
    </row>
    <row r="19" spans="1:17" ht="14.4" hidden="1" customHeight="1" outlineLevel="1" x14ac:dyDescent="0.3">
      <c r="A19" s="484" t="s">
        <v>169</v>
      </c>
      <c r="B19" s="120">
        <v>10.624000000000001</v>
      </c>
      <c r="C19" s="113">
        <v>11.94</v>
      </c>
      <c r="D19" s="113">
        <v>5.5629999999999997</v>
      </c>
      <c r="E19" s="467">
        <f t="shared" ref="E19:E25" si="12">IF(OR(D19=0,B19=0),"",D19/B19)</f>
        <v>0.52362575301204817</v>
      </c>
      <c r="F19" s="132">
        <f t="shared" ref="F19:F25" si="13">IF(OR(D19=0,C19=0),"",D19/C19)</f>
        <v>0.46591289782244555</v>
      </c>
      <c r="G19" s="120">
        <v>12</v>
      </c>
      <c r="H19" s="113">
        <v>14</v>
      </c>
      <c r="I19" s="113">
        <v>12</v>
      </c>
      <c r="J19" s="467">
        <f t="shared" ref="J19:J25" si="14">IF(OR(I19=0,G19=0),"",I19/G19)</f>
        <v>1</v>
      </c>
      <c r="K19" s="134">
        <f t="shared" ref="K19:K25" si="15">IF(OR(I19=0,H19=0),"",I19/H19)</f>
        <v>0.8571428571428571</v>
      </c>
      <c r="L19" s="638">
        <v>0.99456</v>
      </c>
      <c r="M19" s="639"/>
      <c r="N19" s="147">
        <f t="shared" si="8"/>
        <v>-6.3769999999999998</v>
      </c>
      <c r="O19" s="148">
        <f t="shared" si="9"/>
        <v>-2</v>
      </c>
      <c r="P19" s="147">
        <f t="shared" si="10"/>
        <v>-5.0610000000000008</v>
      </c>
      <c r="Q19" s="148">
        <f t="shared" si="11"/>
        <v>0</v>
      </c>
    </row>
    <row r="20" spans="1:17" ht="14.4" hidden="1" customHeight="1" outlineLevel="1" x14ac:dyDescent="0.3">
      <c r="A20" s="484" t="s">
        <v>170</v>
      </c>
      <c r="B20" s="120">
        <v>28.777000000000001</v>
      </c>
      <c r="C20" s="113">
        <v>26.574000000000002</v>
      </c>
      <c r="D20" s="113">
        <v>22.584</v>
      </c>
      <c r="E20" s="467">
        <f t="shared" si="12"/>
        <v>0.78479341140494141</v>
      </c>
      <c r="F20" s="132">
        <f t="shared" si="13"/>
        <v>0.84985324000903129</v>
      </c>
      <c r="G20" s="120">
        <v>41</v>
      </c>
      <c r="H20" s="113">
        <v>31</v>
      </c>
      <c r="I20" s="113">
        <v>24</v>
      </c>
      <c r="J20" s="467">
        <f t="shared" si="14"/>
        <v>0.58536585365853655</v>
      </c>
      <c r="K20" s="134">
        <f t="shared" si="15"/>
        <v>0.77419354838709675</v>
      </c>
      <c r="L20" s="638">
        <v>0.96671999999999991</v>
      </c>
      <c r="M20" s="639"/>
      <c r="N20" s="147">
        <f t="shared" si="8"/>
        <v>-3.990000000000002</v>
      </c>
      <c r="O20" s="148">
        <f t="shared" si="9"/>
        <v>-7</v>
      </c>
      <c r="P20" s="147">
        <f t="shared" si="10"/>
        <v>-6.1930000000000014</v>
      </c>
      <c r="Q20" s="148">
        <f t="shared" si="11"/>
        <v>-17</v>
      </c>
    </row>
    <row r="21" spans="1:17" ht="14.4" hidden="1" customHeight="1" outlineLevel="1" x14ac:dyDescent="0.3">
      <c r="A21" s="484" t="s">
        <v>171</v>
      </c>
      <c r="B21" s="120">
        <v>4.9279999999999999</v>
      </c>
      <c r="C21" s="113">
        <v>5.351</v>
      </c>
      <c r="D21" s="113">
        <v>2.4689999999999999</v>
      </c>
      <c r="E21" s="467">
        <f t="shared" si="12"/>
        <v>0.50101461038961037</v>
      </c>
      <c r="F21" s="132">
        <f t="shared" si="13"/>
        <v>0.46140908241450196</v>
      </c>
      <c r="G21" s="120">
        <v>6</v>
      </c>
      <c r="H21" s="113">
        <v>5</v>
      </c>
      <c r="I21" s="113">
        <v>3</v>
      </c>
      <c r="J21" s="467">
        <f t="shared" si="14"/>
        <v>0.5</v>
      </c>
      <c r="K21" s="134">
        <f t="shared" si="15"/>
        <v>0.6</v>
      </c>
      <c r="L21" s="638">
        <v>1.11744</v>
      </c>
      <c r="M21" s="639"/>
      <c r="N21" s="147">
        <f t="shared" si="8"/>
        <v>-2.8820000000000001</v>
      </c>
      <c r="O21" s="148">
        <f t="shared" si="9"/>
        <v>-2</v>
      </c>
      <c r="P21" s="147">
        <f t="shared" si="10"/>
        <v>-2.4590000000000001</v>
      </c>
      <c r="Q21" s="148">
        <f t="shared" si="11"/>
        <v>-3</v>
      </c>
    </row>
    <row r="22" spans="1:17" ht="14.4" hidden="1" customHeight="1" outlineLevel="1" x14ac:dyDescent="0.3">
      <c r="A22" s="484" t="s">
        <v>172</v>
      </c>
      <c r="B22" s="120">
        <v>0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38">
        <v>0.96</v>
      </c>
      <c r="M22" s="639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84" t="s">
        <v>173</v>
      </c>
      <c r="B23" s="120">
        <v>10.364000000000001</v>
      </c>
      <c r="C23" s="113">
        <v>15.776999999999999</v>
      </c>
      <c r="D23" s="113">
        <v>10.301</v>
      </c>
      <c r="E23" s="467">
        <f t="shared" si="12"/>
        <v>0.99392126592049401</v>
      </c>
      <c r="F23" s="132">
        <f t="shared" si="13"/>
        <v>0.6529124675160044</v>
      </c>
      <c r="G23" s="120">
        <v>13</v>
      </c>
      <c r="H23" s="113">
        <v>15</v>
      </c>
      <c r="I23" s="113">
        <v>20</v>
      </c>
      <c r="J23" s="467">
        <f t="shared" si="14"/>
        <v>1.5384615384615385</v>
      </c>
      <c r="K23" s="134">
        <f t="shared" si="15"/>
        <v>1.3333333333333333</v>
      </c>
      <c r="L23" s="638">
        <v>0.98495999999999995</v>
      </c>
      <c r="M23" s="639"/>
      <c r="N23" s="147">
        <f t="shared" si="8"/>
        <v>-5.4759999999999991</v>
      </c>
      <c r="O23" s="148">
        <f t="shared" si="9"/>
        <v>5</v>
      </c>
      <c r="P23" s="147">
        <f t="shared" si="10"/>
        <v>-6.3000000000000611E-2</v>
      </c>
      <c r="Q23" s="148">
        <f t="shared" si="11"/>
        <v>7</v>
      </c>
    </row>
    <row r="24" spans="1:17" ht="14.4" hidden="1" customHeight="1" outlineLevel="1" x14ac:dyDescent="0.3">
      <c r="A24" s="484" t="s">
        <v>174</v>
      </c>
      <c r="B24" s="120">
        <v>0.59</v>
      </c>
      <c r="C24" s="113">
        <v>3.9209999999999998</v>
      </c>
      <c r="D24" s="113">
        <v>0.29199999999999998</v>
      </c>
      <c r="E24" s="467">
        <f t="shared" si="12"/>
        <v>0.4949152542372881</v>
      </c>
      <c r="F24" s="132">
        <f t="shared" si="13"/>
        <v>7.4470798265748539E-2</v>
      </c>
      <c r="G24" s="120">
        <v>2</v>
      </c>
      <c r="H24" s="113">
        <v>4</v>
      </c>
      <c r="I24" s="113">
        <v>1</v>
      </c>
      <c r="J24" s="467">
        <f t="shared" si="14"/>
        <v>0.5</v>
      </c>
      <c r="K24" s="134">
        <f t="shared" si="15"/>
        <v>0.25</v>
      </c>
      <c r="L24" s="638">
        <v>1.0147199999999998</v>
      </c>
      <c r="M24" s="639"/>
      <c r="N24" s="147">
        <f t="shared" si="8"/>
        <v>-3.629</v>
      </c>
      <c r="O24" s="148">
        <f t="shared" si="9"/>
        <v>-3</v>
      </c>
      <c r="P24" s="147">
        <f t="shared" si="10"/>
        <v>-0.29799999999999999</v>
      </c>
      <c r="Q24" s="148">
        <f t="shared" si="11"/>
        <v>-1</v>
      </c>
    </row>
    <row r="25" spans="1:17" ht="14.4" hidden="1" customHeight="1" outlineLevel="1" thickBot="1" x14ac:dyDescent="0.35">
      <c r="A25" s="485" t="s">
        <v>209</v>
      </c>
      <c r="B25" s="238">
        <v>0</v>
      </c>
      <c r="C25" s="239">
        <v>0.93500000000000005</v>
      </c>
      <c r="D25" s="239">
        <v>0</v>
      </c>
      <c r="E25" s="468" t="str">
        <f t="shared" si="12"/>
        <v/>
      </c>
      <c r="F25" s="240" t="str">
        <f t="shared" si="13"/>
        <v/>
      </c>
      <c r="G25" s="238">
        <v>0</v>
      </c>
      <c r="H25" s="239">
        <v>1</v>
      </c>
      <c r="I25" s="239">
        <v>0</v>
      </c>
      <c r="J25" s="468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-0.93500000000000005</v>
      </c>
      <c r="O25" s="246">
        <f t="shared" si="9"/>
        <v>-1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88" t="s">
        <v>3</v>
      </c>
      <c r="B26" s="149">
        <f>SUM(B18:B25)</f>
        <v>80.683000000000007</v>
      </c>
      <c r="C26" s="150">
        <f>SUM(C18:C25)</f>
        <v>105.31800000000001</v>
      </c>
      <c r="D26" s="150">
        <f>SUM(D18:D25)</f>
        <v>73.965000000000003</v>
      </c>
      <c r="E26" s="463">
        <f>IF(OR(D26=0,B26=0),0,D26/B26)</f>
        <v>0.91673586753095448</v>
      </c>
      <c r="F26" s="151">
        <f>IF(OR(D26=0,C26=0),0,D26/C26)</f>
        <v>0.70230160086594884</v>
      </c>
      <c r="G26" s="149">
        <f>SUM(G18:G25)</f>
        <v>116</v>
      </c>
      <c r="H26" s="150">
        <f>SUM(H18:H25)</f>
        <v>124</v>
      </c>
      <c r="I26" s="150">
        <f>SUM(I18:I25)</f>
        <v>105</v>
      </c>
      <c r="J26" s="463">
        <f>IF(OR(I26=0,G26=0),0,I26/G26)</f>
        <v>0.90517241379310343</v>
      </c>
      <c r="K26" s="152">
        <f>IF(OR(I26=0,H26=0),0,I26/H26)</f>
        <v>0.84677419354838712</v>
      </c>
      <c r="L26" s="121"/>
      <c r="M26" s="121"/>
      <c r="N26" s="143">
        <f t="shared" si="8"/>
        <v>-31.353000000000009</v>
      </c>
      <c r="O26" s="153">
        <f t="shared" si="9"/>
        <v>-19</v>
      </c>
      <c r="P26" s="143">
        <f t="shared" si="10"/>
        <v>-6.7180000000000035</v>
      </c>
      <c r="Q26" s="153">
        <f t="shared" si="11"/>
        <v>-11</v>
      </c>
    </row>
    <row r="27" spans="1:17" ht="14.4" customHeight="1" x14ac:dyDescent="0.3">
      <c r="A27" s="154"/>
      <c r="B27" s="623" t="s">
        <v>207</v>
      </c>
      <c r="C27" s="624"/>
      <c r="D27" s="624"/>
      <c r="E27" s="625"/>
      <c r="F27" s="624"/>
      <c r="G27" s="623" t="s">
        <v>208</v>
      </c>
      <c r="H27" s="624"/>
      <c r="I27" s="624"/>
      <c r="J27" s="625"/>
      <c r="K27" s="624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2" t="s">
        <v>301</v>
      </c>
      <c r="B29" s="634" t="s">
        <v>71</v>
      </c>
      <c r="C29" s="635"/>
      <c r="D29" s="635"/>
      <c r="E29" s="636"/>
      <c r="F29" s="637"/>
      <c r="G29" s="635" t="s">
        <v>254</v>
      </c>
      <c r="H29" s="635"/>
      <c r="I29" s="635"/>
      <c r="J29" s="636"/>
      <c r="K29" s="637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3"/>
      <c r="B30" s="157">
        <v>2015</v>
      </c>
      <c r="C30" s="158">
        <v>2016</v>
      </c>
      <c r="D30" s="158">
        <v>2017</v>
      </c>
      <c r="E30" s="158" t="s">
        <v>299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299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310</v>
      </c>
      <c r="Q30" s="161" t="s">
        <v>311</v>
      </c>
    </row>
    <row r="31" spans="1:17" ht="14.4" hidden="1" customHeight="1" outlineLevel="1" x14ac:dyDescent="0.3">
      <c r="A31" s="483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4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4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4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4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4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4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5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7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26" t="s">
        <v>302</v>
      </c>
      <c r="B42" s="628" t="s">
        <v>71</v>
      </c>
      <c r="C42" s="629"/>
      <c r="D42" s="629"/>
      <c r="E42" s="630"/>
      <c r="F42" s="631"/>
      <c r="G42" s="629" t="s">
        <v>254</v>
      </c>
      <c r="H42" s="629"/>
      <c r="I42" s="629"/>
      <c r="J42" s="630"/>
      <c r="K42" s="631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27"/>
      <c r="B43" s="449">
        <v>2015</v>
      </c>
      <c r="C43" s="450">
        <v>2016</v>
      </c>
      <c r="D43" s="450">
        <v>2017</v>
      </c>
      <c r="E43" s="450" t="s">
        <v>299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299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310</v>
      </c>
      <c r="Q43" s="459" t="s">
        <v>311</v>
      </c>
    </row>
    <row r="44" spans="1:17" ht="14.4" hidden="1" customHeight="1" outlineLevel="1" x14ac:dyDescent="0.3">
      <c r="A44" s="483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4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4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4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4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4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4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5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6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298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294</v>
      </c>
    </row>
    <row r="56" spans="1:17" ht="14.4" customHeight="1" x14ac:dyDescent="0.25">
      <c r="A56" s="427" t="s">
        <v>295</v>
      </c>
    </row>
    <row r="57" spans="1:17" ht="14.4" customHeight="1" x14ac:dyDescent="0.25">
      <c r="A57" s="426" t="s">
        <v>296</v>
      </c>
    </row>
    <row r="58" spans="1:17" ht="14.4" customHeight="1" x14ac:dyDescent="0.25">
      <c r="A58" s="427" t="s">
        <v>305</v>
      </c>
    </row>
    <row r="59" spans="1:17" ht="14.4" customHeight="1" x14ac:dyDescent="0.25">
      <c r="A59" s="427" t="s">
        <v>306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7" t="s">
        <v>115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</row>
    <row r="2" spans="1:13" ht="14.4" customHeight="1" x14ac:dyDescent="0.3">
      <c r="A2" s="374" t="s">
        <v>321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3" t="s">
        <v>83</v>
      </c>
      <c r="C31" s="654"/>
      <c r="D31" s="654"/>
      <c r="E31" s="655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168</v>
      </c>
      <c r="C33" s="199">
        <v>149</v>
      </c>
      <c r="D33" s="84">
        <f>IF(C33="","",C33-B33)</f>
        <v>-19</v>
      </c>
      <c r="E33" s="85">
        <f>IF(C33="","",C33/B33)</f>
        <v>0.88690476190476186</v>
      </c>
      <c r="F33" s="86">
        <v>18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348</v>
      </c>
      <c r="C34" s="200">
        <v>348</v>
      </c>
      <c r="D34" s="87">
        <f t="shared" ref="D34:D45" si="0">IF(C34="","",C34-B34)</f>
        <v>0</v>
      </c>
      <c r="E34" s="88">
        <f t="shared" ref="E34:E45" si="1">IF(C34="","",C34/B34)</f>
        <v>1</v>
      </c>
      <c r="F34" s="89">
        <v>65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535</v>
      </c>
      <c r="C35" s="200">
        <v>551</v>
      </c>
      <c r="D35" s="87">
        <f t="shared" si="0"/>
        <v>16</v>
      </c>
      <c r="E35" s="88">
        <f t="shared" si="1"/>
        <v>1.0299065420560747</v>
      </c>
      <c r="F35" s="89">
        <v>111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687</v>
      </c>
      <c r="C36" s="200">
        <v>713</v>
      </c>
      <c r="D36" s="87">
        <f t="shared" si="0"/>
        <v>26</v>
      </c>
      <c r="E36" s="88">
        <f t="shared" si="1"/>
        <v>1.0378457059679767</v>
      </c>
      <c r="F36" s="89">
        <v>149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9" t="s">
        <v>1485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</row>
    <row r="2" spans="1:25" ht="14.4" customHeight="1" thickBot="1" x14ac:dyDescent="0.35">
      <c r="A2" s="374" t="s">
        <v>321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4" t="s">
        <v>75</v>
      </c>
      <c r="B3" s="666">
        <v>2015</v>
      </c>
      <c r="C3" s="667"/>
      <c r="D3" s="668"/>
      <c r="E3" s="666">
        <v>2016</v>
      </c>
      <c r="F3" s="667"/>
      <c r="G3" s="668"/>
      <c r="H3" s="666">
        <v>2017</v>
      </c>
      <c r="I3" s="667"/>
      <c r="J3" s="668"/>
      <c r="K3" s="669" t="s">
        <v>76</v>
      </c>
      <c r="L3" s="658" t="s">
        <v>77</v>
      </c>
      <c r="M3" s="658" t="s">
        <v>78</v>
      </c>
      <c r="N3" s="658" t="s">
        <v>79</v>
      </c>
      <c r="O3" s="263" t="s">
        <v>80</v>
      </c>
      <c r="P3" s="660" t="s">
        <v>81</v>
      </c>
      <c r="Q3" s="662" t="s">
        <v>319</v>
      </c>
      <c r="R3" s="663"/>
      <c r="S3" s="662" t="s">
        <v>82</v>
      </c>
      <c r="T3" s="663"/>
      <c r="U3" s="656" t="s">
        <v>83</v>
      </c>
      <c r="V3" s="657"/>
      <c r="W3" s="657"/>
      <c r="X3" s="657"/>
      <c r="Y3" s="214" t="s">
        <v>83</v>
      </c>
    </row>
    <row r="4" spans="1:25" s="95" customFormat="1" ht="14.4" customHeight="1" thickBot="1" x14ac:dyDescent="0.35">
      <c r="A4" s="665"/>
      <c r="B4" s="491" t="s">
        <v>84</v>
      </c>
      <c r="C4" s="489" t="s">
        <v>72</v>
      </c>
      <c r="D4" s="492" t="s">
        <v>85</v>
      </c>
      <c r="E4" s="491" t="s">
        <v>84</v>
      </c>
      <c r="F4" s="489" t="s">
        <v>72</v>
      </c>
      <c r="G4" s="492" t="s">
        <v>85</v>
      </c>
      <c r="H4" s="491" t="s">
        <v>84</v>
      </c>
      <c r="I4" s="489" t="s">
        <v>72</v>
      </c>
      <c r="J4" s="492" t="s">
        <v>85</v>
      </c>
      <c r="K4" s="670"/>
      <c r="L4" s="659"/>
      <c r="M4" s="659"/>
      <c r="N4" s="659"/>
      <c r="O4" s="493"/>
      <c r="P4" s="661"/>
      <c r="Q4" s="494" t="s">
        <v>73</v>
      </c>
      <c r="R4" s="495" t="s">
        <v>72</v>
      </c>
      <c r="S4" s="494" t="s">
        <v>73</v>
      </c>
      <c r="T4" s="495" t="s">
        <v>72</v>
      </c>
      <c r="U4" s="496" t="s">
        <v>86</v>
      </c>
      <c r="V4" s="490" t="s">
        <v>87</v>
      </c>
      <c r="W4" s="490" t="s">
        <v>88</v>
      </c>
      <c r="X4" s="497" t="s">
        <v>2</v>
      </c>
      <c r="Y4" s="498" t="s">
        <v>89</v>
      </c>
    </row>
    <row r="5" spans="1:25" s="499" customFormat="1" ht="14.4" customHeight="1" x14ac:dyDescent="0.3">
      <c r="A5" s="903" t="s">
        <v>1466</v>
      </c>
      <c r="B5" s="904"/>
      <c r="C5" s="905"/>
      <c r="D5" s="906"/>
      <c r="E5" s="907"/>
      <c r="F5" s="908"/>
      <c r="G5" s="909"/>
      <c r="H5" s="910">
        <v>1</v>
      </c>
      <c r="I5" s="911">
        <v>0.56000000000000005</v>
      </c>
      <c r="J5" s="912">
        <v>4</v>
      </c>
      <c r="K5" s="913">
        <v>0.56000000000000005</v>
      </c>
      <c r="L5" s="914">
        <v>2</v>
      </c>
      <c r="M5" s="914">
        <v>21</v>
      </c>
      <c r="N5" s="915">
        <v>7</v>
      </c>
      <c r="O5" s="914" t="s">
        <v>1467</v>
      </c>
      <c r="P5" s="916" t="s">
        <v>1468</v>
      </c>
      <c r="Q5" s="917">
        <f>H5-B5</f>
        <v>1</v>
      </c>
      <c r="R5" s="930">
        <f>I5-C5</f>
        <v>0.56000000000000005</v>
      </c>
      <c r="S5" s="917">
        <f>H5-E5</f>
        <v>1</v>
      </c>
      <c r="T5" s="930">
        <f>I5-F5</f>
        <v>0.56000000000000005</v>
      </c>
      <c r="U5" s="940">
        <v>7</v>
      </c>
      <c r="V5" s="904">
        <v>4</v>
      </c>
      <c r="W5" s="904">
        <v>-3</v>
      </c>
      <c r="X5" s="941">
        <v>0.5714285714285714</v>
      </c>
      <c r="Y5" s="942"/>
    </row>
    <row r="6" spans="1:25" ht="14.4" customHeight="1" x14ac:dyDescent="0.3">
      <c r="A6" s="901" t="s">
        <v>1469</v>
      </c>
      <c r="B6" s="885"/>
      <c r="C6" s="886"/>
      <c r="D6" s="887"/>
      <c r="E6" s="888"/>
      <c r="F6" s="870"/>
      <c r="G6" s="871"/>
      <c r="H6" s="872">
        <v>3</v>
      </c>
      <c r="I6" s="873">
        <v>1.26</v>
      </c>
      <c r="J6" s="874">
        <v>4</v>
      </c>
      <c r="K6" s="875">
        <v>0.42</v>
      </c>
      <c r="L6" s="876">
        <v>2</v>
      </c>
      <c r="M6" s="876">
        <v>18</v>
      </c>
      <c r="N6" s="877">
        <v>6</v>
      </c>
      <c r="O6" s="876" t="s">
        <v>1467</v>
      </c>
      <c r="P6" s="889" t="s">
        <v>1470</v>
      </c>
      <c r="Q6" s="878">
        <f t="shared" ref="Q6:R13" si="0">H6-B6</f>
        <v>3</v>
      </c>
      <c r="R6" s="931">
        <f t="shared" si="0"/>
        <v>1.26</v>
      </c>
      <c r="S6" s="878">
        <f t="shared" ref="S6:S13" si="1">H6-E6</f>
        <v>3</v>
      </c>
      <c r="T6" s="931">
        <f t="shared" ref="T6:T13" si="2">I6-F6</f>
        <v>1.26</v>
      </c>
      <c r="U6" s="938">
        <v>18</v>
      </c>
      <c r="V6" s="885">
        <v>12</v>
      </c>
      <c r="W6" s="885">
        <v>-6</v>
      </c>
      <c r="X6" s="936">
        <v>0.66666666666666663</v>
      </c>
      <c r="Y6" s="934"/>
    </row>
    <row r="7" spans="1:25" ht="14.4" customHeight="1" x14ac:dyDescent="0.3">
      <c r="A7" s="901" t="s">
        <v>1471</v>
      </c>
      <c r="B7" s="885">
        <v>26</v>
      </c>
      <c r="C7" s="886">
        <v>13.17</v>
      </c>
      <c r="D7" s="887">
        <v>6.2</v>
      </c>
      <c r="E7" s="888">
        <v>23</v>
      </c>
      <c r="F7" s="870">
        <v>10.1</v>
      </c>
      <c r="G7" s="871">
        <v>5</v>
      </c>
      <c r="H7" s="872">
        <v>33</v>
      </c>
      <c r="I7" s="873">
        <v>15.26</v>
      </c>
      <c r="J7" s="874">
        <v>5.8</v>
      </c>
      <c r="K7" s="875">
        <v>0.32</v>
      </c>
      <c r="L7" s="876">
        <v>2</v>
      </c>
      <c r="M7" s="876">
        <v>18</v>
      </c>
      <c r="N7" s="877">
        <v>6</v>
      </c>
      <c r="O7" s="876" t="s">
        <v>1467</v>
      </c>
      <c r="P7" s="889" t="s">
        <v>1472</v>
      </c>
      <c r="Q7" s="878">
        <f t="shared" si="0"/>
        <v>7</v>
      </c>
      <c r="R7" s="931">
        <f t="shared" si="0"/>
        <v>2.09</v>
      </c>
      <c r="S7" s="878">
        <f t="shared" si="1"/>
        <v>10</v>
      </c>
      <c r="T7" s="931">
        <f t="shared" si="2"/>
        <v>5.16</v>
      </c>
      <c r="U7" s="938">
        <v>198</v>
      </c>
      <c r="V7" s="885">
        <v>191.4</v>
      </c>
      <c r="W7" s="885">
        <v>-6.5999999999999943</v>
      </c>
      <c r="X7" s="936">
        <v>0.96666666666666667</v>
      </c>
      <c r="Y7" s="934">
        <v>25</v>
      </c>
    </row>
    <row r="8" spans="1:25" ht="14.4" customHeight="1" x14ac:dyDescent="0.3">
      <c r="A8" s="902" t="s">
        <v>1473</v>
      </c>
      <c r="B8" s="501">
        <v>1</v>
      </c>
      <c r="C8" s="891">
        <v>0.48</v>
      </c>
      <c r="D8" s="890">
        <v>8</v>
      </c>
      <c r="E8" s="892">
        <v>1</v>
      </c>
      <c r="F8" s="893">
        <v>0.74</v>
      </c>
      <c r="G8" s="879">
        <v>6</v>
      </c>
      <c r="H8" s="894"/>
      <c r="I8" s="895"/>
      <c r="J8" s="880"/>
      <c r="K8" s="896">
        <v>0.48</v>
      </c>
      <c r="L8" s="897">
        <v>2</v>
      </c>
      <c r="M8" s="897">
        <v>21</v>
      </c>
      <c r="N8" s="898">
        <v>7</v>
      </c>
      <c r="O8" s="897" t="s">
        <v>1467</v>
      </c>
      <c r="P8" s="899" t="s">
        <v>1474</v>
      </c>
      <c r="Q8" s="900">
        <f t="shared" si="0"/>
        <v>-1</v>
      </c>
      <c r="R8" s="932">
        <f t="shared" si="0"/>
        <v>-0.48</v>
      </c>
      <c r="S8" s="900">
        <f t="shared" si="1"/>
        <v>-1</v>
      </c>
      <c r="T8" s="932">
        <f t="shared" si="2"/>
        <v>-0.74</v>
      </c>
      <c r="U8" s="939" t="s">
        <v>526</v>
      </c>
      <c r="V8" s="501" t="s">
        <v>526</v>
      </c>
      <c r="W8" s="501" t="s">
        <v>526</v>
      </c>
      <c r="X8" s="937" t="s">
        <v>526</v>
      </c>
      <c r="Y8" s="935"/>
    </row>
    <row r="9" spans="1:25" ht="14.4" customHeight="1" x14ac:dyDescent="0.3">
      <c r="A9" s="901" t="s">
        <v>1475</v>
      </c>
      <c r="B9" s="885"/>
      <c r="C9" s="886"/>
      <c r="D9" s="887"/>
      <c r="E9" s="872">
        <v>1</v>
      </c>
      <c r="F9" s="873">
        <v>0.93</v>
      </c>
      <c r="G9" s="874">
        <v>4</v>
      </c>
      <c r="H9" s="876"/>
      <c r="I9" s="870"/>
      <c r="J9" s="871"/>
      <c r="K9" s="875">
        <v>0.56999999999999995</v>
      </c>
      <c r="L9" s="876">
        <v>2</v>
      </c>
      <c r="M9" s="876">
        <v>18</v>
      </c>
      <c r="N9" s="877">
        <v>6</v>
      </c>
      <c r="O9" s="876" t="s">
        <v>1467</v>
      </c>
      <c r="P9" s="889" t="s">
        <v>1476</v>
      </c>
      <c r="Q9" s="878">
        <f t="shared" si="0"/>
        <v>0</v>
      </c>
      <c r="R9" s="931">
        <f t="shared" si="0"/>
        <v>0</v>
      </c>
      <c r="S9" s="878">
        <f t="shared" si="1"/>
        <v>-1</v>
      </c>
      <c r="T9" s="931">
        <f t="shared" si="2"/>
        <v>-0.93</v>
      </c>
      <c r="U9" s="938" t="s">
        <v>526</v>
      </c>
      <c r="V9" s="885" t="s">
        <v>526</v>
      </c>
      <c r="W9" s="885" t="s">
        <v>526</v>
      </c>
      <c r="X9" s="936" t="s">
        <v>526</v>
      </c>
      <c r="Y9" s="934"/>
    </row>
    <row r="10" spans="1:25" ht="14.4" customHeight="1" x14ac:dyDescent="0.3">
      <c r="A10" s="901" t="s">
        <v>1477</v>
      </c>
      <c r="B10" s="885">
        <v>27</v>
      </c>
      <c r="C10" s="886">
        <v>44.65</v>
      </c>
      <c r="D10" s="887">
        <v>9.4</v>
      </c>
      <c r="E10" s="872">
        <v>43</v>
      </c>
      <c r="F10" s="873">
        <v>70.27</v>
      </c>
      <c r="G10" s="874">
        <v>9.1999999999999993</v>
      </c>
      <c r="H10" s="876">
        <v>26</v>
      </c>
      <c r="I10" s="870">
        <v>44.09</v>
      </c>
      <c r="J10" s="871">
        <v>9.9</v>
      </c>
      <c r="K10" s="875">
        <v>1.52</v>
      </c>
      <c r="L10" s="876">
        <v>4</v>
      </c>
      <c r="M10" s="876">
        <v>39</v>
      </c>
      <c r="N10" s="877">
        <v>13</v>
      </c>
      <c r="O10" s="876" t="s">
        <v>1467</v>
      </c>
      <c r="P10" s="889" t="s">
        <v>1478</v>
      </c>
      <c r="Q10" s="878">
        <f t="shared" si="0"/>
        <v>-1</v>
      </c>
      <c r="R10" s="931">
        <f t="shared" si="0"/>
        <v>-0.55999999999999517</v>
      </c>
      <c r="S10" s="878">
        <f t="shared" si="1"/>
        <v>-17</v>
      </c>
      <c r="T10" s="931">
        <f t="shared" si="2"/>
        <v>-26.179999999999993</v>
      </c>
      <c r="U10" s="938">
        <v>338</v>
      </c>
      <c r="V10" s="885">
        <v>257.40000000000003</v>
      </c>
      <c r="W10" s="885">
        <v>-80.599999999999966</v>
      </c>
      <c r="X10" s="936">
        <v>0.76153846153846161</v>
      </c>
      <c r="Y10" s="934">
        <v>2</v>
      </c>
    </row>
    <row r="11" spans="1:25" ht="14.4" customHeight="1" x14ac:dyDescent="0.3">
      <c r="A11" s="902" t="s">
        <v>1479</v>
      </c>
      <c r="B11" s="501"/>
      <c r="C11" s="891"/>
      <c r="D11" s="890"/>
      <c r="E11" s="894">
        <v>2</v>
      </c>
      <c r="F11" s="895">
        <v>5.25</v>
      </c>
      <c r="G11" s="880">
        <v>10</v>
      </c>
      <c r="H11" s="897"/>
      <c r="I11" s="893"/>
      <c r="J11" s="879"/>
      <c r="K11" s="896">
        <v>2.2599999999999998</v>
      </c>
      <c r="L11" s="897">
        <v>6</v>
      </c>
      <c r="M11" s="897">
        <v>51</v>
      </c>
      <c r="N11" s="898">
        <v>17</v>
      </c>
      <c r="O11" s="897" t="s">
        <v>1467</v>
      </c>
      <c r="P11" s="899" t="s">
        <v>1480</v>
      </c>
      <c r="Q11" s="900">
        <f t="shared" si="0"/>
        <v>0</v>
      </c>
      <c r="R11" s="932">
        <f t="shared" si="0"/>
        <v>0</v>
      </c>
      <c r="S11" s="900">
        <f t="shared" si="1"/>
        <v>-2</v>
      </c>
      <c r="T11" s="932">
        <f t="shared" si="2"/>
        <v>-5.25</v>
      </c>
      <c r="U11" s="939" t="s">
        <v>526</v>
      </c>
      <c r="V11" s="501" t="s">
        <v>526</v>
      </c>
      <c r="W11" s="501" t="s">
        <v>526</v>
      </c>
      <c r="X11" s="937" t="s">
        <v>526</v>
      </c>
      <c r="Y11" s="935"/>
    </row>
    <row r="12" spans="1:25" ht="14.4" customHeight="1" x14ac:dyDescent="0.3">
      <c r="A12" s="901" t="s">
        <v>1481</v>
      </c>
      <c r="B12" s="881">
        <v>62</v>
      </c>
      <c r="C12" s="882">
        <v>22.38</v>
      </c>
      <c r="D12" s="883">
        <v>5.9</v>
      </c>
      <c r="E12" s="888">
        <v>53</v>
      </c>
      <c r="F12" s="870">
        <v>17.64</v>
      </c>
      <c r="G12" s="871">
        <v>5.9</v>
      </c>
      <c r="H12" s="876">
        <v>42</v>
      </c>
      <c r="I12" s="870">
        <v>12.78</v>
      </c>
      <c r="J12" s="884">
        <v>5.9</v>
      </c>
      <c r="K12" s="875">
        <v>0.26</v>
      </c>
      <c r="L12" s="876">
        <v>1</v>
      </c>
      <c r="M12" s="876">
        <v>9</v>
      </c>
      <c r="N12" s="877">
        <v>3</v>
      </c>
      <c r="O12" s="876" t="s">
        <v>1467</v>
      </c>
      <c r="P12" s="889" t="s">
        <v>1482</v>
      </c>
      <c r="Q12" s="878">
        <f t="shared" si="0"/>
        <v>-20</v>
      </c>
      <c r="R12" s="931">
        <f t="shared" si="0"/>
        <v>-9.6</v>
      </c>
      <c r="S12" s="878">
        <f t="shared" si="1"/>
        <v>-11</v>
      </c>
      <c r="T12" s="931">
        <f t="shared" si="2"/>
        <v>-4.8600000000000012</v>
      </c>
      <c r="U12" s="938">
        <v>126</v>
      </c>
      <c r="V12" s="885">
        <v>247.8</v>
      </c>
      <c r="W12" s="885">
        <v>121.80000000000001</v>
      </c>
      <c r="X12" s="936">
        <v>1.9666666666666668</v>
      </c>
      <c r="Y12" s="934">
        <v>122</v>
      </c>
    </row>
    <row r="13" spans="1:25" ht="14.4" customHeight="1" thickBot="1" x14ac:dyDescent="0.35">
      <c r="A13" s="918" t="s">
        <v>1483</v>
      </c>
      <c r="B13" s="919"/>
      <c r="C13" s="920"/>
      <c r="D13" s="921"/>
      <c r="E13" s="922">
        <v>1</v>
      </c>
      <c r="F13" s="923">
        <v>0.38</v>
      </c>
      <c r="G13" s="924">
        <v>4</v>
      </c>
      <c r="H13" s="925"/>
      <c r="I13" s="923"/>
      <c r="J13" s="924"/>
      <c r="K13" s="926">
        <v>0.36</v>
      </c>
      <c r="L13" s="925">
        <v>1</v>
      </c>
      <c r="M13" s="925">
        <v>12</v>
      </c>
      <c r="N13" s="927">
        <v>4</v>
      </c>
      <c r="O13" s="925" t="s">
        <v>1467</v>
      </c>
      <c r="P13" s="928" t="s">
        <v>1484</v>
      </c>
      <c r="Q13" s="929">
        <f t="shared" si="0"/>
        <v>0</v>
      </c>
      <c r="R13" s="933">
        <f t="shared" si="0"/>
        <v>0</v>
      </c>
      <c r="S13" s="929">
        <f t="shared" si="1"/>
        <v>-1</v>
      </c>
      <c r="T13" s="933">
        <f t="shared" si="2"/>
        <v>-0.38</v>
      </c>
      <c r="U13" s="943" t="s">
        <v>526</v>
      </c>
      <c r="V13" s="944" t="s">
        <v>526</v>
      </c>
      <c r="W13" s="944" t="s">
        <v>526</v>
      </c>
      <c r="X13" s="945" t="s">
        <v>526</v>
      </c>
      <c r="Y13" s="946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3" priority="10" stopIfTrue="1" operator="lessThan">
      <formula>0</formula>
    </cfRule>
  </conditionalFormatting>
  <conditionalFormatting sqref="W14:W1048576">
    <cfRule type="cellIs" dxfId="12" priority="9" stopIfTrue="1" operator="greaterThan">
      <formula>0</formula>
    </cfRule>
  </conditionalFormatting>
  <conditionalFormatting sqref="X14:X1048576">
    <cfRule type="cellIs" dxfId="11" priority="8" stopIfTrue="1" operator="greaterThan">
      <formula>1</formula>
    </cfRule>
  </conditionalFormatting>
  <conditionalFormatting sqref="X14:X1048576">
    <cfRule type="cellIs" dxfId="10" priority="5" stopIfTrue="1" operator="greaterThan">
      <formula>1</formula>
    </cfRule>
  </conditionalFormatting>
  <conditionalFormatting sqref="W14:W1048576">
    <cfRule type="cellIs" dxfId="9" priority="6" stopIfTrue="1" operator="greaterThan">
      <formula>0</formula>
    </cfRule>
  </conditionalFormatting>
  <conditionalFormatting sqref="Q14:Q1048576">
    <cfRule type="cellIs" dxfId="8" priority="7" stopIfTrue="1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7" t="s">
        <v>175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 ht="14.4" customHeight="1" thickBot="1" x14ac:dyDescent="0.35">
      <c r="A2" s="374" t="s">
        <v>321</v>
      </c>
      <c r="B2" s="220"/>
      <c r="C2" s="220"/>
      <c r="D2" s="220"/>
      <c r="E2" s="220"/>
      <c r="F2" s="220"/>
    </row>
    <row r="3" spans="1:10" ht="14.4" customHeight="1" x14ac:dyDescent="0.3">
      <c r="A3" s="528"/>
      <c r="B3" s="216">
        <v>2015</v>
      </c>
      <c r="C3" s="44">
        <v>2016</v>
      </c>
      <c r="D3" s="11"/>
      <c r="E3" s="532">
        <v>2017</v>
      </c>
      <c r="F3" s="533"/>
      <c r="G3" s="533"/>
      <c r="H3" s="534"/>
      <c r="I3" s="535">
        <v>2017</v>
      </c>
      <c r="J3" s="536"/>
    </row>
    <row r="4" spans="1:10" ht="14.4" customHeight="1" thickBot="1" x14ac:dyDescent="0.35">
      <c r="A4" s="529"/>
      <c r="B4" s="530" t="s">
        <v>94</v>
      </c>
      <c r="C4" s="531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308</v>
      </c>
      <c r="J4" s="476" t="s">
        <v>309</v>
      </c>
    </row>
    <row r="5" spans="1:10" ht="14.4" customHeight="1" x14ac:dyDescent="0.3">
      <c r="A5" s="221" t="str">
        <f>HYPERLINK("#'Léky Žádanky'!A1","Léky (Kč)")</f>
        <v>Léky (Kč)</v>
      </c>
      <c r="B5" s="31">
        <v>12355.137429999999</v>
      </c>
      <c r="C5" s="33">
        <v>10489.629249999998</v>
      </c>
      <c r="D5" s="12"/>
      <c r="E5" s="226">
        <v>10222.506049999998</v>
      </c>
      <c r="F5" s="32">
        <v>10490.082063888549</v>
      </c>
      <c r="G5" s="225">
        <f>E5-F5</f>
        <v>-267.57601388855073</v>
      </c>
      <c r="H5" s="231">
        <f>IF(F5&lt;0.00000001,"",E5/F5)</f>
        <v>0.97449247658322291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500.86430999999999</v>
      </c>
      <c r="C6" s="35">
        <v>957.67822999999987</v>
      </c>
      <c r="D6" s="12"/>
      <c r="E6" s="227">
        <v>1006.8102800000001</v>
      </c>
      <c r="F6" s="34">
        <v>998.49299539566039</v>
      </c>
      <c r="G6" s="228">
        <f>E6-F6</f>
        <v>8.3172846043397612</v>
      </c>
      <c r="H6" s="232">
        <f>IF(F6&lt;0.00000001,"",E6/F6)</f>
        <v>1.0083298377081193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7733.8736500000005</v>
      </c>
      <c r="C7" s="35">
        <v>8146.3419299999996</v>
      </c>
      <c r="D7" s="12"/>
      <c r="E7" s="227">
        <v>9128.2306900000003</v>
      </c>
      <c r="F7" s="34">
        <v>8687.6665445556646</v>
      </c>
      <c r="G7" s="228">
        <f>E7-F7</f>
        <v>440.56414544433574</v>
      </c>
      <c r="H7" s="232">
        <f>IF(F7&lt;0.00000001,"",E7/F7)</f>
        <v>1.0507114474508032</v>
      </c>
    </row>
    <row r="8" spans="1:10" ht="14.4" customHeight="1" thickBot="1" x14ac:dyDescent="0.35">
      <c r="A8" s="1" t="s">
        <v>97</v>
      </c>
      <c r="B8" s="15">
        <v>4194.3182399999978</v>
      </c>
      <c r="C8" s="37">
        <v>6011.1484699999983</v>
      </c>
      <c r="D8" s="12"/>
      <c r="E8" s="229">
        <v>6487.2229399999997</v>
      </c>
      <c r="F8" s="36">
        <v>6016.0932166426164</v>
      </c>
      <c r="G8" s="230">
        <f>E8-F8</f>
        <v>471.12972335738323</v>
      </c>
      <c r="H8" s="233">
        <f>IF(F8&lt;0.00000001,"",E8/F8)</f>
        <v>1.0783115730411348</v>
      </c>
    </row>
    <row r="9" spans="1:10" ht="14.4" customHeight="1" thickBot="1" x14ac:dyDescent="0.35">
      <c r="A9" s="2" t="s">
        <v>98</v>
      </c>
      <c r="B9" s="3">
        <v>24784.193629999998</v>
      </c>
      <c r="C9" s="39">
        <v>25604.797879999998</v>
      </c>
      <c r="D9" s="12"/>
      <c r="E9" s="3">
        <v>26844.769959999998</v>
      </c>
      <c r="F9" s="38">
        <v>26192.334820482491</v>
      </c>
      <c r="G9" s="38">
        <f>E9-F9</f>
        <v>652.4351395175072</v>
      </c>
      <c r="H9" s="234">
        <f>IF(F9&lt;0.00000001,"",E9/F9)</f>
        <v>1.0249093921557273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23334.730329999999</v>
      </c>
      <c r="C11" s="33">
        <f>IF(ISERROR(VLOOKUP("Celkem:",'ZV Vykáz.-A'!A:H,5,0)),0,VLOOKUP("Celkem:",'ZV Vykáz.-A'!A:H,5,0)/1000)</f>
        <v>26633.339980000001</v>
      </c>
      <c r="D11" s="12"/>
      <c r="E11" s="226">
        <f>IF(ISERROR(VLOOKUP("Celkem:",'ZV Vykáz.-A'!A:H,8,0)),0,VLOOKUP("Celkem:",'ZV Vykáz.-A'!A:H,8,0)/1000)</f>
        <v>24846.756669999999</v>
      </c>
      <c r="F11" s="32">
        <f>C11</f>
        <v>26633.339980000001</v>
      </c>
      <c r="G11" s="225">
        <f>E11-F11</f>
        <v>-1786.5833100000018</v>
      </c>
      <c r="H11" s="231">
        <f>IF(F11&lt;0.00000001,"",E11/F11)</f>
        <v>0.93291929170950338</v>
      </c>
      <c r="I11" s="225">
        <f>E11-B11</f>
        <v>1512.0263400000003</v>
      </c>
      <c r="J11" s="231">
        <f>IF(B11&lt;0.00000001,"",E11/B11)</f>
        <v>1.0647972493625129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2420.4900000000002</v>
      </c>
      <c r="C12" s="37">
        <f>IF(ISERROR(VLOOKUP("Celkem",CaseMix!A:D,3,0)),0,VLOOKUP("Celkem",CaseMix!A:D,3,0)*30)</f>
        <v>3159.5400000000004</v>
      </c>
      <c r="D12" s="12"/>
      <c r="E12" s="229">
        <f>IF(ISERROR(VLOOKUP("Celkem",CaseMix!A:D,4,0)),0,VLOOKUP("Celkem",CaseMix!A:D,4,0)*30)</f>
        <v>2218.9500000000003</v>
      </c>
      <c r="F12" s="36">
        <f>C12</f>
        <v>3159.5400000000004</v>
      </c>
      <c r="G12" s="230">
        <f>E12-F12</f>
        <v>-940.59000000000015</v>
      </c>
      <c r="H12" s="233">
        <f>IF(F12&lt;0.00000001,"",E12/F12)</f>
        <v>0.70230160086594884</v>
      </c>
      <c r="I12" s="230">
        <f>E12-B12</f>
        <v>-201.53999999999996</v>
      </c>
      <c r="J12" s="233">
        <f>IF(B12&lt;0.00000001,"",E12/B12)</f>
        <v>0.91673586753095448</v>
      </c>
    </row>
    <row r="13" spans="1:10" ht="14.4" customHeight="1" thickBot="1" x14ac:dyDescent="0.35">
      <c r="A13" s="4" t="s">
        <v>101</v>
      </c>
      <c r="B13" s="9">
        <f>SUM(B11:B12)</f>
        <v>25755.22033</v>
      </c>
      <c r="C13" s="41">
        <f>SUM(C11:C12)</f>
        <v>29792.879980000002</v>
      </c>
      <c r="D13" s="12"/>
      <c r="E13" s="9">
        <f>SUM(E11:E12)</f>
        <v>27065.70667</v>
      </c>
      <c r="F13" s="40">
        <f>SUM(F11:F12)</f>
        <v>29792.879980000002</v>
      </c>
      <c r="G13" s="40">
        <f>E13-F13</f>
        <v>-2727.1733100000019</v>
      </c>
      <c r="H13" s="235">
        <f>IF(F13&lt;0.00000001,"",E13/F13)</f>
        <v>0.90846224628734262</v>
      </c>
      <c r="I13" s="40">
        <f>SUM(I11:I12)</f>
        <v>1310.4863400000004</v>
      </c>
      <c r="J13" s="235">
        <f>IF(B13&lt;0.00000001,"",E13/B13)</f>
        <v>1.0508823579534099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1.0391792734714849</v>
      </c>
      <c r="C15" s="43">
        <f>IF(C9=0,"",C13/C9)</f>
        <v>1.1635663018949791</v>
      </c>
      <c r="D15" s="12"/>
      <c r="E15" s="10">
        <f>IF(E9=0,"",E13/E9)</f>
        <v>1.0082301584379083</v>
      </c>
      <c r="F15" s="42">
        <f>IF(F9=0,"",F13/F9)</f>
        <v>1.1374656052694421</v>
      </c>
      <c r="G15" s="42">
        <f>IF(ISERROR(F15-E15),"",E15-F15)</f>
        <v>-0.12923544683153376</v>
      </c>
      <c r="H15" s="236">
        <f>IF(ISERROR(F15-E15),"",IF(F15&lt;0.00000001,"",E15/F15))</f>
        <v>0.88638298491590828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266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0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8" t="s">
        <v>158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74" t="s">
        <v>321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664988</v>
      </c>
      <c r="C3" s="344">
        <f t="shared" ref="C3:L3" si="0">SUBTOTAL(9,C6:C1048576)</f>
        <v>3.6529537463320438</v>
      </c>
      <c r="D3" s="344">
        <f t="shared" si="0"/>
        <v>720290</v>
      </c>
      <c r="E3" s="344">
        <f t="shared" si="0"/>
        <v>5</v>
      </c>
      <c r="F3" s="344">
        <f t="shared" si="0"/>
        <v>620352</v>
      </c>
      <c r="G3" s="347">
        <f>IF(D3&lt;&gt;0,F3/D3,"")</f>
        <v>0.86125310638770491</v>
      </c>
      <c r="H3" s="343">
        <f t="shared" si="0"/>
        <v>386018.90999999992</v>
      </c>
      <c r="I3" s="344">
        <f t="shared" si="0"/>
        <v>0.95431865764499024</v>
      </c>
      <c r="J3" s="344">
        <f t="shared" si="0"/>
        <v>404496.86999999976</v>
      </c>
      <c r="K3" s="344">
        <f t="shared" si="0"/>
        <v>1</v>
      </c>
      <c r="L3" s="344">
        <f t="shared" si="0"/>
        <v>262345.93</v>
      </c>
      <c r="M3" s="345">
        <f>IF(J3&lt;&gt;0,L3/J3,"")</f>
        <v>0.64857344878836798</v>
      </c>
    </row>
    <row r="4" spans="1:13" ht="14.4" customHeight="1" x14ac:dyDescent="0.3">
      <c r="A4" s="671" t="s">
        <v>118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</row>
    <row r="5" spans="1:13" s="330" customFormat="1" ht="14.4" customHeight="1" thickBot="1" x14ac:dyDescent="0.35">
      <c r="A5" s="947"/>
      <c r="B5" s="948">
        <v>2015</v>
      </c>
      <c r="C5" s="949"/>
      <c r="D5" s="949">
        <v>2016</v>
      </c>
      <c r="E5" s="949"/>
      <c r="F5" s="949">
        <v>2017</v>
      </c>
      <c r="G5" s="864" t="s">
        <v>2</v>
      </c>
      <c r="H5" s="948">
        <v>2015</v>
      </c>
      <c r="I5" s="949"/>
      <c r="J5" s="949">
        <v>2016</v>
      </c>
      <c r="K5" s="949"/>
      <c r="L5" s="949">
        <v>2017</v>
      </c>
      <c r="M5" s="864" t="s">
        <v>2</v>
      </c>
    </row>
    <row r="6" spans="1:13" ht="14.4" customHeight="1" x14ac:dyDescent="0.3">
      <c r="A6" s="819" t="s">
        <v>716</v>
      </c>
      <c r="B6" s="846">
        <v>559133</v>
      </c>
      <c r="C6" s="805">
        <v>0.89198394491753907</v>
      </c>
      <c r="D6" s="846">
        <v>626842</v>
      </c>
      <c r="E6" s="805">
        <v>1</v>
      </c>
      <c r="F6" s="846">
        <v>519082</v>
      </c>
      <c r="G6" s="810">
        <v>0.82809065123268699</v>
      </c>
      <c r="H6" s="846">
        <v>386018.90999999992</v>
      </c>
      <c r="I6" s="805">
        <v>0.95431865764499024</v>
      </c>
      <c r="J6" s="846">
        <v>404496.86999999976</v>
      </c>
      <c r="K6" s="805">
        <v>1</v>
      </c>
      <c r="L6" s="846">
        <v>262345.93</v>
      </c>
      <c r="M6" s="231">
        <v>0.64857344878836798</v>
      </c>
    </row>
    <row r="7" spans="1:13" ht="14.4" customHeight="1" x14ac:dyDescent="0.3">
      <c r="A7" s="756" t="s">
        <v>1417</v>
      </c>
      <c r="B7" s="848">
        <v>6493</v>
      </c>
      <c r="C7" s="728">
        <v>1.0886988598256204</v>
      </c>
      <c r="D7" s="848">
        <v>5964</v>
      </c>
      <c r="E7" s="728">
        <v>1</v>
      </c>
      <c r="F7" s="848">
        <v>6127</v>
      </c>
      <c r="G7" s="746">
        <v>1.0273306505700872</v>
      </c>
      <c r="H7" s="848"/>
      <c r="I7" s="728"/>
      <c r="J7" s="848"/>
      <c r="K7" s="728"/>
      <c r="L7" s="848"/>
      <c r="M7" s="769"/>
    </row>
    <row r="8" spans="1:13" ht="14.4" customHeight="1" x14ac:dyDescent="0.3">
      <c r="A8" s="756" t="s">
        <v>1486</v>
      </c>
      <c r="B8" s="848">
        <v>99242</v>
      </c>
      <c r="C8" s="728">
        <v>1.1594504287683716</v>
      </c>
      <c r="D8" s="848">
        <v>85594</v>
      </c>
      <c r="E8" s="728">
        <v>1</v>
      </c>
      <c r="F8" s="848">
        <v>94490</v>
      </c>
      <c r="G8" s="746">
        <v>1.1039325186344837</v>
      </c>
      <c r="H8" s="848"/>
      <c r="I8" s="728"/>
      <c r="J8" s="848"/>
      <c r="K8" s="728"/>
      <c r="L8" s="848"/>
      <c r="M8" s="769"/>
    </row>
    <row r="9" spans="1:13" ht="14.4" customHeight="1" x14ac:dyDescent="0.3">
      <c r="A9" s="756" t="s">
        <v>1487</v>
      </c>
      <c r="B9" s="848"/>
      <c r="C9" s="728"/>
      <c r="D9" s="848">
        <v>1656</v>
      </c>
      <c r="E9" s="728">
        <v>1</v>
      </c>
      <c r="F9" s="848">
        <v>653</v>
      </c>
      <c r="G9" s="746">
        <v>0.39432367149758452</v>
      </c>
      <c r="H9" s="848"/>
      <c r="I9" s="728"/>
      <c r="J9" s="848"/>
      <c r="K9" s="728"/>
      <c r="L9" s="848"/>
      <c r="M9" s="769"/>
    </row>
    <row r="10" spans="1:13" ht="14.4" customHeight="1" thickBot="1" x14ac:dyDescent="0.35">
      <c r="A10" s="852" t="s">
        <v>1488</v>
      </c>
      <c r="B10" s="850">
        <v>120</v>
      </c>
      <c r="C10" s="735">
        <v>0.51282051282051277</v>
      </c>
      <c r="D10" s="850">
        <v>234</v>
      </c>
      <c r="E10" s="735">
        <v>1</v>
      </c>
      <c r="F10" s="850"/>
      <c r="G10" s="747"/>
      <c r="H10" s="850"/>
      <c r="I10" s="735"/>
      <c r="J10" s="850"/>
      <c r="K10" s="735"/>
      <c r="L10" s="850"/>
      <c r="M10" s="77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7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8" t="s">
        <v>1576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321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13053.130000000001</v>
      </c>
      <c r="G3" s="211">
        <f t="shared" si="0"/>
        <v>1051006.9099999999</v>
      </c>
      <c r="H3" s="212"/>
      <c r="I3" s="212"/>
      <c r="J3" s="207">
        <f t="shared" si="0"/>
        <v>15317.16</v>
      </c>
      <c r="K3" s="211">
        <f t="shared" si="0"/>
        <v>1124786.8700000001</v>
      </c>
      <c r="L3" s="212"/>
      <c r="M3" s="212"/>
      <c r="N3" s="207">
        <f t="shared" si="0"/>
        <v>12418.61</v>
      </c>
      <c r="O3" s="211">
        <f t="shared" si="0"/>
        <v>882697.93</v>
      </c>
      <c r="P3" s="177">
        <f>IF(K3=0,"",O3/K3)</f>
        <v>0.78476905584788692</v>
      </c>
      <c r="Q3" s="209">
        <f>IF(N3=0,"",O3/N3)</f>
        <v>71.07864165152138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90</v>
      </c>
      <c r="E4" s="612" t="s">
        <v>11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5"/>
      <c r="B5" s="853"/>
      <c r="C5" s="855"/>
      <c r="D5" s="865"/>
      <c r="E5" s="857"/>
      <c r="F5" s="866" t="s">
        <v>91</v>
      </c>
      <c r="G5" s="867" t="s">
        <v>14</v>
      </c>
      <c r="H5" s="868"/>
      <c r="I5" s="868"/>
      <c r="J5" s="866" t="s">
        <v>91</v>
      </c>
      <c r="K5" s="867" t="s">
        <v>14</v>
      </c>
      <c r="L5" s="868"/>
      <c r="M5" s="868"/>
      <c r="N5" s="866" t="s">
        <v>91</v>
      </c>
      <c r="O5" s="867" t="s">
        <v>14</v>
      </c>
      <c r="P5" s="869"/>
      <c r="Q5" s="862"/>
    </row>
    <row r="6" spans="1:17" ht="14.4" customHeight="1" x14ac:dyDescent="0.3">
      <c r="A6" s="804" t="s">
        <v>524</v>
      </c>
      <c r="B6" s="805" t="s">
        <v>1234</v>
      </c>
      <c r="C6" s="805" t="s">
        <v>1235</v>
      </c>
      <c r="D6" s="805" t="s">
        <v>1374</v>
      </c>
      <c r="E6" s="805" t="s">
        <v>662</v>
      </c>
      <c r="F6" s="225">
        <v>0.75</v>
      </c>
      <c r="G6" s="225">
        <v>1427</v>
      </c>
      <c r="H6" s="225"/>
      <c r="I6" s="225">
        <v>1902.6666666666667</v>
      </c>
      <c r="J6" s="225"/>
      <c r="K6" s="225"/>
      <c r="L6" s="225"/>
      <c r="M6" s="225"/>
      <c r="N6" s="225">
        <v>0.4</v>
      </c>
      <c r="O6" s="225">
        <v>803.86</v>
      </c>
      <c r="P6" s="810"/>
      <c r="Q6" s="818">
        <v>2009.6499999999999</v>
      </c>
    </row>
    <row r="7" spans="1:17" ht="14.4" customHeight="1" x14ac:dyDescent="0.3">
      <c r="A7" s="727" t="s">
        <v>524</v>
      </c>
      <c r="B7" s="728" t="s">
        <v>1234</v>
      </c>
      <c r="C7" s="728" t="s">
        <v>1235</v>
      </c>
      <c r="D7" s="728" t="s">
        <v>1378</v>
      </c>
      <c r="E7" s="728" t="s">
        <v>666</v>
      </c>
      <c r="F7" s="732">
        <v>3.35</v>
      </c>
      <c r="G7" s="732">
        <v>5932.18</v>
      </c>
      <c r="H7" s="732">
        <v>0.90540540540540548</v>
      </c>
      <c r="I7" s="732">
        <v>1770.8</v>
      </c>
      <c r="J7" s="732">
        <v>3.7</v>
      </c>
      <c r="K7" s="732">
        <v>6551.96</v>
      </c>
      <c r="L7" s="732">
        <v>1</v>
      </c>
      <c r="M7" s="732">
        <v>1770.8</v>
      </c>
      <c r="N7" s="732">
        <v>2.4000000000000004</v>
      </c>
      <c r="O7" s="732">
        <v>4365.6900000000005</v>
      </c>
      <c r="P7" s="746">
        <v>0.66631817044060104</v>
      </c>
      <c r="Q7" s="733">
        <v>1819.0374999999999</v>
      </c>
    </row>
    <row r="8" spans="1:17" ht="14.4" customHeight="1" x14ac:dyDescent="0.3">
      <c r="A8" s="727" t="s">
        <v>524</v>
      </c>
      <c r="B8" s="728" t="s">
        <v>1234</v>
      </c>
      <c r="C8" s="728" t="s">
        <v>1235</v>
      </c>
      <c r="D8" s="728" t="s">
        <v>1379</v>
      </c>
      <c r="E8" s="728" t="s">
        <v>664</v>
      </c>
      <c r="F8" s="732">
        <v>0.44999999999999996</v>
      </c>
      <c r="G8" s="732">
        <v>406.71</v>
      </c>
      <c r="H8" s="732">
        <v>1.2857142857142858</v>
      </c>
      <c r="I8" s="732">
        <v>903.80000000000007</v>
      </c>
      <c r="J8" s="732">
        <v>0.35</v>
      </c>
      <c r="K8" s="732">
        <v>316.33</v>
      </c>
      <c r="L8" s="732">
        <v>1</v>
      </c>
      <c r="M8" s="732">
        <v>903.80000000000007</v>
      </c>
      <c r="N8" s="732">
        <v>0.35</v>
      </c>
      <c r="O8" s="732">
        <v>316.33</v>
      </c>
      <c r="P8" s="746">
        <v>1</v>
      </c>
      <c r="Q8" s="733">
        <v>903.80000000000007</v>
      </c>
    </row>
    <row r="9" spans="1:17" ht="14.4" customHeight="1" x14ac:dyDescent="0.3">
      <c r="A9" s="727" t="s">
        <v>524</v>
      </c>
      <c r="B9" s="728" t="s">
        <v>1234</v>
      </c>
      <c r="C9" s="728" t="s">
        <v>1235</v>
      </c>
      <c r="D9" s="728" t="s">
        <v>1434</v>
      </c>
      <c r="E9" s="728" t="s">
        <v>1435</v>
      </c>
      <c r="F9" s="732">
        <v>3</v>
      </c>
      <c r="G9" s="732">
        <v>56197.02</v>
      </c>
      <c r="H9" s="732"/>
      <c r="I9" s="732">
        <v>18732.34</v>
      </c>
      <c r="J9" s="732"/>
      <c r="K9" s="732"/>
      <c r="L9" s="732"/>
      <c r="M9" s="732"/>
      <c r="N9" s="732"/>
      <c r="O9" s="732"/>
      <c r="P9" s="746"/>
      <c r="Q9" s="733"/>
    </row>
    <row r="10" spans="1:17" ht="14.4" customHeight="1" x14ac:dyDescent="0.3">
      <c r="A10" s="727" t="s">
        <v>524</v>
      </c>
      <c r="B10" s="728" t="s">
        <v>1234</v>
      </c>
      <c r="C10" s="728" t="s">
        <v>1238</v>
      </c>
      <c r="D10" s="728" t="s">
        <v>1241</v>
      </c>
      <c r="E10" s="728" t="s">
        <v>1242</v>
      </c>
      <c r="F10" s="732">
        <v>2690</v>
      </c>
      <c r="G10" s="732">
        <v>5625.9</v>
      </c>
      <c r="H10" s="732">
        <v>0.42004076543449526</v>
      </c>
      <c r="I10" s="732">
        <v>2.0914126394052044</v>
      </c>
      <c r="J10" s="732">
        <v>5310</v>
      </c>
      <c r="K10" s="732">
        <v>13393.7</v>
      </c>
      <c r="L10" s="732">
        <v>1</v>
      </c>
      <c r="M10" s="732">
        <v>2.5223540489642184</v>
      </c>
      <c r="N10" s="732">
        <v>4000</v>
      </c>
      <c r="O10" s="732">
        <v>10360</v>
      </c>
      <c r="P10" s="746">
        <v>0.77349798785996393</v>
      </c>
      <c r="Q10" s="733">
        <v>2.59</v>
      </c>
    </row>
    <row r="11" spans="1:17" ht="14.4" customHeight="1" x14ac:dyDescent="0.3">
      <c r="A11" s="727" t="s">
        <v>524</v>
      </c>
      <c r="B11" s="728" t="s">
        <v>1234</v>
      </c>
      <c r="C11" s="728" t="s">
        <v>1238</v>
      </c>
      <c r="D11" s="728" t="s">
        <v>1243</v>
      </c>
      <c r="E11" s="728" t="s">
        <v>1244</v>
      </c>
      <c r="F11" s="732">
        <v>-150</v>
      </c>
      <c r="G11" s="732">
        <v>-5940.9000000000005</v>
      </c>
      <c r="H11" s="732"/>
      <c r="I11" s="732">
        <v>39.606000000000002</v>
      </c>
      <c r="J11" s="732"/>
      <c r="K11" s="732"/>
      <c r="L11" s="732"/>
      <c r="M11" s="732"/>
      <c r="N11" s="732"/>
      <c r="O11" s="732"/>
      <c r="P11" s="746"/>
      <c r="Q11" s="733"/>
    </row>
    <row r="12" spans="1:17" ht="14.4" customHeight="1" x14ac:dyDescent="0.3">
      <c r="A12" s="727" t="s">
        <v>524</v>
      </c>
      <c r="B12" s="728" t="s">
        <v>1234</v>
      </c>
      <c r="C12" s="728" t="s">
        <v>1238</v>
      </c>
      <c r="D12" s="728" t="s">
        <v>1249</v>
      </c>
      <c r="E12" s="728" t="s">
        <v>1250</v>
      </c>
      <c r="F12" s="732">
        <v>0</v>
      </c>
      <c r="G12" s="732">
        <v>-6603.3</v>
      </c>
      <c r="H12" s="732">
        <v>-1.3509206219312602</v>
      </c>
      <c r="I12" s="732"/>
      <c r="J12" s="732">
        <v>800</v>
      </c>
      <c r="K12" s="732">
        <v>4888</v>
      </c>
      <c r="L12" s="732">
        <v>1</v>
      </c>
      <c r="M12" s="732">
        <v>6.11</v>
      </c>
      <c r="N12" s="732"/>
      <c r="O12" s="732"/>
      <c r="P12" s="746"/>
      <c r="Q12" s="733"/>
    </row>
    <row r="13" spans="1:17" ht="14.4" customHeight="1" x14ac:dyDescent="0.3">
      <c r="A13" s="727" t="s">
        <v>524</v>
      </c>
      <c r="B13" s="728" t="s">
        <v>1234</v>
      </c>
      <c r="C13" s="728" t="s">
        <v>1238</v>
      </c>
      <c r="D13" s="728" t="s">
        <v>1251</v>
      </c>
      <c r="E13" s="728" t="s">
        <v>1252</v>
      </c>
      <c r="F13" s="732">
        <v>0</v>
      </c>
      <c r="G13" s="732">
        <v>-14.3</v>
      </c>
      <c r="H13" s="732"/>
      <c r="I13" s="732"/>
      <c r="J13" s="732"/>
      <c r="K13" s="732"/>
      <c r="L13" s="732"/>
      <c r="M13" s="732"/>
      <c r="N13" s="732"/>
      <c r="O13" s="732"/>
      <c r="P13" s="746"/>
      <c r="Q13" s="733"/>
    </row>
    <row r="14" spans="1:17" ht="14.4" customHeight="1" x14ac:dyDescent="0.3">
      <c r="A14" s="727" t="s">
        <v>524</v>
      </c>
      <c r="B14" s="728" t="s">
        <v>1234</v>
      </c>
      <c r="C14" s="728" t="s">
        <v>1238</v>
      </c>
      <c r="D14" s="728" t="s">
        <v>1255</v>
      </c>
      <c r="E14" s="728" t="s">
        <v>1256</v>
      </c>
      <c r="F14" s="732">
        <v>0</v>
      </c>
      <c r="G14" s="732">
        <v>-19.600000000000001</v>
      </c>
      <c r="H14" s="732"/>
      <c r="I14" s="732"/>
      <c r="J14" s="732"/>
      <c r="K14" s="732"/>
      <c r="L14" s="732"/>
      <c r="M14" s="732"/>
      <c r="N14" s="732"/>
      <c r="O14" s="732"/>
      <c r="P14" s="746"/>
      <c r="Q14" s="733"/>
    </row>
    <row r="15" spans="1:17" ht="14.4" customHeight="1" x14ac:dyDescent="0.3">
      <c r="A15" s="727" t="s">
        <v>524</v>
      </c>
      <c r="B15" s="728" t="s">
        <v>1234</v>
      </c>
      <c r="C15" s="728" t="s">
        <v>1238</v>
      </c>
      <c r="D15" s="728" t="s">
        <v>1259</v>
      </c>
      <c r="E15" s="728" t="s">
        <v>1260</v>
      </c>
      <c r="F15" s="732">
        <v>5624.58</v>
      </c>
      <c r="G15" s="732">
        <v>204078.04999999996</v>
      </c>
      <c r="H15" s="732">
        <v>0.856143595883608</v>
      </c>
      <c r="I15" s="732">
        <v>36.283251371657968</v>
      </c>
      <c r="J15" s="732">
        <v>5406.91</v>
      </c>
      <c r="K15" s="732">
        <v>238368.94999999998</v>
      </c>
      <c r="L15" s="732">
        <v>1</v>
      </c>
      <c r="M15" s="732">
        <v>44.085984416237736</v>
      </c>
      <c r="N15" s="732">
        <v>5324.46</v>
      </c>
      <c r="O15" s="732">
        <v>183640.60000000003</v>
      </c>
      <c r="P15" s="746">
        <v>0.770404870265192</v>
      </c>
      <c r="Q15" s="733">
        <v>34.489995229563192</v>
      </c>
    </row>
    <row r="16" spans="1:17" ht="14.4" customHeight="1" x14ac:dyDescent="0.3">
      <c r="A16" s="727" t="s">
        <v>524</v>
      </c>
      <c r="B16" s="728" t="s">
        <v>1234</v>
      </c>
      <c r="C16" s="728" t="s">
        <v>1238</v>
      </c>
      <c r="D16" s="728" t="s">
        <v>1263</v>
      </c>
      <c r="E16" s="728" t="s">
        <v>1264</v>
      </c>
      <c r="F16" s="732">
        <v>0</v>
      </c>
      <c r="G16" s="732">
        <v>-1092</v>
      </c>
      <c r="H16" s="732"/>
      <c r="I16" s="732"/>
      <c r="J16" s="732"/>
      <c r="K16" s="732"/>
      <c r="L16" s="732"/>
      <c r="M16" s="732"/>
      <c r="N16" s="732"/>
      <c r="O16" s="732"/>
      <c r="P16" s="746"/>
      <c r="Q16" s="733"/>
    </row>
    <row r="17" spans="1:17" ht="14.4" customHeight="1" x14ac:dyDescent="0.3">
      <c r="A17" s="727" t="s">
        <v>524</v>
      </c>
      <c r="B17" s="728" t="s">
        <v>1234</v>
      </c>
      <c r="C17" s="728" t="s">
        <v>1238</v>
      </c>
      <c r="D17" s="728" t="s">
        <v>1267</v>
      </c>
      <c r="E17" s="728" t="s">
        <v>1268</v>
      </c>
      <c r="F17" s="732"/>
      <c r="G17" s="732"/>
      <c r="H17" s="732"/>
      <c r="I17" s="732"/>
      <c r="J17" s="732">
        <v>5.2</v>
      </c>
      <c r="K17" s="732">
        <v>20722.52</v>
      </c>
      <c r="L17" s="732">
        <v>1</v>
      </c>
      <c r="M17" s="732">
        <v>3985.1</v>
      </c>
      <c r="N17" s="732"/>
      <c r="O17" s="732"/>
      <c r="P17" s="746"/>
      <c r="Q17" s="733"/>
    </row>
    <row r="18" spans="1:17" ht="14.4" customHeight="1" x14ac:dyDescent="0.3">
      <c r="A18" s="727" t="s">
        <v>524</v>
      </c>
      <c r="B18" s="728" t="s">
        <v>1234</v>
      </c>
      <c r="C18" s="728" t="s">
        <v>1238</v>
      </c>
      <c r="D18" s="728" t="s">
        <v>1269</v>
      </c>
      <c r="E18" s="728" t="s">
        <v>1270</v>
      </c>
      <c r="F18" s="732">
        <v>-1</v>
      </c>
      <c r="G18" s="732">
        <v>-2608.12</v>
      </c>
      <c r="H18" s="732"/>
      <c r="I18" s="732">
        <v>2608.12</v>
      </c>
      <c r="J18" s="732"/>
      <c r="K18" s="732"/>
      <c r="L18" s="732"/>
      <c r="M18" s="732"/>
      <c r="N18" s="732"/>
      <c r="O18" s="732"/>
      <c r="P18" s="746"/>
      <c r="Q18" s="733"/>
    </row>
    <row r="19" spans="1:17" ht="14.4" customHeight="1" x14ac:dyDescent="0.3">
      <c r="A19" s="727" t="s">
        <v>524</v>
      </c>
      <c r="B19" s="728" t="s">
        <v>1234</v>
      </c>
      <c r="C19" s="728" t="s">
        <v>1238</v>
      </c>
      <c r="D19" s="728" t="s">
        <v>1273</v>
      </c>
      <c r="E19" s="728" t="s">
        <v>1274</v>
      </c>
      <c r="F19" s="732">
        <v>0</v>
      </c>
      <c r="G19" s="732">
        <v>-666.36</v>
      </c>
      <c r="H19" s="732"/>
      <c r="I19" s="732"/>
      <c r="J19" s="732"/>
      <c r="K19" s="732"/>
      <c r="L19" s="732"/>
      <c r="M19" s="732"/>
      <c r="N19" s="732"/>
      <c r="O19" s="732"/>
      <c r="P19" s="746"/>
      <c r="Q19" s="733"/>
    </row>
    <row r="20" spans="1:17" ht="14.4" customHeight="1" x14ac:dyDescent="0.3">
      <c r="A20" s="727" t="s">
        <v>524</v>
      </c>
      <c r="B20" s="728" t="s">
        <v>1234</v>
      </c>
      <c r="C20" s="728" t="s">
        <v>1238</v>
      </c>
      <c r="D20" s="728" t="s">
        <v>1380</v>
      </c>
      <c r="E20" s="728" t="s">
        <v>1381</v>
      </c>
      <c r="F20" s="732">
        <v>3672</v>
      </c>
      <c r="G20" s="732">
        <v>122849.75000000001</v>
      </c>
      <c r="H20" s="732">
        <v>1.6430869500378844</v>
      </c>
      <c r="I20" s="732">
        <v>33.455814270152509</v>
      </c>
      <c r="J20" s="732">
        <v>2265</v>
      </c>
      <c r="K20" s="732">
        <v>74767.649999999994</v>
      </c>
      <c r="L20" s="732">
        <v>1</v>
      </c>
      <c r="M20" s="732">
        <v>33.01</v>
      </c>
      <c r="N20" s="732">
        <v>1857</v>
      </c>
      <c r="O20" s="732">
        <v>62859.45</v>
      </c>
      <c r="P20" s="746">
        <v>0.84073058334720974</v>
      </c>
      <c r="Q20" s="733">
        <v>33.85</v>
      </c>
    </row>
    <row r="21" spans="1:17" ht="14.4" customHeight="1" x14ac:dyDescent="0.3">
      <c r="A21" s="727" t="s">
        <v>524</v>
      </c>
      <c r="B21" s="728" t="s">
        <v>1234</v>
      </c>
      <c r="C21" s="728" t="s">
        <v>1238</v>
      </c>
      <c r="D21" s="728" t="s">
        <v>1281</v>
      </c>
      <c r="E21" s="728" t="s">
        <v>1282</v>
      </c>
      <c r="F21" s="732">
        <v>0</v>
      </c>
      <c r="G21" s="732">
        <v>-1512</v>
      </c>
      <c r="H21" s="732"/>
      <c r="I21" s="732"/>
      <c r="J21" s="732"/>
      <c r="K21" s="732"/>
      <c r="L21" s="732"/>
      <c r="M21" s="732"/>
      <c r="N21" s="732"/>
      <c r="O21" s="732"/>
      <c r="P21" s="746"/>
      <c r="Q21" s="733"/>
    </row>
    <row r="22" spans="1:17" ht="14.4" customHeight="1" x14ac:dyDescent="0.3">
      <c r="A22" s="727" t="s">
        <v>524</v>
      </c>
      <c r="B22" s="728" t="s">
        <v>1234</v>
      </c>
      <c r="C22" s="728" t="s">
        <v>1238</v>
      </c>
      <c r="D22" s="728" t="s">
        <v>1436</v>
      </c>
      <c r="E22" s="728" t="s">
        <v>1437</v>
      </c>
      <c r="F22" s="732"/>
      <c r="G22" s="732"/>
      <c r="H22" s="732"/>
      <c r="I22" s="732"/>
      <c r="J22" s="732">
        <v>292</v>
      </c>
      <c r="K22" s="732">
        <v>45487.76</v>
      </c>
      <c r="L22" s="732">
        <v>1</v>
      </c>
      <c r="M22" s="732">
        <v>155.78</v>
      </c>
      <c r="N22" s="732"/>
      <c r="O22" s="732"/>
      <c r="P22" s="746"/>
      <c r="Q22" s="733"/>
    </row>
    <row r="23" spans="1:17" ht="14.4" customHeight="1" x14ac:dyDescent="0.3">
      <c r="A23" s="727" t="s">
        <v>524</v>
      </c>
      <c r="B23" s="728" t="s">
        <v>1234</v>
      </c>
      <c r="C23" s="728" t="s">
        <v>1386</v>
      </c>
      <c r="D23" s="728" t="s">
        <v>1387</v>
      </c>
      <c r="E23" s="728" t="s">
        <v>1388</v>
      </c>
      <c r="F23" s="732">
        <v>9</v>
      </c>
      <c r="G23" s="732">
        <v>7958.8799999999992</v>
      </c>
      <c r="H23" s="732"/>
      <c r="I23" s="732">
        <v>884.31999999999994</v>
      </c>
      <c r="J23" s="732"/>
      <c r="K23" s="732"/>
      <c r="L23" s="732"/>
      <c r="M23" s="732"/>
      <c r="N23" s="732"/>
      <c r="O23" s="732"/>
      <c r="P23" s="746"/>
      <c r="Q23" s="733"/>
    </row>
    <row r="24" spans="1:17" ht="14.4" customHeight="1" x14ac:dyDescent="0.3">
      <c r="A24" s="727" t="s">
        <v>524</v>
      </c>
      <c r="B24" s="728" t="s">
        <v>1234</v>
      </c>
      <c r="C24" s="728" t="s">
        <v>1294</v>
      </c>
      <c r="D24" s="728" t="s">
        <v>1320</v>
      </c>
      <c r="E24" s="728" t="s">
        <v>1321</v>
      </c>
      <c r="F24" s="732"/>
      <c r="G24" s="732"/>
      <c r="H24" s="732"/>
      <c r="I24" s="732"/>
      <c r="J24" s="732">
        <v>1</v>
      </c>
      <c r="K24" s="732">
        <v>1279</v>
      </c>
      <c r="L24" s="732">
        <v>1</v>
      </c>
      <c r="M24" s="732">
        <v>1279</v>
      </c>
      <c r="N24" s="732"/>
      <c r="O24" s="732"/>
      <c r="P24" s="746"/>
      <c r="Q24" s="733"/>
    </row>
    <row r="25" spans="1:17" ht="14.4" customHeight="1" x14ac:dyDescent="0.3">
      <c r="A25" s="727" t="s">
        <v>524</v>
      </c>
      <c r="B25" s="728" t="s">
        <v>1234</v>
      </c>
      <c r="C25" s="728" t="s">
        <v>1294</v>
      </c>
      <c r="D25" s="728" t="s">
        <v>1332</v>
      </c>
      <c r="E25" s="728" t="s">
        <v>1333</v>
      </c>
      <c r="F25" s="732">
        <v>52</v>
      </c>
      <c r="G25" s="732">
        <v>91624</v>
      </c>
      <c r="H25" s="732">
        <v>0.83674885844748859</v>
      </c>
      <c r="I25" s="732">
        <v>1762</v>
      </c>
      <c r="J25" s="732">
        <v>60</v>
      </c>
      <c r="K25" s="732">
        <v>109500</v>
      </c>
      <c r="L25" s="732">
        <v>1</v>
      </c>
      <c r="M25" s="732">
        <v>1825</v>
      </c>
      <c r="N25" s="732">
        <v>46</v>
      </c>
      <c r="O25" s="732">
        <v>83950</v>
      </c>
      <c r="P25" s="746">
        <v>0.76666666666666672</v>
      </c>
      <c r="Q25" s="733">
        <v>1825</v>
      </c>
    </row>
    <row r="26" spans="1:17" ht="14.4" customHeight="1" x14ac:dyDescent="0.3">
      <c r="A26" s="727" t="s">
        <v>524</v>
      </c>
      <c r="B26" s="728" t="s">
        <v>1234</v>
      </c>
      <c r="C26" s="728" t="s">
        <v>1294</v>
      </c>
      <c r="D26" s="728" t="s">
        <v>1391</v>
      </c>
      <c r="E26" s="728" t="s">
        <v>1392</v>
      </c>
      <c r="F26" s="732">
        <v>9</v>
      </c>
      <c r="G26" s="732">
        <v>129060</v>
      </c>
      <c r="H26" s="732">
        <v>1.112126016820626</v>
      </c>
      <c r="I26" s="732">
        <v>14340</v>
      </c>
      <c r="J26" s="732">
        <v>8</v>
      </c>
      <c r="K26" s="732">
        <v>116048</v>
      </c>
      <c r="L26" s="732">
        <v>1</v>
      </c>
      <c r="M26" s="732">
        <v>14506</v>
      </c>
      <c r="N26" s="732">
        <v>7</v>
      </c>
      <c r="O26" s="732">
        <v>101549</v>
      </c>
      <c r="P26" s="746">
        <v>0.87506031986764099</v>
      </c>
      <c r="Q26" s="733">
        <v>14507</v>
      </c>
    </row>
    <row r="27" spans="1:17" ht="14.4" customHeight="1" x14ac:dyDescent="0.3">
      <c r="A27" s="727" t="s">
        <v>524</v>
      </c>
      <c r="B27" s="728" t="s">
        <v>1234</v>
      </c>
      <c r="C27" s="728" t="s">
        <v>1294</v>
      </c>
      <c r="D27" s="728" t="s">
        <v>1346</v>
      </c>
      <c r="E27" s="728" t="s">
        <v>1347</v>
      </c>
      <c r="F27" s="732">
        <v>97</v>
      </c>
      <c r="G27" s="732">
        <v>190605</v>
      </c>
      <c r="H27" s="732">
        <v>0.89327390827545483</v>
      </c>
      <c r="I27" s="732">
        <v>1965</v>
      </c>
      <c r="J27" s="732">
        <v>106</v>
      </c>
      <c r="K27" s="732">
        <v>213378</v>
      </c>
      <c r="L27" s="732">
        <v>1</v>
      </c>
      <c r="M27" s="732">
        <v>2013</v>
      </c>
      <c r="N27" s="732">
        <v>90</v>
      </c>
      <c r="O27" s="732">
        <v>181260</v>
      </c>
      <c r="P27" s="746">
        <v>0.84947839046199702</v>
      </c>
      <c r="Q27" s="733">
        <v>2014</v>
      </c>
    </row>
    <row r="28" spans="1:17" ht="14.4" customHeight="1" x14ac:dyDescent="0.3">
      <c r="A28" s="727" t="s">
        <v>524</v>
      </c>
      <c r="B28" s="728" t="s">
        <v>1234</v>
      </c>
      <c r="C28" s="728" t="s">
        <v>1294</v>
      </c>
      <c r="D28" s="728" t="s">
        <v>1348</v>
      </c>
      <c r="E28" s="728" t="s">
        <v>1349</v>
      </c>
      <c r="F28" s="732">
        <v>42</v>
      </c>
      <c r="G28" s="732">
        <v>17682</v>
      </c>
      <c r="H28" s="732">
        <v>0.59503297886660389</v>
      </c>
      <c r="I28" s="732">
        <v>421</v>
      </c>
      <c r="J28" s="732">
        <v>68</v>
      </c>
      <c r="K28" s="732">
        <v>29716</v>
      </c>
      <c r="L28" s="732">
        <v>1</v>
      </c>
      <c r="M28" s="732">
        <v>437</v>
      </c>
      <c r="N28" s="732">
        <v>51</v>
      </c>
      <c r="O28" s="732">
        <v>22287</v>
      </c>
      <c r="P28" s="746">
        <v>0.75</v>
      </c>
      <c r="Q28" s="733">
        <v>437</v>
      </c>
    </row>
    <row r="29" spans="1:17" ht="14.4" customHeight="1" x14ac:dyDescent="0.3">
      <c r="A29" s="727" t="s">
        <v>524</v>
      </c>
      <c r="B29" s="728" t="s">
        <v>1234</v>
      </c>
      <c r="C29" s="728" t="s">
        <v>1294</v>
      </c>
      <c r="D29" s="728" t="s">
        <v>1362</v>
      </c>
      <c r="E29" s="728" t="s">
        <v>1363</v>
      </c>
      <c r="F29" s="732">
        <v>3</v>
      </c>
      <c r="G29" s="732">
        <v>3027</v>
      </c>
      <c r="H29" s="732">
        <v>0.73186653771760157</v>
      </c>
      <c r="I29" s="732">
        <v>1009</v>
      </c>
      <c r="J29" s="732">
        <v>4</v>
      </c>
      <c r="K29" s="732">
        <v>4136</v>
      </c>
      <c r="L29" s="732">
        <v>1</v>
      </c>
      <c r="M29" s="732">
        <v>1034</v>
      </c>
      <c r="N29" s="732">
        <v>4</v>
      </c>
      <c r="O29" s="732">
        <v>4144</v>
      </c>
      <c r="P29" s="746">
        <v>1.0019342359767891</v>
      </c>
      <c r="Q29" s="733">
        <v>1036</v>
      </c>
    </row>
    <row r="30" spans="1:17" ht="14.4" customHeight="1" x14ac:dyDescent="0.3">
      <c r="A30" s="727" t="s">
        <v>524</v>
      </c>
      <c r="B30" s="728" t="s">
        <v>1438</v>
      </c>
      <c r="C30" s="728" t="s">
        <v>1294</v>
      </c>
      <c r="D30" s="728" t="s">
        <v>1445</v>
      </c>
      <c r="E30" s="728" t="s">
        <v>1446</v>
      </c>
      <c r="F30" s="732">
        <v>14</v>
      </c>
      <c r="G30" s="732">
        <v>9100</v>
      </c>
      <c r="H30" s="732">
        <v>0.43457497612225404</v>
      </c>
      <c r="I30" s="732">
        <v>650</v>
      </c>
      <c r="J30" s="732">
        <v>30</v>
      </c>
      <c r="K30" s="732">
        <v>20940</v>
      </c>
      <c r="L30" s="732">
        <v>1</v>
      </c>
      <c r="M30" s="732">
        <v>698</v>
      </c>
      <c r="N30" s="732">
        <v>20</v>
      </c>
      <c r="O30" s="732">
        <v>13960</v>
      </c>
      <c r="P30" s="746">
        <v>0.66666666666666663</v>
      </c>
      <c r="Q30" s="733">
        <v>698</v>
      </c>
    </row>
    <row r="31" spans="1:17" ht="14.4" customHeight="1" x14ac:dyDescent="0.3">
      <c r="A31" s="727" t="s">
        <v>524</v>
      </c>
      <c r="B31" s="728" t="s">
        <v>1438</v>
      </c>
      <c r="C31" s="728" t="s">
        <v>1294</v>
      </c>
      <c r="D31" s="728" t="s">
        <v>1358</v>
      </c>
      <c r="E31" s="728" t="s">
        <v>1359</v>
      </c>
      <c r="F31" s="732">
        <v>117</v>
      </c>
      <c r="G31" s="732">
        <v>38727</v>
      </c>
      <c r="H31" s="732">
        <v>0.85467425847457623</v>
      </c>
      <c r="I31" s="732">
        <v>331</v>
      </c>
      <c r="J31" s="732">
        <v>128</v>
      </c>
      <c r="K31" s="732">
        <v>45312</v>
      </c>
      <c r="L31" s="732">
        <v>1</v>
      </c>
      <c r="M31" s="732">
        <v>354</v>
      </c>
      <c r="N31" s="732">
        <v>109</v>
      </c>
      <c r="O31" s="732">
        <v>38695</v>
      </c>
      <c r="P31" s="746">
        <v>0.85396804378531077</v>
      </c>
      <c r="Q31" s="733">
        <v>355</v>
      </c>
    </row>
    <row r="32" spans="1:17" ht="14.4" customHeight="1" x14ac:dyDescent="0.3">
      <c r="A32" s="727" t="s">
        <v>524</v>
      </c>
      <c r="B32" s="728" t="s">
        <v>1438</v>
      </c>
      <c r="C32" s="728" t="s">
        <v>1294</v>
      </c>
      <c r="D32" s="728" t="s">
        <v>1453</v>
      </c>
      <c r="E32" s="728" t="s">
        <v>1454</v>
      </c>
      <c r="F32" s="732">
        <v>9</v>
      </c>
      <c r="G32" s="732">
        <v>2943</v>
      </c>
      <c r="H32" s="732">
        <v>2.8028571428571429</v>
      </c>
      <c r="I32" s="732">
        <v>327</v>
      </c>
      <c r="J32" s="732">
        <v>3</v>
      </c>
      <c r="K32" s="732">
        <v>1050</v>
      </c>
      <c r="L32" s="732">
        <v>1</v>
      </c>
      <c r="M32" s="732">
        <v>350</v>
      </c>
      <c r="N32" s="732">
        <v>7</v>
      </c>
      <c r="O32" s="732">
        <v>2457</v>
      </c>
      <c r="P32" s="746">
        <v>2.34</v>
      </c>
      <c r="Q32" s="733">
        <v>351</v>
      </c>
    </row>
    <row r="33" spans="1:17" ht="14.4" customHeight="1" x14ac:dyDescent="0.3">
      <c r="A33" s="727" t="s">
        <v>524</v>
      </c>
      <c r="B33" s="728" t="s">
        <v>1438</v>
      </c>
      <c r="C33" s="728" t="s">
        <v>1294</v>
      </c>
      <c r="D33" s="728" t="s">
        <v>1455</v>
      </c>
      <c r="E33" s="728" t="s">
        <v>1456</v>
      </c>
      <c r="F33" s="732">
        <v>105</v>
      </c>
      <c r="G33" s="732">
        <v>68565</v>
      </c>
      <c r="H33" s="732">
        <v>0.89734193615935298</v>
      </c>
      <c r="I33" s="732">
        <v>653</v>
      </c>
      <c r="J33" s="732">
        <v>109</v>
      </c>
      <c r="K33" s="732">
        <v>76409</v>
      </c>
      <c r="L33" s="732">
        <v>1</v>
      </c>
      <c r="M33" s="732">
        <v>701</v>
      </c>
      <c r="N33" s="732">
        <v>94</v>
      </c>
      <c r="O33" s="732">
        <v>65894</v>
      </c>
      <c r="P33" s="746">
        <v>0.86238532110091748</v>
      </c>
      <c r="Q33" s="733">
        <v>701</v>
      </c>
    </row>
    <row r="34" spans="1:17" ht="14.4" customHeight="1" x14ac:dyDescent="0.3">
      <c r="A34" s="727" t="s">
        <v>524</v>
      </c>
      <c r="B34" s="728" t="s">
        <v>1438</v>
      </c>
      <c r="C34" s="728" t="s">
        <v>1294</v>
      </c>
      <c r="D34" s="728" t="s">
        <v>1457</v>
      </c>
      <c r="E34" s="728" t="s">
        <v>1458</v>
      </c>
      <c r="F34" s="732">
        <v>12</v>
      </c>
      <c r="G34" s="732">
        <v>7800</v>
      </c>
      <c r="H34" s="732">
        <v>0.85959885386819479</v>
      </c>
      <c r="I34" s="732">
        <v>650</v>
      </c>
      <c r="J34" s="732">
        <v>13</v>
      </c>
      <c r="K34" s="732">
        <v>9074</v>
      </c>
      <c r="L34" s="732">
        <v>1</v>
      </c>
      <c r="M34" s="732">
        <v>698</v>
      </c>
      <c r="N34" s="732">
        <v>7</v>
      </c>
      <c r="O34" s="732">
        <v>4886</v>
      </c>
      <c r="P34" s="746">
        <v>0.53846153846153844</v>
      </c>
      <c r="Q34" s="733">
        <v>698</v>
      </c>
    </row>
    <row r="35" spans="1:17" ht="14.4" customHeight="1" x14ac:dyDescent="0.3">
      <c r="A35" s="727" t="s">
        <v>1463</v>
      </c>
      <c r="B35" s="728" t="s">
        <v>1489</v>
      </c>
      <c r="C35" s="728" t="s">
        <v>1294</v>
      </c>
      <c r="D35" s="728" t="s">
        <v>1490</v>
      </c>
      <c r="E35" s="728" t="s">
        <v>1491</v>
      </c>
      <c r="F35" s="732">
        <v>97</v>
      </c>
      <c r="G35" s="732">
        <v>6305</v>
      </c>
      <c r="H35" s="732">
        <v>1.0659340659340659</v>
      </c>
      <c r="I35" s="732">
        <v>65</v>
      </c>
      <c r="J35" s="732">
        <v>91</v>
      </c>
      <c r="K35" s="732">
        <v>5915</v>
      </c>
      <c r="L35" s="732">
        <v>1</v>
      </c>
      <c r="M35" s="732">
        <v>65</v>
      </c>
      <c r="N35" s="732">
        <v>92</v>
      </c>
      <c r="O35" s="732">
        <v>5980</v>
      </c>
      <c r="P35" s="746">
        <v>1.0109890109890109</v>
      </c>
      <c r="Q35" s="733">
        <v>65</v>
      </c>
    </row>
    <row r="36" spans="1:17" ht="14.4" customHeight="1" x14ac:dyDescent="0.3">
      <c r="A36" s="727" t="s">
        <v>1463</v>
      </c>
      <c r="B36" s="728" t="s">
        <v>1489</v>
      </c>
      <c r="C36" s="728" t="s">
        <v>1294</v>
      </c>
      <c r="D36" s="728" t="s">
        <v>1492</v>
      </c>
      <c r="E36" s="728" t="s">
        <v>1493</v>
      </c>
      <c r="F36" s="732">
        <v>4</v>
      </c>
      <c r="G36" s="732">
        <v>92</v>
      </c>
      <c r="H36" s="732">
        <v>3.8333333333333335</v>
      </c>
      <c r="I36" s="732">
        <v>23</v>
      </c>
      <c r="J36" s="732">
        <v>1</v>
      </c>
      <c r="K36" s="732">
        <v>24</v>
      </c>
      <c r="L36" s="732">
        <v>1</v>
      </c>
      <c r="M36" s="732">
        <v>24</v>
      </c>
      <c r="N36" s="732">
        <v>3</v>
      </c>
      <c r="O36" s="732">
        <v>72</v>
      </c>
      <c r="P36" s="746">
        <v>3</v>
      </c>
      <c r="Q36" s="733">
        <v>24</v>
      </c>
    </row>
    <row r="37" spans="1:17" ht="14.4" customHeight="1" x14ac:dyDescent="0.3">
      <c r="A37" s="727" t="s">
        <v>1463</v>
      </c>
      <c r="B37" s="728" t="s">
        <v>1489</v>
      </c>
      <c r="C37" s="728" t="s">
        <v>1294</v>
      </c>
      <c r="D37" s="728" t="s">
        <v>1494</v>
      </c>
      <c r="E37" s="728" t="s">
        <v>1495</v>
      </c>
      <c r="F37" s="732">
        <v>4</v>
      </c>
      <c r="G37" s="732">
        <v>96</v>
      </c>
      <c r="H37" s="732">
        <v>3.84</v>
      </c>
      <c r="I37" s="732">
        <v>24</v>
      </c>
      <c r="J37" s="732">
        <v>1</v>
      </c>
      <c r="K37" s="732">
        <v>25</v>
      </c>
      <c r="L37" s="732">
        <v>1</v>
      </c>
      <c r="M37" s="732">
        <v>25</v>
      </c>
      <c r="N37" s="732">
        <v>3</v>
      </c>
      <c r="O37" s="732">
        <v>75</v>
      </c>
      <c r="P37" s="746">
        <v>3</v>
      </c>
      <c r="Q37" s="733">
        <v>25</v>
      </c>
    </row>
    <row r="38" spans="1:17" ht="14.4" customHeight="1" x14ac:dyDescent="0.3">
      <c r="A38" s="727" t="s">
        <v>1496</v>
      </c>
      <c r="B38" s="728" t="s">
        <v>1497</v>
      </c>
      <c r="C38" s="728" t="s">
        <v>1294</v>
      </c>
      <c r="D38" s="728" t="s">
        <v>1498</v>
      </c>
      <c r="E38" s="728" t="s">
        <v>1499</v>
      </c>
      <c r="F38" s="732"/>
      <c r="G38" s="732"/>
      <c r="H38" s="732"/>
      <c r="I38" s="732"/>
      <c r="J38" s="732"/>
      <c r="K38" s="732"/>
      <c r="L38" s="732"/>
      <c r="M38" s="732"/>
      <c r="N38" s="732">
        <v>4</v>
      </c>
      <c r="O38" s="732">
        <v>108</v>
      </c>
      <c r="P38" s="746"/>
      <c r="Q38" s="733">
        <v>27</v>
      </c>
    </row>
    <row r="39" spans="1:17" ht="14.4" customHeight="1" x14ac:dyDescent="0.3">
      <c r="A39" s="727" t="s">
        <v>1496</v>
      </c>
      <c r="B39" s="728" t="s">
        <v>1497</v>
      </c>
      <c r="C39" s="728" t="s">
        <v>1294</v>
      </c>
      <c r="D39" s="728" t="s">
        <v>1500</v>
      </c>
      <c r="E39" s="728" t="s">
        <v>1501</v>
      </c>
      <c r="F39" s="732"/>
      <c r="G39" s="732"/>
      <c r="H39" s="732"/>
      <c r="I39" s="732"/>
      <c r="J39" s="732"/>
      <c r="K39" s="732"/>
      <c r="L39" s="732"/>
      <c r="M39" s="732"/>
      <c r="N39" s="732">
        <v>4</v>
      </c>
      <c r="O39" s="732">
        <v>108</v>
      </c>
      <c r="P39" s="746"/>
      <c r="Q39" s="733">
        <v>27</v>
      </c>
    </row>
    <row r="40" spans="1:17" ht="14.4" customHeight="1" x14ac:dyDescent="0.3">
      <c r="A40" s="727" t="s">
        <v>1496</v>
      </c>
      <c r="B40" s="728" t="s">
        <v>1497</v>
      </c>
      <c r="C40" s="728" t="s">
        <v>1294</v>
      </c>
      <c r="D40" s="728" t="s">
        <v>1502</v>
      </c>
      <c r="E40" s="728" t="s">
        <v>1503</v>
      </c>
      <c r="F40" s="732"/>
      <c r="G40" s="732"/>
      <c r="H40" s="732"/>
      <c r="I40" s="732"/>
      <c r="J40" s="732"/>
      <c r="K40" s="732"/>
      <c r="L40" s="732"/>
      <c r="M40" s="732"/>
      <c r="N40" s="732">
        <v>4</v>
      </c>
      <c r="O40" s="732">
        <v>108</v>
      </c>
      <c r="P40" s="746"/>
      <c r="Q40" s="733">
        <v>27</v>
      </c>
    </row>
    <row r="41" spans="1:17" ht="14.4" customHeight="1" x14ac:dyDescent="0.3">
      <c r="A41" s="727" t="s">
        <v>1496</v>
      </c>
      <c r="B41" s="728" t="s">
        <v>1497</v>
      </c>
      <c r="C41" s="728" t="s">
        <v>1294</v>
      </c>
      <c r="D41" s="728" t="s">
        <v>1504</v>
      </c>
      <c r="E41" s="728" t="s">
        <v>1505</v>
      </c>
      <c r="F41" s="732">
        <v>1</v>
      </c>
      <c r="G41" s="732">
        <v>22</v>
      </c>
      <c r="H41" s="732"/>
      <c r="I41" s="732">
        <v>22</v>
      </c>
      <c r="J41" s="732"/>
      <c r="K41" s="732"/>
      <c r="L41" s="732"/>
      <c r="M41" s="732"/>
      <c r="N41" s="732">
        <v>4</v>
      </c>
      <c r="O41" s="732">
        <v>88</v>
      </c>
      <c r="P41" s="746"/>
      <c r="Q41" s="733">
        <v>22</v>
      </c>
    </row>
    <row r="42" spans="1:17" ht="14.4" customHeight="1" x14ac:dyDescent="0.3">
      <c r="A42" s="727" t="s">
        <v>1496</v>
      </c>
      <c r="B42" s="728" t="s">
        <v>1497</v>
      </c>
      <c r="C42" s="728" t="s">
        <v>1294</v>
      </c>
      <c r="D42" s="728" t="s">
        <v>1506</v>
      </c>
      <c r="E42" s="728" t="s">
        <v>1507</v>
      </c>
      <c r="F42" s="732"/>
      <c r="G42" s="732"/>
      <c r="H42" s="732"/>
      <c r="I42" s="732"/>
      <c r="J42" s="732"/>
      <c r="K42" s="732"/>
      <c r="L42" s="732"/>
      <c r="M42" s="732"/>
      <c r="N42" s="732">
        <v>1</v>
      </c>
      <c r="O42" s="732">
        <v>17</v>
      </c>
      <c r="P42" s="746"/>
      <c r="Q42" s="733">
        <v>17</v>
      </c>
    </row>
    <row r="43" spans="1:17" ht="14.4" customHeight="1" x14ac:dyDescent="0.3">
      <c r="A43" s="727" t="s">
        <v>1496</v>
      </c>
      <c r="B43" s="728" t="s">
        <v>1497</v>
      </c>
      <c r="C43" s="728" t="s">
        <v>1294</v>
      </c>
      <c r="D43" s="728" t="s">
        <v>1508</v>
      </c>
      <c r="E43" s="728" t="s">
        <v>1509</v>
      </c>
      <c r="F43" s="732"/>
      <c r="G43" s="732"/>
      <c r="H43" s="732"/>
      <c r="I43" s="732"/>
      <c r="J43" s="732"/>
      <c r="K43" s="732"/>
      <c r="L43" s="732"/>
      <c r="M43" s="732"/>
      <c r="N43" s="732">
        <v>1</v>
      </c>
      <c r="O43" s="732">
        <v>47</v>
      </c>
      <c r="P43" s="746"/>
      <c r="Q43" s="733">
        <v>47</v>
      </c>
    </row>
    <row r="44" spans="1:17" ht="14.4" customHeight="1" x14ac:dyDescent="0.3">
      <c r="A44" s="727" t="s">
        <v>1496</v>
      </c>
      <c r="B44" s="728" t="s">
        <v>1497</v>
      </c>
      <c r="C44" s="728" t="s">
        <v>1294</v>
      </c>
      <c r="D44" s="728" t="s">
        <v>1510</v>
      </c>
      <c r="E44" s="728" t="s">
        <v>1511</v>
      </c>
      <c r="F44" s="732"/>
      <c r="G44" s="732"/>
      <c r="H44" s="732"/>
      <c r="I44" s="732"/>
      <c r="J44" s="732"/>
      <c r="K44" s="732"/>
      <c r="L44" s="732"/>
      <c r="M44" s="732"/>
      <c r="N44" s="732">
        <v>1</v>
      </c>
      <c r="O44" s="732">
        <v>187</v>
      </c>
      <c r="P44" s="746"/>
      <c r="Q44" s="733">
        <v>187</v>
      </c>
    </row>
    <row r="45" spans="1:17" ht="14.4" customHeight="1" x14ac:dyDescent="0.3">
      <c r="A45" s="727" t="s">
        <v>1496</v>
      </c>
      <c r="B45" s="728" t="s">
        <v>1497</v>
      </c>
      <c r="C45" s="728" t="s">
        <v>1294</v>
      </c>
      <c r="D45" s="728" t="s">
        <v>1512</v>
      </c>
      <c r="E45" s="728" t="s">
        <v>1513</v>
      </c>
      <c r="F45" s="732">
        <v>3</v>
      </c>
      <c r="G45" s="732">
        <v>1683</v>
      </c>
      <c r="H45" s="732">
        <v>0.99822064056939497</v>
      </c>
      <c r="I45" s="732">
        <v>561</v>
      </c>
      <c r="J45" s="732">
        <v>3</v>
      </c>
      <c r="K45" s="732">
        <v>1686</v>
      </c>
      <c r="L45" s="732">
        <v>1</v>
      </c>
      <c r="M45" s="732">
        <v>562</v>
      </c>
      <c r="N45" s="732">
        <v>1</v>
      </c>
      <c r="O45" s="732">
        <v>562</v>
      </c>
      <c r="P45" s="746">
        <v>0.33333333333333331</v>
      </c>
      <c r="Q45" s="733">
        <v>562</v>
      </c>
    </row>
    <row r="46" spans="1:17" ht="14.4" customHeight="1" x14ac:dyDescent="0.3">
      <c r="A46" s="727" t="s">
        <v>1496</v>
      </c>
      <c r="B46" s="728" t="s">
        <v>1497</v>
      </c>
      <c r="C46" s="728" t="s">
        <v>1294</v>
      </c>
      <c r="D46" s="728" t="s">
        <v>1514</v>
      </c>
      <c r="E46" s="728" t="s">
        <v>1515</v>
      </c>
      <c r="F46" s="732">
        <v>2</v>
      </c>
      <c r="G46" s="732">
        <v>826</v>
      </c>
      <c r="H46" s="732">
        <v>1.9951690821256038</v>
      </c>
      <c r="I46" s="732">
        <v>413</v>
      </c>
      <c r="J46" s="732">
        <v>1</v>
      </c>
      <c r="K46" s="732">
        <v>414</v>
      </c>
      <c r="L46" s="732">
        <v>1</v>
      </c>
      <c r="M46" s="732">
        <v>414</v>
      </c>
      <c r="N46" s="732">
        <v>2</v>
      </c>
      <c r="O46" s="732">
        <v>828</v>
      </c>
      <c r="P46" s="746">
        <v>2</v>
      </c>
      <c r="Q46" s="733">
        <v>414</v>
      </c>
    </row>
    <row r="47" spans="1:17" ht="14.4" customHeight="1" x14ac:dyDescent="0.3">
      <c r="A47" s="727" t="s">
        <v>1496</v>
      </c>
      <c r="B47" s="728" t="s">
        <v>1497</v>
      </c>
      <c r="C47" s="728" t="s">
        <v>1294</v>
      </c>
      <c r="D47" s="728" t="s">
        <v>1516</v>
      </c>
      <c r="E47" s="728" t="s">
        <v>1517</v>
      </c>
      <c r="F47" s="732">
        <v>97</v>
      </c>
      <c r="G47" s="732">
        <v>38315</v>
      </c>
      <c r="H47" s="732">
        <v>1.0994892102846647</v>
      </c>
      <c r="I47" s="732">
        <v>395</v>
      </c>
      <c r="J47" s="732">
        <v>88</v>
      </c>
      <c r="K47" s="732">
        <v>34848</v>
      </c>
      <c r="L47" s="732">
        <v>1</v>
      </c>
      <c r="M47" s="732">
        <v>396</v>
      </c>
      <c r="N47" s="732">
        <v>89</v>
      </c>
      <c r="O47" s="732">
        <v>35244</v>
      </c>
      <c r="P47" s="746">
        <v>1.0113636363636365</v>
      </c>
      <c r="Q47" s="733">
        <v>396</v>
      </c>
    </row>
    <row r="48" spans="1:17" ht="14.4" customHeight="1" x14ac:dyDescent="0.3">
      <c r="A48" s="727" t="s">
        <v>1496</v>
      </c>
      <c r="B48" s="728" t="s">
        <v>1497</v>
      </c>
      <c r="C48" s="728" t="s">
        <v>1294</v>
      </c>
      <c r="D48" s="728" t="s">
        <v>1518</v>
      </c>
      <c r="E48" s="728" t="s">
        <v>1519</v>
      </c>
      <c r="F48" s="732">
        <v>1</v>
      </c>
      <c r="G48" s="732">
        <v>30</v>
      </c>
      <c r="H48" s="732"/>
      <c r="I48" s="732">
        <v>30</v>
      </c>
      <c r="J48" s="732"/>
      <c r="K48" s="732"/>
      <c r="L48" s="732"/>
      <c r="M48" s="732"/>
      <c r="N48" s="732">
        <v>4</v>
      </c>
      <c r="O48" s="732">
        <v>120</v>
      </c>
      <c r="P48" s="746"/>
      <c r="Q48" s="733">
        <v>30</v>
      </c>
    </row>
    <row r="49" spans="1:17" ht="14.4" customHeight="1" x14ac:dyDescent="0.3">
      <c r="A49" s="727" t="s">
        <v>1496</v>
      </c>
      <c r="B49" s="728" t="s">
        <v>1497</v>
      </c>
      <c r="C49" s="728" t="s">
        <v>1294</v>
      </c>
      <c r="D49" s="728" t="s">
        <v>1520</v>
      </c>
      <c r="E49" s="728" t="s">
        <v>1521</v>
      </c>
      <c r="F49" s="732">
        <v>5</v>
      </c>
      <c r="G49" s="732">
        <v>910</v>
      </c>
      <c r="H49" s="732">
        <v>1.2431693989071038</v>
      </c>
      <c r="I49" s="732">
        <v>182</v>
      </c>
      <c r="J49" s="732">
        <v>4</v>
      </c>
      <c r="K49" s="732">
        <v>732</v>
      </c>
      <c r="L49" s="732">
        <v>1</v>
      </c>
      <c r="M49" s="732">
        <v>183</v>
      </c>
      <c r="N49" s="732">
        <v>5</v>
      </c>
      <c r="O49" s="732">
        <v>915</v>
      </c>
      <c r="P49" s="746">
        <v>1.25</v>
      </c>
      <c r="Q49" s="733">
        <v>183</v>
      </c>
    </row>
    <row r="50" spans="1:17" ht="14.4" customHeight="1" x14ac:dyDescent="0.3">
      <c r="A50" s="727" t="s">
        <v>1496</v>
      </c>
      <c r="B50" s="728" t="s">
        <v>1497</v>
      </c>
      <c r="C50" s="728" t="s">
        <v>1294</v>
      </c>
      <c r="D50" s="728" t="s">
        <v>1522</v>
      </c>
      <c r="E50" s="728" t="s">
        <v>1523</v>
      </c>
      <c r="F50" s="732">
        <v>3</v>
      </c>
      <c r="G50" s="732">
        <v>549</v>
      </c>
      <c r="H50" s="732">
        <v>0.99456521739130432</v>
      </c>
      <c r="I50" s="732">
        <v>183</v>
      </c>
      <c r="J50" s="732">
        <v>3</v>
      </c>
      <c r="K50" s="732">
        <v>552</v>
      </c>
      <c r="L50" s="732">
        <v>1</v>
      </c>
      <c r="M50" s="732">
        <v>184</v>
      </c>
      <c r="N50" s="732">
        <v>1</v>
      </c>
      <c r="O50" s="732">
        <v>184</v>
      </c>
      <c r="P50" s="746">
        <v>0.33333333333333331</v>
      </c>
      <c r="Q50" s="733">
        <v>184</v>
      </c>
    </row>
    <row r="51" spans="1:17" ht="14.4" customHeight="1" x14ac:dyDescent="0.3">
      <c r="A51" s="727" t="s">
        <v>1496</v>
      </c>
      <c r="B51" s="728" t="s">
        <v>1497</v>
      </c>
      <c r="C51" s="728" t="s">
        <v>1294</v>
      </c>
      <c r="D51" s="728" t="s">
        <v>1524</v>
      </c>
      <c r="E51" s="728" t="s">
        <v>1525</v>
      </c>
      <c r="F51" s="732">
        <v>2</v>
      </c>
      <c r="G51" s="732">
        <v>296</v>
      </c>
      <c r="H51" s="732">
        <v>0.99328859060402686</v>
      </c>
      <c r="I51" s="732">
        <v>148</v>
      </c>
      <c r="J51" s="732">
        <v>2</v>
      </c>
      <c r="K51" s="732">
        <v>298</v>
      </c>
      <c r="L51" s="732">
        <v>1</v>
      </c>
      <c r="M51" s="732">
        <v>149</v>
      </c>
      <c r="N51" s="732">
        <v>1</v>
      </c>
      <c r="O51" s="732">
        <v>149</v>
      </c>
      <c r="P51" s="746">
        <v>0.5</v>
      </c>
      <c r="Q51" s="733">
        <v>149</v>
      </c>
    </row>
    <row r="52" spans="1:17" ht="14.4" customHeight="1" x14ac:dyDescent="0.3">
      <c r="A52" s="727" t="s">
        <v>1496</v>
      </c>
      <c r="B52" s="728" t="s">
        <v>1497</v>
      </c>
      <c r="C52" s="728" t="s">
        <v>1294</v>
      </c>
      <c r="D52" s="728" t="s">
        <v>1526</v>
      </c>
      <c r="E52" s="728" t="s">
        <v>1527</v>
      </c>
      <c r="F52" s="732">
        <v>1</v>
      </c>
      <c r="G52" s="732">
        <v>30</v>
      </c>
      <c r="H52" s="732"/>
      <c r="I52" s="732">
        <v>30</v>
      </c>
      <c r="J52" s="732"/>
      <c r="K52" s="732"/>
      <c r="L52" s="732"/>
      <c r="M52" s="732"/>
      <c r="N52" s="732">
        <v>4</v>
      </c>
      <c r="O52" s="732">
        <v>120</v>
      </c>
      <c r="P52" s="746"/>
      <c r="Q52" s="733">
        <v>30</v>
      </c>
    </row>
    <row r="53" spans="1:17" ht="14.4" customHeight="1" x14ac:dyDescent="0.3">
      <c r="A53" s="727" t="s">
        <v>1496</v>
      </c>
      <c r="B53" s="728" t="s">
        <v>1497</v>
      </c>
      <c r="C53" s="728" t="s">
        <v>1294</v>
      </c>
      <c r="D53" s="728" t="s">
        <v>1528</v>
      </c>
      <c r="E53" s="728" t="s">
        <v>1529</v>
      </c>
      <c r="F53" s="732"/>
      <c r="G53" s="732"/>
      <c r="H53" s="732"/>
      <c r="I53" s="732"/>
      <c r="J53" s="732"/>
      <c r="K53" s="732"/>
      <c r="L53" s="732"/>
      <c r="M53" s="732"/>
      <c r="N53" s="732">
        <v>4</v>
      </c>
      <c r="O53" s="732">
        <v>100</v>
      </c>
      <c r="P53" s="746"/>
      <c r="Q53" s="733">
        <v>25</v>
      </c>
    </row>
    <row r="54" spans="1:17" ht="14.4" customHeight="1" x14ac:dyDescent="0.3">
      <c r="A54" s="727" t="s">
        <v>1496</v>
      </c>
      <c r="B54" s="728" t="s">
        <v>1497</v>
      </c>
      <c r="C54" s="728" t="s">
        <v>1294</v>
      </c>
      <c r="D54" s="728" t="s">
        <v>1530</v>
      </c>
      <c r="E54" s="728" t="s">
        <v>1531</v>
      </c>
      <c r="F54" s="732"/>
      <c r="G54" s="732"/>
      <c r="H54" s="732"/>
      <c r="I54" s="732"/>
      <c r="J54" s="732"/>
      <c r="K54" s="732"/>
      <c r="L54" s="732"/>
      <c r="M54" s="732"/>
      <c r="N54" s="732">
        <v>1</v>
      </c>
      <c r="O54" s="732">
        <v>30</v>
      </c>
      <c r="P54" s="746"/>
      <c r="Q54" s="733">
        <v>30</v>
      </c>
    </row>
    <row r="55" spans="1:17" ht="14.4" customHeight="1" x14ac:dyDescent="0.3">
      <c r="A55" s="727" t="s">
        <v>1496</v>
      </c>
      <c r="B55" s="728" t="s">
        <v>1497</v>
      </c>
      <c r="C55" s="728" t="s">
        <v>1294</v>
      </c>
      <c r="D55" s="728" t="s">
        <v>1532</v>
      </c>
      <c r="E55" s="728" t="s">
        <v>1533</v>
      </c>
      <c r="F55" s="732"/>
      <c r="G55" s="732"/>
      <c r="H55" s="732"/>
      <c r="I55" s="732"/>
      <c r="J55" s="732"/>
      <c r="K55" s="732"/>
      <c r="L55" s="732"/>
      <c r="M55" s="732"/>
      <c r="N55" s="732">
        <v>1</v>
      </c>
      <c r="O55" s="732">
        <v>205</v>
      </c>
      <c r="P55" s="746"/>
      <c r="Q55" s="733">
        <v>205</v>
      </c>
    </row>
    <row r="56" spans="1:17" ht="14.4" customHeight="1" x14ac:dyDescent="0.3">
      <c r="A56" s="727" t="s">
        <v>1496</v>
      </c>
      <c r="B56" s="728" t="s">
        <v>1497</v>
      </c>
      <c r="C56" s="728" t="s">
        <v>1294</v>
      </c>
      <c r="D56" s="728" t="s">
        <v>1534</v>
      </c>
      <c r="E56" s="728" t="s">
        <v>1535</v>
      </c>
      <c r="F56" s="732">
        <v>116</v>
      </c>
      <c r="G56" s="732">
        <v>20300</v>
      </c>
      <c r="H56" s="732">
        <v>1.2270309477756287</v>
      </c>
      <c r="I56" s="732">
        <v>175</v>
      </c>
      <c r="J56" s="732">
        <v>94</v>
      </c>
      <c r="K56" s="732">
        <v>16544</v>
      </c>
      <c r="L56" s="732">
        <v>1</v>
      </c>
      <c r="M56" s="732">
        <v>176</v>
      </c>
      <c r="N56" s="732">
        <v>100</v>
      </c>
      <c r="O56" s="732">
        <v>17600</v>
      </c>
      <c r="P56" s="746">
        <v>1.0638297872340425</v>
      </c>
      <c r="Q56" s="733">
        <v>176</v>
      </c>
    </row>
    <row r="57" spans="1:17" ht="14.4" customHeight="1" x14ac:dyDescent="0.3">
      <c r="A57" s="727" t="s">
        <v>1496</v>
      </c>
      <c r="B57" s="728" t="s">
        <v>1497</v>
      </c>
      <c r="C57" s="728" t="s">
        <v>1294</v>
      </c>
      <c r="D57" s="728" t="s">
        <v>1536</v>
      </c>
      <c r="E57" s="728" t="s">
        <v>1537</v>
      </c>
      <c r="F57" s="732"/>
      <c r="G57" s="732"/>
      <c r="H57" s="732"/>
      <c r="I57" s="732"/>
      <c r="J57" s="732"/>
      <c r="K57" s="732"/>
      <c r="L57" s="732"/>
      <c r="M57" s="732"/>
      <c r="N57" s="732">
        <v>1</v>
      </c>
      <c r="O57" s="732">
        <v>23</v>
      </c>
      <c r="P57" s="746"/>
      <c r="Q57" s="733">
        <v>23</v>
      </c>
    </row>
    <row r="58" spans="1:17" ht="14.4" customHeight="1" x14ac:dyDescent="0.3">
      <c r="A58" s="727" t="s">
        <v>1496</v>
      </c>
      <c r="B58" s="728" t="s">
        <v>1497</v>
      </c>
      <c r="C58" s="728" t="s">
        <v>1294</v>
      </c>
      <c r="D58" s="728" t="s">
        <v>1538</v>
      </c>
      <c r="E58" s="728" t="s">
        <v>1539</v>
      </c>
      <c r="F58" s="732">
        <v>3</v>
      </c>
      <c r="G58" s="732">
        <v>1761</v>
      </c>
      <c r="H58" s="732"/>
      <c r="I58" s="732">
        <v>587</v>
      </c>
      <c r="J58" s="732"/>
      <c r="K58" s="732"/>
      <c r="L58" s="732"/>
      <c r="M58" s="732"/>
      <c r="N58" s="732">
        <v>6</v>
      </c>
      <c r="O58" s="732">
        <v>3528</v>
      </c>
      <c r="P58" s="746"/>
      <c r="Q58" s="733">
        <v>588</v>
      </c>
    </row>
    <row r="59" spans="1:17" ht="14.4" customHeight="1" x14ac:dyDescent="0.3">
      <c r="A59" s="727" t="s">
        <v>1496</v>
      </c>
      <c r="B59" s="728" t="s">
        <v>1497</v>
      </c>
      <c r="C59" s="728" t="s">
        <v>1294</v>
      </c>
      <c r="D59" s="728" t="s">
        <v>1540</v>
      </c>
      <c r="E59" s="728" t="s">
        <v>1541</v>
      </c>
      <c r="F59" s="732">
        <v>1</v>
      </c>
      <c r="G59" s="732">
        <v>29</v>
      </c>
      <c r="H59" s="732"/>
      <c r="I59" s="732">
        <v>29</v>
      </c>
      <c r="J59" s="732"/>
      <c r="K59" s="732"/>
      <c r="L59" s="732"/>
      <c r="M59" s="732"/>
      <c r="N59" s="732">
        <v>4</v>
      </c>
      <c r="O59" s="732">
        <v>116</v>
      </c>
      <c r="P59" s="746"/>
      <c r="Q59" s="733">
        <v>29</v>
      </c>
    </row>
    <row r="60" spans="1:17" ht="14.4" customHeight="1" x14ac:dyDescent="0.3">
      <c r="A60" s="727" t="s">
        <v>1496</v>
      </c>
      <c r="B60" s="728" t="s">
        <v>1497</v>
      </c>
      <c r="C60" s="728" t="s">
        <v>1294</v>
      </c>
      <c r="D60" s="728" t="s">
        <v>1542</v>
      </c>
      <c r="E60" s="728" t="s">
        <v>1543</v>
      </c>
      <c r="F60" s="732">
        <v>91</v>
      </c>
      <c r="G60" s="732">
        <v>1365</v>
      </c>
      <c r="H60" s="732">
        <v>1.1518987341772151</v>
      </c>
      <c r="I60" s="732">
        <v>15</v>
      </c>
      <c r="J60" s="732">
        <v>79</v>
      </c>
      <c r="K60" s="732">
        <v>1185</v>
      </c>
      <c r="L60" s="732">
        <v>1</v>
      </c>
      <c r="M60" s="732">
        <v>15</v>
      </c>
      <c r="N60" s="732">
        <v>82</v>
      </c>
      <c r="O60" s="732">
        <v>1230</v>
      </c>
      <c r="P60" s="746">
        <v>1.0379746835443038</v>
      </c>
      <c r="Q60" s="733">
        <v>15</v>
      </c>
    </row>
    <row r="61" spans="1:17" ht="14.4" customHeight="1" x14ac:dyDescent="0.3">
      <c r="A61" s="727" t="s">
        <v>1496</v>
      </c>
      <c r="B61" s="728" t="s">
        <v>1497</v>
      </c>
      <c r="C61" s="728" t="s">
        <v>1294</v>
      </c>
      <c r="D61" s="728" t="s">
        <v>1544</v>
      </c>
      <c r="E61" s="728" t="s">
        <v>1545</v>
      </c>
      <c r="F61" s="732">
        <v>98</v>
      </c>
      <c r="G61" s="732">
        <v>1862</v>
      </c>
      <c r="H61" s="732">
        <v>1.1264367816091954</v>
      </c>
      <c r="I61" s="732">
        <v>19</v>
      </c>
      <c r="J61" s="732">
        <v>87</v>
      </c>
      <c r="K61" s="732">
        <v>1653</v>
      </c>
      <c r="L61" s="732">
        <v>1</v>
      </c>
      <c r="M61" s="732">
        <v>19</v>
      </c>
      <c r="N61" s="732">
        <v>87</v>
      </c>
      <c r="O61" s="732">
        <v>1653</v>
      </c>
      <c r="P61" s="746">
        <v>1</v>
      </c>
      <c r="Q61" s="733">
        <v>19</v>
      </c>
    </row>
    <row r="62" spans="1:17" ht="14.4" customHeight="1" x14ac:dyDescent="0.3">
      <c r="A62" s="727" t="s">
        <v>1496</v>
      </c>
      <c r="B62" s="728" t="s">
        <v>1497</v>
      </c>
      <c r="C62" s="728" t="s">
        <v>1294</v>
      </c>
      <c r="D62" s="728" t="s">
        <v>1546</v>
      </c>
      <c r="E62" s="728" t="s">
        <v>1547</v>
      </c>
      <c r="F62" s="732">
        <v>98</v>
      </c>
      <c r="G62" s="732">
        <v>1960</v>
      </c>
      <c r="H62" s="732">
        <v>1.1136363636363635</v>
      </c>
      <c r="I62" s="732">
        <v>20</v>
      </c>
      <c r="J62" s="732">
        <v>88</v>
      </c>
      <c r="K62" s="732">
        <v>1760</v>
      </c>
      <c r="L62" s="732">
        <v>1</v>
      </c>
      <c r="M62" s="732">
        <v>20</v>
      </c>
      <c r="N62" s="732">
        <v>91</v>
      </c>
      <c r="O62" s="732">
        <v>1820</v>
      </c>
      <c r="P62" s="746">
        <v>1.0340909090909092</v>
      </c>
      <c r="Q62" s="733">
        <v>20</v>
      </c>
    </row>
    <row r="63" spans="1:17" ht="14.4" customHeight="1" x14ac:dyDescent="0.3">
      <c r="A63" s="727" t="s">
        <v>1496</v>
      </c>
      <c r="B63" s="728" t="s">
        <v>1497</v>
      </c>
      <c r="C63" s="728" t="s">
        <v>1294</v>
      </c>
      <c r="D63" s="728" t="s">
        <v>1548</v>
      </c>
      <c r="E63" s="728" t="s">
        <v>1549</v>
      </c>
      <c r="F63" s="732"/>
      <c r="G63" s="732"/>
      <c r="H63" s="732"/>
      <c r="I63" s="732"/>
      <c r="J63" s="732"/>
      <c r="K63" s="732"/>
      <c r="L63" s="732"/>
      <c r="M63" s="732"/>
      <c r="N63" s="732">
        <v>1</v>
      </c>
      <c r="O63" s="732">
        <v>188</v>
      </c>
      <c r="P63" s="746"/>
      <c r="Q63" s="733">
        <v>188</v>
      </c>
    </row>
    <row r="64" spans="1:17" ht="14.4" customHeight="1" x14ac:dyDescent="0.3">
      <c r="A64" s="727" t="s">
        <v>1496</v>
      </c>
      <c r="B64" s="728" t="s">
        <v>1497</v>
      </c>
      <c r="C64" s="728" t="s">
        <v>1294</v>
      </c>
      <c r="D64" s="728" t="s">
        <v>1550</v>
      </c>
      <c r="E64" s="728" t="s">
        <v>1551</v>
      </c>
      <c r="F64" s="732">
        <v>111</v>
      </c>
      <c r="G64" s="732">
        <v>29304</v>
      </c>
      <c r="H64" s="732">
        <v>1.2286792452830189</v>
      </c>
      <c r="I64" s="732">
        <v>264</v>
      </c>
      <c r="J64" s="732">
        <v>90</v>
      </c>
      <c r="K64" s="732">
        <v>23850</v>
      </c>
      <c r="L64" s="732">
        <v>1</v>
      </c>
      <c r="M64" s="732">
        <v>265</v>
      </c>
      <c r="N64" s="732">
        <v>96</v>
      </c>
      <c r="O64" s="732">
        <v>25440</v>
      </c>
      <c r="P64" s="746">
        <v>1.0666666666666667</v>
      </c>
      <c r="Q64" s="733">
        <v>265</v>
      </c>
    </row>
    <row r="65" spans="1:17" ht="14.4" customHeight="1" x14ac:dyDescent="0.3">
      <c r="A65" s="727" t="s">
        <v>1496</v>
      </c>
      <c r="B65" s="728" t="s">
        <v>1497</v>
      </c>
      <c r="C65" s="728" t="s">
        <v>1294</v>
      </c>
      <c r="D65" s="728" t="s">
        <v>1552</v>
      </c>
      <c r="E65" s="728" t="s">
        <v>1553</v>
      </c>
      <c r="F65" s="732"/>
      <c r="G65" s="732"/>
      <c r="H65" s="732"/>
      <c r="I65" s="732"/>
      <c r="J65" s="732"/>
      <c r="K65" s="732"/>
      <c r="L65" s="732"/>
      <c r="M65" s="732"/>
      <c r="N65" s="732">
        <v>4</v>
      </c>
      <c r="O65" s="732">
        <v>92</v>
      </c>
      <c r="P65" s="746"/>
      <c r="Q65" s="733">
        <v>23</v>
      </c>
    </row>
    <row r="66" spans="1:17" ht="14.4" customHeight="1" x14ac:dyDescent="0.3">
      <c r="A66" s="727" t="s">
        <v>1496</v>
      </c>
      <c r="B66" s="728" t="s">
        <v>1497</v>
      </c>
      <c r="C66" s="728" t="s">
        <v>1294</v>
      </c>
      <c r="D66" s="728" t="s">
        <v>1554</v>
      </c>
      <c r="E66" s="728" t="s">
        <v>1555</v>
      </c>
      <c r="F66" s="732"/>
      <c r="G66" s="732"/>
      <c r="H66" s="732"/>
      <c r="I66" s="732"/>
      <c r="J66" s="732"/>
      <c r="K66" s="732"/>
      <c r="L66" s="732"/>
      <c r="M66" s="732"/>
      <c r="N66" s="732">
        <v>1</v>
      </c>
      <c r="O66" s="732">
        <v>294</v>
      </c>
      <c r="P66" s="746"/>
      <c r="Q66" s="733">
        <v>294</v>
      </c>
    </row>
    <row r="67" spans="1:17" ht="14.4" customHeight="1" x14ac:dyDescent="0.3">
      <c r="A67" s="727" t="s">
        <v>1496</v>
      </c>
      <c r="B67" s="728" t="s">
        <v>1497</v>
      </c>
      <c r="C67" s="728" t="s">
        <v>1294</v>
      </c>
      <c r="D67" s="728" t="s">
        <v>1556</v>
      </c>
      <c r="E67" s="728" t="s">
        <v>1557</v>
      </c>
      <c r="F67" s="732"/>
      <c r="G67" s="732"/>
      <c r="H67" s="732"/>
      <c r="I67" s="732"/>
      <c r="J67" s="732">
        <v>56</v>
      </c>
      <c r="K67" s="732">
        <v>2072</v>
      </c>
      <c r="L67" s="732">
        <v>1</v>
      </c>
      <c r="M67" s="732">
        <v>37</v>
      </c>
      <c r="N67" s="732">
        <v>89</v>
      </c>
      <c r="O67" s="732">
        <v>3293</v>
      </c>
      <c r="P67" s="746">
        <v>1.5892857142857142</v>
      </c>
      <c r="Q67" s="733">
        <v>37</v>
      </c>
    </row>
    <row r="68" spans="1:17" ht="14.4" customHeight="1" x14ac:dyDescent="0.3">
      <c r="A68" s="727" t="s">
        <v>1496</v>
      </c>
      <c r="B68" s="728" t="s">
        <v>1497</v>
      </c>
      <c r="C68" s="728" t="s">
        <v>1294</v>
      </c>
      <c r="D68" s="728" t="s">
        <v>1558</v>
      </c>
      <c r="E68" s="728" t="s">
        <v>1559</v>
      </c>
      <c r="F68" s="732"/>
      <c r="G68" s="732"/>
      <c r="H68" s="732"/>
      <c r="I68" s="732"/>
      <c r="J68" s="732"/>
      <c r="K68" s="732"/>
      <c r="L68" s="732"/>
      <c r="M68" s="732"/>
      <c r="N68" s="732">
        <v>1</v>
      </c>
      <c r="O68" s="732">
        <v>93</v>
      </c>
      <c r="P68" s="746"/>
      <c r="Q68" s="733">
        <v>93</v>
      </c>
    </row>
    <row r="69" spans="1:17" ht="14.4" customHeight="1" x14ac:dyDescent="0.3">
      <c r="A69" s="727" t="s">
        <v>1560</v>
      </c>
      <c r="B69" s="728" t="s">
        <v>1561</v>
      </c>
      <c r="C69" s="728" t="s">
        <v>1294</v>
      </c>
      <c r="D69" s="728" t="s">
        <v>1562</v>
      </c>
      <c r="E69" s="728" t="s">
        <v>1563</v>
      </c>
      <c r="F69" s="732"/>
      <c r="G69" s="732"/>
      <c r="H69" s="732"/>
      <c r="I69" s="732"/>
      <c r="J69" s="732">
        <v>2</v>
      </c>
      <c r="K69" s="732">
        <v>98</v>
      </c>
      <c r="L69" s="732">
        <v>1</v>
      </c>
      <c r="M69" s="732">
        <v>49</v>
      </c>
      <c r="N69" s="732">
        <v>1</v>
      </c>
      <c r="O69" s="732">
        <v>49</v>
      </c>
      <c r="P69" s="746">
        <v>0.5</v>
      </c>
      <c r="Q69" s="733">
        <v>49</v>
      </c>
    </row>
    <row r="70" spans="1:17" ht="14.4" customHeight="1" x14ac:dyDescent="0.3">
      <c r="A70" s="727" t="s">
        <v>1560</v>
      </c>
      <c r="B70" s="728" t="s">
        <v>1561</v>
      </c>
      <c r="C70" s="728" t="s">
        <v>1294</v>
      </c>
      <c r="D70" s="728" t="s">
        <v>1564</v>
      </c>
      <c r="E70" s="728" t="s">
        <v>1565</v>
      </c>
      <c r="F70" s="732"/>
      <c r="G70" s="732"/>
      <c r="H70" s="732"/>
      <c r="I70" s="732"/>
      <c r="J70" s="732">
        <v>8</v>
      </c>
      <c r="K70" s="732">
        <v>680</v>
      </c>
      <c r="L70" s="732">
        <v>1</v>
      </c>
      <c r="M70" s="732">
        <v>85</v>
      </c>
      <c r="N70" s="732">
        <v>4</v>
      </c>
      <c r="O70" s="732">
        <v>340</v>
      </c>
      <c r="P70" s="746">
        <v>0.5</v>
      </c>
      <c r="Q70" s="733">
        <v>85</v>
      </c>
    </row>
    <row r="71" spans="1:17" ht="14.4" customHeight="1" x14ac:dyDescent="0.3">
      <c r="A71" s="727" t="s">
        <v>1560</v>
      </c>
      <c r="B71" s="728" t="s">
        <v>1561</v>
      </c>
      <c r="C71" s="728" t="s">
        <v>1294</v>
      </c>
      <c r="D71" s="728" t="s">
        <v>1566</v>
      </c>
      <c r="E71" s="728" t="s">
        <v>1567</v>
      </c>
      <c r="F71" s="732"/>
      <c r="G71" s="732"/>
      <c r="H71" s="732"/>
      <c r="I71" s="732"/>
      <c r="J71" s="732">
        <v>2</v>
      </c>
      <c r="K71" s="732">
        <v>352</v>
      </c>
      <c r="L71" s="732">
        <v>1</v>
      </c>
      <c r="M71" s="732">
        <v>176</v>
      </c>
      <c r="N71" s="732"/>
      <c r="O71" s="732"/>
      <c r="P71" s="746"/>
      <c r="Q71" s="733"/>
    </row>
    <row r="72" spans="1:17" ht="14.4" customHeight="1" x14ac:dyDescent="0.3">
      <c r="A72" s="727" t="s">
        <v>1560</v>
      </c>
      <c r="B72" s="728" t="s">
        <v>1561</v>
      </c>
      <c r="C72" s="728" t="s">
        <v>1294</v>
      </c>
      <c r="D72" s="728" t="s">
        <v>1568</v>
      </c>
      <c r="E72" s="728" t="s">
        <v>1569</v>
      </c>
      <c r="F72" s="732"/>
      <c r="G72" s="732"/>
      <c r="H72" s="732"/>
      <c r="I72" s="732"/>
      <c r="J72" s="732">
        <v>2</v>
      </c>
      <c r="K72" s="732">
        <v>526</v>
      </c>
      <c r="L72" s="732">
        <v>1</v>
      </c>
      <c r="M72" s="732">
        <v>263</v>
      </c>
      <c r="N72" s="732">
        <v>1</v>
      </c>
      <c r="O72" s="732">
        <v>264</v>
      </c>
      <c r="P72" s="746">
        <v>0.50190114068441061</v>
      </c>
      <c r="Q72" s="733">
        <v>264</v>
      </c>
    </row>
    <row r="73" spans="1:17" ht="14.4" customHeight="1" x14ac:dyDescent="0.3">
      <c r="A73" s="727" t="s">
        <v>1570</v>
      </c>
      <c r="B73" s="728" t="s">
        <v>1571</v>
      </c>
      <c r="C73" s="728" t="s">
        <v>1294</v>
      </c>
      <c r="D73" s="728" t="s">
        <v>1572</v>
      </c>
      <c r="E73" s="728" t="s">
        <v>1573</v>
      </c>
      <c r="F73" s="732">
        <v>3</v>
      </c>
      <c r="G73" s="732">
        <v>120</v>
      </c>
      <c r="H73" s="732"/>
      <c r="I73" s="732">
        <v>40</v>
      </c>
      <c r="J73" s="732"/>
      <c r="K73" s="732"/>
      <c r="L73" s="732"/>
      <c r="M73" s="732"/>
      <c r="N73" s="732"/>
      <c r="O73" s="732"/>
      <c r="P73" s="746"/>
      <c r="Q73" s="733"/>
    </row>
    <row r="74" spans="1:17" ht="14.4" customHeight="1" thickBot="1" x14ac:dyDescent="0.35">
      <c r="A74" s="734" t="s">
        <v>1570</v>
      </c>
      <c r="B74" s="735" t="s">
        <v>1571</v>
      </c>
      <c r="C74" s="735" t="s">
        <v>1294</v>
      </c>
      <c r="D74" s="735" t="s">
        <v>1574</v>
      </c>
      <c r="E74" s="735" t="s">
        <v>1575</v>
      </c>
      <c r="F74" s="739"/>
      <c r="G74" s="739"/>
      <c r="H74" s="739"/>
      <c r="I74" s="739"/>
      <c r="J74" s="739">
        <v>2</v>
      </c>
      <c r="K74" s="739">
        <v>234</v>
      </c>
      <c r="L74" s="739">
        <v>1</v>
      </c>
      <c r="M74" s="739">
        <v>117</v>
      </c>
      <c r="N74" s="739"/>
      <c r="O74" s="739"/>
      <c r="P74" s="747"/>
      <c r="Q74" s="740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2" t="s">
        <v>181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</row>
    <row r="2" spans="1:14" ht="14.4" customHeight="1" thickBot="1" x14ac:dyDescent="0.35">
      <c r="A2" s="374" t="s">
        <v>321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637</v>
      </c>
      <c r="D3" s="193">
        <f>SUBTOTAL(9,D6:D1048576)</f>
        <v>731</v>
      </c>
      <c r="E3" s="193">
        <f>SUBTOTAL(9,E6:E1048576)</f>
        <v>605</v>
      </c>
      <c r="F3" s="194">
        <f>IF(OR(E3=0,D3=0),"",E3/D3)</f>
        <v>0.82763337893296851</v>
      </c>
      <c r="G3" s="429">
        <f>SUBTOTAL(9,G6:G1048576)</f>
        <v>580.59989999999993</v>
      </c>
      <c r="H3" s="430">
        <f>SUBTOTAL(9,H6:H1048576)</f>
        <v>659.57310000000007</v>
      </c>
      <c r="I3" s="430">
        <f>SUBTOTAL(9,I6:I1048576)</f>
        <v>546.66089999999997</v>
      </c>
      <c r="J3" s="194">
        <f>IF(OR(I3=0,H3=0),"",I3/H3)</f>
        <v>0.82881018040305143</v>
      </c>
      <c r="K3" s="429">
        <f>SUBTOTAL(9,K6:K1048576)</f>
        <v>25.48</v>
      </c>
      <c r="L3" s="430">
        <f>SUBTOTAL(9,L6:L1048576)</f>
        <v>29.24</v>
      </c>
      <c r="M3" s="430">
        <f>SUBTOTAL(9,M6:M1048576)</f>
        <v>24.2</v>
      </c>
      <c r="N3" s="195">
        <f>IF(OR(M3=0,E3=0),"",M3*1000/E3)</f>
        <v>40</v>
      </c>
    </row>
    <row r="4" spans="1:14" ht="14.4" customHeight="1" x14ac:dyDescent="0.3">
      <c r="A4" s="674" t="s">
        <v>90</v>
      </c>
      <c r="B4" s="675" t="s">
        <v>11</v>
      </c>
      <c r="C4" s="676" t="s">
        <v>91</v>
      </c>
      <c r="D4" s="676"/>
      <c r="E4" s="676"/>
      <c r="F4" s="677"/>
      <c r="G4" s="678" t="s">
        <v>318</v>
      </c>
      <c r="H4" s="676"/>
      <c r="I4" s="676"/>
      <c r="J4" s="677"/>
      <c r="K4" s="678" t="s">
        <v>92</v>
      </c>
      <c r="L4" s="676"/>
      <c r="M4" s="676"/>
      <c r="N4" s="679"/>
    </row>
    <row r="5" spans="1:14" ht="14.4" customHeight="1" thickBot="1" x14ac:dyDescent="0.35">
      <c r="A5" s="950"/>
      <c r="B5" s="951"/>
      <c r="C5" s="954">
        <v>2015</v>
      </c>
      <c r="D5" s="954">
        <v>2016</v>
      </c>
      <c r="E5" s="954">
        <v>2017</v>
      </c>
      <c r="F5" s="955" t="s">
        <v>2</v>
      </c>
      <c r="G5" s="959">
        <v>2015</v>
      </c>
      <c r="H5" s="954">
        <v>2016</v>
      </c>
      <c r="I5" s="954">
        <v>2017</v>
      </c>
      <c r="J5" s="955" t="s">
        <v>2</v>
      </c>
      <c r="K5" s="959">
        <v>2015</v>
      </c>
      <c r="L5" s="954">
        <v>2016</v>
      </c>
      <c r="M5" s="954">
        <v>2017</v>
      </c>
      <c r="N5" s="960" t="s">
        <v>93</v>
      </c>
    </row>
    <row r="6" spans="1:14" ht="14.4" customHeight="1" thickBot="1" x14ac:dyDescent="0.35">
      <c r="A6" s="952" t="s">
        <v>1443</v>
      </c>
      <c r="B6" s="953" t="s">
        <v>1577</v>
      </c>
      <c r="C6" s="956">
        <v>637</v>
      </c>
      <c r="D6" s="957">
        <v>731</v>
      </c>
      <c r="E6" s="957">
        <v>605</v>
      </c>
      <c r="F6" s="958">
        <v>0.82763337893296851</v>
      </c>
      <c r="G6" s="956">
        <v>580.59989999999993</v>
      </c>
      <c r="H6" s="957">
        <v>659.57310000000007</v>
      </c>
      <c r="I6" s="957">
        <v>546.66089999999997</v>
      </c>
      <c r="J6" s="958">
        <v>0.82881018040305143</v>
      </c>
      <c r="K6" s="956">
        <v>25.48</v>
      </c>
      <c r="L6" s="957">
        <v>29.24</v>
      </c>
      <c r="M6" s="957">
        <v>24.2</v>
      </c>
      <c r="N6" s="961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6" t="s">
        <v>128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74" t="s">
        <v>321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1.1396978648203697</v>
      </c>
      <c r="C4" s="323">
        <f t="shared" ref="C4:M4" si="0">(C10+C8)/C6</f>
        <v>1.0537328114402544</v>
      </c>
      <c r="D4" s="323">
        <f t="shared" si="0"/>
        <v>1.0422120444243277</v>
      </c>
      <c r="E4" s="323">
        <f t="shared" si="0"/>
        <v>1.0082301573203716</v>
      </c>
      <c r="F4" s="323">
        <f t="shared" si="0"/>
        <v>0.92557159837923186</v>
      </c>
      <c r="G4" s="323">
        <f t="shared" si="0"/>
        <v>0.92557159837923186</v>
      </c>
      <c r="H4" s="323">
        <f t="shared" si="0"/>
        <v>0.92557159837923186</v>
      </c>
      <c r="I4" s="323">
        <f t="shared" si="0"/>
        <v>0.92557159837923186</v>
      </c>
      <c r="J4" s="323">
        <f t="shared" si="0"/>
        <v>0.92557159837923186</v>
      </c>
      <c r="K4" s="323">
        <f t="shared" si="0"/>
        <v>0.92557159837923186</v>
      </c>
      <c r="L4" s="323">
        <f t="shared" si="0"/>
        <v>0.92557159837923186</v>
      </c>
      <c r="M4" s="323">
        <f t="shared" si="0"/>
        <v>0.92557159837923186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6613.6674400000002</v>
      </c>
      <c r="C5" s="323">
        <f>IF(ISERROR(VLOOKUP($A5,'Man Tab'!$A:$Q,COLUMN()+2,0)),0,VLOOKUP($A5,'Man Tab'!$A:$Q,COLUMN()+2,0))</f>
        <v>7261.9512000000004</v>
      </c>
      <c r="D5" s="323">
        <f>IF(ISERROR(VLOOKUP($A5,'Man Tab'!$A:$Q,COLUMN()+2,0)),0,VLOOKUP($A5,'Man Tab'!$A:$Q,COLUMN()+2,0))</f>
        <v>6681.6813400000101</v>
      </c>
      <c r="E5" s="323">
        <f>IF(ISERROR(VLOOKUP($A5,'Man Tab'!$A:$Q,COLUMN()+2,0)),0,VLOOKUP($A5,'Man Tab'!$A:$Q,COLUMN()+2,0))</f>
        <v>6287.4699799999999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6613.6674400000002</v>
      </c>
      <c r="C6" s="325">
        <f t="shared" ref="C6:M6" si="1">C5+B6</f>
        <v>13875.618640000001</v>
      </c>
      <c r="D6" s="325">
        <f t="shared" si="1"/>
        <v>20557.299980000011</v>
      </c>
      <c r="E6" s="325">
        <f t="shared" si="1"/>
        <v>26844.769960000012</v>
      </c>
      <c r="F6" s="325">
        <f t="shared" si="1"/>
        <v>26844.769960000012</v>
      </c>
      <c r="G6" s="325">
        <f t="shared" si="1"/>
        <v>26844.769960000012</v>
      </c>
      <c r="H6" s="325">
        <f t="shared" si="1"/>
        <v>26844.769960000012</v>
      </c>
      <c r="I6" s="325">
        <f t="shared" si="1"/>
        <v>26844.769960000012</v>
      </c>
      <c r="J6" s="325">
        <f t="shared" si="1"/>
        <v>26844.769960000012</v>
      </c>
      <c r="K6" s="325">
        <f t="shared" si="1"/>
        <v>26844.769960000012</v>
      </c>
      <c r="L6" s="325">
        <f t="shared" si="1"/>
        <v>26844.769960000012</v>
      </c>
      <c r="M6" s="325">
        <f t="shared" si="1"/>
        <v>26844.769960000012</v>
      </c>
    </row>
    <row r="7" spans="1:13" ht="14.4" customHeight="1" x14ac:dyDescent="0.3">
      <c r="A7" s="324" t="s">
        <v>126</v>
      </c>
      <c r="B7" s="324">
        <v>18.195</v>
      </c>
      <c r="C7" s="324">
        <v>38.652999999999999</v>
      </c>
      <c r="D7" s="324">
        <v>58.567999999999998</v>
      </c>
      <c r="E7" s="324">
        <v>73.965000000000003</v>
      </c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545.85</v>
      </c>
      <c r="C8" s="325">
        <f t="shared" ref="C8:M8" si="2">C7*30</f>
        <v>1159.5899999999999</v>
      </c>
      <c r="D8" s="325">
        <f t="shared" si="2"/>
        <v>1757.04</v>
      </c>
      <c r="E8" s="325">
        <f t="shared" si="2"/>
        <v>2218.9500000000003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6991732.6600000001</v>
      </c>
      <c r="C9" s="324">
        <v>6469871.9800000004</v>
      </c>
      <c r="D9" s="324">
        <v>6206421</v>
      </c>
      <c r="E9" s="324">
        <v>5178731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6991.7326600000006</v>
      </c>
      <c r="C10" s="325">
        <f t="shared" ref="C10:M10" si="3">C9/1000+B10</f>
        <v>13461.604640000001</v>
      </c>
      <c r="D10" s="325">
        <f t="shared" si="3"/>
        <v>19668.02564</v>
      </c>
      <c r="E10" s="325">
        <f t="shared" si="3"/>
        <v>24846.75664</v>
      </c>
      <c r="F10" s="325">
        <f t="shared" si="3"/>
        <v>24846.75664</v>
      </c>
      <c r="G10" s="325">
        <f t="shared" si="3"/>
        <v>24846.75664</v>
      </c>
      <c r="H10" s="325">
        <f t="shared" si="3"/>
        <v>24846.75664</v>
      </c>
      <c r="I10" s="325">
        <f t="shared" si="3"/>
        <v>24846.75664</v>
      </c>
      <c r="J10" s="325">
        <f t="shared" si="3"/>
        <v>24846.75664</v>
      </c>
      <c r="K10" s="325">
        <f t="shared" si="3"/>
        <v>24846.75664</v>
      </c>
      <c r="L10" s="325">
        <f t="shared" si="3"/>
        <v>24846.75664</v>
      </c>
      <c r="M10" s="325">
        <f t="shared" si="3"/>
        <v>24846.75664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1.1374656052694421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1.1374656052694421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8" t="s">
        <v>323</v>
      </c>
      <c r="B1" s="538"/>
      <c r="C1" s="538"/>
      <c r="D1" s="538"/>
      <c r="E1" s="538"/>
      <c r="F1" s="538"/>
      <c r="G1" s="538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s="326" customFormat="1" ht="14.4" customHeight="1" thickBot="1" x14ac:dyDescent="0.3">
      <c r="A2" s="374" t="s">
        <v>321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9" t="s">
        <v>29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274</v>
      </c>
      <c r="E4" s="448" t="s">
        <v>275</v>
      </c>
      <c r="F4" s="448" t="s">
        <v>276</v>
      </c>
      <c r="G4" s="448" t="s">
        <v>277</v>
      </c>
      <c r="H4" s="448" t="s">
        <v>278</v>
      </c>
      <c r="I4" s="448" t="s">
        <v>279</v>
      </c>
      <c r="J4" s="448" t="s">
        <v>280</v>
      </c>
      <c r="K4" s="448" t="s">
        <v>281</v>
      </c>
      <c r="L4" s="448" t="s">
        <v>282</v>
      </c>
      <c r="M4" s="448" t="s">
        <v>283</v>
      </c>
      <c r="N4" s="448" t="s">
        <v>284</v>
      </c>
      <c r="O4" s="448" t="s">
        <v>285</v>
      </c>
      <c r="P4" s="541" t="s">
        <v>3</v>
      </c>
      <c r="Q4" s="542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322</v>
      </c>
    </row>
    <row r="7" spans="1:17" ht="14.4" customHeight="1" x14ac:dyDescent="0.3">
      <c r="A7" s="19" t="s">
        <v>35</v>
      </c>
      <c r="B7" s="55">
        <v>31470.246582677901</v>
      </c>
      <c r="C7" s="56">
        <v>2622.5205485564902</v>
      </c>
      <c r="D7" s="56">
        <v>2450.4156800000001</v>
      </c>
      <c r="E7" s="56">
        <v>2998.8842300000001</v>
      </c>
      <c r="F7" s="56">
        <v>2590.6255700000002</v>
      </c>
      <c r="G7" s="56">
        <v>2182.5805700000001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10222.50605</v>
      </c>
      <c r="Q7" s="185">
        <v>0.97449246447500004</v>
      </c>
    </row>
    <row r="8" spans="1:17" ht="14.4" customHeight="1" x14ac:dyDescent="0.3">
      <c r="A8" s="19" t="s">
        <v>36</v>
      </c>
      <c r="B8" s="55">
        <v>11.717318675694999</v>
      </c>
      <c r="C8" s="56">
        <v>0.97644322297399999</v>
      </c>
      <c r="D8" s="56">
        <v>2.1680000000000001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2.1680000000000001</v>
      </c>
      <c r="Q8" s="185">
        <v>0.55507579677600005</v>
      </c>
    </row>
    <row r="9" spans="1:17" ht="14.4" customHeight="1" x14ac:dyDescent="0.3">
      <c r="A9" s="19" t="s">
        <v>37</v>
      </c>
      <c r="B9" s="55">
        <v>2995.4788964289701</v>
      </c>
      <c r="C9" s="56">
        <v>249.62324136908001</v>
      </c>
      <c r="D9" s="56">
        <v>242.78618</v>
      </c>
      <c r="E9" s="56">
        <v>244.63409999999999</v>
      </c>
      <c r="F9" s="56">
        <v>237.85479000000001</v>
      </c>
      <c r="G9" s="56">
        <v>281.53521000000001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1006.81028</v>
      </c>
      <c r="Q9" s="185">
        <v>1.0083298679220001</v>
      </c>
    </row>
    <row r="10" spans="1:17" ht="14.4" customHeight="1" x14ac:dyDescent="0.3">
      <c r="A10" s="19" t="s">
        <v>38</v>
      </c>
      <c r="B10" s="55">
        <v>144.71271903282701</v>
      </c>
      <c r="C10" s="56">
        <v>12.059393252734999</v>
      </c>
      <c r="D10" s="56">
        <v>13.01061</v>
      </c>
      <c r="E10" s="56">
        <v>10.661390000000001</v>
      </c>
      <c r="F10" s="56">
        <v>11.38485</v>
      </c>
      <c r="G10" s="56">
        <v>9.1880699999999997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44.24492</v>
      </c>
      <c r="Q10" s="185">
        <v>0.91722939688399996</v>
      </c>
    </row>
    <row r="11" spans="1:17" ht="14.4" customHeight="1" x14ac:dyDescent="0.3">
      <c r="A11" s="19" t="s">
        <v>39</v>
      </c>
      <c r="B11" s="55">
        <v>228.256050225612</v>
      </c>
      <c r="C11" s="56">
        <v>19.021337518801001</v>
      </c>
      <c r="D11" s="56">
        <v>25.110469999999999</v>
      </c>
      <c r="E11" s="56">
        <v>28.75189</v>
      </c>
      <c r="F11" s="56">
        <v>43.146090000000001</v>
      </c>
      <c r="G11" s="56">
        <v>26.25461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123.26306</v>
      </c>
      <c r="Q11" s="185">
        <v>1.620062993443</v>
      </c>
    </row>
    <row r="12" spans="1:17" ht="14.4" customHeight="1" x14ac:dyDescent="0.3">
      <c r="A12" s="19" t="s">
        <v>40</v>
      </c>
      <c r="B12" s="55">
        <v>35.416862363961997</v>
      </c>
      <c r="C12" s="56">
        <v>2.9514051969959998</v>
      </c>
      <c r="D12" s="56">
        <v>0.25984000000000002</v>
      </c>
      <c r="E12" s="56">
        <v>0</v>
      </c>
      <c r="F12" s="56">
        <v>0.50080000000000002</v>
      </c>
      <c r="G12" s="56">
        <v>23.783100000000001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24.54374</v>
      </c>
      <c r="Q12" s="185">
        <v>2.0789876653469999</v>
      </c>
    </row>
    <row r="13" spans="1:17" ht="14.4" customHeight="1" x14ac:dyDescent="0.3">
      <c r="A13" s="19" t="s">
        <v>41</v>
      </c>
      <c r="B13" s="55">
        <v>61</v>
      </c>
      <c r="C13" s="56">
        <v>5.083333333333</v>
      </c>
      <c r="D13" s="56">
        <v>13.32367</v>
      </c>
      <c r="E13" s="56">
        <v>2.6029800000000001</v>
      </c>
      <c r="F13" s="56">
        <v>3.1211000000000002</v>
      </c>
      <c r="G13" s="56">
        <v>3.4303499999999998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22.478100000000001</v>
      </c>
      <c r="Q13" s="185">
        <v>1.1054803278680001</v>
      </c>
    </row>
    <row r="14" spans="1:17" ht="14.4" customHeight="1" x14ac:dyDescent="0.3">
      <c r="A14" s="19" t="s">
        <v>42</v>
      </c>
      <c r="B14" s="55">
        <v>2195.2028034166601</v>
      </c>
      <c r="C14" s="56">
        <v>182.933566951388</v>
      </c>
      <c r="D14" s="56">
        <v>293.88</v>
      </c>
      <c r="E14" s="56">
        <v>230.81700000000001</v>
      </c>
      <c r="F14" s="56">
        <v>205.858</v>
      </c>
      <c r="G14" s="56">
        <v>173.67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904.22500000000002</v>
      </c>
      <c r="Q14" s="185">
        <v>1.235728651484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322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322</v>
      </c>
    </row>
    <row r="17" spans="1:17" ht="14.4" customHeight="1" x14ac:dyDescent="0.3">
      <c r="A17" s="19" t="s">
        <v>45</v>
      </c>
      <c r="B17" s="55">
        <v>298.59169671361502</v>
      </c>
      <c r="C17" s="56">
        <v>24.882641392800998</v>
      </c>
      <c r="D17" s="56">
        <v>152.35288</v>
      </c>
      <c r="E17" s="56">
        <v>65.25788</v>
      </c>
      <c r="F17" s="56">
        <v>48.01567</v>
      </c>
      <c r="G17" s="56">
        <v>119.37081000000001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384.99723999999998</v>
      </c>
      <c r="Q17" s="185">
        <v>3.8681307374320002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15.619</v>
      </c>
      <c r="F18" s="56">
        <v>18.491</v>
      </c>
      <c r="G18" s="56">
        <v>2.4630000000000001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36.573</v>
      </c>
      <c r="Q18" s="185" t="s">
        <v>322</v>
      </c>
    </row>
    <row r="19" spans="1:17" ht="14.4" customHeight="1" x14ac:dyDescent="0.3">
      <c r="A19" s="19" t="s">
        <v>47</v>
      </c>
      <c r="B19" s="55">
        <v>2646.3821069836699</v>
      </c>
      <c r="C19" s="56">
        <v>220.53184224863901</v>
      </c>
      <c r="D19" s="56">
        <v>243.02513999999999</v>
      </c>
      <c r="E19" s="56">
        <v>284.37481000000002</v>
      </c>
      <c r="F19" s="56">
        <v>299.84352999999999</v>
      </c>
      <c r="G19" s="56">
        <v>255.50285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1082.7463299999999</v>
      </c>
      <c r="Q19" s="185">
        <v>1.2274262969909999</v>
      </c>
    </row>
    <row r="20" spans="1:17" ht="14.4" customHeight="1" x14ac:dyDescent="0.3">
      <c r="A20" s="19" t="s">
        <v>48</v>
      </c>
      <c r="B20" s="55">
        <v>26063</v>
      </c>
      <c r="C20" s="56">
        <v>2171.9166666666702</v>
      </c>
      <c r="D20" s="56">
        <v>2204.75621</v>
      </c>
      <c r="E20" s="56">
        <v>2418.1589199999999</v>
      </c>
      <c r="F20" s="56">
        <v>2250.7631500000002</v>
      </c>
      <c r="G20" s="56">
        <v>2254.5524099999998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9128.2306900000003</v>
      </c>
      <c r="Q20" s="185">
        <v>1.050711432682</v>
      </c>
    </row>
    <row r="21" spans="1:17" ht="14.4" customHeight="1" x14ac:dyDescent="0.3">
      <c r="A21" s="20" t="s">
        <v>49</v>
      </c>
      <c r="B21" s="55">
        <v>12426</v>
      </c>
      <c r="C21" s="56">
        <v>1035.5</v>
      </c>
      <c r="D21" s="56">
        <v>960.88900000000001</v>
      </c>
      <c r="E21" s="56">
        <v>960.88900000000001</v>
      </c>
      <c r="F21" s="56">
        <v>961.054000000001</v>
      </c>
      <c r="G21" s="56">
        <v>950.53899999999999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3833.3710000000001</v>
      </c>
      <c r="Q21" s="185">
        <v>0.92548792853600004</v>
      </c>
    </row>
    <row r="22" spans="1:17" ht="14.4" customHeight="1" x14ac:dyDescent="0.3">
      <c r="A22" s="19" t="s">
        <v>50</v>
      </c>
      <c r="B22" s="55">
        <v>1</v>
      </c>
      <c r="C22" s="56">
        <v>8.3333333332999998E-2</v>
      </c>
      <c r="D22" s="56">
        <v>0</v>
      </c>
      <c r="E22" s="56">
        <v>0</v>
      </c>
      <c r="F22" s="56">
        <v>10.042999999999999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10.042999999999999</v>
      </c>
      <c r="Q22" s="185">
        <v>30.129000000000001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322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11.689759999996999</v>
      </c>
      <c r="E24" s="56">
        <v>1.3</v>
      </c>
      <c r="F24" s="56">
        <v>0.97979000000000005</v>
      </c>
      <c r="G24" s="56">
        <v>4.5999999999989996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18.569549999997001</v>
      </c>
      <c r="Q24" s="185"/>
    </row>
    <row r="25" spans="1:17" ht="14.4" customHeight="1" x14ac:dyDescent="0.3">
      <c r="A25" s="21" t="s">
        <v>53</v>
      </c>
      <c r="B25" s="58">
        <v>78577.005036518894</v>
      </c>
      <c r="C25" s="59">
        <v>6548.08375304324</v>
      </c>
      <c r="D25" s="59">
        <v>6613.6674400000002</v>
      </c>
      <c r="E25" s="59">
        <v>7261.9512000000004</v>
      </c>
      <c r="F25" s="59">
        <v>6681.6813400000101</v>
      </c>
      <c r="G25" s="59">
        <v>6287.4699799999999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26844.769960000001</v>
      </c>
      <c r="Q25" s="186">
        <v>1.0249093846540001</v>
      </c>
    </row>
    <row r="26" spans="1:17" ht="14.4" customHeight="1" x14ac:dyDescent="0.3">
      <c r="A26" s="19" t="s">
        <v>54</v>
      </c>
      <c r="B26" s="55">
        <v>4383.2781805755603</v>
      </c>
      <c r="C26" s="56">
        <v>365.27318171463003</v>
      </c>
      <c r="D26" s="56">
        <v>313.00747999999999</v>
      </c>
      <c r="E26" s="56">
        <v>325.30457000000001</v>
      </c>
      <c r="F26" s="56">
        <v>371.42655000000002</v>
      </c>
      <c r="G26" s="56">
        <v>356.31583000000001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1366.0544299999999</v>
      </c>
      <c r="Q26" s="185">
        <v>0.93495395938100001</v>
      </c>
    </row>
    <row r="27" spans="1:17" ht="14.4" customHeight="1" x14ac:dyDescent="0.3">
      <c r="A27" s="22" t="s">
        <v>55</v>
      </c>
      <c r="B27" s="58">
        <v>82960.283217094402</v>
      </c>
      <c r="C27" s="59">
        <v>6913.3569347578696</v>
      </c>
      <c r="D27" s="59">
        <v>6926.6749200000004</v>
      </c>
      <c r="E27" s="59">
        <v>7587.2557699999998</v>
      </c>
      <c r="F27" s="59">
        <v>7053.1078900000102</v>
      </c>
      <c r="G27" s="59">
        <v>6643.7858100000003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28210.824390000002</v>
      </c>
      <c r="Q27" s="186">
        <v>1.020156512105</v>
      </c>
    </row>
    <row r="28" spans="1:17" ht="14.4" customHeight="1" x14ac:dyDescent="0.3">
      <c r="A28" s="20" t="s">
        <v>56</v>
      </c>
      <c r="B28" s="55">
        <v>20</v>
      </c>
      <c r="C28" s="56">
        <v>1.6666666666659999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322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4.0388400000000004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4.0388400000000004</v>
      </c>
      <c r="Q31" s="187" t="s">
        <v>322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8" t="s">
        <v>61</v>
      </c>
      <c r="B1" s="538"/>
      <c r="C1" s="538"/>
      <c r="D1" s="538"/>
      <c r="E1" s="538"/>
      <c r="F1" s="538"/>
      <c r="G1" s="538"/>
      <c r="H1" s="543"/>
      <c r="I1" s="543"/>
      <c r="J1" s="543"/>
      <c r="K1" s="543"/>
    </row>
    <row r="2" spans="1:11" s="64" customFormat="1" ht="14.4" customHeight="1" thickBot="1" x14ac:dyDescent="0.35">
      <c r="A2" s="374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9" t="s">
        <v>62</v>
      </c>
      <c r="C3" s="540"/>
      <c r="D3" s="540"/>
      <c r="E3" s="540"/>
      <c r="F3" s="546" t="s">
        <v>63</v>
      </c>
      <c r="G3" s="540"/>
      <c r="H3" s="540"/>
      <c r="I3" s="540"/>
      <c r="J3" s="540"/>
      <c r="K3" s="547"/>
    </row>
    <row r="4" spans="1:11" ht="14.4" customHeight="1" x14ac:dyDescent="0.3">
      <c r="A4" s="102"/>
      <c r="B4" s="544"/>
      <c r="C4" s="545"/>
      <c r="D4" s="545"/>
      <c r="E4" s="545"/>
      <c r="F4" s="548" t="s">
        <v>287</v>
      </c>
      <c r="G4" s="550" t="s">
        <v>64</v>
      </c>
      <c r="H4" s="259" t="s">
        <v>183</v>
      </c>
      <c r="I4" s="548" t="s">
        <v>65</v>
      </c>
      <c r="J4" s="550" t="s">
        <v>297</v>
      </c>
      <c r="K4" s="551" t="s">
        <v>288</v>
      </c>
    </row>
    <row r="5" spans="1:11" ht="42" thickBot="1" x14ac:dyDescent="0.35">
      <c r="A5" s="103"/>
      <c r="B5" s="28" t="s">
        <v>290</v>
      </c>
      <c r="C5" s="29" t="s">
        <v>291</v>
      </c>
      <c r="D5" s="30" t="s">
        <v>292</v>
      </c>
      <c r="E5" s="30" t="s">
        <v>293</v>
      </c>
      <c r="F5" s="549"/>
      <c r="G5" s="549"/>
      <c r="H5" s="29" t="s">
        <v>289</v>
      </c>
      <c r="I5" s="549"/>
      <c r="J5" s="549"/>
      <c r="K5" s="552"/>
    </row>
    <row r="6" spans="1:11" ht="14.4" customHeight="1" thickBot="1" x14ac:dyDescent="0.35">
      <c r="A6" s="698" t="s">
        <v>324</v>
      </c>
      <c r="B6" s="680">
        <v>78238.415191801498</v>
      </c>
      <c r="C6" s="680">
        <v>77605.040970000002</v>
      </c>
      <c r="D6" s="681">
        <v>-633.37422180150998</v>
      </c>
      <c r="E6" s="682">
        <v>0.99190456222400003</v>
      </c>
      <c r="F6" s="680">
        <v>78577.005036518894</v>
      </c>
      <c r="G6" s="681">
        <v>26192.335012173</v>
      </c>
      <c r="H6" s="683">
        <v>6287.4699799999999</v>
      </c>
      <c r="I6" s="680">
        <v>26844.769960000001</v>
      </c>
      <c r="J6" s="681">
        <v>652.43494782704897</v>
      </c>
      <c r="K6" s="684">
        <v>0.34163646155100003</v>
      </c>
    </row>
    <row r="7" spans="1:11" ht="14.4" customHeight="1" thickBot="1" x14ac:dyDescent="0.35">
      <c r="A7" s="699" t="s">
        <v>325</v>
      </c>
      <c r="B7" s="680">
        <v>37798.519934163996</v>
      </c>
      <c r="C7" s="680">
        <v>36516.862439999997</v>
      </c>
      <c r="D7" s="681">
        <v>-1281.6574941639699</v>
      </c>
      <c r="E7" s="682">
        <v>0.96609238942599995</v>
      </c>
      <c r="F7" s="680">
        <v>37142.031232821602</v>
      </c>
      <c r="G7" s="681">
        <v>12380.677077607201</v>
      </c>
      <c r="H7" s="683">
        <v>2700.44191</v>
      </c>
      <c r="I7" s="680">
        <v>12350.239149999999</v>
      </c>
      <c r="J7" s="681">
        <v>-30.437927607193998</v>
      </c>
      <c r="K7" s="684">
        <v>0.33251383244400001</v>
      </c>
    </row>
    <row r="8" spans="1:11" ht="14.4" customHeight="1" thickBot="1" x14ac:dyDescent="0.35">
      <c r="A8" s="700" t="s">
        <v>326</v>
      </c>
      <c r="B8" s="680">
        <v>35610.124969537297</v>
      </c>
      <c r="C8" s="680">
        <v>34343.163439999997</v>
      </c>
      <c r="D8" s="681">
        <v>-1266.96152953726</v>
      </c>
      <c r="E8" s="682">
        <v>0.96442131189799996</v>
      </c>
      <c r="F8" s="680">
        <v>34946.828429404901</v>
      </c>
      <c r="G8" s="681">
        <v>11648.9428098016</v>
      </c>
      <c r="H8" s="683">
        <v>2526.7719099999999</v>
      </c>
      <c r="I8" s="680">
        <v>11446.014150000001</v>
      </c>
      <c r="J8" s="681">
        <v>-202.92865980163899</v>
      </c>
      <c r="K8" s="684">
        <v>0.32752655002999997</v>
      </c>
    </row>
    <row r="9" spans="1:11" ht="14.4" customHeight="1" thickBot="1" x14ac:dyDescent="0.35">
      <c r="A9" s="701" t="s">
        <v>327</v>
      </c>
      <c r="B9" s="685">
        <v>0</v>
      </c>
      <c r="C9" s="685">
        <v>6.0000000000000002E-5</v>
      </c>
      <c r="D9" s="686">
        <v>6.0000000000000002E-5</v>
      </c>
      <c r="E9" s="687" t="s">
        <v>322</v>
      </c>
      <c r="F9" s="685">
        <v>0</v>
      </c>
      <c r="G9" s="686">
        <v>0</v>
      </c>
      <c r="H9" s="688">
        <v>0</v>
      </c>
      <c r="I9" s="685">
        <v>0</v>
      </c>
      <c r="J9" s="686">
        <v>0</v>
      </c>
      <c r="K9" s="689" t="s">
        <v>322</v>
      </c>
    </row>
    <row r="10" spans="1:11" ht="14.4" customHeight="1" thickBot="1" x14ac:dyDescent="0.35">
      <c r="A10" s="702" t="s">
        <v>328</v>
      </c>
      <c r="B10" s="680">
        <v>0</v>
      </c>
      <c r="C10" s="680">
        <v>6.0000000000000002E-5</v>
      </c>
      <c r="D10" s="681">
        <v>6.0000000000000002E-5</v>
      </c>
      <c r="E10" s="690" t="s">
        <v>322</v>
      </c>
      <c r="F10" s="680">
        <v>0</v>
      </c>
      <c r="G10" s="681">
        <v>0</v>
      </c>
      <c r="H10" s="683">
        <v>0</v>
      </c>
      <c r="I10" s="680">
        <v>0</v>
      </c>
      <c r="J10" s="681">
        <v>0</v>
      </c>
      <c r="K10" s="691" t="s">
        <v>322</v>
      </c>
    </row>
    <row r="11" spans="1:11" ht="14.4" customHeight="1" thickBot="1" x14ac:dyDescent="0.35">
      <c r="A11" s="701" t="s">
        <v>329</v>
      </c>
      <c r="B11" s="685">
        <v>32161.0504322286</v>
      </c>
      <c r="C11" s="685">
        <v>31155.037939999998</v>
      </c>
      <c r="D11" s="686">
        <v>-1006.01249222859</v>
      </c>
      <c r="E11" s="692">
        <v>0.96871953873600003</v>
      </c>
      <c r="F11" s="685">
        <v>31470.246582677901</v>
      </c>
      <c r="G11" s="686">
        <v>10490.082194226001</v>
      </c>
      <c r="H11" s="688">
        <v>2182.5805700000001</v>
      </c>
      <c r="I11" s="685">
        <v>10222.50605</v>
      </c>
      <c r="J11" s="686">
        <v>-267.57614422595401</v>
      </c>
      <c r="K11" s="693">
        <v>0.32483082149100001</v>
      </c>
    </row>
    <row r="12" spans="1:11" ht="14.4" customHeight="1" thickBot="1" x14ac:dyDescent="0.35">
      <c r="A12" s="702" t="s">
        <v>330</v>
      </c>
      <c r="B12" s="680">
        <v>187.00001688226399</v>
      </c>
      <c r="C12" s="680">
        <v>174.47484</v>
      </c>
      <c r="D12" s="681">
        <v>-12.525176882263001</v>
      </c>
      <c r="E12" s="682">
        <v>0.93302045052600002</v>
      </c>
      <c r="F12" s="680">
        <v>200</v>
      </c>
      <c r="G12" s="681">
        <v>66.666666666666003</v>
      </c>
      <c r="H12" s="683">
        <v>7.0279299999999996</v>
      </c>
      <c r="I12" s="680">
        <v>33.04665</v>
      </c>
      <c r="J12" s="681">
        <v>-33.620016666665997</v>
      </c>
      <c r="K12" s="684">
        <v>0.16523325</v>
      </c>
    </row>
    <row r="13" spans="1:11" ht="14.4" customHeight="1" thickBot="1" x14ac:dyDescent="0.35">
      <c r="A13" s="702" t="s">
        <v>331</v>
      </c>
      <c r="B13" s="680">
        <v>24771.562694582299</v>
      </c>
      <c r="C13" s="680">
        <v>25701.778900000001</v>
      </c>
      <c r="D13" s="681">
        <v>930.21620541767697</v>
      </c>
      <c r="E13" s="682">
        <v>1.0375517772889999</v>
      </c>
      <c r="F13" s="680">
        <v>25500</v>
      </c>
      <c r="G13" s="681">
        <v>8500</v>
      </c>
      <c r="H13" s="683">
        <v>2029.0477000000001</v>
      </c>
      <c r="I13" s="680">
        <v>8436.2063999999991</v>
      </c>
      <c r="J13" s="681">
        <v>-63.793599999996999</v>
      </c>
      <c r="K13" s="684">
        <v>0.33083162352899997</v>
      </c>
    </row>
    <row r="14" spans="1:11" ht="14.4" customHeight="1" thickBot="1" x14ac:dyDescent="0.35">
      <c r="A14" s="702" t="s">
        <v>332</v>
      </c>
      <c r="B14" s="680">
        <v>4500.07372054606</v>
      </c>
      <c r="C14" s="680">
        <v>4012.4842699999999</v>
      </c>
      <c r="D14" s="681">
        <v>-487.58945054606301</v>
      </c>
      <c r="E14" s="682">
        <v>0.89164856381699997</v>
      </c>
      <c r="F14" s="680">
        <v>4500</v>
      </c>
      <c r="G14" s="681">
        <v>1500</v>
      </c>
      <c r="H14" s="683">
        <v>51.390459999999997</v>
      </c>
      <c r="I14" s="680">
        <v>1033.68236</v>
      </c>
      <c r="J14" s="681">
        <v>-466.31763999999998</v>
      </c>
      <c r="K14" s="684">
        <v>0.22970719111099999</v>
      </c>
    </row>
    <row r="15" spans="1:11" ht="14.4" customHeight="1" thickBot="1" x14ac:dyDescent="0.35">
      <c r="A15" s="702" t="s">
        <v>333</v>
      </c>
      <c r="B15" s="680">
        <v>1.0000000902790001</v>
      </c>
      <c r="C15" s="680">
        <v>0.23188</v>
      </c>
      <c r="D15" s="681">
        <v>-0.76812009027899997</v>
      </c>
      <c r="E15" s="682">
        <v>0.23187997906499999</v>
      </c>
      <c r="F15" s="680">
        <v>0.24658267787400001</v>
      </c>
      <c r="G15" s="681">
        <v>8.2194225957999995E-2</v>
      </c>
      <c r="H15" s="683">
        <v>0</v>
      </c>
      <c r="I15" s="680">
        <v>0</v>
      </c>
      <c r="J15" s="681">
        <v>-8.2194225957999995E-2</v>
      </c>
      <c r="K15" s="684">
        <v>0</v>
      </c>
    </row>
    <row r="16" spans="1:11" ht="14.4" customHeight="1" thickBot="1" x14ac:dyDescent="0.35">
      <c r="A16" s="702" t="s">
        <v>334</v>
      </c>
      <c r="B16" s="680">
        <v>2700</v>
      </c>
      <c r="C16" s="680">
        <v>1265.6540500000001</v>
      </c>
      <c r="D16" s="681">
        <v>-1434.3459499999999</v>
      </c>
      <c r="E16" s="682">
        <v>0.46876075925900001</v>
      </c>
      <c r="F16" s="680">
        <v>1270</v>
      </c>
      <c r="G16" s="681">
        <v>423.33333333333297</v>
      </c>
      <c r="H16" s="683">
        <v>95.11448</v>
      </c>
      <c r="I16" s="680">
        <v>719.57064000000003</v>
      </c>
      <c r="J16" s="681">
        <v>296.237306666667</v>
      </c>
      <c r="K16" s="684">
        <v>0.56659105511800001</v>
      </c>
    </row>
    <row r="17" spans="1:11" ht="14.4" customHeight="1" thickBot="1" x14ac:dyDescent="0.35">
      <c r="A17" s="702" t="s">
        <v>335</v>
      </c>
      <c r="B17" s="680">
        <v>1.414000127655</v>
      </c>
      <c r="C17" s="680">
        <v>0.413999999999</v>
      </c>
      <c r="D17" s="681">
        <v>-1.0000001276549999</v>
      </c>
      <c r="E17" s="682">
        <v>0.29278639506600002</v>
      </c>
      <c r="F17" s="680">
        <v>0</v>
      </c>
      <c r="G17" s="681">
        <v>0</v>
      </c>
      <c r="H17" s="683">
        <v>0</v>
      </c>
      <c r="I17" s="680">
        <v>0</v>
      </c>
      <c r="J17" s="681">
        <v>0</v>
      </c>
      <c r="K17" s="691" t="s">
        <v>322</v>
      </c>
    </row>
    <row r="18" spans="1:11" ht="14.4" customHeight="1" thickBot="1" x14ac:dyDescent="0.35">
      <c r="A18" s="701" t="s">
        <v>336</v>
      </c>
      <c r="B18" s="685">
        <v>10.586447898659999</v>
      </c>
      <c r="C18" s="685">
        <v>11.08</v>
      </c>
      <c r="D18" s="686">
        <v>0.49355210133900002</v>
      </c>
      <c r="E18" s="692">
        <v>1.046621124107</v>
      </c>
      <c r="F18" s="685">
        <v>11.717318675694999</v>
      </c>
      <c r="G18" s="686">
        <v>3.9057728918980001</v>
      </c>
      <c r="H18" s="688">
        <v>0</v>
      </c>
      <c r="I18" s="685">
        <v>2.1680000000000001</v>
      </c>
      <c r="J18" s="686">
        <v>-1.737772891898</v>
      </c>
      <c r="K18" s="693">
        <v>0.185025265592</v>
      </c>
    </row>
    <row r="19" spans="1:11" ht="14.4" customHeight="1" thickBot="1" x14ac:dyDescent="0.35">
      <c r="A19" s="702" t="s">
        <v>337</v>
      </c>
      <c r="B19" s="680">
        <v>10.586447898659999</v>
      </c>
      <c r="C19" s="680">
        <v>11.08</v>
      </c>
      <c r="D19" s="681">
        <v>0.49355210133900002</v>
      </c>
      <c r="E19" s="682">
        <v>1.046621124107</v>
      </c>
      <c r="F19" s="680">
        <v>11.717318675694999</v>
      </c>
      <c r="G19" s="681">
        <v>3.9057728918980001</v>
      </c>
      <c r="H19" s="683">
        <v>0</v>
      </c>
      <c r="I19" s="680">
        <v>2.1680000000000001</v>
      </c>
      <c r="J19" s="681">
        <v>-1.737772891898</v>
      </c>
      <c r="K19" s="684">
        <v>0.185025265592</v>
      </c>
    </row>
    <row r="20" spans="1:11" ht="14.4" customHeight="1" thickBot="1" x14ac:dyDescent="0.35">
      <c r="A20" s="701" t="s">
        <v>338</v>
      </c>
      <c r="B20" s="685">
        <v>2994.5592903472502</v>
      </c>
      <c r="C20" s="685">
        <v>2754.97075</v>
      </c>
      <c r="D20" s="686">
        <v>-239.58854034724499</v>
      </c>
      <c r="E20" s="692">
        <v>0.91999205321400002</v>
      </c>
      <c r="F20" s="685">
        <v>2995.4788964289701</v>
      </c>
      <c r="G20" s="686">
        <v>998.49296547632196</v>
      </c>
      <c r="H20" s="688">
        <v>281.53521000000001</v>
      </c>
      <c r="I20" s="685">
        <v>1006.81028</v>
      </c>
      <c r="J20" s="686">
        <v>8.3173145236780002</v>
      </c>
      <c r="K20" s="693">
        <v>0.33610995597400001</v>
      </c>
    </row>
    <row r="21" spans="1:11" ht="14.4" customHeight="1" thickBot="1" x14ac:dyDescent="0.35">
      <c r="A21" s="702" t="s">
        <v>339</v>
      </c>
      <c r="B21" s="680">
        <v>1.0000000902790001</v>
      </c>
      <c r="C21" s="680">
        <v>0.2165</v>
      </c>
      <c r="D21" s="681">
        <v>-0.78350009027900003</v>
      </c>
      <c r="E21" s="682">
        <v>0.21649998045400001</v>
      </c>
      <c r="F21" s="680">
        <v>0.21492766999599999</v>
      </c>
      <c r="G21" s="681">
        <v>7.1642556664999996E-2</v>
      </c>
      <c r="H21" s="683">
        <v>0</v>
      </c>
      <c r="I21" s="680">
        <v>0</v>
      </c>
      <c r="J21" s="681">
        <v>-7.1642556664999996E-2</v>
      </c>
      <c r="K21" s="684">
        <v>0</v>
      </c>
    </row>
    <row r="22" spans="1:11" ht="14.4" customHeight="1" thickBot="1" x14ac:dyDescent="0.35">
      <c r="A22" s="702" t="s">
        <v>340</v>
      </c>
      <c r="B22" s="680">
        <v>0.55902005046799996</v>
      </c>
      <c r="C22" s="680">
        <v>0.27224999999999999</v>
      </c>
      <c r="D22" s="681">
        <v>-0.28677005046800003</v>
      </c>
      <c r="E22" s="682">
        <v>0.48701294304499998</v>
      </c>
      <c r="F22" s="680">
        <v>0.26396875896799998</v>
      </c>
      <c r="G22" s="681">
        <v>8.7989586322000005E-2</v>
      </c>
      <c r="H22" s="683">
        <v>0</v>
      </c>
      <c r="I22" s="680">
        <v>0</v>
      </c>
      <c r="J22" s="681">
        <v>-8.7989586322000005E-2</v>
      </c>
      <c r="K22" s="684">
        <v>0</v>
      </c>
    </row>
    <row r="23" spans="1:11" ht="14.4" customHeight="1" thickBot="1" x14ac:dyDescent="0.35">
      <c r="A23" s="702" t="s">
        <v>341</v>
      </c>
      <c r="B23" s="680">
        <v>23.000002076428</v>
      </c>
      <c r="C23" s="680">
        <v>27.655149999999999</v>
      </c>
      <c r="D23" s="681">
        <v>4.6551479235709996</v>
      </c>
      <c r="E23" s="682">
        <v>1.202397717535</v>
      </c>
      <c r="F23" s="680">
        <v>35</v>
      </c>
      <c r="G23" s="681">
        <v>11.666666666666</v>
      </c>
      <c r="H23" s="683">
        <v>2.72228</v>
      </c>
      <c r="I23" s="680">
        <v>10.22564</v>
      </c>
      <c r="J23" s="681">
        <v>-1.4410266666660001</v>
      </c>
      <c r="K23" s="684">
        <v>0.29216114285700001</v>
      </c>
    </row>
    <row r="24" spans="1:11" ht="14.4" customHeight="1" thickBot="1" x14ac:dyDescent="0.35">
      <c r="A24" s="702" t="s">
        <v>342</v>
      </c>
      <c r="B24" s="680">
        <v>2898.0002616299498</v>
      </c>
      <c r="C24" s="680">
        <v>2661.9624800000001</v>
      </c>
      <c r="D24" s="681">
        <v>-236.03778162994601</v>
      </c>
      <c r="E24" s="682">
        <v>0.91855149747300002</v>
      </c>
      <c r="F24" s="680">
        <v>2885</v>
      </c>
      <c r="G24" s="681">
        <v>961.66666666666697</v>
      </c>
      <c r="H24" s="683">
        <v>273.56115999999997</v>
      </c>
      <c r="I24" s="680">
        <v>978.29248000000098</v>
      </c>
      <c r="J24" s="681">
        <v>16.625813333332999</v>
      </c>
      <c r="K24" s="684">
        <v>0.339096180242</v>
      </c>
    </row>
    <row r="25" spans="1:11" ht="14.4" customHeight="1" thickBot="1" x14ac:dyDescent="0.35">
      <c r="A25" s="702" t="s">
        <v>343</v>
      </c>
      <c r="B25" s="680">
        <v>10.000000902794</v>
      </c>
      <c r="C25" s="680">
        <v>9.3126200000000008</v>
      </c>
      <c r="D25" s="681">
        <v>-0.68738090279399999</v>
      </c>
      <c r="E25" s="682">
        <v>0.93126191592600005</v>
      </c>
      <c r="F25" s="680">
        <v>10</v>
      </c>
      <c r="G25" s="681">
        <v>3.333333333333</v>
      </c>
      <c r="H25" s="683">
        <v>0.54</v>
      </c>
      <c r="I25" s="680">
        <v>2.5539999999999998</v>
      </c>
      <c r="J25" s="681">
        <v>-0.77933333333300003</v>
      </c>
      <c r="K25" s="684">
        <v>0.25540000000000002</v>
      </c>
    </row>
    <row r="26" spans="1:11" ht="14.4" customHeight="1" thickBot="1" x14ac:dyDescent="0.35">
      <c r="A26" s="702" t="s">
        <v>344</v>
      </c>
      <c r="B26" s="680">
        <v>62.000005597327998</v>
      </c>
      <c r="C26" s="680">
        <v>55.551749999999998</v>
      </c>
      <c r="D26" s="681">
        <v>-6.448255597328</v>
      </c>
      <c r="E26" s="682">
        <v>0.89599588685099996</v>
      </c>
      <c r="F26" s="680">
        <v>65</v>
      </c>
      <c r="G26" s="681">
        <v>21.666666666666</v>
      </c>
      <c r="H26" s="683">
        <v>4.6805500000000002</v>
      </c>
      <c r="I26" s="680">
        <v>15.706939999999999</v>
      </c>
      <c r="J26" s="681">
        <v>-5.9597266666659996</v>
      </c>
      <c r="K26" s="684">
        <v>0.24164523076899999</v>
      </c>
    </row>
    <row r="27" spans="1:11" ht="14.4" customHeight="1" thickBot="1" x14ac:dyDescent="0.35">
      <c r="A27" s="702" t="s">
        <v>345</v>
      </c>
      <c r="B27" s="680">
        <v>0</v>
      </c>
      <c r="C27" s="680">
        <v>0</v>
      </c>
      <c r="D27" s="681">
        <v>0</v>
      </c>
      <c r="E27" s="682">
        <v>1</v>
      </c>
      <c r="F27" s="680">
        <v>0</v>
      </c>
      <c r="G27" s="681">
        <v>0</v>
      </c>
      <c r="H27" s="683">
        <v>3.1220000000000001E-2</v>
      </c>
      <c r="I27" s="680">
        <v>3.1220000000000001E-2</v>
      </c>
      <c r="J27" s="681">
        <v>3.1220000000000001E-2</v>
      </c>
      <c r="K27" s="691" t="s">
        <v>346</v>
      </c>
    </row>
    <row r="28" spans="1:11" ht="14.4" customHeight="1" thickBot="1" x14ac:dyDescent="0.35">
      <c r="A28" s="701" t="s">
        <v>347</v>
      </c>
      <c r="B28" s="685">
        <v>129.37131454852599</v>
      </c>
      <c r="C28" s="685">
        <v>130.85377</v>
      </c>
      <c r="D28" s="686">
        <v>1.482455451474</v>
      </c>
      <c r="E28" s="692">
        <v>1.011458919287</v>
      </c>
      <c r="F28" s="685">
        <v>144.71271903282701</v>
      </c>
      <c r="G28" s="686">
        <v>48.237573010942</v>
      </c>
      <c r="H28" s="688">
        <v>9.1880699999999997</v>
      </c>
      <c r="I28" s="685">
        <v>44.24492</v>
      </c>
      <c r="J28" s="686">
        <v>-3.992653010942</v>
      </c>
      <c r="K28" s="693">
        <v>0.30574313229400002</v>
      </c>
    </row>
    <row r="29" spans="1:11" ht="14.4" customHeight="1" thickBot="1" x14ac:dyDescent="0.35">
      <c r="A29" s="702" t="s">
        <v>348</v>
      </c>
      <c r="B29" s="680">
        <v>116.232716774297</v>
      </c>
      <c r="C29" s="680">
        <v>106.38312000000001</v>
      </c>
      <c r="D29" s="681">
        <v>-9.8495967742969999</v>
      </c>
      <c r="E29" s="682">
        <v>0.915259687223</v>
      </c>
      <c r="F29" s="680">
        <v>137.775684196794</v>
      </c>
      <c r="G29" s="681">
        <v>45.925228065597999</v>
      </c>
      <c r="H29" s="683">
        <v>8.1686700000000005</v>
      </c>
      <c r="I29" s="680">
        <v>36.98245</v>
      </c>
      <c r="J29" s="681">
        <v>-8.9427780655980005</v>
      </c>
      <c r="K29" s="684">
        <v>0.26842508687599997</v>
      </c>
    </row>
    <row r="30" spans="1:11" ht="14.4" customHeight="1" thickBot="1" x14ac:dyDescent="0.35">
      <c r="A30" s="702" t="s">
        <v>349</v>
      </c>
      <c r="B30" s="680">
        <v>13.138597774228</v>
      </c>
      <c r="C30" s="680">
        <v>24.470649999999999</v>
      </c>
      <c r="D30" s="681">
        <v>11.332052225770999</v>
      </c>
      <c r="E30" s="682">
        <v>1.8625008863570001</v>
      </c>
      <c r="F30" s="680">
        <v>6.9370348360319998</v>
      </c>
      <c r="G30" s="681">
        <v>2.3123449453439999</v>
      </c>
      <c r="H30" s="683">
        <v>1.0194000000000001</v>
      </c>
      <c r="I30" s="680">
        <v>7.2624700000000004</v>
      </c>
      <c r="J30" s="681">
        <v>4.9501250546550004</v>
      </c>
      <c r="K30" s="684">
        <v>1.0469127187130001</v>
      </c>
    </row>
    <row r="31" spans="1:11" ht="14.4" customHeight="1" thickBot="1" x14ac:dyDescent="0.35">
      <c r="A31" s="701" t="s">
        <v>350</v>
      </c>
      <c r="B31" s="685">
        <v>253.891512337704</v>
      </c>
      <c r="C31" s="685">
        <v>200.58251999999999</v>
      </c>
      <c r="D31" s="686">
        <v>-53.308992337703998</v>
      </c>
      <c r="E31" s="692">
        <v>0.79003239672299996</v>
      </c>
      <c r="F31" s="685">
        <v>228.256050225612</v>
      </c>
      <c r="G31" s="686">
        <v>76.085350075204005</v>
      </c>
      <c r="H31" s="688">
        <v>26.25461</v>
      </c>
      <c r="I31" s="685">
        <v>123.26306</v>
      </c>
      <c r="J31" s="686">
        <v>47.177709924795998</v>
      </c>
      <c r="K31" s="693">
        <v>0.54002099781400004</v>
      </c>
    </row>
    <row r="32" spans="1:11" ht="14.4" customHeight="1" thickBot="1" x14ac:dyDescent="0.35">
      <c r="A32" s="702" t="s">
        <v>351</v>
      </c>
      <c r="B32" s="680">
        <v>1.780473181781</v>
      </c>
      <c r="C32" s="680">
        <v>1.089</v>
      </c>
      <c r="D32" s="681">
        <v>-0.69147318178100003</v>
      </c>
      <c r="E32" s="682">
        <v>0.61163516032800003</v>
      </c>
      <c r="F32" s="680">
        <v>0</v>
      </c>
      <c r="G32" s="681">
        <v>0</v>
      </c>
      <c r="H32" s="683">
        <v>0</v>
      </c>
      <c r="I32" s="680">
        <v>2.0002</v>
      </c>
      <c r="J32" s="681">
        <v>2.0002</v>
      </c>
      <c r="K32" s="691" t="s">
        <v>322</v>
      </c>
    </row>
    <row r="33" spans="1:11" ht="14.4" customHeight="1" thickBot="1" x14ac:dyDescent="0.35">
      <c r="A33" s="702" t="s">
        <v>352</v>
      </c>
      <c r="B33" s="680">
        <v>11.315677300678001</v>
      </c>
      <c r="C33" s="680">
        <v>8.2434899999999995</v>
      </c>
      <c r="D33" s="681">
        <v>-3.0721873006779998</v>
      </c>
      <c r="E33" s="682">
        <v>0.72850168672600002</v>
      </c>
      <c r="F33" s="680">
        <v>10</v>
      </c>
      <c r="G33" s="681">
        <v>3.333333333333</v>
      </c>
      <c r="H33" s="683">
        <v>1.3257000000000001</v>
      </c>
      <c r="I33" s="680">
        <v>2.0169800000000002</v>
      </c>
      <c r="J33" s="681">
        <v>-1.316353333333</v>
      </c>
      <c r="K33" s="684">
        <v>0.20169799999999999</v>
      </c>
    </row>
    <row r="34" spans="1:11" ht="14.4" customHeight="1" thickBot="1" x14ac:dyDescent="0.35">
      <c r="A34" s="702" t="s">
        <v>353</v>
      </c>
      <c r="B34" s="680">
        <v>37.748702710578002</v>
      </c>
      <c r="C34" s="680">
        <v>27.151820000000001</v>
      </c>
      <c r="D34" s="681">
        <v>-10.596882710578001</v>
      </c>
      <c r="E34" s="682">
        <v>0.71927822813300002</v>
      </c>
      <c r="F34" s="680">
        <v>27.654477364752999</v>
      </c>
      <c r="G34" s="681">
        <v>9.2181591215839997</v>
      </c>
      <c r="H34" s="683">
        <v>1.7498400000000001</v>
      </c>
      <c r="I34" s="680">
        <v>10.2722</v>
      </c>
      <c r="J34" s="681">
        <v>1.0540408784149999</v>
      </c>
      <c r="K34" s="684">
        <v>0.37144798885500002</v>
      </c>
    </row>
    <row r="35" spans="1:11" ht="14.4" customHeight="1" thickBot="1" x14ac:dyDescent="0.35">
      <c r="A35" s="702" t="s">
        <v>354</v>
      </c>
      <c r="B35" s="680">
        <v>38.724903058831003</v>
      </c>
      <c r="C35" s="680">
        <v>36.340150000000001</v>
      </c>
      <c r="D35" s="681">
        <v>-2.384753058831</v>
      </c>
      <c r="E35" s="682">
        <v>0.938418101261</v>
      </c>
      <c r="F35" s="680">
        <v>35</v>
      </c>
      <c r="G35" s="681">
        <v>11.666666666666</v>
      </c>
      <c r="H35" s="683">
        <v>3.2614200000000002</v>
      </c>
      <c r="I35" s="680">
        <v>10.40103</v>
      </c>
      <c r="J35" s="681">
        <v>-1.2656366666659999</v>
      </c>
      <c r="K35" s="684">
        <v>0.29717228571400001</v>
      </c>
    </row>
    <row r="36" spans="1:11" ht="14.4" customHeight="1" thickBot="1" x14ac:dyDescent="0.35">
      <c r="A36" s="702" t="s">
        <v>355</v>
      </c>
      <c r="B36" s="680">
        <v>7.0831202876299999</v>
      </c>
      <c r="C36" s="680">
        <v>7.3072999999999997</v>
      </c>
      <c r="D36" s="681">
        <v>0.224179712369</v>
      </c>
      <c r="E36" s="682">
        <v>1.031649852503</v>
      </c>
      <c r="F36" s="680">
        <v>12.892016910217</v>
      </c>
      <c r="G36" s="681">
        <v>4.2973389700720004</v>
      </c>
      <c r="H36" s="683">
        <v>1.1211</v>
      </c>
      <c r="I36" s="680">
        <v>1.9371</v>
      </c>
      <c r="J36" s="681">
        <v>-2.3602389700719999</v>
      </c>
      <c r="K36" s="684">
        <v>0.15025577560799999</v>
      </c>
    </row>
    <row r="37" spans="1:11" ht="14.4" customHeight="1" thickBot="1" x14ac:dyDescent="0.35">
      <c r="A37" s="702" t="s">
        <v>356</v>
      </c>
      <c r="B37" s="680">
        <v>0</v>
      </c>
      <c r="C37" s="680">
        <v>2.24E-2</v>
      </c>
      <c r="D37" s="681">
        <v>2.24E-2</v>
      </c>
      <c r="E37" s="690" t="s">
        <v>346</v>
      </c>
      <c r="F37" s="680">
        <v>0</v>
      </c>
      <c r="G37" s="681">
        <v>0</v>
      </c>
      <c r="H37" s="683">
        <v>0</v>
      </c>
      <c r="I37" s="680">
        <v>4.36E-2</v>
      </c>
      <c r="J37" s="681">
        <v>4.36E-2</v>
      </c>
      <c r="K37" s="691" t="s">
        <v>346</v>
      </c>
    </row>
    <row r="38" spans="1:11" ht="14.4" customHeight="1" thickBot="1" x14ac:dyDescent="0.35">
      <c r="A38" s="702" t="s">
        <v>357</v>
      </c>
      <c r="B38" s="680">
        <v>0</v>
      </c>
      <c r="C38" s="680">
        <v>0.50214999999999999</v>
      </c>
      <c r="D38" s="681">
        <v>0.50214999999999999</v>
      </c>
      <c r="E38" s="690" t="s">
        <v>346</v>
      </c>
      <c r="F38" s="680">
        <v>0</v>
      </c>
      <c r="G38" s="681">
        <v>0</v>
      </c>
      <c r="H38" s="683">
        <v>0.45979999999999999</v>
      </c>
      <c r="I38" s="680">
        <v>1.8391999999999999</v>
      </c>
      <c r="J38" s="681">
        <v>1.8391999999999999</v>
      </c>
      <c r="K38" s="691" t="s">
        <v>346</v>
      </c>
    </row>
    <row r="39" spans="1:11" ht="14.4" customHeight="1" thickBot="1" x14ac:dyDescent="0.35">
      <c r="A39" s="702" t="s">
        <v>358</v>
      </c>
      <c r="B39" s="680">
        <v>2.3153941134510001</v>
      </c>
      <c r="C39" s="680">
        <v>1.8587100000000001</v>
      </c>
      <c r="D39" s="681">
        <v>-0.45668411345100002</v>
      </c>
      <c r="E39" s="682">
        <v>0.802761823225</v>
      </c>
      <c r="F39" s="680">
        <v>3</v>
      </c>
      <c r="G39" s="681">
        <v>1</v>
      </c>
      <c r="H39" s="683">
        <v>0</v>
      </c>
      <c r="I39" s="680">
        <v>0.12714</v>
      </c>
      <c r="J39" s="681">
        <v>-0.87285999999999997</v>
      </c>
      <c r="K39" s="684">
        <v>4.2379999999000002E-2</v>
      </c>
    </row>
    <row r="40" spans="1:11" ht="14.4" customHeight="1" thickBot="1" x14ac:dyDescent="0.35">
      <c r="A40" s="702" t="s">
        <v>359</v>
      </c>
      <c r="B40" s="680">
        <v>100.72374345450601</v>
      </c>
      <c r="C40" s="680">
        <v>59.255279999999999</v>
      </c>
      <c r="D40" s="681">
        <v>-41.468463454504999</v>
      </c>
      <c r="E40" s="682">
        <v>0.58829505305999996</v>
      </c>
      <c r="F40" s="680">
        <v>79.709555950639995</v>
      </c>
      <c r="G40" s="681">
        <v>26.569851983547</v>
      </c>
      <c r="H40" s="683">
        <v>10.452260000000001</v>
      </c>
      <c r="I40" s="680">
        <v>47.077330000000003</v>
      </c>
      <c r="J40" s="681">
        <v>20.507478016453</v>
      </c>
      <c r="K40" s="684">
        <v>0.59061086764899995</v>
      </c>
    </row>
    <row r="41" spans="1:11" ht="14.4" customHeight="1" thickBot="1" x14ac:dyDescent="0.35">
      <c r="A41" s="702" t="s">
        <v>360</v>
      </c>
      <c r="B41" s="680">
        <v>0</v>
      </c>
      <c r="C41" s="680">
        <v>0</v>
      </c>
      <c r="D41" s="681">
        <v>0</v>
      </c>
      <c r="E41" s="690" t="s">
        <v>322</v>
      </c>
      <c r="F41" s="680">
        <v>0</v>
      </c>
      <c r="G41" s="681">
        <v>0</v>
      </c>
      <c r="H41" s="683">
        <v>0</v>
      </c>
      <c r="I41" s="680">
        <v>17.423999999999999</v>
      </c>
      <c r="J41" s="681">
        <v>17.423999999999999</v>
      </c>
      <c r="K41" s="691" t="s">
        <v>346</v>
      </c>
    </row>
    <row r="42" spans="1:11" ht="14.4" customHeight="1" thickBot="1" x14ac:dyDescent="0.35">
      <c r="A42" s="702" t="s">
        <v>361</v>
      </c>
      <c r="B42" s="680">
        <v>0</v>
      </c>
      <c r="C42" s="680">
        <v>0</v>
      </c>
      <c r="D42" s="681">
        <v>0</v>
      </c>
      <c r="E42" s="682">
        <v>1</v>
      </c>
      <c r="F42" s="680">
        <v>0</v>
      </c>
      <c r="G42" s="681">
        <v>0</v>
      </c>
      <c r="H42" s="683">
        <v>4.59558</v>
      </c>
      <c r="I42" s="680">
        <v>4.59558</v>
      </c>
      <c r="J42" s="681">
        <v>4.59558</v>
      </c>
      <c r="K42" s="691" t="s">
        <v>346</v>
      </c>
    </row>
    <row r="43" spans="1:11" ht="14.4" customHeight="1" thickBot="1" x14ac:dyDescent="0.35">
      <c r="A43" s="702" t="s">
        <v>362</v>
      </c>
      <c r="B43" s="680">
        <v>0</v>
      </c>
      <c r="C43" s="680">
        <v>0</v>
      </c>
      <c r="D43" s="681">
        <v>0</v>
      </c>
      <c r="E43" s="682">
        <v>1</v>
      </c>
      <c r="F43" s="680">
        <v>0</v>
      </c>
      <c r="G43" s="681">
        <v>0</v>
      </c>
      <c r="H43" s="683">
        <v>0</v>
      </c>
      <c r="I43" s="680">
        <v>4.1399900000000001</v>
      </c>
      <c r="J43" s="681">
        <v>4.1399900000000001</v>
      </c>
      <c r="K43" s="691" t="s">
        <v>346</v>
      </c>
    </row>
    <row r="44" spans="1:11" ht="14.4" customHeight="1" thickBot="1" x14ac:dyDescent="0.35">
      <c r="A44" s="702" t="s">
        <v>363</v>
      </c>
      <c r="B44" s="680">
        <v>54.199498230246</v>
      </c>
      <c r="C44" s="680">
        <v>58.812220000000003</v>
      </c>
      <c r="D44" s="681">
        <v>4.6127217697529996</v>
      </c>
      <c r="E44" s="682">
        <v>1.0851063556</v>
      </c>
      <c r="F44" s="680">
        <v>60</v>
      </c>
      <c r="G44" s="681">
        <v>20</v>
      </c>
      <c r="H44" s="683">
        <v>3.28891</v>
      </c>
      <c r="I44" s="680">
        <v>21.38871</v>
      </c>
      <c r="J44" s="681">
        <v>1.3887100000000001</v>
      </c>
      <c r="K44" s="684">
        <v>0.35647849999999998</v>
      </c>
    </row>
    <row r="45" spans="1:11" ht="14.4" customHeight="1" thickBot="1" x14ac:dyDescent="0.35">
      <c r="A45" s="701" t="s">
        <v>364</v>
      </c>
      <c r="B45" s="685">
        <v>22.290174828729</v>
      </c>
      <c r="C45" s="685">
        <v>31.462959999999999</v>
      </c>
      <c r="D45" s="686">
        <v>9.1727851712700001</v>
      </c>
      <c r="E45" s="692">
        <v>1.411516968428</v>
      </c>
      <c r="F45" s="685">
        <v>35.416862363961997</v>
      </c>
      <c r="G45" s="686">
        <v>11.805620787986999</v>
      </c>
      <c r="H45" s="688">
        <v>23.783100000000001</v>
      </c>
      <c r="I45" s="685">
        <v>24.54374</v>
      </c>
      <c r="J45" s="686">
        <v>12.738119212012</v>
      </c>
      <c r="K45" s="693">
        <v>0.69299588844899995</v>
      </c>
    </row>
    <row r="46" spans="1:11" ht="14.4" customHeight="1" thickBot="1" x14ac:dyDescent="0.35">
      <c r="A46" s="702" t="s">
        <v>365</v>
      </c>
      <c r="B46" s="680">
        <v>12.051238866942001</v>
      </c>
      <c r="C46" s="680">
        <v>27.53473</v>
      </c>
      <c r="D46" s="681">
        <v>15.483491133057001</v>
      </c>
      <c r="E46" s="682">
        <v>2.2848049320079999</v>
      </c>
      <c r="F46" s="680">
        <v>29.773786956146999</v>
      </c>
      <c r="G46" s="681">
        <v>9.9245956520489997</v>
      </c>
      <c r="H46" s="683">
        <v>0</v>
      </c>
      <c r="I46" s="680">
        <v>0</v>
      </c>
      <c r="J46" s="681">
        <v>-9.9245956520489997</v>
      </c>
      <c r="K46" s="684">
        <v>0</v>
      </c>
    </row>
    <row r="47" spans="1:11" ht="14.4" customHeight="1" thickBot="1" x14ac:dyDescent="0.35">
      <c r="A47" s="702" t="s">
        <v>366</v>
      </c>
      <c r="B47" s="680">
        <v>4.0917570460280004</v>
      </c>
      <c r="C47" s="680">
        <v>0.01</v>
      </c>
      <c r="D47" s="681">
        <v>-4.0817570460279997</v>
      </c>
      <c r="E47" s="682">
        <v>2.4439378700000002E-3</v>
      </c>
      <c r="F47" s="680">
        <v>1.0702586569E-2</v>
      </c>
      <c r="G47" s="681">
        <v>3.567528856E-3</v>
      </c>
      <c r="H47" s="683">
        <v>23.716000000000001</v>
      </c>
      <c r="I47" s="680">
        <v>23.716000000000001</v>
      </c>
      <c r="J47" s="681">
        <v>23.712432471143</v>
      </c>
      <c r="K47" s="684">
        <v>0</v>
      </c>
    </row>
    <row r="48" spans="1:11" ht="14.4" customHeight="1" thickBot="1" x14ac:dyDescent="0.35">
      <c r="A48" s="702" t="s">
        <v>367</v>
      </c>
      <c r="B48" s="680">
        <v>0</v>
      </c>
      <c r="C48" s="680">
        <v>0.76229999999999998</v>
      </c>
      <c r="D48" s="681">
        <v>0.76229999999999998</v>
      </c>
      <c r="E48" s="690" t="s">
        <v>346</v>
      </c>
      <c r="F48" s="680">
        <v>0</v>
      </c>
      <c r="G48" s="681">
        <v>0</v>
      </c>
      <c r="H48" s="683">
        <v>0</v>
      </c>
      <c r="I48" s="680">
        <v>0.1598</v>
      </c>
      <c r="J48" s="681">
        <v>0.1598</v>
      </c>
      <c r="K48" s="691" t="s">
        <v>322</v>
      </c>
    </row>
    <row r="49" spans="1:11" ht="14.4" customHeight="1" thickBot="1" x14ac:dyDescent="0.35">
      <c r="A49" s="702" t="s">
        <v>368</v>
      </c>
      <c r="B49" s="680">
        <v>6.1471789157580004</v>
      </c>
      <c r="C49" s="680">
        <v>3.1559300000000001</v>
      </c>
      <c r="D49" s="681">
        <v>-2.9912489157579998</v>
      </c>
      <c r="E49" s="682">
        <v>0.51339485042599997</v>
      </c>
      <c r="F49" s="680">
        <v>5.6323728212460002</v>
      </c>
      <c r="G49" s="681">
        <v>1.8774576070819999</v>
      </c>
      <c r="H49" s="683">
        <v>6.7100000000000007E-2</v>
      </c>
      <c r="I49" s="680">
        <v>0.66793999999999998</v>
      </c>
      <c r="J49" s="681">
        <v>-1.209517607082</v>
      </c>
      <c r="K49" s="684">
        <v>0.118589450875</v>
      </c>
    </row>
    <row r="50" spans="1:11" ht="14.4" customHeight="1" thickBot="1" x14ac:dyDescent="0.35">
      <c r="A50" s="701" t="s">
        <v>369</v>
      </c>
      <c r="B50" s="685">
        <v>38.37579734781</v>
      </c>
      <c r="C50" s="685">
        <v>59.175440000000002</v>
      </c>
      <c r="D50" s="686">
        <v>20.799642652189</v>
      </c>
      <c r="E50" s="692">
        <v>1.541998970436</v>
      </c>
      <c r="F50" s="685">
        <v>61</v>
      </c>
      <c r="G50" s="686">
        <v>20.333333333333002</v>
      </c>
      <c r="H50" s="688">
        <v>3.4303499999999998</v>
      </c>
      <c r="I50" s="685">
        <v>22.478100000000001</v>
      </c>
      <c r="J50" s="686">
        <v>2.1447666666659999</v>
      </c>
      <c r="K50" s="693">
        <v>0.36849344262200001</v>
      </c>
    </row>
    <row r="51" spans="1:11" ht="14.4" customHeight="1" thickBot="1" x14ac:dyDescent="0.35">
      <c r="A51" s="702" t="s">
        <v>370</v>
      </c>
      <c r="B51" s="680">
        <v>0</v>
      </c>
      <c r="C51" s="680">
        <v>20.064260000000001</v>
      </c>
      <c r="D51" s="681">
        <v>20.064260000000001</v>
      </c>
      <c r="E51" s="690" t="s">
        <v>322</v>
      </c>
      <c r="F51" s="680">
        <v>23</v>
      </c>
      <c r="G51" s="681">
        <v>7.6666666666659999</v>
      </c>
      <c r="H51" s="683">
        <v>0.40894999999999998</v>
      </c>
      <c r="I51" s="680">
        <v>10.72789</v>
      </c>
      <c r="J51" s="681">
        <v>3.0612233333329999</v>
      </c>
      <c r="K51" s="684">
        <v>0.46642999999899998</v>
      </c>
    </row>
    <row r="52" spans="1:11" ht="14.4" customHeight="1" thickBot="1" x14ac:dyDescent="0.35">
      <c r="A52" s="702" t="s">
        <v>371</v>
      </c>
      <c r="B52" s="680">
        <v>0</v>
      </c>
      <c r="C52" s="680">
        <v>2.4523999999999999</v>
      </c>
      <c r="D52" s="681">
        <v>2.4523999999999999</v>
      </c>
      <c r="E52" s="690" t="s">
        <v>346</v>
      </c>
      <c r="F52" s="680">
        <v>0</v>
      </c>
      <c r="G52" s="681">
        <v>0</v>
      </c>
      <c r="H52" s="683">
        <v>0</v>
      </c>
      <c r="I52" s="680">
        <v>0</v>
      </c>
      <c r="J52" s="681">
        <v>0</v>
      </c>
      <c r="K52" s="691" t="s">
        <v>322</v>
      </c>
    </row>
    <row r="53" spans="1:11" ht="14.4" customHeight="1" thickBot="1" x14ac:dyDescent="0.35">
      <c r="A53" s="702" t="s">
        <v>372</v>
      </c>
      <c r="B53" s="680">
        <v>1.0193898590349999</v>
      </c>
      <c r="C53" s="680">
        <v>0.78771000000000002</v>
      </c>
      <c r="D53" s="681">
        <v>-0.23167985903499999</v>
      </c>
      <c r="E53" s="682">
        <v>0.77272693368199996</v>
      </c>
      <c r="F53" s="680">
        <v>1</v>
      </c>
      <c r="G53" s="681">
        <v>0.33333333333300003</v>
      </c>
      <c r="H53" s="683">
        <v>0</v>
      </c>
      <c r="I53" s="680">
        <v>0.1089</v>
      </c>
      <c r="J53" s="681">
        <v>-0.224433333333</v>
      </c>
      <c r="K53" s="684">
        <v>0.1089</v>
      </c>
    </row>
    <row r="54" spans="1:11" ht="14.4" customHeight="1" thickBot="1" x14ac:dyDescent="0.35">
      <c r="A54" s="702" t="s">
        <v>373</v>
      </c>
      <c r="B54" s="680">
        <v>37.356407488774003</v>
      </c>
      <c r="C54" s="680">
        <v>35.871070000000003</v>
      </c>
      <c r="D54" s="681">
        <v>-1.4853374887740001</v>
      </c>
      <c r="E54" s="682">
        <v>0.96023874915600005</v>
      </c>
      <c r="F54" s="680">
        <v>37</v>
      </c>
      <c r="G54" s="681">
        <v>12.333333333333</v>
      </c>
      <c r="H54" s="683">
        <v>3.0213999999999999</v>
      </c>
      <c r="I54" s="680">
        <v>11.641310000000001</v>
      </c>
      <c r="J54" s="681">
        <v>-0.69202333333300003</v>
      </c>
      <c r="K54" s="684">
        <v>0.31463000000000002</v>
      </c>
    </row>
    <row r="55" spans="1:11" ht="14.4" customHeight="1" thickBot="1" x14ac:dyDescent="0.35">
      <c r="A55" s="700" t="s">
        <v>42</v>
      </c>
      <c r="B55" s="680">
        <v>2188.3949646267101</v>
      </c>
      <c r="C55" s="680">
        <v>2173.6990000000001</v>
      </c>
      <c r="D55" s="681">
        <v>-14.695964626705999</v>
      </c>
      <c r="E55" s="682">
        <v>0.993284592194</v>
      </c>
      <c r="F55" s="680">
        <v>2195.2028034166601</v>
      </c>
      <c r="G55" s="681">
        <v>731.73426780555303</v>
      </c>
      <c r="H55" s="683">
        <v>173.67</v>
      </c>
      <c r="I55" s="680">
        <v>904.22500000000002</v>
      </c>
      <c r="J55" s="681">
        <v>172.49073219444799</v>
      </c>
      <c r="K55" s="684">
        <v>0.41190955049400002</v>
      </c>
    </row>
    <row r="56" spans="1:11" ht="14.4" customHeight="1" thickBot="1" x14ac:dyDescent="0.35">
      <c r="A56" s="701" t="s">
        <v>374</v>
      </c>
      <c r="B56" s="685">
        <v>2188.3949646267101</v>
      </c>
      <c r="C56" s="685">
        <v>2173.6990000000001</v>
      </c>
      <c r="D56" s="686">
        <v>-14.695964626705999</v>
      </c>
      <c r="E56" s="692">
        <v>0.993284592194</v>
      </c>
      <c r="F56" s="685">
        <v>2195.2028034166601</v>
      </c>
      <c r="G56" s="686">
        <v>731.73426780555303</v>
      </c>
      <c r="H56" s="688">
        <v>173.67</v>
      </c>
      <c r="I56" s="685">
        <v>904.22500000000002</v>
      </c>
      <c r="J56" s="686">
        <v>172.49073219444799</v>
      </c>
      <c r="K56" s="693">
        <v>0.41190955049400002</v>
      </c>
    </row>
    <row r="57" spans="1:11" ht="14.4" customHeight="1" thickBot="1" x14ac:dyDescent="0.35">
      <c r="A57" s="702" t="s">
        <v>375</v>
      </c>
      <c r="B57" s="680">
        <v>638.96967435943998</v>
      </c>
      <c r="C57" s="680">
        <v>564.10299999999995</v>
      </c>
      <c r="D57" s="681">
        <v>-74.866674359439997</v>
      </c>
      <c r="E57" s="682">
        <v>0.88283219475999997</v>
      </c>
      <c r="F57" s="680">
        <v>581.99999999999795</v>
      </c>
      <c r="G57" s="681">
        <v>193.99999999999901</v>
      </c>
      <c r="H57" s="683">
        <v>46.298999999999999</v>
      </c>
      <c r="I57" s="680">
        <v>189.542</v>
      </c>
      <c r="J57" s="681">
        <v>-4.4579999999990001</v>
      </c>
      <c r="K57" s="684">
        <v>0.32567353951799999</v>
      </c>
    </row>
    <row r="58" spans="1:11" ht="14.4" customHeight="1" thickBot="1" x14ac:dyDescent="0.35">
      <c r="A58" s="702" t="s">
        <v>376</v>
      </c>
      <c r="B58" s="680">
        <v>227.479329382804</v>
      </c>
      <c r="C58" s="680">
        <v>237.23400000000001</v>
      </c>
      <c r="D58" s="681">
        <v>9.754670617196</v>
      </c>
      <c r="E58" s="682">
        <v>1.042881569255</v>
      </c>
      <c r="F58" s="680">
        <v>256.20280341666597</v>
      </c>
      <c r="G58" s="681">
        <v>85.400934472222005</v>
      </c>
      <c r="H58" s="683">
        <v>14.3</v>
      </c>
      <c r="I58" s="680">
        <v>81.341999999999999</v>
      </c>
      <c r="J58" s="681">
        <v>-4.0589344722209999</v>
      </c>
      <c r="K58" s="684">
        <v>0.31749067112099999</v>
      </c>
    </row>
    <row r="59" spans="1:11" ht="14.4" customHeight="1" thickBot="1" x14ac:dyDescent="0.35">
      <c r="A59" s="702" t="s">
        <v>377</v>
      </c>
      <c r="B59" s="680">
        <v>1321.94596088446</v>
      </c>
      <c r="C59" s="680">
        <v>1372.3620000000001</v>
      </c>
      <c r="D59" s="681">
        <v>50.416039115536996</v>
      </c>
      <c r="E59" s="682">
        <v>1.038137745874</v>
      </c>
      <c r="F59" s="680">
        <v>1356.99999999999</v>
      </c>
      <c r="G59" s="681">
        <v>452.33333333333098</v>
      </c>
      <c r="H59" s="683">
        <v>113.071</v>
      </c>
      <c r="I59" s="680">
        <v>633.34100000000001</v>
      </c>
      <c r="J59" s="681">
        <v>181.007666666669</v>
      </c>
      <c r="K59" s="684">
        <v>0.46672144436200003</v>
      </c>
    </row>
    <row r="60" spans="1:11" ht="14.4" customHeight="1" thickBot="1" x14ac:dyDescent="0.35">
      <c r="A60" s="703" t="s">
        <v>378</v>
      </c>
      <c r="B60" s="685">
        <v>4835.7109620874699</v>
      </c>
      <c r="C60" s="685">
        <v>3046.7921200000001</v>
      </c>
      <c r="D60" s="686">
        <v>-1788.91884208747</v>
      </c>
      <c r="E60" s="692">
        <v>0.63006084190800005</v>
      </c>
      <c r="F60" s="685">
        <v>2944.9738036972799</v>
      </c>
      <c r="G60" s="686">
        <v>981.65793456576102</v>
      </c>
      <c r="H60" s="688">
        <v>377.33665999999999</v>
      </c>
      <c r="I60" s="685">
        <v>1504.31657</v>
      </c>
      <c r="J60" s="686">
        <v>522.65863543423905</v>
      </c>
      <c r="K60" s="693">
        <v>0.51080813286399995</v>
      </c>
    </row>
    <row r="61" spans="1:11" ht="14.4" customHeight="1" thickBot="1" x14ac:dyDescent="0.35">
      <c r="A61" s="700" t="s">
        <v>45</v>
      </c>
      <c r="B61" s="680">
        <v>753.707703382099</v>
      </c>
      <c r="C61" s="680">
        <v>399.08956999999998</v>
      </c>
      <c r="D61" s="681">
        <v>-354.61813338209902</v>
      </c>
      <c r="E61" s="682">
        <v>0.52950177928200004</v>
      </c>
      <c r="F61" s="680">
        <v>298.59169671361502</v>
      </c>
      <c r="G61" s="681">
        <v>99.530565571203994</v>
      </c>
      <c r="H61" s="683">
        <v>119.37081000000001</v>
      </c>
      <c r="I61" s="680">
        <v>384.99723999999998</v>
      </c>
      <c r="J61" s="681">
        <v>285.46667442879499</v>
      </c>
      <c r="K61" s="684">
        <v>1.289376912477</v>
      </c>
    </row>
    <row r="62" spans="1:11" ht="14.4" customHeight="1" thickBot="1" x14ac:dyDescent="0.35">
      <c r="A62" s="704" t="s">
        <v>379</v>
      </c>
      <c r="B62" s="680">
        <v>753.707703382099</v>
      </c>
      <c r="C62" s="680">
        <v>399.08956999999998</v>
      </c>
      <c r="D62" s="681">
        <v>-354.61813338209902</v>
      </c>
      <c r="E62" s="682">
        <v>0.52950177928200004</v>
      </c>
      <c r="F62" s="680">
        <v>298.59169671361502</v>
      </c>
      <c r="G62" s="681">
        <v>99.530565571203994</v>
      </c>
      <c r="H62" s="683">
        <v>119.37081000000001</v>
      </c>
      <c r="I62" s="680">
        <v>384.99723999999998</v>
      </c>
      <c r="J62" s="681">
        <v>285.46667442879499</v>
      </c>
      <c r="K62" s="684">
        <v>1.289376912477</v>
      </c>
    </row>
    <row r="63" spans="1:11" ht="14.4" customHeight="1" thickBot="1" x14ac:dyDescent="0.35">
      <c r="A63" s="702" t="s">
        <v>380</v>
      </c>
      <c r="B63" s="680">
        <v>76.279883051793007</v>
      </c>
      <c r="C63" s="680">
        <v>5.9628800000000002</v>
      </c>
      <c r="D63" s="681">
        <v>-70.317003051792994</v>
      </c>
      <c r="E63" s="682">
        <v>7.8171068982000005E-2</v>
      </c>
      <c r="F63" s="680">
        <v>6.0011862469470003</v>
      </c>
      <c r="G63" s="681">
        <v>2.0003954156489998</v>
      </c>
      <c r="H63" s="683">
        <v>74.817999999999998</v>
      </c>
      <c r="I63" s="680">
        <v>181.66913</v>
      </c>
      <c r="J63" s="681">
        <v>179.668734584351</v>
      </c>
      <c r="K63" s="684">
        <v>30.272203281875999</v>
      </c>
    </row>
    <row r="64" spans="1:11" ht="14.4" customHeight="1" thickBot="1" x14ac:dyDescent="0.35">
      <c r="A64" s="702" t="s">
        <v>381</v>
      </c>
      <c r="B64" s="680">
        <v>1.3485685015</v>
      </c>
      <c r="C64" s="680">
        <v>0</v>
      </c>
      <c r="D64" s="681">
        <v>-1.3485685015</v>
      </c>
      <c r="E64" s="682">
        <v>0</v>
      </c>
      <c r="F64" s="680">
        <v>0</v>
      </c>
      <c r="G64" s="681">
        <v>0</v>
      </c>
      <c r="H64" s="683">
        <v>0</v>
      </c>
      <c r="I64" s="680">
        <v>0</v>
      </c>
      <c r="J64" s="681">
        <v>0</v>
      </c>
      <c r="K64" s="684">
        <v>4</v>
      </c>
    </row>
    <row r="65" spans="1:11" ht="14.4" customHeight="1" thickBot="1" x14ac:dyDescent="0.35">
      <c r="A65" s="702" t="s">
        <v>382</v>
      </c>
      <c r="B65" s="680">
        <v>517.61097845740096</v>
      </c>
      <c r="C65" s="680">
        <v>122.86272</v>
      </c>
      <c r="D65" s="681">
        <v>-394.74825845740003</v>
      </c>
      <c r="E65" s="682">
        <v>0.23736498086999999</v>
      </c>
      <c r="F65" s="680">
        <v>143.59051046666701</v>
      </c>
      <c r="G65" s="681">
        <v>47.863503488889002</v>
      </c>
      <c r="H65" s="683">
        <v>44.180729999999997</v>
      </c>
      <c r="I65" s="680">
        <v>135.48397</v>
      </c>
      <c r="J65" s="681">
        <v>87.620466511109996</v>
      </c>
      <c r="K65" s="684">
        <v>0.943544037552</v>
      </c>
    </row>
    <row r="66" spans="1:11" ht="14.4" customHeight="1" thickBot="1" x14ac:dyDescent="0.35">
      <c r="A66" s="702" t="s">
        <v>383</v>
      </c>
      <c r="B66" s="680">
        <v>79.583046848934998</v>
      </c>
      <c r="C66" s="680">
        <v>167.85133999999999</v>
      </c>
      <c r="D66" s="681">
        <v>88.268293151064</v>
      </c>
      <c r="E66" s="682">
        <v>2.1091343778099998</v>
      </c>
      <c r="F66" s="680">
        <v>45</v>
      </c>
      <c r="G66" s="681">
        <v>15</v>
      </c>
      <c r="H66" s="683">
        <v>0.37208000000000002</v>
      </c>
      <c r="I66" s="680">
        <v>48.503990000000002</v>
      </c>
      <c r="J66" s="681">
        <v>33.503990000000002</v>
      </c>
      <c r="K66" s="684">
        <v>1.077866444444</v>
      </c>
    </row>
    <row r="67" spans="1:11" ht="14.4" customHeight="1" thickBot="1" x14ac:dyDescent="0.35">
      <c r="A67" s="702" t="s">
        <v>384</v>
      </c>
      <c r="B67" s="680">
        <v>78.885226522468997</v>
      </c>
      <c r="C67" s="680">
        <v>102.41262999999999</v>
      </c>
      <c r="D67" s="681">
        <v>23.527403477530001</v>
      </c>
      <c r="E67" s="682">
        <v>1.2982485379669999</v>
      </c>
      <c r="F67" s="680">
        <v>104</v>
      </c>
      <c r="G67" s="681">
        <v>34.666666666666003</v>
      </c>
      <c r="H67" s="683">
        <v>0</v>
      </c>
      <c r="I67" s="680">
        <v>18.704899999999999</v>
      </c>
      <c r="J67" s="681">
        <v>-15.961766666666</v>
      </c>
      <c r="K67" s="684">
        <v>0.17985480769199999</v>
      </c>
    </row>
    <row r="68" spans="1:11" ht="14.4" customHeight="1" thickBot="1" x14ac:dyDescent="0.35">
      <c r="A68" s="702" t="s">
        <v>385</v>
      </c>
      <c r="B68" s="680">
        <v>0</v>
      </c>
      <c r="C68" s="680">
        <v>0</v>
      </c>
      <c r="D68" s="681">
        <v>0</v>
      </c>
      <c r="E68" s="682">
        <v>1</v>
      </c>
      <c r="F68" s="680">
        <v>0</v>
      </c>
      <c r="G68" s="681">
        <v>0</v>
      </c>
      <c r="H68" s="683">
        <v>0</v>
      </c>
      <c r="I68" s="680">
        <v>0.63524999999999998</v>
      </c>
      <c r="J68" s="681">
        <v>0.63524999999999998</v>
      </c>
      <c r="K68" s="691" t="s">
        <v>346</v>
      </c>
    </row>
    <row r="69" spans="1:11" ht="14.4" customHeight="1" thickBot="1" x14ac:dyDescent="0.35">
      <c r="A69" s="705" t="s">
        <v>46</v>
      </c>
      <c r="B69" s="685">
        <v>0</v>
      </c>
      <c r="C69" s="685">
        <v>61.26</v>
      </c>
      <c r="D69" s="686">
        <v>61.26</v>
      </c>
      <c r="E69" s="687" t="s">
        <v>322</v>
      </c>
      <c r="F69" s="685">
        <v>0</v>
      </c>
      <c r="G69" s="686">
        <v>0</v>
      </c>
      <c r="H69" s="688">
        <v>2.4630000000000001</v>
      </c>
      <c r="I69" s="685">
        <v>36.573</v>
      </c>
      <c r="J69" s="686">
        <v>36.573</v>
      </c>
      <c r="K69" s="689" t="s">
        <v>322</v>
      </c>
    </row>
    <row r="70" spans="1:11" ht="14.4" customHeight="1" thickBot="1" x14ac:dyDescent="0.35">
      <c r="A70" s="701" t="s">
        <v>386</v>
      </c>
      <c r="B70" s="685">
        <v>0</v>
      </c>
      <c r="C70" s="685">
        <v>39.947000000000003</v>
      </c>
      <c r="D70" s="686">
        <v>39.947000000000003</v>
      </c>
      <c r="E70" s="687" t="s">
        <v>322</v>
      </c>
      <c r="F70" s="685">
        <v>0</v>
      </c>
      <c r="G70" s="686">
        <v>0</v>
      </c>
      <c r="H70" s="688">
        <v>2.4630000000000001</v>
      </c>
      <c r="I70" s="685">
        <v>36.573</v>
      </c>
      <c r="J70" s="686">
        <v>36.573</v>
      </c>
      <c r="K70" s="689" t="s">
        <v>322</v>
      </c>
    </row>
    <row r="71" spans="1:11" ht="14.4" customHeight="1" thickBot="1" x14ac:dyDescent="0.35">
      <c r="A71" s="702" t="s">
        <v>387</v>
      </c>
      <c r="B71" s="680">
        <v>0</v>
      </c>
      <c r="C71" s="680">
        <v>37.872</v>
      </c>
      <c r="D71" s="681">
        <v>37.872</v>
      </c>
      <c r="E71" s="690" t="s">
        <v>322</v>
      </c>
      <c r="F71" s="680">
        <v>0</v>
      </c>
      <c r="G71" s="681">
        <v>0</v>
      </c>
      <c r="H71" s="683">
        <v>0.38800000000000001</v>
      </c>
      <c r="I71" s="680">
        <v>34.347999999999999</v>
      </c>
      <c r="J71" s="681">
        <v>34.347999999999999</v>
      </c>
      <c r="K71" s="691" t="s">
        <v>322</v>
      </c>
    </row>
    <row r="72" spans="1:11" ht="14.4" customHeight="1" thickBot="1" x14ac:dyDescent="0.35">
      <c r="A72" s="702" t="s">
        <v>388</v>
      </c>
      <c r="B72" s="680">
        <v>0</v>
      </c>
      <c r="C72" s="680">
        <v>2.0750000000000002</v>
      </c>
      <c r="D72" s="681">
        <v>2.0750000000000002</v>
      </c>
      <c r="E72" s="690" t="s">
        <v>322</v>
      </c>
      <c r="F72" s="680">
        <v>0</v>
      </c>
      <c r="G72" s="681">
        <v>0</v>
      </c>
      <c r="H72" s="683">
        <v>2.0750000000000002</v>
      </c>
      <c r="I72" s="680">
        <v>2.2250000000000001</v>
      </c>
      <c r="J72" s="681">
        <v>2.2250000000000001</v>
      </c>
      <c r="K72" s="691" t="s">
        <v>322</v>
      </c>
    </row>
    <row r="73" spans="1:11" ht="14.4" customHeight="1" thickBot="1" x14ac:dyDescent="0.35">
      <c r="A73" s="701" t="s">
        <v>389</v>
      </c>
      <c r="B73" s="685">
        <v>0</v>
      </c>
      <c r="C73" s="685">
        <v>21.312999999999999</v>
      </c>
      <c r="D73" s="686">
        <v>21.312999999999999</v>
      </c>
      <c r="E73" s="687" t="s">
        <v>322</v>
      </c>
      <c r="F73" s="685">
        <v>0</v>
      </c>
      <c r="G73" s="686">
        <v>0</v>
      </c>
      <c r="H73" s="688">
        <v>0</v>
      </c>
      <c r="I73" s="685">
        <v>0</v>
      </c>
      <c r="J73" s="686">
        <v>0</v>
      </c>
      <c r="K73" s="689" t="s">
        <v>322</v>
      </c>
    </row>
    <row r="74" spans="1:11" ht="14.4" customHeight="1" thickBot="1" x14ac:dyDescent="0.35">
      <c r="A74" s="702" t="s">
        <v>390</v>
      </c>
      <c r="B74" s="680">
        <v>0</v>
      </c>
      <c r="C74" s="680">
        <v>21.312999999999999</v>
      </c>
      <c r="D74" s="681">
        <v>21.312999999999999</v>
      </c>
      <c r="E74" s="690" t="s">
        <v>322</v>
      </c>
      <c r="F74" s="680">
        <v>0</v>
      </c>
      <c r="G74" s="681">
        <v>0</v>
      </c>
      <c r="H74" s="683">
        <v>0</v>
      </c>
      <c r="I74" s="680">
        <v>0</v>
      </c>
      <c r="J74" s="681">
        <v>0</v>
      </c>
      <c r="K74" s="691" t="s">
        <v>322</v>
      </c>
    </row>
    <row r="75" spans="1:11" ht="14.4" customHeight="1" thickBot="1" x14ac:dyDescent="0.35">
      <c r="A75" s="700" t="s">
        <v>47</v>
      </c>
      <c r="B75" s="680">
        <v>4082.0032587053702</v>
      </c>
      <c r="C75" s="680">
        <v>2586.4425500000002</v>
      </c>
      <c r="D75" s="681">
        <v>-1495.56070870537</v>
      </c>
      <c r="E75" s="682">
        <v>0.63362089299699997</v>
      </c>
      <c r="F75" s="680">
        <v>2646.3821069836699</v>
      </c>
      <c r="G75" s="681">
        <v>882.12736899455604</v>
      </c>
      <c r="H75" s="683">
        <v>255.50285</v>
      </c>
      <c r="I75" s="680">
        <v>1082.7463299999999</v>
      </c>
      <c r="J75" s="681">
        <v>200.61896100544399</v>
      </c>
      <c r="K75" s="684">
        <v>0.40914209899699999</v>
      </c>
    </row>
    <row r="76" spans="1:11" ht="14.4" customHeight="1" thickBot="1" x14ac:dyDescent="0.35">
      <c r="A76" s="701" t="s">
        <v>391</v>
      </c>
      <c r="B76" s="685">
        <v>0.50510370112400005</v>
      </c>
      <c r="C76" s="685">
        <v>0</v>
      </c>
      <c r="D76" s="686">
        <v>-0.50510370112400005</v>
      </c>
      <c r="E76" s="692">
        <v>0</v>
      </c>
      <c r="F76" s="685">
        <v>0</v>
      </c>
      <c r="G76" s="686">
        <v>0</v>
      </c>
      <c r="H76" s="688">
        <v>0</v>
      </c>
      <c r="I76" s="685">
        <v>0</v>
      </c>
      <c r="J76" s="686">
        <v>0</v>
      </c>
      <c r="K76" s="693">
        <v>0</v>
      </c>
    </row>
    <row r="77" spans="1:11" ht="14.4" customHeight="1" thickBot="1" x14ac:dyDescent="0.35">
      <c r="A77" s="702" t="s">
        <v>392</v>
      </c>
      <c r="B77" s="680">
        <v>0.50510370112400005</v>
      </c>
      <c r="C77" s="680">
        <v>0</v>
      </c>
      <c r="D77" s="681">
        <v>-0.50510370112400005</v>
      </c>
      <c r="E77" s="682">
        <v>0</v>
      </c>
      <c r="F77" s="680">
        <v>0</v>
      </c>
      <c r="G77" s="681">
        <v>0</v>
      </c>
      <c r="H77" s="683">
        <v>0</v>
      </c>
      <c r="I77" s="680">
        <v>0</v>
      </c>
      <c r="J77" s="681">
        <v>0</v>
      </c>
      <c r="K77" s="684">
        <v>0</v>
      </c>
    </row>
    <row r="78" spans="1:11" ht="14.4" customHeight="1" thickBot="1" x14ac:dyDescent="0.35">
      <c r="A78" s="701" t="s">
        <v>393</v>
      </c>
      <c r="B78" s="685">
        <v>72.676064930213997</v>
      </c>
      <c r="C78" s="685">
        <v>97.80753</v>
      </c>
      <c r="D78" s="686">
        <v>25.131465069786</v>
      </c>
      <c r="E78" s="692">
        <v>1.345801125775</v>
      </c>
      <c r="F78" s="685">
        <v>98.610569068917002</v>
      </c>
      <c r="G78" s="686">
        <v>32.870189689638998</v>
      </c>
      <c r="H78" s="688">
        <v>8.7177699999999998</v>
      </c>
      <c r="I78" s="685">
        <v>28.503309999999999</v>
      </c>
      <c r="J78" s="686">
        <v>-4.3668796896390001</v>
      </c>
      <c r="K78" s="693">
        <v>0.28904923954</v>
      </c>
    </row>
    <row r="79" spans="1:11" ht="14.4" customHeight="1" thickBot="1" x14ac:dyDescent="0.35">
      <c r="A79" s="702" t="s">
        <v>394</v>
      </c>
      <c r="B79" s="680">
        <v>38.738341526016001</v>
      </c>
      <c r="C79" s="680">
        <v>62.660400000000003</v>
      </c>
      <c r="D79" s="681">
        <v>23.922058473983999</v>
      </c>
      <c r="E79" s="682">
        <v>1.61752923671</v>
      </c>
      <c r="F79" s="680">
        <v>58.062021085047</v>
      </c>
      <c r="G79" s="681">
        <v>19.354007028348999</v>
      </c>
      <c r="H79" s="683">
        <v>4.7882999999999996</v>
      </c>
      <c r="I79" s="680">
        <v>18.661200000000001</v>
      </c>
      <c r="J79" s="681">
        <v>-0.69280702834899999</v>
      </c>
      <c r="K79" s="684">
        <v>0.32140114400499997</v>
      </c>
    </row>
    <row r="80" spans="1:11" ht="14.4" customHeight="1" thickBot="1" x14ac:dyDescent="0.35">
      <c r="A80" s="702" t="s">
        <v>395</v>
      </c>
      <c r="B80" s="680">
        <v>3.7279293499019999</v>
      </c>
      <c r="C80" s="680">
        <v>2</v>
      </c>
      <c r="D80" s="681">
        <v>-1.7279293499020001</v>
      </c>
      <c r="E80" s="682">
        <v>0.53649085384399997</v>
      </c>
      <c r="F80" s="680">
        <v>2.6494277236110002</v>
      </c>
      <c r="G80" s="681">
        <v>0.88314257453699996</v>
      </c>
      <c r="H80" s="683">
        <v>0</v>
      </c>
      <c r="I80" s="680">
        <v>0</v>
      </c>
      <c r="J80" s="681">
        <v>-0.88314257453699996</v>
      </c>
      <c r="K80" s="684">
        <v>0</v>
      </c>
    </row>
    <row r="81" spans="1:11" ht="14.4" customHeight="1" thickBot="1" x14ac:dyDescent="0.35">
      <c r="A81" s="702" t="s">
        <v>396</v>
      </c>
      <c r="B81" s="680">
        <v>30.209794054296001</v>
      </c>
      <c r="C81" s="680">
        <v>33.147129999999997</v>
      </c>
      <c r="D81" s="681">
        <v>2.937335945704</v>
      </c>
      <c r="E81" s="682">
        <v>1.0972312469400001</v>
      </c>
      <c r="F81" s="680">
        <v>37.899120260258002</v>
      </c>
      <c r="G81" s="681">
        <v>12.633040086752001</v>
      </c>
      <c r="H81" s="683">
        <v>3.9294699999999998</v>
      </c>
      <c r="I81" s="680">
        <v>9.8421099999999999</v>
      </c>
      <c r="J81" s="681">
        <v>-2.7909300867520002</v>
      </c>
      <c r="K81" s="684">
        <v>0.25969230769500001</v>
      </c>
    </row>
    <row r="82" spans="1:11" ht="14.4" customHeight="1" thickBot="1" x14ac:dyDescent="0.35">
      <c r="A82" s="701" t="s">
        <v>397</v>
      </c>
      <c r="B82" s="685">
        <v>24.3311304138</v>
      </c>
      <c r="C82" s="685">
        <v>23.021599999999999</v>
      </c>
      <c r="D82" s="686">
        <v>-1.3095304137999999</v>
      </c>
      <c r="E82" s="692">
        <v>0.94617880914100005</v>
      </c>
      <c r="F82" s="685">
        <v>28</v>
      </c>
      <c r="G82" s="686">
        <v>9.333333333333</v>
      </c>
      <c r="H82" s="688">
        <v>4.8600000000000003</v>
      </c>
      <c r="I82" s="685">
        <v>12.70467</v>
      </c>
      <c r="J82" s="686">
        <v>3.3713366666660001</v>
      </c>
      <c r="K82" s="693">
        <v>0.453738214285</v>
      </c>
    </row>
    <row r="83" spans="1:11" ht="14.4" customHeight="1" thickBot="1" x14ac:dyDescent="0.35">
      <c r="A83" s="702" t="s">
        <v>398</v>
      </c>
      <c r="B83" s="680">
        <v>19.999968169289001</v>
      </c>
      <c r="C83" s="680">
        <v>19.440000000000001</v>
      </c>
      <c r="D83" s="681">
        <v>-0.55996816928899995</v>
      </c>
      <c r="E83" s="682">
        <v>0.97200154697399999</v>
      </c>
      <c r="F83" s="680">
        <v>20</v>
      </c>
      <c r="G83" s="681">
        <v>6.6666666666659999</v>
      </c>
      <c r="H83" s="683">
        <v>4.8600000000000003</v>
      </c>
      <c r="I83" s="680">
        <v>9.7200000000000006</v>
      </c>
      <c r="J83" s="681">
        <v>3.0533333333330002</v>
      </c>
      <c r="K83" s="684">
        <v>0.48599999999900001</v>
      </c>
    </row>
    <row r="84" spans="1:11" ht="14.4" customHeight="1" thickBot="1" x14ac:dyDescent="0.35">
      <c r="A84" s="702" t="s">
        <v>399</v>
      </c>
      <c r="B84" s="680">
        <v>4.3311622445109998</v>
      </c>
      <c r="C84" s="680">
        <v>3.5815999999999999</v>
      </c>
      <c r="D84" s="681">
        <v>-0.74956224451099995</v>
      </c>
      <c r="E84" s="682">
        <v>0.82693738950499995</v>
      </c>
      <c r="F84" s="680">
        <v>8</v>
      </c>
      <c r="G84" s="681">
        <v>2.6666666666659999</v>
      </c>
      <c r="H84" s="683">
        <v>0</v>
      </c>
      <c r="I84" s="680">
        <v>2.9846699999999999</v>
      </c>
      <c r="J84" s="681">
        <v>0.31800333333300002</v>
      </c>
      <c r="K84" s="684">
        <v>0.37308374999900001</v>
      </c>
    </row>
    <row r="85" spans="1:11" ht="14.4" customHeight="1" thickBot="1" x14ac:dyDescent="0.35">
      <c r="A85" s="701" t="s">
        <v>400</v>
      </c>
      <c r="B85" s="685">
        <v>26.557455239753999</v>
      </c>
      <c r="C85" s="685">
        <v>2.585</v>
      </c>
      <c r="D85" s="686">
        <v>-23.972455239754002</v>
      </c>
      <c r="E85" s="692">
        <v>9.7336133174E-2</v>
      </c>
      <c r="F85" s="685">
        <v>0</v>
      </c>
      <c r="G85" s="686">
        <v>0</v>
      </c>
      <c r="H85" s="688">
        <v>0</v>
      </c>
      <c r="I85" s="685">
        <v>0</v>
      </c>
      <c r="J85" s="686">
        <v>0</v>
      </c>
      <c r="K85" s="689" t="s">
        <v>322</v>
      </c>
    </row>
    <row r="86" spans="1:11" ht="14.4" customHeight="1" thickBot="1" x14ac:dyDescent="0.35">
      <c r="A86" s="702" t="s">
        <v>401</v>
      </c>
      <c r="B86" s="680">
        <v>26.557455239753999</v>
      </c>
      <c r="C86" s="680">
        <v>2.585</v>
      </c>
      <c r="D86" s="681">
        <v>-23.972455239754002</v>
      </c>
      <c r="E86" s="682">
        <v>9.7336133174E-2</v>
      </c>
      <c r="F86" s="680">
        <v>0</v>
      </c>
      <c r="G86" s="681">
        <v>0</v>
      </c>
      <c r="H86" s="683">
        <v>0</v>
      </c>
      <c r="I86" s="680">
        <v>0</v>
      </c>
      <c r="J86" s="681">
        <v>0</v>
      </c>
      <c r="K86" s="691" t="s">
        <v>322</v>
      </c>
    </row>
    <row r="87" spans="1:11" ht="14.4" customHeight="1" thickBot="1" x14ac:dyDescent="0.35">
      <c r="A87" s="701" t="s">
        <v>402</v>
      </c>
      <c r="B87" s="685">
        <v>587.51627867538002</v>
      </c>
      <c r="C87" s="685">
        <v>601.66711999999995</v>
      </c>
      <c r="D87" s="686">
        <v>14.15084132462</v>
      </c>
      <c r="E87" s="692">
        <v>1.024085871044</v>
      </c>
      <c r="F87" s="685">
        <v>632.17332058969396</v>
      </c>
      <c r="G87" s="686">
        <v>210.72444019656501</v>
      </c>
      <c r="H87" s="688">
        <v>44.396529999999998</v>
      </c>
      <c r="I87" s="685">
        <v>191.05280999999999</v>
      </c>
      <c r="J87" s="686">
        <v>-19.671630196563999</v>
      </c>
      <c r="K87" s="693">
        <v>0.30221586988400001</v>
      </c>
    </row>
    <row r="88" spans="1:11" ht="14.4" customHeight="1" thickBot="1" x14ac:dyDescent="0.35">
      <c r="A88" s="702" t="s">
        <v>403</v>
      </c>
      <c r="B88" s="680">
        <v>501.40115269059402</v>
      </c>
      <c r="C88" s="680">
        <v>488.61610999999999</v>
      </c>
      <c r="D88" s="681">
        <v>-12.785042690593</v>
      </c>
      <c r="E88" s="682">
        <v>0.97450136956800004</v>
      </c>
      <c r="F88" s="680">
        <v>506</v>
      </c>
      <c r="G88" s="681">
        <v>168.666666666667</v>
      </c>
      <c r="H88" s="683">
        <v>35.749070000000003</v>
      </c>
      <c r="I88" s="680">
        <v>155.74627000000001</v>
      </c>
      <c r="J88" s="681">
        <v>-12.920396666666001</v>
      </c>
      <c r="K88" s="684">
        <v>0.30779895256899997</v>
      </c>
    </row>
    <row r="89" spans="1:11" ht="14.4" customHeight="1" thickBot="1" x14ac:dyDescent="0.35">
      <c r="A89" s="702" t="s">
        <v>404</v>
      </c>
      <c r="B89" s="680">
        <v>0</v>
      </c>
      <c r="C89" s="680">
        <v>9.8373000000000008</v>
      </c>
      <c r="D89" s="681">
        <v>9.8373000000000008</v>
      </c>
      <c r="E89" s="690" t="s">
        <v>346</v>
      </c>
      <c r="F89" s="680">
        <v>0</v>
      </c>
      <c r="G89" s="681">
        <v>0</v>
      </c>
      <c r="H89" s="683">
        <v>2.0908799999999998</v>
      </c>
      <c r="I89" s="680">
        <v>7.53104</v>
      </c>
      <c r="J89" s="681">
        <v>7.53104</v>
      </c>
      <c r="K89" s="691" t="s">
        <v>322</v>
      </c>
    </row>
    <row r="90" spans="1:11" ht="14.4" customHeight="1" thickBot="1" x14ac:dyDescent="0.35">
      <c r="A90" s="702" t="s">
        <v>405</v>
      </c>
      <c r="B90" s="680">
        <v>0</v>
      </c>
      <c r="C90" s="680">
        <v>19.809999999999999</v>
      </c>
      <c r="D90" s="681">
        <v>19.809999999999999</v>
      </c>
      <c r="E90" s="690" t="s">
        <v>346</v>
      </c>
      <c r="F90" s="680">
        <v>22.245102122349</v>
      </c>
      <c r="G90" s="681">
        <v>7.4150340407830004</v>
      </c>
      <c r="H90" s="683">
        <v>0</v>
      </c>
      <c r="I90" s="680">
        <v>0</v>
      </c>
      <c r="J90" s="681">
        <v>-7.4150340407830004</v>
      </c>
      <c r="K90" s="684">
        <v>0</v>
      </c>
    </row>
    <row r="91" spans="1:11" ht="14.4" customHeight="1" thickBot="1" x14ac:dyDescent="0.35">
      <c r="A91" s="702" t="s">
        <v>406</v>
      </c>
      <c r="B91" s="680">
        <v>86.115125984784996</v>
      </c>
      <c r="C91" s="680">
        <v>83.403710000000004</v>
      </c>
      <c r="D91" s="681">
        <v>-2.7114159847849999</v>
      </c>
      <c r="E91" s="682">
        <v>0.968514056575</v>
      </c>
      <c r="F91" s="680">
        <v>103.928218467345</v>
      </c>
      <c r="G91" s="681">
        <v>34.642739489114</v>
      </c>
      <c r="H91" s="683">
        <v>6.5565800000000003</v>
      </c>
      <c r="I91" s="680">
        <v>27.775500000000001</v>
      </c>
      <c r="J91" s="681">
        <v>-6.8672394891139996</v>
      </c>
      <c r="K91" s="684">
        <v>0.26725657775700001</v>
      </c>
    </row>
    <row r="92" spans="1:11" ht="14.4" customHeight="1" thickBot="1" x14ac:dyDescent="0.35">
      <c r="A92" s="701" t="s">
        <v>407</v>
      </c>
      <c r="B92" s="685">
        <v>3325.4172973641998</v>
      </c>
      <c r="C92" s="685">
        <v>1790.43155</v>
      </c>
      <c r="D92" s="686">
        <v>-1534.98574736419</v>
      </c>
      <c r="E92" s="692">
        <v>0.53840808232299997</v>
      </c>
      <c r="F92" s="685">
        <v>1852.59821732506</v>
      </c>
      <c r="G92" s="686">
        <v>617.53273910835196</v>
      </c>
      <c r="H92" s="688">
        <v>197.52855</v>
      </c>
      <c r="I92" s="685">
        <v>850.22950000000003</v>
      </c>
      <c r="J92" s="686">
        <v>232.69676089164801</v>
      </c>
      <c r="K92" s="693">
        <v>0.45893896045499999</v>
      </c>
    </row>
    <row r="93" spans="1:11" ht="14.4" customHeight="1" thickBot="1" x14ac:dyDescent="0.35">
      <c r="A93" s="702" t="s">
        <v>408</v>
      </c>
      <c r="B93" s="680">
        <v>32.999947479328</v>
      </c>
      <c r="C93" s="680">
        <v>25.904</v>
      </c>
      <c r="D93" s="681">
        <v>-7.0959474793280002</v>
      </c>
      <c r="E93" s="682">
        <v>0.78497094627800001</v>
      </c>
      <c r="F93" s="680">
        <v>26.999999999999002</v>
      </c>
      <c r="G93" s="681">
        <v>8.9999999999989999</v>
      </c>
      <c r="H93" s="683">
        <v>0</v>
      </c>
      <c r="I93" s="680">
        <v>0</v>
      </c>
      <c r="J93" s="681">
        <v>-8.9999999999989999</v>
      </c>
      <c r="K93" s="684">
        <v>0</v>
      </c>
    </row>
    <row r="94" spans="1:11" ht="14.4" customHeight="1" thickBot="1" x14ac:dyDescent="0.35">
      <c r="A94" s="702" t="s">
        <v>409</v>
      </c>
      <c r="B94" s="680">
        <v>163.689673424727</v>
      </c>
      <c r="C94" s="680">
        <v>203.07023000000001</v>
      </c>
      <c r="D94" s="681">
        <v>39.380556575272998</v>
      </c>
      <c r="E94" s="682">
        <v>1.2405805800159999</v>
      </c>
      <c r="F94" s="680">
        <v>191.525019554061</v>
      </c>
      <c r="G94" s="681">
        <v>63.841673184686002</v>
      </c>
      <c r="H94" s="683">
        <v>18.93</v>
      </c>
      <c r="I94" s="680">
        <v>87.972399999999993</v>
      </c>
      <c r="J94" s="681">
        <v>24.130726815313</v>
      </c>
      <c r="K94" s="684">
        <v>0.45932588966600002</v>
      </c>
    </row>
    <row r="95" spans="1:11" ht="14.4" customHeight="1" thickBot="1" x14ac:dyDescent="0.35">
      <c r="A95" s="702" t="s">
        <v>410</v>
      </c>
      <c r="B95" s="680">
        <v>2.999995225393</v>
      </c>
      <c r="C95" s="680">
        <v>3.9266000000000001</v>
      </c>
      <c r="D95" s="681">
        <v>0.92660477460599999</v>
      </c>
      <c r="E95" s="682">
        <v>1.308868749777</v>
      </c>
      <c r="F95" s="680">
        <v>3</v>
      </c>
      <c r="G95" s="681">
        <v>1</v>
      </c>
      <c r="H95" s="683">
        <v>0.65339999999999998</v>
      </c>
      <c r="I95" s="680">
        <v>0.65339999999999998</v>
      </c>
      <c r="J95" s="681">
        <v>-0.34660000000000002</v>
      </c>
      <c r="K95" s="684">
        <v>0.21779999999999999</v>
      </c>
    </row>
    <row r="96" spans="1:11" ht="14.4" customHeight="1" thickBot="1" x14ac:dyDescent="0.35">
      <c r="A96" s="702" t="s">
        <v>411</v>
      </c>
      <c r="B96" s="680">
        <v>239.40236516462201</v>
      </c>
      <c r="C96" s="680">
        <v>250.27423999999999</v>
      </c>
      <c r="D96" s="681">
        <v>10.871874835378</v>
      </c>
      <c r="E96" s="682">
        <v>1.0454125623520001</v>
      </c>
      <c r="F96" s="680">
        <v>169.26629586157699</v>
      </c>
      <c r="G96" s="681">
        <v>56.422098620524999</v>
      </c>
      <c r="H96" s="683">
        <v>8.2279999999999998</v>
      </c>
      <c r="I96" s="680">
        <v>42.562609999999999</v>
      </c>
      <c r="J96" s="681">
        <v>-13.859488620524999</v>
      </c>
      <c r="K96" s="684">
        <v>0.251453544152</v>
      </c>
    </row>
    <row r="97" spans="1:11" ht="14.4" customHeight="1" thickBot="1" x14ac:dyDescent="0.35">
      <c r="A97" s="702" t="s">
        <v>412</v>
      </c>
      <c r="B97" s="680">
        <v>2886.3253160701202</v>
      </c>
      <c r="C97" s="680">
        <v>1307.25648</v>
      </c>
      <c r="D97" s="681">
        <v>-1579.0688360701199</v>
      </c>
      <c r="E97" s="682">
        <v>0.45291376987900001</v>
      </c>
      <c r="F97" s="680">
        <v>1461.80690190942</v>
      </c>
      <c r="G97" s="681">
        <v>487.26896730314002</v>
      </c>
      <c r="H97" s="683">
        <v>167.98298</v>
      </c>
      <c r="I97" s="680">
        <v>717.30691999999999</v>
      </c>
      <c r="J97" s="681">
        <v>230.03795269686</v>
      </c>
      <c r="K97" s="684">
        <v>0.49069881874400001</v>
      </c>
    </row>
    <row r="98" spans="1:11" ht="14.4" customHeight="1" thickBot="1" x14ac:dyDescent="0.35">
      <c r="A98" s="702" t="s">
        <v>413</v>
      </c>
      <c r="B98" s="680">
        <v>0</v>
      </c>
      <c r="C98" s="680">
        <v>0</v>
      </c>
      <c r="D98" s="681">
        <v>0</v>
      </c>
      <c r="E98" s="682">
        <v>1</v>
      </c>
      <c r="F98" s="680">
        <v>0</v>
      </c>
      <c r="G98" s="681">
        <v>0</v>
      </c>
      <c r="H98" s="683">
        <v>1.73417</v>
      </c>
      <c r="I98" s="680">
        <v>1.73417</v>
      </c>
      <c r="J98" s="681">
        <v>1.73417</v>
      </c>
      <c r="K98" s="691" t="s">
        <v>346</v>
      </c>
    </row>
    <row r="99" spans="1:11" ht="14.4" customHeight="1" thickBot="1" x14ac:dyDescent="0.35">
      <c r="A99" s="701" t="s">
        <v>414</v>
      </c>
      <c r="B99" s="685">
        <v>44.999928380901999</v>
      </c>
      <c r="C99" s="685">
        <v>70.929749999999999</v>
      </c>
      <c r="D99" s="686">
        <v>25.929821619097002</v>
      </c>
      <c r="E99" s="692">
        <v>1.5762191752750001</v>
      </c>
      <c r="F99" s="685">
        <v>35</v>
      </c>
      <c r="G99" s="686">
        <v>11.666666666666</v>
      </c>
      <c r="H99" s="688">
        <v>0</v>
      </c>
      <c r="I99" s="685">
        <v>0</v>
      </c>
      <c r="J99" s="686">
        <v>-11.666666666666</v>
      </c>
      <c r="K99" s="693">
        <v>0</v>
      </c>
    </row>
    <row r="100" spans="1:11" ht="14.4" customHeight="1" thickBot="1" x14ac:dyDescent="0.35">
      <c r="A100" s="702" t="s">
        <v>415</v>
      </c>
      <c r="B100" s="680">
        <v>0</v>
      </c>
      <c r="C100" s="680">
        <v>0.53949999999999998</v>
      </c>
      <c r="D100" s="681">
        <v>0.53949999999999998</v>
      </c>
      <c r="E100" s="690" t="s">
        <v>346</v>
      </c>
      <c r="F100" s="680">
        <v>0</v>
      </c>
      <c r="G100" s="681">
        <v>0</v>
      </c>
      <c r="H100" s="683">
        <v>0</v>
      </c>
      <c r="I100" s="680">
        <v>0</v>
      </c>
      <c r="J100" s="681">
        <v>0</v>
      </c>
      <c r="K100" s="691" t="s">
        <v>322</v>
      </c>
    </row>
    <row r="101" spans="1:11" ht="14.4" customHeight="1" thickBot="1" x14ac:dyDescent="0.35">
      <c r="A101" s="702" t="s">
        <v>416</v>
      </c>
      <c r="B101" s="680">
        <v>44.999928380901999</v>
      </c>
      <c r="C101" s="680">
        <v>70.390249999999995</v>
      </c>
      <c r="D101" s="681">
        <v>25.390321619097001</v>
      </c>
      <c r="E101" s="682">
        <v>1.5642302673049999</v>
      </c>
      <c r="F101" s="680">
        <v>35</v>
      </c>
      <c r="G101" s="681">
        <v>11.666666666666</v>
      </c>
      <c r="H101" s="683">
        <v>0</v>
      </c>
      <c r="I101" s="680">
        <v>0</v>
      </c>
      <c r="J101" s="681">
        <v>-11.666666666666</v>
      </c>
      <c r="K101" s="684">
        <v>0</v>
      </c>
    </row>
    <row r="102" spans="1:11" ht="14.4" customHeight="1" thickBot="1" x14ac:dyDescent="0.35">
      <c r="A102" s="701" t="s">
        <v>417</v>
      </c>
      <c r="B102" s="685">
        <v>0</v>
      </c>
      <c r="C102" s="685">
        <v>0</v>
      </c>
      <c r="D102" s="686">
        <v>0</v>
      </c>
      <c r="E102" s="687" t="s">
        <v>322</v>
      </c>
      <c r="F102" s="685">
        <v>0</v>
      </c>
      <c r="G102" s="686">
        <v>0</v>
      </c>
      <c r="H102" s="688">
        <v>0</v>
      </c>
      <c r="I102" s="685">
        <v>0.25603999999999999</v>
      </c>
      <c r="J102" s="686">
        <v>0.25603999999999999</v>
      </c>
      <c r="K102" s="689" t="s">
        <v>346</v>
      </c>
    </row>
    <row r="103" spans="1:11" ht="14.4" customHeight="1" thickBot="1" x14ac:dyDescent="0.35">
      <c r="A103" s="702" t="s">
        <v>418</v>
      </c>
      <c r="B103" s="680">
        <v>0</v>
      </c>
      <c r="C103" s="680">
        <v>0</v>
      </c>
      <c r="D103" s="681">
        <v>0</v>
      </c>
      <c r="E103" s="690" t="s">
        <v>322</v>
      </c>
      <c r="F103" s="680">
        <v>0</v>
      </c>
      <c r="G103" s="681">
        <v>0</v>
      </c>
      <c r="H103" s="683">
        <v>0</v>
      </c>
      <c r="I103" s="680">
        <v>0.25603999999999999</v>
      </c>
      <c r="J103" s="681">
        <v>0.25603999999999999</v>
      </c>
      <c r="K103" s="691" t="s">
        <v>346</v>
      </c>
    </row>
    <row r="104" spans="1:11" ht="14.4" customHeight="1" thickBot="1" x14ac:dyDescent="0.35">
      <c r="A104" s="699" t="s">
        <v>48</v>
      </c>
      <c r="B104" s="680">
        <v>24034.002169777301</v>
      </c>
      <c r="C104" s="680">
        <v>26331.0131</v>
      </c>
      <c r="D104" s="681">
        <v>2297.0109302226701</v>
      </c>
      <c r="E104" s="682">
        <v>1.09557338449</v>
      </c>
      <c r="F104" s="680">
        <v>26063</v>
      </c>
      <c r="G104" s="681">
        <v>8687.6666666666697</v>
      </c>
      <c r="H104" s="683">
        <v>2254.5524099999998</v>
      </c>
      <c r="I104" s="680">
        <v>9128.2306900000003</v>
      </c>
      <c r="J104" s="681">
        <v>440.56402333333199</v>
      </c>
      <c r="K104" s="684">
        <v>0.35023714422699997</v>
      </c>
    </row>
    <row r="105" spans="1:11" ht="14.4" customHeight="1" thickBot="1" x14ac:dyDescent="0.35">
      <c r="A105" s="705" t="s">
        <v>419</v>
      </c>
      <c r="B105" s="685">
        <v>17750.001602461001</v>
      </c>
      <c r="C105" s="685">
        <v>19463.463</v>
      </c>
      <c r="D105" s="686">
        <v>1713.461397539</v>
      </c>
      <c r="E105" s="692">
        <v>1.0965330277659999</v>
      </c>
      <c r="F105" s="685">
        <v>19193</v>
      </c>
      <c r="G105" s="686">
        <v>6397.6666666666697</v>
      </c>
      <c r="H105" s="688">
        <v>1662.27</v>
      </c>
      <c r="I105" s="685">
        <v>6724.0060000000003</v>
      </c>
      <c r="J105" s="686">
        <v>326.33933333333198</v>
      </c>
      <c r="K105" s="693">
        <v>0.350336372635</v>
      </c>
    </row>
    <row r="106" spans="1:11" ht="14.4" customHeight="1" thickBot="1" x14ac:dyDescent="0.35">
      <c r="A106" s="701" t="s">
        <v>420</v>
      </c>
      <c r="B106" s="685">
        <v>17700.001597947001</v>
      </c>
      <c r="C106" s="685">
        <v>19390.403999999999</v>
      </c>
      <c r="D106" s="686">
        <v>1690.4024020529801</v>
      </c>
      <c r="E106" s="692">
        <v>1.095502951946</v>
      </c>
      <c r="F106" s="685">
        <v>19080</v>
      </c>
      <c r="G106" s="686">
        <v>6360</v>
      </c>
      <c r="H106" s="688">
        <v>1644.7929999999999</v>
      </c>
      <c r="I106" s="685">
        <v>6677.4189999999999</v>
      </c>
      <c r="J106" s="686">
        <v>317.41899999999799</v>
      </c>
      <c r="K106" s="693">
        <v>0.34996954926599999</v>
      </c>
    </row>
    <row r="107" spans="1:11" ht="14.4" customHeight="1" thickBot="1" x14ac:dyDescent="0.35">
      <c r="A107" s="702" t="s">
        <v>421</v>
      </c>
      <c r="B107" s="680">
        <v>17700.001597947001</v>
      </c>
      <c r="C107" s="680">
        <v>19390.403999999999</v>
      </c>
      <c r="D107" s="681">
        <v>1690.4024020529801</v>
      </c>
      <c r="E107" s="682">
        <v>1.095502951946</v>
      </c>
      <c r="F107" s="680">
        <v>19080</v>
      </c>
      <c r="G107" s="681">
        <v>6360</v>
      </c>
      <c r="H107" s="683">
        <v>1644.7929999999999</v>
      </c>
      <c r="I107" s="680">
        <v>6677.4189999999999</v>
      </c>
      <c r="J107" s="681">
        <v>317.41899999999799</v>
      </c>
      <c r="K107" s="684">
        <v>0.34996954926599999</v>
      </c>
    </row>
    <row r="108" spans="1:11" ht="14.4" customHeight="1" thickBot="1" x14ac:dyDescent="0.35">
      <c r="A108" s="701" t="s">
        <v>422</v>
      </c>
      <c r="B108" s="685">
        <v>0</v>
      </c>
      <c r="C108" s="685">
        <v>59.2</v>
      </c>
      <c r="D108" s="686">
        <v>59.2</v>
      </c>
      <c r="E108" s="687" t="s">
        <v>322</v>
      </c>
      <c r="F108" s="685">
        <v>60</v>
      </c>
      <c r="G108" s="686">
        <v>20</v>
      </c>
      <c r="H108" s="688">
        <v>9.6</v>
      </c>
      <c r="I108" s="685">
        <v>28.8</v>
      </c>
      <c r="J108" s="686">
        <v>8.8000000000000007</v>
      </c>
      <c r="K108" s="693">
        <v>0.48</v>
      </c>
    </row>
    <row r="109" spans="1:11" ht="14.4" customHeight="1" thickBot="1" x14ac:dyDescent="0.35">
      <c r="A109" s="702" t="s">
        <v>423</v>
      </c>
      <c r="B109" s="680">
        <v>0</v>
      </c>
      <c r="C109" s="680">
        <v>59.2</v>
      </c>
      <c r="D109" s="681">
        <v>59.2</v>
      </c>
      <c r="E109" s="690" t="s">
        <v>322</v>
      </c>
      <c r="F109" s="680">
        <v>60</v>
      </c>
      <c r="G109" s="681">
        <v>20</v>
      </c>
      <c r="H109" s="683">
        <v>9.6</v>
      </c>
      <c r="I109" s="680">
        <v>28.8</v>
      </c>
      <c r="J109" s="681">
        <v>8.8000000000000007</v>
      </c>
      <c r="K109" s="684">
        <v>0.48</v>
      </c>
    </row>
    <row r="110" spans="1:11" ht="14.4" customHeight="1" thickBot="1" x14ac:dyDescent="0.35">
      <c r="A110" s="701" t="s">
        <v>424</v>
      </c>
      <c r="B110" s="685">
        <v>50.000004513973998</v>
      </c>
      <c r="C110" s="685">
        <v>13.859</v>
      </c>
      <c r="D110" s="686">
        <v>-36.141004513974003</v>
      </c>
      <c r="E110" s="692">
        <v>0.277179974976</v>
      </c>
      <c r="F110" s="685">
        <v>53</v>
      </c>
      <c r="G110" s="686">
        <v>17.666666666666</v>
      </c>
      <c r="H110" s="688">
        <v>7.8769999999999998</v>
      </c>
      <c r="I110" s="685">
        <v>17.786999999999999</v>
      </c>
      <c r="J110" s="686">
        <v>0.120333333333</v>
      </c>
      <c r="K110" s="693">
        <v>0.33560377358400001</v>
      </c>
    </row>
    <row r="111" spans="1:11" ht="14.4" customHeight="1" thickBot="1" x14ac:dyDescent="0.35">
      <c r="A111" s="702" t="s">
        <v>425</v>
      </c>
      <c r="B111" s="680">
        <v>50.000004513973998</v>
      </c>
      <c r="C111" s="680">
        <v>13.859</v>
      </c>
      <c r="D111" s="681">
        <v>-36.141004513974003</v>
      </c>
      <c r="E111" s="682">
        <v>0.277179974976</v>
      </c>
      <c r="F111" s="680">
        <v>53</v>
      </c>
      <c r="G111" s="681">
        <v>17.666666666666</v>
      </c>
      <c r="H111" s="683">
        <v>7.8769999999999998</v>
      </c>
      <c r="I111" s="680">
        <v>17.786999999999999</v>
      </c>
      <c r="J111" s="681">
        <v>0.120333333333</v>
      </c>
      <c r="K111" s="684">
        <v>0.33560377358400001</v>
      </c>
    </row>
    <row r="112" spans="1:11" ht="14.4" customHeight="1" thickBot="1" x14ac:dyDescent="0.35">
      <c r="A112" s="700" t="s">
        <v>426</v>
      </c>
      <c r="B112" s="680">
        <v>6018.0005433019896</v>
      </c>
      <c r="C112" s="680">
        <v>6576.4780099999998</v>
      </c>
      <c r="D112" s="681">
        <v>558.47746669800995</v>
      </c>
      <c r="E112" s="682">
        <v>1.092801165882</v>
      </c>
      <c r="F112" s="680">
        <v>6487.99999999999</v>
      </c>
      <c r="G112" s="681">
        <v>2162.6666666666601</v>
      </c>
      <c r="H112" s="683">
        <v>559.22924999999998</v>
      </c>
      <c r="I112" s="680">
        <v>2270.3187499999999</v>
      </c>
      <c r="J112" s="681">
        <v>107.652083333337</v>
      </c>
      <c r="K112" s="684">
        <v>0.34992582459900001</v>
      </c>
    </row>
    <row r="113" spans="1:11" ht="14.4" customHeight="1" thickBot="1" x14ac:dyDescent="0.35">
      <c r="A113" s="701" t="s">
        <v>427</v>
      </c>
      <c r="B113" s="685">
        <v>1593.0001438152301</v>
      </c>
      <c r="C113" s="685">
        <v>1745.13102</v>
      </c>
      <c r="D113" s="686">
        <v>152.130876184768</v>
      </c>
      <c r="E113" s="692">
        <v>1.0954995997800001</v>
      </c>
      <c r="F113" s="685">
        <v>1716.99999999999</v>
      </c>
      <c r="G113" s="686">
        <v>572.33333333333098</v>
      </c>
      <c r="H113" s="688">
        <v>148.03100000000001</v>
      </c>
      <c r="I113" s="685">
        <v>600.96400000000006</v>
      </c>
      <c r="J113" s="686">
        <v>28.630666666669001</v>
      </c>
      <c r="K113" s="693">
        <v>0.35000815375599997</v>
      </c>
    </row>
    <row r="114" spans="1:11" ht="14.4" customHeight="1" thickBot="1" x14ac:dyDescent="0.35">
      <c r="A114" s="702" t="s">
        <v>428</v>
      </c>
      <c r="B114" s="680">
        <v>1593.0001438152301</v>
      </c>
      <c r="C114" s="680">
        <v>1745.13102</v>
      </c>
      <c r="D114" s="681">
        <v>152.130876184768</v>
      </c>
      <c r="E114" s="682">
        <v>1.0954995997800001</v>
      </c>
      <c r="F114" s="680">
        <v>1716.99999999999</v>
      </c>
      <c r="G114" s="681">
        <v>572.33333333333098</v>
      </c>
      <c r="H114" s="683">
        <v>148.03100000000001</v>
      </c>
      <c r="I114" s="680">
        <v>600.96400000000006</v>
      </c>
      <c r="J114" s="681">
        <v>28.630666666669001</v>
      </c>
      <c r="K114" s="684">
        <v>0.35000815375599997</v>
      </c>
    </row>
    <row r="115" spans="1:11" ht="14.4" customHeight="1" thickBot="1" x14ac:dyDescent="0.35">
      <c r="A115" s="701" t="s">
        <v>429</v>
      </c>
      <c r="B115" s="685">
        <v>4425.0003994867602</v>
      </c>
      <c r="C115" s="685">
        <v>4831.34699</v>
      </c>
      <c r="D115" s="686">
        <v>406.34659051324297</v>
      </c>
      <c r="E115" s="692">
        <v>1.091829729678</v>
      </c>
      <c r="F115" s="685">
        <v>4771</v>
      </c>
      <c r="G115" s="686">
        <v>1590.3333333333301</v>
      </c>
      <c r="H115" s="688">
        <v>411.19824999999997</v>
      </c>
      <c r="I115" s="685">
        <v>1669.35475</v>
      </c>
      <c r="J115" s="686">
        <v>79.021416666666994</v>
      </c>
      <c r="K115" s="693">
        <v>0.34989619576600001</v>
      </c>
    </row>
    <row r="116" spans="1:11" ht="14.4" customHeight="1" thickBot="1" x14ac:dyDescent="0.35">
      <c r="A116" s="702" t="s">
        <v>430</v>
      </c>
      <c r="B116" s="680">
        <v>4425.0003994867602</v>
      </c>
      <c r="C116" s="680">
        <v>4831.34699</v>
      </c>
      <c r="D116" s="681">
        <v>406.34659051324297</v>
      </c>
      <c r="E116" s="682">
        <v>1.091829729678</v>
      </c>
      <c r="F116" s="680">
        <v>4771</v>
      </c>
      <c r="G116" s="681">
        <v>1590.3333333333301</v>
      </c>
      <c r="H116" s="683">
        <v>411.19824999999997</v>
      </c>
      <c r="I116" s="680">
        <v>1669.35475</v>
      </c>
      <c r="J116" s="681">
        <v>79.021416666666994</v>
      </c>
      <c r="K116" s="684">
        <v>0.34989619576600001</v>
      </c>
    </row>
    <row r="117" spans="1:11" ht="14.4" customHeight="1" thickBot="1" x14ac:dyDescent="0.35">
      <c r="A117" s="700" t="s">
        <v>431</v>
      </c>
      <c r="B117" s="680">
        <v>266.000024014345</v>
      </c>
      <c r="C117" s="680">
        <v>291.07209</v>
      </c>
      <c r="D117" s="681">
        <v>25.072065985654</v>
      </c>
      <c r="E117" s="682">
        <v>1.094255878654</v>
      </c>
      <c r="F117" s="680">
        <v>382</v>
      </c>
      <c r="G117" s="681">
        <v>127.333333333333</v>
      </c>
      <c r="H117" s="683">
        <v>33.053159999999998</v>
      </c>
      <c r="I117" s="680">
        <v>133.90593999999999</v>
      </c>
      <c r="J117" s="681">
        <v>6.5726066666660001</v>
      </c>
      <c r="K117" s="684">
        <v>0.35053910994699999</v>
      </c>
    </row>
    <row r="118" spans="1:11" ht="14.4" customHeight="1" thickBot="1" x14ac:dyDescent="0.35">
      <c r="A118" s="701" t="s">
        <v>432</v>
      </c>
      <c r="B118" s="685">
        <v>266.000024014345</v>
      </c>
      <c r="C118" s="685">
        <v>291.07209</v>
      </c>
      <c r="D118" s="686">
        <v>25.072065985654</v>
      </c>
      <c r="E118" s="692">
        <v>1.094255878654</v>
      </c>
      <c r="F118" s="685">
        <v>382</v>
      </c>
      <c r="G118" s="686">
        <v>127.333333333333</v>
      </c>
      <c r="H118" s="688">
        <v>33.053159999999998</v>
      </c>
      <c r="I118" s="685">
        <v>133.90593999999999</v>
      </c>
      <c r="J118" s="686">
        <v>6.5726066666660001</v>
      </c>
      <c r="K118" s="693">
        <v>0.35053910994699999</v>
      </c>
    </row>
    <row r="119" spans="1:11" ht="14.4" customHeight="1" thickBot="1" x14ac:dyDescent="0.35">
      <c r="A119" s="702" t="s">
        <v>433</v>
      </c>
      <c r="B119" s="680">
        <v>266.000024014345</v>
      </c>
      <c r="C119" s="680">
        <v>291.07209</v>
      </c>
      <c r="D119" s="681">
        <v>25.072065985654</v>
      </c>
      <c r="E119" s="682">
        <v>1.094255878654</v>
      </c>
      <c r="F119" s="680">
        <v>382</v>
      </c>
      <c r="G119" s="681">
        <v>127.333333333333</v>
      </c>
      <c r="H119" s="683">
        <v>33.053159999999998</v>
      </c>
      <c r="I119" s="680">
        <v>133.90593999999999</v>
      </c>
      <c r="J119" s="681">
        <v>6.5726066666660001</v>
      </c>
      <c r="K119" s="684">
        <v>0.35053910994699999</v>
      </c>
    </row>
    <row r="120" spans="1:11" ht="14.4" customHeight="1" thickBot="1" x14ac:dyDescent="0.35">
      <c r="A120" s="699" t="s">
        <v>434</v>
      </c>
      <c r="B120" s="680">
        <v>0</v>
      </c>
      <c r="C120" s="680">
        <v>19.933420000000002</v>
      </c>
      <c r="D120" s="681">
        <v>19.933420000000002</v>
      </c>
      <c r="E120" s="690" t="s">
        <v>322</v>
      </c>
      <c r="F120" s="680">
        <v>0</v>
      </c>
      <c r="G120" s="681">
        <v>0</v>
      </c>
      <c r="H120" s="683">
        <v>4.5999999999999996</v>
      </c>
      <c r="I120" s="680">
        <v>17.902170000000002</v>
      </c>
      <c r="J120" s="681">
        <v>17.902170000000002</v>
      </c>
      <c r="K120" s="691" t="s">
        <v>322</v>
      </c>
    </row>
    <row r="121" spans="1:11" ht="14.4" customHeight="1" thickBot="1" x14ac:dyDescent="0.35">
      <c r="A121" s="700" t="s">
        <v>435</v>
      </c>
      <c r="B121" s="680">
        <v>0</v>
      </c>
      <c r="C121" s="680">
        <v>19.933420000000002</v>
      </c>
      <c r="D121" s="681">
        <v>19.933420000000002</v>
      </c>
      <c r="E121" s="690" t="s">
        <v>322</v>
      </c>
      <c r="F121" s="680">
        <v>0</v>
      </c>
      <c r="G121" s="681">
        <v>0</v>
      </c>
      <c r="H121" s="683">
        <v>4.5999999999999996</v>
      </c>
      <c r="I121" s="680">
        <v>17.902170000000002</v>
      </c>
      <c r="J121" s="681">
        <v>17.902170000000002</v>
      </c>
      <c r="K121" s="691" t="s">
        <v>322</v>
      </c>
    </row>
    <row r="122" spans="1:11" ht="14.4" customHeight="1" thickBot="1" x14ac:dyDescent="0.35">
      <c r="A122" s="701" t="s">
        <v>436</v>
      </c>
      <c r="B122" s="685">
        <v>0</v>
      </c>
      <c r="C122" s="685">
        <v>16.28342</v>
      </c>
      <c r="D122" s="686">
        <v>16.28342</v>
      </c>
      <c r="E122" s="687" t="s">
        <v>322</v>
      </c>
      <c r="F122" s="685">
        <v>0</v>
      </c>
      <c r="G122" s="686">
        <v>0</v>
      </c>
      <c r="H122" s="688">
        <v>4.5999999999999996</v>
      </c>
      <c r="I122" s="685">
        <v>13.61937</v>
      </c>
      <c r="J122" s="686">
        <v>13.61937</v>
      </c>
      <c r="K122" s="689" t="s">
        <v>322</v>
      </c>
    </row>
    <row r="123" spans="1:11" ht="14.4" customHeight="1" thickBot="1" x14ac:dyDescent="0.35">
      <c r="A123" s="702" t="s">
        <v>437</v>
      </c>
      <c r="B123" s="680">
        <v>0</v>
      </c>
      <c r="C123" s="680">
        <v>3.32342</v>
      </c>
      <c r="D123" s="681">
        <v>3.32342</v>
      </c>
      <c r="E123" s="690" t="s">
        <v>322</v>
      </c>
      <c r="F123" s="680">
        <v>0</v>
      </c>
      <c r="G123" s="681">
        <v>0</v>
      </c>
      <c r="H123" s="683">
        <v>0</v>
      </c>
      <c r="I123" s="680">
        <v>0.71936999999999995</v>
      </c>
      <c r="J123" s="681">
        <v>0.71936999999999995</v>
      </c>
      <c r="K123" s="691" t="s">
        <v>322</v>
      </c>
    </row>
    <row r="124" spans="1:11" ht="14.4" customHeight="1" thickBot="1" x14ac:dyDescent="0.35">
      <c r="A124" s="702" t="s">
        <v>438</v>
      </c>
      <c r="B124" s="680">
        <v>0</v>
      </c>
      <c r="C124" s="680">
        <v>12.85</v>
      </c>
      <c r="D124" s="681">
        <v>12.85</v>
      </c>
      <c r="E124" s="690" t="s">
        <v>322</v>
      </c>
      <c r="F124" s="680">
        <v>0</v>
      </c>
      <c r="G124" s="681">
        <v>0</v>
      </c>
      <c r="H124" s="683">
        <v>4.5999999999999996</v>
      </c>
      <c r="I124" s="680">
        <v>12.9</v>
      </c>
      <c r="J124" s="681">
        <v>12.9</v>
      </c>
      <c r="K124" s="691" t="s">
        <v>322</v>
      </c>
    </row>
    <row r="125" spans="1:11" ht="14.4" customHeight="1" thickBot="1" x14ac:dyDescent="0.35">
      <c r="A125" s="702" t="s">
        <v>439</v>
      </c>
      <c r="B125" s="680">
        <v>0</v>
      </c>
      <c r="C125" s="680">
        <v>0.11</v>
      </c>
      <c r="D125" s="681">
        <v>0.11</v>
      </c>
      <c r="E125" s="690" t="s">
        <v>322</v>
      </c>
      <c r="F125" s="680">
        <v>0</v>
      </c>
      <c r="G125" s="681">
        <v>0</v>
      </c>
      <c r="H125" s="683">
        <v>0</v>
      </c>
      <c r="I125" s="680">
        <v>0</v>
      </c>
      <c r="J125" s="681">
        <v>0</v>
      </c>
      <c r="K125" s="691" t="s">
        <v>322</v>
      </c>
    </row>
    <row r="126" spans="1:11" ht="14.4" customHeight="1" thickBot="1" x14ac:dyDescent="0.35">
      <c r="A126" s="704" t="s">
        <v>440</v>
      </c>
      <c r="B126" s="680">
        <v>0</v>
      </c>
      <c r="C126" s="680">
        <v>0.45</v>
      </c>
      <c r="D126" s="681">
        <v>0.45</v>
      </c>
      <c r="E126" s="690" t="s">
        <v>322</v>
      </c>
      <c r="F126" s="680">
        <v>0</v>
      </c>
      <c r="G126" s="681">
        <v>0</v>
      </c>
      <c r="H126" s="683">
        <v>0</v>
      </c>
      <c r="I126" s="680">
        <v>0</v>
      </c>
      <c r="J126" s="681">
        <v>0</v>
      </c>
      <c r="K126" s="691" t="s">
        <v>322</v>
      </c>
    </row>
    <row r="127" spans="1:11" ht="14.4" customHeight="1" thickBot="1" x14ac:dyDescent="0.35">
      <c r="A127" s="702" t="s">
        <v>441</v>
      </c>
      <c r="B127" s="680">
        <v>0</v>
      </c>
      <c r="C127" s="680">
        <v>0.45</v>
      </c>
      <c r="D127" s="681">
        <v>0.45</v>
      </c>
      <c r="E127" s="690" t="s">
        <v>322</v>
      </c>
      <c r="F127" s="680">
        <v>0</v>
      </c>
      <c r="G127" s="681">
        <v>0</v>
      </c>
      <c r="H127" s="683">
        <v>0</v>
      </c>
      <c r="I127" s="680">
        <v>0</v>
      </c>
      <c r="J127" s="681">
        <v>0</v>
      </c>
      <c r="K127" s="691" t="s">
        <v>322</v>
      </c>
    </row>
    <row r="128" spans="1:11" ht="14.4" customHeight="1" thickBot="1" x14ac:dyDescent="0.35">
      <c r="A128" s="704" t="s">
        <v>442</v>
      </c>
      <c r="B128" s="680">
        <v>0</v>
      </c>
      <c r="C128" s="680">
        <v>3.2</v>
      </c>
      <c r="D128" s="681">
        <v>3.2</v>
      </c>
      <c r="E128" s="690" t="s">
        <v>322</v>
      </c>
      <c r="F128" s="680">
        <v>0</v>
      </c>
      <c r="G128" s="681">
        <v>0</v>
      </c>
      <c r="H128" s="683">
        <v>0</v>
      </c>
      <c r="I128" s="680">
        <v>0.5</v>
      </c>
      <c r="J128" s="681">
        <v>0.5</v>
      </c>
      <c r="K128" s="691" t="s">
        <v>322</v>
      </c>
    </row>
    <row r="129" spans="1:11" ht="14.4" customHeight="1" thickBot="1" x14ac:dyDescent="0.35">
      <c r="A129" s="702" t="s">
        <v>443</v>
      </c>
      <c r="B129" s="680">
        <v>0</v>
      </c>
      <c r="C129" s="680">
        <v>3.2</v>
      </c>
      <c r="D129" s="681">
        <v>3.2</v>
      </c>
      <c r="E129" s="690" t="s">
        <v>322</v>
      </c>
      <c r="F129" s="680">
        <v>0</v>
      </c>
      <c r="G129" s="681">
        <v>0</v>
      </c>
      <c r="H129" s="683">
        <v>0</v>
      </c>
      <c r="I129" s="680">
        <v>0.5</v>
      </c>
      <c r="J129" s="681">
        <v>0.5</v>
      </c>
      <c r="K129" s="691" t="s">
        <v>322</v>
      </c>
    </row>
    <row r="130" spans="1:11" ht="14.4" customHeight="1" thickBot="1" x14ac:dyDescent="0.35">
      <c r="A130" s="701" t="s">
        <v>444</v>
      </c>
      <c r="B130" s="685">
        <v>0</v>
      </c>
      <c r="C130" s="685">
        <v>0</v>
      </c>
      <c r="D130" s="686">
        <v>0</v>
      </c>
      <c r="E130" s="692">
        <v>1</v>
      </c>
      <c r="F130" s="685">
        <v>0</v>
      </c>
      <c r="G130" s="686">
        <v>0</v>
      </c>
      <c r="H130" s="688">
        <v>0</v>
      </c>
      <c r="I130" s="685">
        <v>3.7827999999999999</v>
      </c>
      <c r="J130" s="686">
        <v>3.7827999999999999</v>
      </c>
      <c r="K130" s="689" t="s">
        <v>346</v>
      </c>
    </row>
    <row r="131" spans="1:11" ht="14.4" customHeight="1" thickBot="1" x14ac:dyDescent="0.35">
      <c r="A131" s="702" t="s">
        <v>445</v>
      </c>
      <c r="B131" s="680">
        <v>0</v>
      </c>
      <c r="C131" s="680">
        <v>0</v>
      </c>
      <c r="D131" s="681">
        <v>0</v>
      </c>
      <c r="E131" s="682">
        <v>1</v>
      </c>
      <c r="F131" s="680">
        <v>0</v>
      </c>
      <c r="G131" s="681">
        <v>0</v>
      </c>
      <c r="H131" s="683">
        <v>0</v>
      </c>
      <c r="I131" s="680">
        <v>3.7827999999999999</v>
      </c>
      <c r="J131" s="681">
        <v>3.7827999999999999</v>
      </c>
      <c r="K131" s="691" t="s">
        <v>346</v>
      </c>
    </row>
    <row r="132" spans="1:11" ht="14.4" customHeight="1" thickBot="1" x14ac:dyDescent="0.35">
      <c r="A132" s="699" t="s">
        <v>446</v>
      </c>
      <c r="B132" s="680">
        <v>11570.182125772701</v>
      </c>
      <c r="C132" s="680">
        <v>11689.74389</v>
      </c>
      <c r="D132" s="681">
        <v>119.561764227268</v>
      </c>
      <c r="E132" s="682">
        <v>1.010333611254</v>
      </c>
      <c r="F132" s="680">
        <v>12427</v>
      </c>
      <c r="G132" s="681">
        <v>4142.3333333333403</v>
      </c>
      <c r="H132" s="683">
        <v>950.53899999999999</v>
      </c>
      <c r="I132" s="680">
        <v>3843.4140000000002</v>
      </c>
      <c r="J132" s="681">
        <v>-298.91933333333799</v>
      </c>
      <c r="K132" s="684">
        <v>0.30927931117700003</v>
      </c>
    </row>
    <row r="133" spans="1:11" ht="14.4" customHeight="1" thickBot="1" x14ac:dyDescent="0.35">
      <c r="A133" s="700" t="s">
        <v>447</v>
      </c>
      <c r="B133" s="680">
        <v>11543.026655784201</v>
      </c>
      <c r="C133" s="680">
        <v>11578.63</v>
      </c>
      <c r="D133" s="681">
        <v>35.603344215821998</v>
      </c>
      <c r="E133" s="682">
        <v>1.003084402841</v>
      </c>
      <c r="F133" s="680">
        <v>12426</v>
      </c>
      <c r="G133" s="681">
        <v>4142.00000000001</v>
      </c>
      <c r="H133" s="683">
        <v>950.53899999999999</v>
      </c>
      <c r="I133" s="680">
        <v>3833.3710000000001</v>
      </c>
      <c r="J133" s="681">
        <v>-308.629000000004</v>
      </c>
      <c r="K133" s="684">
        <v>0.30849597617800001</v>
      </c>
    </row>
    <row r="134" spans="1:11" ht="14.4" customHeight="1" thickBot="1" x14ac:dyDescent="0.35">
      <c r="A134" s="701" t="s">
        <v>448</v>
      </c>
      <c r="B134" s="685">
        <v>11543.026655784201</v>
      </c>
      <c r="C134" s="685">
        <v>11578.63</v>
      </c>
      <c r="D134" s="686">
        <v>35.603344215821998</v>
      </c>
      <c r="E134" s="692">
        <v>1.003084402841</v>
      </c>
      <c r="F134" s="685">
        <v>12426</v>
      </c>
      <c r="G134" s="686">
        <v>4142.00000000001</v>
      </c>
      <c r="H134" s="688">
        <v>950.53899999999999</v>
      </c>
      <c r="I134" s="685">
        <v>3833.3710000000001</v>
      </c>
      <c r="J134" s="686">
        <v>-308.629000000004</v>
      </c>
      <c r="K134" s="693">
        <v>0.30849597617800001</v>
      </c>
    </row>
    <row r="135" spans="1:11" ht="14.4" customHeight="1" thickBot="1" x14ac:dyDescent="0.35">
      <c r="A135" s="702" t="s">
        <v>449</v>
      </c>
      <c r="B135" s="680">
        <v>372.00085904459098</v>
      </c>
      <c r="C135" s="680">
        <v>403.79199999999997</v>
      </c>
      <c r="D135" s="681">
        <v>31.791140955408999</v>
      </c>
      <c r="E135" s="682">
        <v>1.0854598589819999</v>
      </c>
      <c r="F135" s="680">
        <v>468.00000000000102</v>
      </c>
      <c r="G135" s="681">
        <v>156</v>
      </c>
      <c r="H135" s="683">
        <v>40.006</v>
      </c>
      <c r="I135" s="680">
        <v>158.06399999999999</v>
      </c>
      <c r="J135" s="681">
        <v>2.063999999999</v>
      </c>
      <c r="K135" s="684">
        <v>0.33774358974300001</v>
      </c>
    </row>
    <row r="136" spans="1:11" ht="14.4" customHeight="1" thickBot="1" x14ac:dyDescent="0.35">
      <c r="A136" s="702" t="s">
        <v>450</v>
      </c>
      <c r="B136" s="680">
        <v>2417.0055814805801</v>
      </c>
      <c r="C136" s="680">
        <v>2418.3130000000001</v>
      </c>
      <c r="D136" s="681">
        <v>1.307418519417</v>
      </c>
      <c r="E136" s="682">
        <v>1.0005409249070001</v>
      </c>
      <c r="F136" s="680">
        <v>2526</v>
      </c>
      <c r="G136" s="681">
        <v>842.00000000000102</v>
      </c>
      <c r="H136" s="683">
        <v>182.798</v>
      </c>
      <c r="I136" s="680">
        <v>764.46699999999998</v>
      </c>
      <c r="J136" s="681">
        <v>-77.533000000000996</v>
      </c>
      <c r="K136" s="684">
        <v>0.30263935075199999</v>
      </c>
    </row>
    <row r="137" spans="1:11" ht="14.4" customHeight="1" thickBot="1" x14ac:dyDescent="0.35">
      <c r="A137" s="702" t="s">
        <v>451</v>
      </c>
      <c r="B137" s="680">
        <v>23.000053112972001</v>
      </c>
      <c r="C137" s="680">
        <v>23.076000000000001</v>
      </c>
      <c r="D137" s="681">
        <v>7.5946887027000004E-2</v>
      </c>
      <c r="E137" s="682">
        <v>1.0033020309409999</v>
      </c>
      <c r="F137" s="680">
        <v>23</v>
      </c>
      <c r="G137" s="681">
        <v>7.6666666666659999</v>
      </c>
      <c r="H137" s="683">
        <v>1.923</v>
      </c>
      <c r="I137" s="680">
        <v>7.6920000000000002</v>
      </c>
      <c r="J137" s="681">
        <v>2.5333333332999999E-2</v>
      </c>
      <c r="K137" s="684">
        <v>0.33443478260800003</v>
      </c>
    </row>
    <row r="138" spans="1:11" ht="14.4" customHeight="1" thickBot="1" x14ac:dyDescent="0.35">
      <c r="A138" s="702" t="s">
        <v>452</v>
      </c>
      <c r="B138" s="680">
        <v>649.00149870951498</v>
      </c>
      <c r="C138" s="680">
        <v>651.95600000000002</v>
      </c>
      <c r="D138" s="681">
        <v>2.9545012904850001</v>
      </c>
      <c r="E138" s="682">
        <v>1.004552379765</v>
      </c>
      <c r="F138" s="680">
        <v>655.00000000000102</v>
      </c>
      <c r="G138" s="681">
        <v>218.333333333334</v>
      </c>
      <c r="H138" s="683">
        <v>54.691000000000003</v>
      </c>
      <c r="I138" s="680">
        <v>218.66399999999999</v>
      </c>
      <c r="J138" s="681">
        <v>0.33066666666599998</v>
      </c>
      <c r="K138" s="684">
        <v>0.33383816793799997</v>
      </c>
    </row>
    <row r="139" spans="1:11" ht="14.4" customHeight="1" thickBot="1" x14ac:dyDescent="0.35">
      <c r="A139" s="702" t="s">
        <v>453</v>
      </c>
      <c r="B139" s="680">
        <v>8082.01866343652</v>
      </c>
      <c r="C139" s="680">
        <v>8081.4930000000004</v>
      </c>
      <c r="D139" s="681">
        <v>-0.52566343651699998</v>
      </c>
      <c r="E139" s="682">
        <v>0.99993495889299999</v>
      </c>
      <c r="F139" s="680">
        <v>8754.0000000000091</v>
      </c>
      <c r="G139" s="681">
        <v>2918</v>
      </c>
      <c r="H139" s="683">
        <v>671.12099999999998</v>
      </c>
      <c r="I139" s="680">
        <v>2684.4839999999999</v>
      </c>
      <c r="J139" s="681">
        <v>-233.516000000003</v>
      </c>
      <c r="K139" s="684">
        <v>0.30665798492099999</v>
      </c>
    </row>
    <row r="140" spans="1:11" ht="14.4" customHeight="1" thickBot="1" x14ac:dyDescent="0.35">
      <c r="A140" s="700" t="s">
        <v>454</v>
      </c>
      <c r="B140" s="680">
        <v>27.155469988553001</v>
      </c>
      <c r="C140" s="680">
        <v>111.11389</v>
      </c>
      <c r="D140" s="681">
        <v>83.958420011445995</v>
      </c>
      <c r="E140" s="682">
        <v>4.0917682532040001</v>
      </c>
      <c r="F140" s="680">
        <v>1</v>
      </c>
      <c r="G140" s="681">
        <v>0.33333333333300003</v>
      </c>
      <c r="H140" s="683">
        <v>0</v>
      </c>
      <c r="I140" s="680">
        <v>10.042999999999999</v>
      </c>
      <c r="J140" s="681">
        <v>9.7096666666659992</v>
      </c>
      <c r="K140" s="684">
        <v>10.042999999999999</v>
      </c>
    </row>
    <row r="141" spans="1:11" ht="14.4" customHeight="1" thickBot="1" x14ac:dyDescent="0.35">
      <c r="A141" s="701" t="s">
        <v>455</v>
      </c>
      <c r="B141" s="685">
        <v>0</v>
      </c>
      <c r="C141" s="685">
        <v>85.528999999999996</v>
      </c>
      <c r="D141" s="686">
        <v>85.528999999999996</v>
      </c>
      <c r="E141" s="687" t="s">
        <v>346</v>
      </c>
      <c r="F141" s="685">
        <v>1</v>
      </c>
      <c r="G141" s="686">
        <v>0.33333333333300003</v>
      </c>
      <c r="H141" s="688">
        <v>0</v>
      </c>
      <c r="I141" s="685">
        <v>0</v>
      </c>
      <c r="J141" s="686">
        <v>-0.33333333333300003</v>
      </c>
      <c r="K141" s="693">
        <v>0</v>
      </c>
    </row>
    <row r="142" spans="1:11" ht="14.4" customHeight="1" thickBot="1" x14ac:dyDescent="0.35">
      <c r="A142" s="702" t="s">
        <v>456</v>
      </c>
      <c r="B142" s="680">
        <v>0</v>
      </c>
      <c r="C142" s="680">
        <v>85.528999999999996</v>
      </c>
      <c r="D142" s="681">
        <v>85.528999999999996</v>
      </c>
      <c r="E142" s="690" t="s">
        <v>346</v>
      </c>
      <c r="F142" s="680">
        <v>1</v>
      </c>
      <c r="G142" s="681">
        <v>0.33333333333300003</v>
      </c>
      <c r="H142" s="683">
        <v>0</v>
      </c>
      <c r="I142" s="680">
        <v>0</v>
      </c>
      <c r="J142" s="681">
        <v>-0.33333333333300003</v>
      </c>
      <c r="K142" s="684">
        <v>0</v>
      </c>
    </row>
    <row r="143" spans="1:11" ht="14.4" customHeight="1" thickBot="1" x14ac:dyDescent="0.35">
      <c r="A143" s="701" t="s">
        <v>457</v>
      </c>
      <c r="B143" s="685">
        <v>0</v>
      </c>
      <c r="C143" s="685">
        <v>14.225009999999999</v>
      </c>
      <c r="D143" s="686">
        <v>14.225009999999999</v>
      </c>
      <c r="E143" s="687" t="s">
        <v>346</v>
      </c>
      <c r="F143" s="685">
        <v>0</v>
      </c>
      <c r="G143" s="686">
        <v>0</v>
      </c>
      <c r="H143" s="688">
        <v>0</v>
      </c>
      <c r="I143" s="685">
        <v>0</v>
      </c>
      <c r="J143" s="686">
        <v>0</v>
      </c>
      <c r="K143" s="689" t="s">
        <v>322</v>
      </c>
    </row>
    <row r="144" spans="1:11" ht="14.4" customHeight="1" thickBot="1" x14ac:dyDescent="0.35">
      <c r="A144" s="702" t="s">
        <v>458</v>
      </c>
      <c r="B144" s="680">
        <v>0</v>
      </c>
      <c r="C144" s="680">
        <v>14.225009999999999</v>
      </c>
      <c r="D144" s="681">
        <v>14.225009999999999</v>
      </c>
      <c r="E144" s="690" t="s">
        <v>346</v>
      </c>
      <c r="F144" s="680">
        <v>0</v>
      </c>
      <c r="G144" s="681">
        <v>0</v>
      </c>
      <c r="H144" s="683">
        <v>0</v>
      </c>
      <c r="I144" s="680">
        <v>0</v>
      </c>
      <c r="J144" s="681">
        <v>0</v>
      </c>
      <c r="K144" s="691" t="s">
        <v>322</v>
      </c>
    </row>
    <row r="145" spans="1:11" ht="14.4" customHeight="1" thickBot="1" x14ac:dyDescent="0.35">
      <c r="A145" s="701" t="s">
        <v>459</v>
      </c>
      <c r="B145" s="685">
        <v>27.155469988553001</v>
      </c>
      <c r="C145" s="685">
        <v>4.5617000000000001</v>
      </c>
      <c r="D145" s="686">
        <v>-22.593769988552999</v>
      </c>
      <c r="E145" s="692">
        <v>0.16798457187099999</v>
      </c>
      <c r="F145" s="685">
        <v>0</v>
      </c>
      <c r="G145" s="686">
        <v>0</v>
      </c>
      <c r="H145" s="688">
        <v>0</v>
      </c>
      <c r="I145" s="685">
        <v>0</v>
      </c>
      <c r="J145" s="686">
        <v>0</v>
      </c>
      <c r="K145" s="689" t="s">
        <v>322</v>
      </c>
    </row>
    <row r="146" spans="1:11" ht="14.4" customHeight="1" thickBot="1" x14ac:dyDescent="0.35">
      <c r="A146" s="702" t="s">
        <v>460</v>
      </c>
      <c r="B146" s="680">
        <v>27.155469988553001</v>
      </c>
      <c r="C146" s="680">
        <v>4.5617000000000001</v>
      </c>
      <c r="D146" s="681">
        <v>-22.593769988552999</v>
      </c>
      <c r="E146" s="682">
        <v>0.16798457187099999</v>
      </c>
      <c r="F146" s="680">
        <v>0</v>
      </c>
      <c r="G146" s="681">
        <v>0</v>
      </c>
      <c r="H146" s="683">
        <v>0</v>
      </c>
      <c r="I146" s="680">
        <v>0</v>
      </c>
      <c r="J146" s="681">
        <v>0</v>
      </c>
      <c r="K146" s="691" t="s">
        <v>322</v>
      </c>
    </row>
    <row r="147" spans="1:11" ht="14.4" customHeight="1" thickBot="1" x14ac:dyDescent="0.35">
      <c r="A147" s="701" t="s">
        <v>461</v>
      </c>
      <c r="B147" s="685">
        <v>0</v>
      </c>
      <c r="C147" s="685">
        <v>6.7981800000000003</v>
      </c>
      <c r="D147" s="686">
        <v>6.7981800000000003</v>
      </c>
      <c r="E147" s="687" t="s">
        <v>322</v>
      </c>
      <c r="F147" s="685">
        <v>0</v>
      </c>
      <c r="G147" s="686">
        <v>0</v>
      </c>
      <c r="H147" s="688">
        <v>0</v>
      </c>
      <c r="I147" s="685">
        <v>10.042999999999999</v>
      </c>
      <c r="J147" s="686">
        <v>10.042999999999999</v>
      </c>
      <c r="K147" s="689" t="s">
        <v>322</v>
      </c>
    </row>
    <row r="148" spans="1:11" ht="14.4" customHeight="1" thickBot="1" x14ac:dyDescent="0.35">
      <c r="A148" s="702" t="s">
        <v>462</v>
      </c>
      <c r="B148" s="680">
        <v>0</v>
      </c>
      <c r="C148" s="680">
        <v>6.7981800000000003</v>
      </c>
      <c r="D148" s="681">
        <v>6.7981800000000003</v>
      </c>
      <c r="E148" s="690" t="s">
        <v>322</v>
      </c>
      <c r="F148" s="680">
        <v>0</v>
      </c>
      <c r="G148" s="681">
        <v>0</v>
      </c>
      <c r="H148" s="683">
        <v>0</v>
      </c>
      <c r="I148" s="680">
        <v>10.042999999999999</v>
      </c>
      <c r="J148" s="681">
        <v>10.042999999999999</v>
      </c>
      <c r="K148" s="691" t="s">
        <v>322</v>
      </c>
    </row>
    <row r="149" spans="1:11" ht="14.4" customHeight="1" thickBot="1" x14ac:dyDescent="0.35">
      <c r="A149" s="699" t="s">
        <v>463</v>
      </c>
      <c r="B149" s="680">
        <v>0</v>
      </c>
      <c r="C149" s="680">
        <v>0.69599999999999995</v>
      </c>
      <c r="D149" s="681">
        <v>0.69599999999999995</v>
      </c>
      <c r="E149" s="690" t="s">
        <v>322</v>
      </c>
      <c r="F149" s="680">
        <v>0</v>
      </c>
      <c r="G149" s="681">
        <v>0</v>
      </c>
      <c r="H149" s="683">
        <v>0</v>
      </c>
      <c r="I149" s="680">
        <v>0.66737999999999997</v>
      </c>
      <c r="J149" s="681">
        <v>0.66737999999999997</v>
      </c>
      <c r="K149" s="691" t="s">
        <v>322</v>
      </c>
    </row>
    <row r="150" spans="1:11" ht="14.4" customHeight="1" thickBot="1" x14ac:dyDescent="0.35">
      <c r="A150" s="700" t="s">
        <v>464</v>
      </c>
      <c r="B150" s="680">
        <v>0</v>
      </c>
      <c r="C150" s="680">
        <v>0.69599999999999995</v>
      </c>
      <c r="D150" s="681">
        <v>0.69599999999999995</v>
      </c>
      <c r="E150" s="690" t="s">
        <v>322</v>
      </c>
      <c r="F150" s="680">
        <v>0</v>
      </c>
      <c r="G150" s="681">
        <v>0</v>
      </c>
      <c r="H150" s="683">
        <v>0</v>
      </c>
      <c r="I150" s="680">
        <v>0.66737999999999997</v>
      </c>
      <c r="J150" s="681">
        <v>0.66737999999999997</v>
      </c>
      <c r="K150" s="691" t="s">
        <v>322</v>
      </c>
    </row>
    <row r="151" spans="1:11" ht="14.4" customHeight="1" thickBot="1" x14ac:dyDescent="0.35">
      <c r="A151" s="701" t="s">
        <v>465</v>
      </c>
      <c r="B151" s="685">
        <v>0</v>
      </c>
      <c r="C151" s="685">
        <v>0.69599999999999995</v>
      </c>
      <c r="D151" s="686">
        <v>0.69599999999999995</v>
      </c>
      <c r="E151" s="687" t="s">
        <v>322</v>
      </c>
      <c r="F151" s="685">
        <v>0</v>
      </c>
      <c r="G151" s="686">
        <v>0</v>
      </c>
      <c r="H151" s="688">
        <v>0</v>
      </c>
      <c r="I151" s="685">
        <v>0.66737999999999997</v>
      </c>
      <c r="J151" s="686">
        <v>0.66737999999999997</v>
      </c>
      <c r="K151" s="689" t="s">
        <v>322</v>
      </c>
    </row>
    <row r="152" spans="1:11" ht="14.4" customHeight="1" thickBot="1" x14ac:dyDescent="0.35">
      <c r="A152" s="702" t="s">
        <v>466</v>
      </c>
      <c r="B152" s="680">
        <v>0</v>
      </c>
      <c r="C152" s="680">
        <v>0.69599999999999995</v>
      </c>
      <c r="D152" s="681">
        <v>0.69599999999999995</v>
      </c>
      <c r="E152" s="690" t="s">
        <v>322</v>
      </c>
      <c r="F152" s="680">
        <v>0</v>
      </c>
      <c r="G152" s="681">
        <v>0</v>
      </c>
      <c r="H152" s="683">
        <v>0</v>
      </c>
      <c r="I152" s="680">
        <v>0.66737999999999997</v>
      </c>
      <c r="J152" s="681">
        <v>0.66737999999999997</v>
      </c>
      <c r="K152" s="691" t="s">
        <v>322</v>
      </c>
    </row>
    <row r="153" spans="1:11" ht="14.4" customHeight="1" thickBot="1" x14ac:dyDescent="0.35">
      <c r="A153" s="698" t="s">
        <v>467</v>
      </c>
      <c r="B153" s="680">
        <v>153023.28827073</v>
      </c>
      <c r="C153" s="680">
        <v>143414.19691</v>
      </c>
      <c r="D153" s="681">
        <v>-9609.0913607296807</v>
      </c>
      <c r="E153" s="682">
        <v>0.93720503938099997</v>
      </c>
      <c r="F153" s="680">
        <v>160420.39160985799</v>
      </c>
      <c r="G153" s="681">
        <v>53473.463869952699</v>
      </c>
      <c r="H153" s="683">
        <v>10941.560020000001</v>
      </c>
      <c r="I153" s="680">
        <v>48195.439310000002</v>
      </c>
      <c r="J153" s="681">
        <v>-5278.0245599527098</v>
      </c>
      <c r="K153" s="684">
        <v>0.30043212603000002</v>
      </c>
    </row>
    <row r="154" spans="1:11" ht="14.4" customHeight="1" thickBot="1" x14ac:dyDescent="0.35">
      <c r="A154" s="699" t="s">
        <v>468</v>
      </c>
      <c r="B154" s="680">
        <v>152952.916717257</v>
      </c>
      <c r="C154" s="680">
        <v>143411.41222999999</v>
      </c>
      <c r="D154" s="681">
        <v>-9541.5044872571598</v>
      </c>
      <c r="E154" s="682">
        <v>0.93761802852700005</v>
      </c>
      <c r="F154" s="680">
        <v>160417.82351284401</v>
      </c>
      <c r="G154" s="681">
        <v>53472.607837614698</v>
      </c>
      <c r="H154" s="683">
        <v>10941.560020000001</v>
      </c>
      <c r="I154" s="680">
        <v>48191.40047</v>
      </c>
      <c r="J154" s="681">
        <v>-5281.2073676146501</v>
      </c>
      <c r="K154" s="684">
        <v>0.30041175858500002</v>
      </c>
    </row>
    <row r="155" spans="1:11" ht="14.4" customHeight="1" thickBot="1" x14ac:dyDescent="0.35">
      <c r="A155" s="700" t="s">
        <v>469</v>
      </c>
      <c r="B155" s="680">
        <v>152952.916717257</v>
      </c>
      <c r="C155" s="680">
        <v>143411.41222999999</v>
      </c>
      <c r="D155" s="681">
        <v>-9541.5044872571598</v>
      </c>
      <c r="E155" s="682">
        <v>0.93761802852700005</v>
      </c>
      <c r="F155" s="680">
        <v>160417.82351284401</v>
      </c>
      <c r="G155" s="681">
        <v>53472.607837614698</v>
      </c>
      <c r="H155" s="683">
        <v>10941.560020000001</v>
      </c>
      <c r="I155" s="680">
        <v>48191.40047</v>
      </c>
      <c r="J155" s="681">
        <v>-5281.2073676146501</v>
      </c>
      <c r="K155" s="684">
        <v>0.30041175858500002</v>
      </c>
    </row>
    <row r="156" spans="1:11" ht="14.4" customHeight="1" thickBot="1" x14ac:dyDescent="0.35">
      <c r="A156" s="701" t="s">
        <v>470</v>
      </c>
      <c r="B156" s="685">
        <v>41.459090211037001</v>
      </c>
      <c r="C156" s="685">
        <v>18.591139999999999</v>
      </c>
      <c r="D156" s="686">
        <v>-22.867950211037002</v>
      </c>
      <c r="E156" s="692">
        <v>0.448421321002</v>
      </c>
      <c r="F156" s="685">
        <v>20</v>
      </c>
      <c r="G156" s="686">
        <v>6.6666666666659999</v>
      </c>
      <c r="H156" s="688">
        <v>0</v>
      </c>
      <c r="I156" s="685">
        <v>0</v>
      </c>
      <c r="J156" s="686">
        <v>-6.6666666666659999</v>
      </c>
      <c r="K156" s="693">
        <v>0</v>
      </c>
    </row>
    <row r="157" spans="1:11" ht="14.4" customHeight="1" thickBot="1" x14ac:dyDescent="0.35">
      <c r="A157" s="702" t="s">
        <v>471</v>
      </c>
      <c r="B157" s="680">
        <v>6.4351256075769996</v>
      </c>
      <c r="C157" s="680">
        <v>10.056050000000001</v>
      </c>
      <c r="D157" s="681">
        <v>3.6209243924229999</v>
      </c>
      <c r="E157" s="682">
        <v>1.562681230053</v>
      </c>
      <c r="F157" s="680">
        <v>10</v>
      </c>
      <c r="G157" s="681">
        <v>3.333333333333</v>
      </c>
      <c r="H157" s="683">
        <v>0</v>
      </c>
      <c r="I157" s="680">
        <v>0</v>
      </c>
      <c r="J157" s="681">
        <v>-3.333333333333</v>
      </c>
      <c r="K157" s="684">
        <v>0</v>
      </c>
    </row>
    <row r="158" spans="1:11" ht="14.4" customHeight="1" thickBot="1" x14ac:dyDescent="0.35">
      <c r="A158" s="702" t="s">
        <v>472</v>
      </c>
      <c r="B158" s="680">
        <v>35.023964603460001</v>
      </c>
      <c r="C158" s="680">
        <v>8.5350900000000003</v>
      </c>
      <c r="D158" s="681">
        <v>-26.488874603460001</v>
      </c>
      <c r="E158" s="682">
        <v>0.243692857066</v>
      </c>
      <c r="F158" s="680">
        <v>10</v>
      </c>
      <c r="G158" s="681">
        <v>3.333333333333</v>
      </c>
      <c r="H158" s="683">
        <v>0</v>
      </c>
      <c r="I158" s="680">
        <v>0</v>
      </c>
      <c r="J158" s="681">
        <v>-3.333333333333</v>
      </c>
      <c r="K158" s="684">
        <v>0</v>
      </c>
    </row>
    <row r="159" spans="1:11" ht="14.4" customHeight="1" thickBot="1" x14ac:dyDescent="0.35">
      <c r="A159" s="701" t="s">
        <v>473</v>
      </c>
      <c r="B159" s="685">
        <v>102.000010227403</v>
      </c>
      <c r="C159" s="685">
        <v>125.91373</v>
      </c>
      <c r="D159" s="686">
        <v>23.913719772596998</v>
      </c>
      <c r="E159" s="692">
        <v>1.2344482095560001</v>
      </c>
      <c r="F159" s="685">
        <v>136</v>
      </c>
      <c r="G159" s="686">
        <v>45.333333333333002</v>
      </c>
      <c r="H159" s="688">
        <v>0</v>
      </c>
      <c r="I159" s="685">
        <v>56.934420000000003</v>
      </c>
      <c r="J159" s="686">
        <v>11.601086666665999</v>
      </c>
      <c r="K159" s="693">
        <v>0.41863544117599999</v>
      </c>
    </row>
    <row r="160" spans="1:11" ht="14.4" customHeight="1" thickBot="1" x14ac:dyDescent="0.35">
      <c r="A160" s="702" t="s">
        <v>474</v>
      </c>
      <c r="B160" s="680">
        <v>102.000010227403</v>
      </c>
      <c r="C160" s="680">
        <v>122.40133</v>
      </c>
      <c r="D160" s="681">
        <v>20.401319772596999</v>
      </c>
      <c r="E160" s="682">
        <v>1.2000129188919999</v>
      </c>
      <c r="F160" s="680">
        <v>136</v>
      </c>
      <c r="G160" s="681">
        <v>45.333333333333002</v>
      </c>
      <c r="H160" s="683">
        <v>0</v>
      </c>
      <c r="I160" s="680">
        <v>56.934420000000003</v>
      </c>
      <c r="J160" s="681">
        <v>11.601086666665999</v>
      </c>
      <c r="K160" s="684">
        <v>0.41863544117599999</v>
      </c>
    </row>
    <row r="161" spans="1:11" ht="14.4" customHeight="1" thickBot="1" x14ac:dyDescent="0.35">
      <c r="A161" s="702" t="s">
        <v>475</v>
      </c>
      <c r="B161" s="680">
        <v>0</v>
      </c>
      <c r="C161" s="680">
        <v>3.5124</v>
      </c>
      <c r="D161" s="681">
        <v>3.5124</v>
      </c>
      <c r="E161" s="690" t="s">
        <v>322</v>
      </c>
      <c r="F161" s="680">
        <v>0</v>
      </c>
      <c r="G161" s="681">
        <v>0</v>
      </c>
      <c r="H161" s="683">
        <v>0</v>
      </c>
      <c r="I161" s="680">
        <v>0</v>
      </c>
      <c r="J161" s="681">
        <v>0</v>
      </c>
      <c r="K161" s="691" t="s">
        <v>322</v>
      </c>
    </row>
    <row r="162" spans="1:11" ht="14.4" customHeight="1" thickBot="1" x14ac:dyDescent="0.35">
      <c r="A162" s="701" t="s">
        <v>476</v>
      </c>
      <c r="B162" s="685">
        <v>3968.4426927315399</v>
      </c>
      <c r="C162" s="685">
        <v>4170.3316500000001</v>
      </c>
      <c r="D162" s="686">
        <v>201.888957268463</v>
      </c>
      <c r="E162" s="692">
        <v>1.050873597756</v>
      </c>
      <c r="F162" s="685">
        <v>4309.8235128439801</v>
      </c>
      <c r="G162" s="686">
        <v>1436.60783761466</v>
      </c>
      <c r="H162" s="688">
        <v>387.20983999999999</v>
      </c>
      <c r="I162" s="685">
        <v>1314.5257200000001</v>
      </c>
      <c r="J162" s="686">
        <v>-122.082117614659</v>
      </c>
      <c r="K162" s="693">
        <v>0.3050068561</v>
      </c>
    </row>
    <row r="163" spans="1:11" ht="14.4" customHeight="1" thickBot="1" x14ac:dyDescent="0.35">
      <c r="A163" s="702" t="s">
        <v>477</v>
      </c>
      <c r="B163" s="680">
        <v>0.442294865506</v>
      </c>
      <c r="C163" s="680">
        <v>0.50083999999999995</v>
      </c>
      <c r="D163" s="681">
        <v>5.8545134493000001E-2</v>
      </c>
      <c r="E163" s="682">
        <v>1.132366751368</v>
      </c>
      <c r="F163" s="680">
        <v>0</v>
      </c>
      <c r="G163" s="681">
        <v>0</v>
      </c>
      <c r="H163" s="683">
        <v>-6.0000000000000001E-3</v>
      </c>
      <c r="I163" s="680">
        <v>0.25512000000000001</v>
      </c>
      <c r="J163" s="681">
        <v>0.25512000000000001</v>
      </c>
      <c r="K163" s="691" t="s">
        <v>322</v>
      </c>
    </row>
    <row r="164" spans="1:11" ht="14.4" customHeight="1" thickBot="1" x14ac:dyDescent="0.35">
      <c r="A164" s="702" t="s">
        <v>478</v>
      </c>
      <c r="B164" s="680">
        <v>3900.0003910477599</v>
      </c>
      <c r="C164" s="680">
        <v>3944.3210899999999</v>
      </c>
      <c r="D164" s="681">
        <v>44.320698952237002</v>
      </c>
      <c r="E164" s="682">
        <v>1.0113642806430001</v>
      </c>
      <c r="F164" s="680">
        <v>4218.8235128439801</v>
      </c>
      <c r="G164" s="681">
        <v>1406.2745042813301</v>
      </c>
      <c r="H164" s="683">
        <v>387.21584000000001</v>
      </c>
      <c r="I164" s="680">
        <v>1264.9471799999999</v>
      </c>
      <c r="J164" s="681">
        <v>-141.32732428132601</v>
      </c>
      <c r="K164" s="684">
        <v>0.29983410686599998</v>
      </c>
    </row>
    <row r="165" spans="1:11" ht="14.4" customHeight="1" thickBot="1" x14ac:dyDescent="0.35">
      <c r="A165" s="702" t="s">
        <v>479</v>
      </c>
      <c r="B165" s="680">
        <v>68.000006818268005</v>
      </c>
      <c r="C165" s="680">
        <v>225.50971999999999</v>
      </c>
      <c r="D165" s="681">
        <v>157.509713181731</v>
      </c>
      <c r="E165" s="682">
        <v>3.316319079241</v>
      </c>
      <c r="F165" s="680">
        <v>91</v>
      </c>
      <c r="G165" s="681">
        <v>30.333333333333002</v>
      </c>
      <c r="H165" s="683">
        <v>0</v>
      </c>
      <c r="I165" s="680">
        <v>49.323419999999999</v>
      </c>
      <c r="J165" s="681">
        <v>18.990086666665999</v>
      </c>
      <c r="K165" s="684">
        <v>0.54201560439499996</v>
      </c>
    </row>
    <row r="166" spans="1:11" ht="14.4" customHeight="1" thickBot="1" x14ac:dyDescent="0.35">
      <c r="A166" s="701" t="s">
        <v>480</v>
      </c>
      <c r="B166" s="685">
        <v>148841.01492408701</v>
      </c>
      <c r="C166" s="685">
        <v>134318.71333999999</v>
      </c>
      <c r="D166" s="686">
        <v>-14522.301584087199</v>
      </c>
      <c r="E166" s="692">
        <v>0.90243078098100005</v>
      </c>
      <c r="F166" s="685">
        <v>155952</v>
      </c>
      <c r="G166" s="686">
        <v>51984</v>
      </c>
      <c r="H166" s="688">
        <v>10554.350179999999</v>
      </c>
      <c r="I166" s="685">
        <v>46820.175049999998</v>
      </c>
      <c r="J166" s="686">
        <v>-5163.8249499999902</v>
      </c>
      <c r="K166" s="693">
        <v>0.30022170315199997</v>
      </c>
    </row>
    <row r="167" spans="1:11" ht="14.4" customHeight="1" thickBot="1" x14ac:dyDescent="0.35">
      <c r="A167" s="702" t="s">
        <v>481</v>
      </c>
      <c r="B167" s="680">
        <v>73893.007409151905</v>
      </c>
      <c r="C167" s="680">
        <v>62051.035159999999</v>
      </c>
      <c r="D167" s="681">
        <v>-11841.972249151901</v>
      </c>
      <c r="E167" s="682">
        <v>0.83974163910199995</v>
      </c>
      <c r="F167" s="680">
        <v>76196</v>
      </c>
      <c r="G167" s="681">
        <v>25398.666666666701</v>
      </c>
      <c r="H167" s="683">
        <v>4702.7267499999998</v>
      </c>
      <c r="I167" s="680">
        <v>20821.135470000001</v>
      </c>
      <c r="J167" s="681">
        <v>-4577.5311966666704</v>
      </c>
      <c r="K167" s="684">
        <v>0.27325759186800003</v>
      </c>
    </row>
    <row r="168" spans="1:11" ht="14.4" customHeight="1" thickBot="1" x14ac:dyDescent="0.35">
      <c r="A168" s="702" t="s">
        <v>482</v>
      </c>
      <c r="B168" s="680">
        <v>74343.007454272796</v>
      </c>
      <c r="C168" s="680">
        <v>70423.397169999997</v>
      </c>
      <c r="D168" s="681">
        <v>-3919.6102842727901</v>
      </c>
      <c r="E168" s="682">
        <v>0.94727667848599995</v>
      </c>
      <c r="F168" s="680">
        <v>77784</v>
      </c>
      <c r="G168" s="681">
        <v>25928</v>
      </c>
      <c r="H168" s="683">
        <v>5814.1587900000004</v>
      </c>
      <c r="I168" s="680">
        <v>25236.975129999999</v>
      </c>
      <c r="J168" s="681">
        <v>-691.02486999999405</v>
      </c>
      <c r="K168" s="684">
        <v>0.32444943857300002</v>
      </c>
    </row>
    <row r="169" spans="1:11" ht="14.4" customHeight="1" thickBot="1" x14ac:dyDescent="0.35">
      <c r="A169" s="702" t="s">
        <v>483</v>
      </c>
      <c r="B169" s="680">
        <v>282.000028275761</v>
      </c>
      <c r="C169" s="680">
        <v>662.86836000000005</v>
      </c>
      <c r="D169" s="681">
        <v>380.868331724239</v>
      </c>
      <c r="E169" s="682">
        <v>2.3505967855850001</v>
      </c>
      <c r="F169" s="680">
        <v>674</v>
      </c>
      <c r="G169" s="681">
        <v>224.666666666667</v>
      </c>
      <c r="H169" s="683">
        <v>37.464640000000003</v>
      </c>
      <c r="I169" s="680">
        <v>584.10735999999997</v>
      </c>
      <c r="J169" s="681">
        <v>359.440693333333</v>
      </c>
      <c r="K169" s="684">
        <v>0.86662813056300003</v>
      </c>
    </row>
    <row r="170" spans="1:11" ht="14.4" customHeight="1" thickBot="1" x14ac:dyDescent="0.35">
      <c r="A170" s="702" t="s">
        <v>484</v>
      </c>
      <c r="B170" s="680">
        <v>323.00003238677601</v>
      </c>
      <c r="C170" s="680">
        <v>1181.41265</v>
      </c>
      <c r="D170" s="681">
        <v>858.41261761322403</v>
      </c>
      <c r="E170" s="682">
        <v>3.6576239366599999</v>
      </c>
      <c r="F170" s="680">
        <v>1298</v>
      </c>
      <c r="G170" s="681">
        <v>432.66666666666703</v>
      </c>
      <c r="H170" s="683">
        <v>0</v>
      </c>
      <c r="I170" s="680">
        <v>177.95708999999999</v>
      </c>
      <c r="J170" s="681">
        <v>-254.709576666667</v>
      </c>
      <c r="K170" s="684">
        <v>0.137100993836</v>
      </c>
    </row>
    <row r="171" spans="1:11" ht="14.4" customHeight="1" thickBot="1" x14ac:dyDescent="0.35">
      <c r="A171" s="701" t="s">
        <v>485</v>
      </c>
      <c r="B171" s="685">
        <v>0</v>
      </c>
      <c r="C171" s="685">
        <v>4777.8623699999998</v>
      </c>
      <c r="D171" s="686">
        <v>4777.8623699999998</v>
      </c>
      <c r="E171" s="687" t="s">
        <v>322</v>
      </c>
      <c r="F171" s="685">
        <v>0</v>
      </c>
      <c r="G171" s="686">
        <v>0</v>
      </c>
      <c r="H171" s="688">
        <v>0</v>
      </c>
      <c r="I171" s="685">
        <v>-0.23472000000000001</v>
      </c>
      <c r="J171" s="686">
        <v>-0.23472000000000001</v>
      </c>
      <c r="K171" s="689" t="s">
        <v>322</v>
      </c>
    </row>
    <row r="172" spans="1:11" ht="14.4" customHeight="1" thickBot="1" x14ac:dyDescent="0.35">
      <c r="A172" s="702" t="s">
        <v>486</v>
      </c>
      <c r="B172" s="680">
        <v>0</v>
      </c>
      <c r="C172" s="680">
        <v>652.95761000000005</v>
      </c>
      <c r="D172" s="681">
        <v>652.95761000000005</v>
      </c>
      <c r="E172" s="690" t="s">
        <v>322</v>
      </c>
      <c r="F172" s="680">
        <v>0</v>
      </c>
      <c r="G172" s="681">
        <v>0</v>
      </c>
      <c r="H172" s="683">
        <v>0</v>
      </c>
      <c r="I172" s="680">
        <v>0</v>
      </c>
      <c r="J172" s="681">
        <v>0</v>
      </c>
      <c r="K172" s="691" t="s">
        <v>322</v>
      </c>
    </row>
    <row r="173" spans="1:11" ht="14.4" customHeight="1" thickBot="1" x14ac:dyDescent="0.35">
      <c r="A173" s="702" t="s">
        <v>487</v>
      </c>
      <c r="B173" s="680">
        <v>0</v>
      </c>
      <c r="C173" s="680">
        <v>4124.9047600000004</v>
      </c>
      <c r="D173" s="681">
        <v>4124.9047600000004</v>
      </c>
      <c r="E173" s="690" t="s">
        <v>322</v>
      </c>
      <c r="F173" s="680">
        <v>0</v>
      </c>
      <c r="G173" s="681">
        <v>0</v>
      </c>
      <c r="H173" s="683">
        <v>0</v>
      </c>
      <c r="I173" s="680">
        <v>-0.23472000000000001</v>
      </c>
      <c r="J173" s="681">
        <v>-0.23472000000000001</v>
      </c>
      <c r="K173" s="691" t="s">
        <v>322</v>
      </c>
    </row>
    <row r="174" spans="1:11" ht="14.4" customHeight="1" thickBot="1" x14ac:dyDescent="0.35">
      <c r="A174" s="699" t="s">
        <v>488</v>
      </c>
      <c r="B174" s="680">
        <v>70.37155347254</v>
      </c>
      <c r="C174" s="680">
        <v>2.7846799999999998</v>
      </c>
      <c r="D174" s="681">
        <v>-67.586873472540006</v>
      </c>
      <c r="E174" s="682">
        <v>3.9571103130999999E-2</v>
      </c>
      <c r="F174" s="680">
        <v>2.5680970141609998</v>
      </c>
      <c r="G174" s="681">
        <v>0.85603233805300005</v>
      </c>
      <c r="H174" s="683">
        <v>0</v>
      </c>
      <c r="I174" s="680">
        <v>4.0388400000000004</v>
      </c>
      <c r="J174" s="681">
        <v>3.1828076619460002</v>
      </c>
      <c r="K174" s="684">
        <v>1.5726975958180001</v>
      </c>
    </row>
    <row r="175" spans="1:11" ht="14.4" customHeight="1" thickBot="1" x14ac:dyDescent="0.35">
      <c r="A175" s="700" t="s">
        <v>489</v>
      </c>
      <c r="B175" s="680">
        <v>0</v>
      </c>
      <c r="C175" s="680">
        <v>0</v>
      </c>
      <c r="D175" s="681">
        <v>0</v>
      </c>
      <c r="E175" s="690" t="s">
        <v>322</v>
      </c>
      <c r="F175" s="680">
        <v>0</v>
      </c>
      <c r="G175" s="681">
        <v>0</v>
      </c>
      <c r="H175" s="683">
        <v>0</v>
      </c>
      <c r="I175" s="680">
        <v>4.0388400000000004</v>
      </c>
      <c r="J175" s="681">
        <v>4.0388400000000004</v>
      </c>
      <c r="K175" s="691" t="s">
        <v>346</v>
      </c>
    </row>
    <row r="176" spans="1:11" ht="14.4" customHeight="1" thickBot="1" x14ac:dyDescent="0.35">
      <c r="A176" s="701" t="s">
        <v>490</v>
      </c>
      <c r="B176" s="685">
        <v>0</v>
      </c>
      <c r="C176" s="685">
        <v>0</v>
      </c>
      <c r="D176" s="686">
        <v>0</v>
      </c>
      <c r="E176" s="687" t="s">
        <v>322</v>
      </c>
      <c r="F176" s="685">
        <v>0</v>
      </c>
      <c r="G176" s="686">
        <v>0</v>
      </c>
      <c r="H176" s="688">
        <v>0</v>
      </c>
      <c r="I176" s="685">
        <v>4.0388400000000004</v>
      </c>
      <c r="J176" s="686">
        <v>4.0388400000000004</v>
      </c>
      <c r="K176" s="689" t="s">
        <v>346</v>
      </c>
    </row>
    <row r="177" spans="1:11" ht="14.4" customHeight="1" thickBot="1" x14ac:dyDescent="0.35">
      <c r="A177" s="702" t="s">
        <v>491</v>
      </c>
      <c r="B177" s="680">
        <v>0</v>
      </c>
      <c r="C177" s="680">
        <v>0</v>
      </c>
      <c r="D177" s="681">
        <v>0</v>
      </c>
      <c r="E177" s="690" t="s">
        <v>322</v>
      </c>
      <c r="F177" s="680">
        <v>0</v>
      </c>
      <c r="G177" s="681">
        <v>0</v>
      </c>
      <c r="H177" s="683">
        <v>0</v>
      </c>
      <c r="I177" s="680">
        <v>4.0388400000000004</v>
      </c>
      <c r="J177" s="681">
        <v>4.0388400000000004</v>
      </c>
      <c r="K177" s="691" t="s">
        <v>346</v>
      </c>
    </row>
    <row r="178" spans="1:11" ht="14.4" customHeight="1" thickBot="1" x14ac:dyDescent="0.35">
      <c r="A178" s="705" t="s">
        <v>492</v>
      </c>
      <c r="B178" s="685">
        <v>70.37155347254</v>
      </c>
      <c r="C178" s="685">
        <v>2.7846799999999998</v>
      </c>
      <c r="D178" s="686">
        <v>-67.586873472540006</v>
      </c>
      <c r="E178" s="692">
        <v>3.9571103130999999E-2</v>
      </c>
      <c r="F178" s="685">
        <v>2.5680970141609998</v>
      </c>
      <c r="G178" s="686">
        <v>0.85603233805300005</v>
      </c>
      <c r="H178" s="688">
        <v>0</v>
      </c>
      <c r="I178" s="685">
        <v>0</v>
      </c>
      <c r="J178" s="686">
        <v>-0.85603233805300005</v>
      </c>
      <c r="K178" s="693">
        <v>0</v>
      </c>
    </row>
    <row r="179" spans="1:11" ht="14.4" customHeight="1" thickBot="1" x14ac:dyDescent="0.35">
      <c r="A179" s="701" t="s">
        <v>493</v>
      </c>
      <c r="B179" s="685">
        <v>0</v>
      </c>
      <c r="C179" s="685">
        <v>-4.6000000000000001E-4</v>
      </c>
      <c r="D179" s="686">
        <v>-4.6000000000000001E-4</v>
      </c>
      <c r="E179" s="687" t="s">
        <v>322</v>
      </c>
      <c r="F179" s="685">
        <v>0</v>
      </c>
      <c r="G179" s="686">
        <v>0</v>
      </c>
      <c r="H179" s="688">
        <v>0</v>
      </c>
      <c r="I179" s="685">
        <v>0</v>
      </c>
      <c r="J179" s="686">
        <v>0</v>
      </c>
      <c r="K179" s="689" t="s">
        <v>322</v>
      </c>
    </row>
    <row r="180" spans="1:11" ht="14.4" customHeight="1" thickBot="1" x14ac:dyDescent="0.35">
      <c r="A180" s="702" t="s">
        <v>494</v>
      </c>
      <c r="B180" s="680">
        <v>0</v>
      </c>
      <c r="C180" s="680">
        <v>-4.6000000000000001E-4</v>
      </c>
      <c r="D180" s="681">
        <v>-4.6000000000000001E-4</v>
      </c>
      <c r="E180" s="690" t="s">
        <v>322</v>
      </c>
      <c r="F180" s="680">
        <v>0</v>
      </c>
      <c r="G180" s="681">
        <v>0</v>
      </c>
      <c r="H180" s="683">
        <v>0</v>
      </c>
      <c r="I180" s="680">
        <v>0</v>
      </c>
      <c r="J180" s="681">
        <v>0</v>
      </c>
      <c r="K180" s="691" t="s">
        <v>322</v>
      </c>
    </row>
    <row r="181" spans="1:11" ht="14.4" customHeight="1" thickBot="1" x14ac:dyDescent="0.35">
      <c r="A181" s="701" t="s">
        <v>495</v>
      </c>
      <c r="B181" s="685">
        <v>70.37155347254</v>
      </c>
      <c r="C181" s="685">
        <v>2.7851400000000002</v>
      </c>
      <c r="D181" s="686">
        <v>-67.586413472540002</v>
      </c>
      <c r="E181" s="692">
        <v>3.9577639863000003E-2</v>
      </c>
      <c r="F181" s="685">
        <v>2.5680970141609998</v>
      </c>
      <c r="G181" s="686">
        <v>0.85603233805300005</v>
      </c>
      <c r="H181" s="688">
        <v>0</v>
      </c>
      <c r="I181" s="685">
        <v>0</v>
      </c>
      <c r="J181" s="686">
        <v>-0.85603233805300005</v>
      </c>
      <c r="K181" s="693">
        <v>0</v>
      </c>
    </row>
    <row r="182" spans="1:11" ht="14.4" customHeight="1" thickBot="1" x14ac:dyDescent="0.35">
      <c r="A182" s="702" t="s">
        <v>496</v>
      </c>
      <c r="B182" s="680">
        <v>0.13609725854499999</v>
      </c>
      <c r="C182" s="680">
        <v>0</v>
      </c>
      <c r="D182" s="681">
        <v>-0.13609725854499999</v>
      </c>
      <c r="E182" s="682">
        <v>0</v>
      </c>
      <c r="F182" s="680">
        <v>0</v>
      </c>
      <c r="G182" s="681">
        <v>0</v>
      </c>
      <c r="H182" s="683">
        <v>0</v>
      </c>
      <c r="I182" s="680">
        <v>0</v>
      </c>
      <c r="J182" s="681">
        <v>0</v>
      </c>
      <c r="K182" s="684">
        <v>4</v>
      </c>
    </row>
    <row r="183" spans="1:11" ht="14.4" customHeight="1" thickBot="1" x14ac:dyDescent="0.35">
      <c r="A183" s="702" t="s">
        <v>497</v>
      </c>
      <c r="B183" s="680">
        <v>70.235456213993999</v>
      </c>
      <c r="C183" s="680">
        <v>2.7851400000000002</v>
      </c>
      <c r="D183" s="681">
        <v>-67.450316213994</v>
      </c>
      <c r="E183" s="682">
        <v>3.9654330591999999E-2</v>
      </c>
      <c r="F183" s="680">
        <v>2.5680970141609998</v>
      </c>
      <c r="G183" s="681">
        <v>0.85603233805300005</v>
      </c>
      <c r="H183" s="683">
        <v>0</v>
      </c>
      <c r="I183" s="680">
        <v>0</v>
      </c>
      <c r="J183" s="681">
        <v>-0.85603233805300005</v>
      </c>
      <c r="K183" s="684">
        <v>0</v>
      </c>
    </row>
    <row r="184" spans="1:11" ht="14.4" customHeight="1" thickBot="1" x14ac:dyDescent="0.35">
      <c r="A184" s="698" t="s">
        <v>498</v>
      </c>
      <c r="B184" s="680">
        <v>4293.5543341341399</v>
      </c>
      <c r="C184" s="680">
        <v>4271.8333599999996</v>
      </c>
      <c r="D184" s="681">
        <v>-21.720974134142999</v>
      </c>
      <c r="E184" s="682">
        <v>0.99494102730599998</v>
      </c>
      <c r="F184" s="680">
        <v>4383.2781805755603</v>
      </c>
      <c r="G184" s="681">
        <v>1461.0927268585201</v>
      </c>
      <c r="H184" s="683">
        <v>356.31583000000001</v>
      </c>
      <c r="I184" s="680">
        <v>1366.0544299999999</v>
      </c>
      <c r="J184" s="681">
        <v>-95.038296858519004</v>
      </c>
      <c r="K184" s="684">
        <v>0.31165131979299998</v>
      </c>
    </row>
    <row r="185" spans="1:11" ht="14.4" customHeight="1" thickBot="1" x14ac:dyDescent="0.35">
      <c r="A185" s="703" t="s">
        <v>499</v>
      </c>
      <c r="B185" s="685">
        <v>4293.5543341341399</v>
      </c>
      <c r="C185" s="685">
        <v>4271.8333599999996</v>
      </c>
      <c r="D185" s="686">
        <v>-21.720974134142999</v>
      </c>
      <c r="E185" s="692">
        <v>0.99494102730599998</v>
      </c>
      <c r="F185" s="685">
        <v>4383.2781805755603</v>
      </c>
      <c r="G185" s="686">
        <v>1461.0927268585201</v>
      </c>
      <c r="H185" s="688">
        <v>356.31583000000001</v>
      </c>
      <c r="I185" s="685">
        <v>1366.0544299999999</v>
      </c>
      <c r="J185" s="686">
        <v>-95.038296858519004</v>
      </c>
      <c r="K185" s="693">
        <v>0.31165131979299998</v>
      </c>
    </row>
    <row r="186" spans="1:11" ht="14.4" customHeight="1" thickBot="1" x14ac:dyDescent="0.35">
      <c r="A186" s="705" t="s">
        <v>54</v>
      </c>
      <c r="B186" s="685">
        <v>4293.5543341341399</v>
      </c>
      <c r="C186" s="685">
        <v>4271.8333599999996</v>
      </c>
      <c r="D186" s="686">
        <v>-21.720974134142999</v>
      </c>
      <c r="E186" s="692">
        <v>0.99494102730599998</v>
      </c>
      <c r="F186" s="685">
        <v>4383.2781805755603</v>
      </c>
      <c r="G186" s="686">
        <v>1461.0927268585201</v>
      </c>
      <c r="H186" s="688">
        <v>356.31583000000001</v>
      </c>
      <c r="I186" s="685">
        <v>1366.0544299999999</v>
      </c>
      <c r="J186" s="686">
        <v>-95.038296858519004</v>
      </c>
      <c r="K186" s="693">
        <v>0.31165131979299998</v>
      </c>
    </row>
    <row r="187" spans="1:11" ht="14.4" customHeight="1" thickBot="1" x14ac:dyDescent="0.35">
      <c r="A187" s="704" t="s">
        <v>500</v>
      </c>
      <c r="B187" s="680">
        <v>0</v>
      </c>
      <c r="C187" s="680">
        <v>0</v>
      </c>
      <c r="D187" s="681">
        <v>0</v>
      </c>
      <c r="E187" s="682">
        <v>1</v>
      </c>
      <c r="F187" s="680">
        <v>32.276886528835</v>
      </c>
      <c r="G187" s="681">
        <v>10.758962176278001</v>
      </c>
      <c r="H187" s="683">
        <v>7.3745700000000003</v>
      </c>
      <c r="I187" s="680">
        <v>8.7084100000000007</v>
      </c>
      <c r="J187" s="681">
        <v>-2.0505521762779999</v>
      </c>
      <c r="K187" s="684">
        <v>0.26980328453300001</v>
      </c>
    </row>
    <row r="188" spans="1:11" ht="14.4" customHeight="1" thickBot="1" x14ac:dyDescent="0.35">
      <c r="A188" s="702" t="s">
        <v>501</v>
      </c>
      <c r="B188" s="680">
        <v>0</v>
      </c>
      <c r="C188" s="680">
        <v>0</v>
      </c>
      <c r="D188" s="681">
        <v>0</v>
      </c>
      <c r="E188" s="682">
        <v>1</v>
      </c>
      <c r="F188" s="680">
        <v>32.276886528835</v>
      </c>
      <c r="G188" s="681">
        <v>10.758962176278001</v>
      </c>
      <c r="H188" s="683">
        <v>7.3745700000000003</v>
      </c>
      <c r="I188" s="680">
        <v>8.7084100000000007</v>
      </c>
      <c r="J188" s="681">
        <v>-2.0505521762779999</v>
      </c>
      <c r="K188" s="684">
        <v>0.26980328453300001</v>
      </c>
    </row>
    <row r="189" spans="1:11" ht="14.4" customHeight="1" thickBot="1" x14ac:dyDescent="0.35">
      <c r="A189" s="701" t="s">
        <v>502</v>
      </c>
      <c r="B189" s="685">
        <v>145.73469848940499</v>
      </c>
      <c r="C189" s="685">
        <v>134.78399999999999</v>
      </c>
      <c r="D189" s="686">
        <v>-10.950698489403999</v>
      </c>
      <c r="E189" s="692">
        <v>0.92485867399499999</v>
      </c>
      <c r="F189" s="685">
        <v>145.59898491791299</v>
      </c>
      <c r="G189" s="686">
        <v>48.532994972636999</v>
      </c>
      <c r="H189" s="688">
        <v>11.263</v>
      </c>
      <c r="I189" s="685">
        <v>45.389000000000003</v>
      </c>
      <c r="J189" s="686">
        <v>-3.143994972637</v>
      </c>
      <c r="K189" s="693">
        <v>0.31173981072399998</v>
      </c>
    </row>
    <row r="190" spans="1:11" ht="14.4" customHeight="1" thickBot="1" x14ac:dyDescent="0.35">
      <c r="A190" s="702" t="s">
        <v>503</v>
      </c>
      <c r="B190" s="680">
        <v>145.73469848940499</v>
      </c>
      <c r="C190" s="680">
        <v>134.78399999999999</v>
      </c>
      <c r="D190" s="681">
        <v>-10.950698489403999</v>
      </c>
      <c r="E190" s="682">
        <v>0.92485867399499999</v>
      </c>
      <c r="F190" s="680">
        <v>145.59898491791299</v>
      </c>
      <c r="G190" s="681">
        <v>48.532994972636999</v>
      </c>
      <c r="H190" s="683">
        <v>11.263</v>
      </c>
      <c r="I190" s="680">
        <v>45.389000000000003</v>
      </c>
      <c r="J190" s="681">
        <v>-3.143994972637</v>
      </c>
      <c r="K190" s="684">
        <v>0.31173981072399998</v>
      </c>
    </row>
    <row r="191" spans="1:11" ht="14.4" customHeight="1" thickBot="1" x14ac:dyDescent="0.35">
      <c r="A191" s="701" t="s">
        <v>504</v>
      </c>
      <c r="B191" s="685">
        <v>33.457926425041997</v>
      </c>
      <c r="C191" s="685">
        <v>38.936300000000003</v>
      </c>
      <c r="D191" s="686">
        <v>5.4783735749569997</v>
      </c>
      <c r="E191" s="692">
        <v>1.163739184113</v>
      </c>
      <c r="F191" s="685">
        <v>44.347692157989002</v>
      </c>
      <c r="G191" s="686">
        <v>14.782564052663</v>
      </c>
      <c r="H191" s="688">
        <v>0.8085</v>
      </c>
      <c r="I191" s="685">
        <v>12.596399999999999</v>
      </c>
      <c r="J191" s="686">
        <v>-2.186164052663</v>
      </c>
      <c r="K191" s="693">
        <v>0.28403732837099999</v>
      </c>
    </row>
    <row r="192" spans="1:11" ht="14.4" customHeight="1" thickBot="1" x14ac:dyDescent="0.35">
      <c r="A192" s="702" t="s">
        <v>505</v>
      </c>
      <c r="B192" s="680">
        <v>19.034722658555001</v>
      </c>
      <c r="C192" s="680">
        <v>22.2</v>
      </c>
      <c r="D192" s="681">
        <v>3.1652773414439999</v>
      </c>
      <c r="E192" s="682">
        <v>1.1662896485659999</v>
      </c>
      <c r="F192" s="680">
        <v>25.928232359102001</v>
      </c>
      <c r="G192" s="681">
        <v>8.6427441196999997</v>
      </c>
      <c r="H192" s="683">
        <v>0</v>
      </c>
      <c r="I192" s="680">
        <v>2.2200000000000002</v>
      </c>
      <c r="J192" s="681">
        <v>-6.4227441196999999</v>
      </c>
      <c r="K192" s="684">
        <v>8.5620954380999995E-2</v>
      </c>
    </row>
    <row r="193" spans="1:11" ht="14.4" customHeight="1" thickBot="1" x14ac:dyDescent="0.35">
      <c r="A193" s="702" t="s">
        <v>506</v>
      </c>
      <c r="B193" s="680">
        <v>0</v>
      </c>
      <c r="C193" s="680">
        <v>0.6462</v>
      </c>
      <c r="D193" s="681">
        <v>0.6462</v>
      </c>
      <c r="E193" s="690" t="s">
        <v>346</v>
      </c>
      <c r="F193" s="680">
        <v>1.192953220023</v>
      </c>
      <c r="G193" s="681">
        <v>0.39765107334100003</v>
      </c>
      <c r="H193" s="683">
        <v>0</v>
      </c>
      <c r="I193" s="680">
        <v>0</v>
      </c>
      <c r="J193" s="681">
        <v>-0.39765107334100003</v>
      </c>
      <c r="K193" s="684">
        <v>0</v>
      </c>
    </row>
    <row r="194" spans="1:11" ht="14.4" customHeight="1" thickBot="1" x14ac:dyDescent="0.35">
      <c r="A194" s="702" t="s">
        <v>507</v>
      </c>
      <c r="B194" s="680">
        <v>14.423203766486999</v>
      </c>
      <c r="C194" s="680">
        <v>16.0901</v>
      </c>
      <c r="D194" s="681">
        <v>1.6668962335119999</v>
      </c>
      <c r="E194" s="682">
        <v>1.115570455808</v>
      </c>
      <c r="F194" s="680">
        <v>17.226506578862999</v>
      </c>
      <c r="G194" s="681">
        <v>5.7421688596209997</v>
      </c>
      <c r="H194" s="683">
        <v>0.8085</v>
      </c>
      <c r="I194" s="680">
        <v>10.3764</v>
      </c>
      <c r="J194" s="681">
        <v>4.6342311403779997</v>
      </c>
      <c r="K194" s="684">
        <v>0.60235079889700005</v>
      </c>
    </row>
    <row r="195" spans="1:11" ht="14.4" customHeight="1" thickBot="1" x14ac:dyDescent="0.35">
      <c r="A195" s="701" t="s">
        <v>508</v>
      </c>
      <c r="B195" s="685">
        <v>180.88139105739899</v>
      </c>
      <c r="C195" s="685">
        <v>171.56424999999999</v>
      </c>
      <c r="D195" s="686">
        <v>-9.3171410573980005</v>
      </c>
      <c r="E195" s="692">
        <v>0.94849032836900005</v>
      </c>
      <c r="F195" s="685">
        <v>167.879592266565</v>
      </c>
      <c r="G195" s="686">
        <v>55.959864088854999</v>
      </c>
      <c r="H195" s="688">
        <v>13.4621</v>
      </c>
      <c r="I195" s="685">
        <v>59.175370000000001</v>
      </c>
      <c r="J195" s="686">
        <v>3.2155059111450002</v>
      </c>
      <c r="K195" s="693">
        <v>0.35248697712999999</v>
      </c>
    </row>
    <row r="196" spans="1:11" ht="14.4" customHeight="1" thickBot="1" x14ac:dyDescent="0.35">
      <c r="A196" s="702" t="s">
        <v>509</v>
      </c>
      <c r="B196" s="680">
        <v>180.88139105739899</v>
      </c>
      <c r="C196" s="680">
        <v>171.56424999999999</v>
      </c>
      <c r="D196" s="681">
        <v>-9.3171410573980005</v>
      </c>
      <c r="E196" s="682">
        <v>0.94849032836900005</v>
      </c>
      <c r="F196" s="680">
        <v>167.879592266565</v>
      </c>
      <c r="G196" s="681">
        <v>55.959864088854999</v>
      </c>
      <c r="H196" s="683">
        <v>13.4621</v>
      </c>
      <c r="I196" s="680">
        <v>59.175370000000001</v>
      </c>
      <c r="J196" s="681">
        <v>3.2155059111450002</v>
      </c>
      <c r="K196" s="684">
        <v>0.35248697712999999</v>
      </c>
    </row>
    <row r="197" spans="1:11" ht="14.4" customHeight="1" thickBot="1" x14ac:dyDescent="0.35">
      <c r="A197" s="701" t="s">
        <v>510</v>
      </c>
      <c r="B197" s="685">
        <v>0</v>
      </c>
      <c r="C197" s="685">
        <v>5.7519999999999998</v>
      </c>
      <c r="D197" s="686">
        <v>5.7519999999999998</v>
      </c>
      <c r="E197" s="687" t="s">
        <v>346</v>
      </c>
      <c r="F197" s="685">
        <v>0</v>
      </c>
      <c r="G197" s="686">
        <v>0</v>
      </c>
      <c r="H197" s="688">
        <v>0.52600000000000002</v>
      </c>
      <c r="I197" s="685">
        <v>2.4409999999999998</v>
      </c>
      <c r="J197" s="686">
        <v>2.4409999999999998</v>
      </c>
      <c r="K197" s="689" t="s">
        <v>346</v>
      </c>
    </row>
    <row r="198" spans="1:11" ht="14.4" customHeight="1" thickBot="1" x14ac:dyDescent="0.35">
      <c r="A198" s="702" t="s">
        <v>511</v>
      </c>
      <c r="B198" s="680">
        <v>0</v>
      </c>
      <c r="C198" s="680">
        <v>5.7519999999999998</v>
      </c>
      <c r="D198" s="681">
        <v>5.7519999999999998</v>
      </c>
      <c r="E198" s="690" t="s">
        <v>346</v>
      </c>
      <c r="F198" s="680">
        <v>0</v>
      </c>
      <c r="G198" s="681">
        <v>0</v>
      </c>
      <c r="H198" s="683">
        <v>0.52600000000000002</v>
      </c>
      <c r="I198" s="680">
        <v>2.4409999999999998</v>
      </c>
      <c r="J198" s="681">
        <v>2.4409999999999998</v>
      </c>
      <c r="K198" s="691" t="s">
        <v>346</v>
      </c>
    </row>
    <row r="199" spans="1:11" ht="14.4" customHeight="1" thickBot="1" x14ac:dyDescent="0.35">
      <c r="A199" s="701" t="s">
        <v>512</v>
      </c>
      <c r="B199" s="685">
        <v>1232.2583289403301</v>
      </c>
      <c r="C199" s="685">
        <v>1179.00983</v>
      </c>
      <c r="D199" s="686">
        <v>-53.248498940326002</v>
      </c>
      <c r="E199" s="692">
        <v>0.956787876624</v>
      </c>
      <c r="F199" s="685">
        <v>1342.0422896436601</v>
      </c>
      <c r="G199" s="686">
        <v>447.34742988122099</v>
      </c>
      <c r="H199" s="688">
        <v>96.487489999999994</v>
      </c>
      <c r="I199" s="685">
        <v>348.44869999999997</v>
      </c>
      <c r="J199" s="686">
        <v>-98.898729881220007</v>
      </c>
      <c r="K199" s="693">
        <v>0.259640625849</v>
      </c>
    </row>
    <row r="200" spans="1:11" ht="14.4" customHeight="1" thickBot="1" x14ac:dyDescent="0.35">
      <c r="A200" s="702" t="s">
        <v>513</v>
      </c>
      <c r="B200" s="680">
        <v>1232.2583289403301</v>
      </c>
      <c r="C200" s="680">
        <v>1179.00983</v>
      </c>
      <c r="D200" s="681">
        <v>-53.248498940326002</v>
      </c>
      <c r="E200" s="682">
        <v>0.956787876624</v>
      </c>
      <c r="F200" s="680">
        <v>1342.0422896436601</v>
      </c>
      <c r="G200" s="681">
        <v>447.34742988122099</v>
      </c>
      <c r="H200" s="683">
        <v>96.487489999999994</v>
      </c>
      <c r="I200" s="680">
        <v>348.44869999999997</v>
      </c>
      <c r="J200" s="681">
        <v>-98.898729881220007</v>
      </c>
      <c r="K200" s="684">
        <v>0.259640625849</v>
      </c>
    </row>
    <row r="201" spans="1:11" ht="14.4" customHeight="1" thickBot="1" x14ac:dyDescent="0.35">
      <c r="A201" s="701" t="s">
        <v>514</v>
      </c>
      <c r="B201" s="685">
        <v>0</v>
      </c>
      <c r="C201" s="685">
        <v>34.898069999999997</v>
      </c>
      <c r="D201" s="686">
        <v>34.898069999999997</v>
      </c>
      <c r="E201" s="687" t="s">
        <v>346</v>
      </c>
      <c r="F201" s="685">
        <v>0</v>
      </c>
      <c r="G201" s="686">
        <v>0</v>
      </c>
      <c r="H201" s="688">
        <v>2.74756</v>
      </c>
      <c r="I201" s="685">
        <v>12.97076</v>
      </c>
      <c r="J201" s="686">
        <v>12.97076</v>
      </c>
      <c r="K201" s="689" t="s">
        <v>346</v>
      </c>
    </row>
    <row r="202" spans="1:11" ht="14.4" customHeight="1" thickBot="1" x14ac:dyDescent="0.35">
      <c r="A202" s="702" t="s">
        <v>515</v>
      </c>
      <c r="B202" s="680">
        <v>0</v>
      </c>
      <c r="C202" s="680">
        <v>34.898069999999997</v>
      </c>
      <c r="D202" s="681">
        <v>34.898069999999997</v>
      </c>
      <c r="E202" s="690" t="s">
        <v>346</v>
      </c>
      <c r="F202" s="680">
        <v>0</v>
      </c>
      <c r="G202" s="681">
        <v>0</v>
      </c>
      <c r="H202" s="683">
        <v>2.74756</v>
      </c>
      <c r="I202" s="680">
        <v>12.97076</v>
      </c>
      <c r="J202" s="681">
        <v>12.97076</v>
      </c>
      <c r="K202" s="691" t="s">
        <v>346</v>
      </c>
    </row>
    <row r="203" spans="1:11" ht="14.4" customHeight="1" thickBot="1" x14ac:dyDescent="0.35">
      <c r="A203" s="701" t="s">
        <v>516</v>
      </c>
      <c r="B203" s="685">
        <v>2701.22198922197</v>
      </c>
      <c r="C203" s="685">
        <v>2706.8889100000001</v>
      </c>
      <c r="D203" s="686">
        <v>5.6669207780289996</v>
      </c>
      <c r="E203" s="692">
        <v>1.002097910057</v>
      </c>
      <c r="F203" s="685">
        <v>2651.1327350605902</v>
      </c>
      <c r="G203" s="686">
        <v>883.71091168686405</v>
      </c>
      <c r="H203" s="688">
        <v>223.64661000000001</v>
      </c>
      <c r="I203" s="685">
        <v>876.32479000000001</v>
      </c>
      <c r="J203" s="686">
        <v>-7.3861216868630004</v>
      </c>
      <c r="K203" s="693">
        <v>0.33054730848000002</v>
      </c>
    </row>
    <row r="204" spans="1:11" ht="14.4" customHeight="1" thickBot="1" x14ac:dyDescent="0.35">
      <c r="A204" s="702" t="s">
        <v>517</v>
      </c>
      <c r="B204" s="680">
        <v>2701.22198922197</v>
      </c>
      <c r="C204" s="680">
        <v>2706.8889100000001</v>
      </c>
      <c r="D204" s="681">
        <v>5.6669207780289996</v>
      </c>
      <c r="E204" s="682">
        <v>1.002097910057</v>
      </c>
      <c r="F204" s="680">
        <v>2651.1327350605902</v>
      </c>
      <c r="G204" s="681">
        <v>883.71091168686405</v>
      </c>
      <c r="H204" s="683">
        <v>223.64661000000001</v>
      </c>
      <c r="I204" s="680">
        <v>876.32479000000001</v>
      </c>
      <c r="J204" s="681">
        <v>-7.3861216868630004</v>
      </c>
      <c r="K204" s="684">
        <v>0.33054730848000002</v>
      </c>
    </row>
    <row r="205" spans="1:11" ht="14.4" customHeight="1" thickBot="1" x14ac:dyDescent="0.35">
      <c r="A205" s="706" t="s">
        <v>518</v>
      </c>
      <c r="B205" s="685">
        <v>0</v>
      </c>
      <c r="C205" s="685">
        <v>159.22050999999999</v>
      </c>
      <c r="D205" s="686">
        <v>159.22050999999999</v>
      </c>
      <c r="E205" s="687" t="s">
        <v>346</v>
      </c>
      <c r="F205" s="685">
        <v>0</v>
      </c>
      <c r="G205" s="686">
        <v>0</v>
      </c>
      <c r="H205" s="688">
        <v>74.400000000000006</v>
      </c>
      <c r="I205" s="685">
        <v>74.400000000000006</v>
      </c>
      <c r="J205" s="686">
        <v>74.400000000000006</v>
      </c>
      <c r="K205" s="689" t="s">
        <v>346</v>
      </c>
    </row>
    <row r="206" spans="1:11" ht="14.4" customHeight="1" thickBot="1" x14ac:dyDescent="0.35">
      <c r="A206" s="703" t="s">
        <v>519</v>
      </c>
      <c r="B206" s="685">
        <v>0</v>
      </c>
      <c r="C206" s="685">
        <v>159.22050999999999</v>
      </c>
      <c r="D206" s="686">
        <v>159.22050999999999</v>
      </c>
      <c r="E206" s="687" t="s">
        <v>346</v>
      </c>
      <c r="F206" s="685">
        <v>0</v>
      </c>
      <c r="G206" s="686">
        <v>0</v>
      </c>
      <c r="H206" s="688">
        <v>74.400000000000006</v>
      </c>
      <c r="I206" s="685">
        <v>74.400000000000006</v>
      </c>
      <c r="J206" s="686">
        <v>74.400000000000006</v>
      </c>
      <c r="K206" s="689" t="s">
        <v>346</v>
      </c>
    </row>
    <row r="207" spans="1:11" ht="14.4" customHeight="1" thickBot="1" x14ac:dyDescent="0.35">
      <c r="A207" s="705" t="s">
        <v>520</v>
      </c>
      <c r="B207" s="685">
        <v>0</v>
      </c>
      <c r="C207" s="685">
        <v>159.22050999999999</v>
      </c>
      <c r="D207" s="686">
        <v>159.22050999999999</v>
      </c>
      <c r="E207" s="687" t="s">
        <v>346</v>
      </c>
      <c r="F207" s="685">
        <v>0</v>
      </c>
      <c r="G207" s="686">
        <v>0</v>
      </c>
      <c r="H207" s="688">
        <v>74.400000000000006</v>
      </c>
      <c r="I207" s="685">
        <v>74.400000000000006</v>
      </c>
      <c r="J207" s="686">
        <v>74.400000000000006</v>
      </c>
      <c r="K207" s="689" t="s">
        <v>346</v>
      </c>
    </row>
    <row r="208" spans="1:11" ht="14.4" customHeight="1" thickBot="1" x14ac:dyDescent="0.35">
      <c r="A208" s="701" t="s">
        <v>521</v>
      </c>
      <c r="B208" s="685">
        <v>0</v>
      </c>
      <c r="C208" s="685">
        <v>159.22050999999999</v>
      </c>
      <c r="D208" s="686">
        <v>159.22050999999999</v>
      </c>
      <c r="E208" s="687" t="s">
        <v>346</v>
      </c>
      <c r="F208" s="685">
        <v>0</v>
      </c>
      <c r="G208" s="686">
        <v>0</v>
      </c>
      <c r="H208" s="688">
        <v>74.400000000000006</v>
      </c>
      <c r="I208" s="685">
        <v>74.400000000000006</v>
      </c>
      <c r="J208" s="686">
        <v>74.400000000000006</v>
      </c>
      <c r="K208" s="689" t="s">
        <v>346</v>
      </c>
    </row>
    <row r="209" spans="1:11" ht="14.4" customHeight="1" thickBot="1" x14ac:dyDescent="0.35">
      <c r="A209" s="702" t="s">
        <v>522</v>
      </c>
      <c r="B209" s="680">
        <v>0</v>
      </c>
      <c r="C209" s="680">
        <v>7.6910000000000006E-2</v>
      </c>
      <c r="D209" s="681">
        <v>7.6910000000000006E-2</v>
      </c>
      <c r="E209" s="690" t="s">
        <v>346</v>
      </c>
      <c r="F209" s="680">
        <v>0</v>
      </c>
      <c r="G209" s="681">
        <v>0</v>
      </c>
      <c r="H209" s="683">
        <v>0</v>
      </c>
      <c r="I209" s="680">
        <v>0</v>
      </c>
      <c r="J209" s="681">
        <v>0</v>
      </c>
      <c r="K209" s="684">
        <v>0</v>
      </c>
    </row>
    <row r="210" spans="1:11" ht="14.4" customHeight="1" thickBot="1" x14ac:dyDescent="0.35">
      <c r="A210" s="702" t="s">
        <v>523</v>
      </c>
      <c r="B210" s="680">
        <v>0</v>
      </c>
      <c r="C210" s="680">
        <v>159.14359999999999</v>
      </c>
      <c r="D210" s="681">
        <v>159.14359999999999</v>
      </c>
      <c r="E210" s="690" t="s">
        <v>346</v>
      </c>
      <c r="F210" s="680">
        <v>0</v>
      </c>
      <c r="G210" s="681">
        <v>0</v>
      </c>
      <c r="H210" s="683">
        <v>74.400000000000006</v>
      </c>
      <c r="I210" s="680">
        <v>74.400000000000006</v>
      </c>
      <c r="J210" s="681">
        <v>74.400000000000006</v>
      </c>
      <c r="K210" s="691" t="s">
        <v>346</v>
      </c>
    </row>
    <row r="211" spans="1:11" ht="14.4" customHeight="1" thickBot="1" x14ac:dyDescent="0.35">
      <c r="A211" s="707"/>
      <c r="B211" s="680">
        <v>70491.318744794</v>
      </c>
      <c r="C211" s="680">
        <v>61696.543089999999</v>
      </c>
      <c r="D211" s="681">
        <v>-8794.7756547940207</v>
      </c>
      <c r="E211" s="682">
        <v>0.87523604592100002</v>
      </c>
      <c r="F211" s="680">
        <v>77460.108392763694</v>
      </c>
      <c r="G211" s="681">
        <v>25820.036130921198</v>
      </c>
      <c r="H211" s="683">
        <v>4372.1742100000001</v>
      </c>
      <c r="I211" s="680">
        <v>20059.014920000001</v>
      </c>
      <c r="J211" s="681">
        <v>-5761.0212109212398</v>
      </c>
      <c r="K211" s="684">
        <v>0.25895929319200001</v>
      </c>
    </row>
    <row r="212" spans="1:11" ht="14.4" customHeight="1" thickBot="1" x14ac:dyDescent="0.35">
      <c r="A212" s="708" t="s">
        <v>66</v>
      </c>
      <c r="B212" s="694">
        <v>70491.318744794</v>
      </c>
      <c r="C212" s="694">
        <v>61696.543089999999</v>
      </c>
      <c r="D212" s="695">
        <v>-8794.7756547940298</v>
      </c>
      <c r="E212" s="696" t="s">
        <v>346</v>
      </c>
      <c r="F212" s="694">
        <v>77460.108392763694</v>
      </c>
      <c r="G212" s="695">
        <v>25820.036130921198</v>
      </c>
      <c r="H212" s="694">
        <v>4372.1742100000001</v>
      </c>
      <c r="I212" s="694">
        <v>20059.014920000001</v>
      </c>
      <c r="J212" s="695">
        <v>-5761.0212109212398</v>
      </c>
      <c r="K212" s="697">
        <v>0.25895929319200001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176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321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0"/>
      <c r="C3" s="479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9" t="s">
        <v>524</v>
      </c>
      <c r="B5" s="710" t="s">
        <v>525</v>
      </c>
      <c r="C5" s="711" t="s">
        <v>526</v>
      </c>
      <c r="D5" s="711" t="s">
        <v>526</v>
      </c>
      <c r="E5" s="711"/>
      <c r="F5" s="711" t="s">
        <v>526</v>
      </c>
      <c r="G5" s="711" t="s">
        <v>526</v>
      </c>
      <c r="H5" s="711" t="s">
        <v>526</v>
      </c>
      <c r="I5" s="712" t="s">
        <v>526</v>
      </c>
      <c r="J5" s="713" t="s">
        <v>74</v>
      </c>
    </row>
    <row r="6" spans="1:10" ht="14.4" customHeight="1" x14ac:dyDescent="0.3">
      <c r="A6" s="709" t="s">
        <v>524</v>
      </c>
      <c r="B6" s="710" t="s">
        <v>527</v>
      </c>
      <c r="C6" s="711">
        <v>32.870800000000003</v>
      </c>
      <c r="D6" s="711">
        <v>110.67156999999999</v>
      </c>
      <c r="E6" s="711"/>
      <c r="F6" s="711">
        <v>33.04665</v>
      </c>
      <c r="G6" s="711">
        <v>66.666666534423825</v>
      </c>
      <c r="H6" s="711">
        <v>-33.620016534423826</v>
      </c>
      <c r="I6" s="712">
        <v>0.49569975098329117</v>
      </c>
      <c r="J6" s="713" t="s">
        <v>1</v>
      </c>
    </row>
    <row r="7" spans="1:10" ht="14.4" customHeight="1" x14ac:dyDescent="0.3">
      <c r="A7" s="709" t="s">
        <v>524</v>
      </c>
      <c r="B7" s="710" t="s">
        <v>528</v>
      </c>
      <c r="C7" s="711">
        <v>10211.1499</v>
      </c>
      <c r="D7" s="711">
        <v>8662.1823000000004</v>
      </c>
      <c r="E7" s="711"/>
      <c r="F7" s="711">
        <v>8436.2063999999991</v>
      </c>
      <c r="G7" s="711">
        <v>8499.9998749999995</v>
      </c>
      <c r="H7" s="711">
        <v>-63.793475000000399</v>
      </c>
      <c r="I7" s="712">
        <v>0.99249488518374829</v>
      </c>
      <c r="J7" s="713" t="s">
        <v>1</v>
      </c>
    </row>
    <row r="8" spans="1:10" ht="14.4" customHeight="1" x14ac:dyDescent="0.3">
      <c r="A8" s="709" t="s">
        <v>524</v>
      </c>
      <c r="B8" s="710" t="s">
        <v>529</v>
      </c>
      <c r="C8" s="711">
        <v>1364.6692799999998</v>
      </c>
      <c r="D8" s="711">
        <v>1602.4061200000001</v>
      </c>
      <c r="E8" s="711"/>
      <c r="F8" s="711">
        <v>1033.6823599999998</v>
      </c>
      <c r="G8" s="711">
        <v>1499.9999843749999</v>
      </c>
      <c r="H8" s="711">
        <v>-466.31762437500015</v>
      </c>
      <c r="I8" s="712">
        <v>0.68912158051168304</v>
      </c>
      <c r="J8" s="713" t="s">
        <v>1</v>
      </c>
    </row>
    <row r="9" spans="1:10" ht="14.4" customHeight="1" x14ac:dyDescent="0.3">
      <c r="A9" s="709" t="s">
        <v>524</v>
      </c>
      <c r="B9" s="710" t="s">
        <v>530</v>
      </c>
      <c r="C9" s="711">
        <v>0</v>
      </c>
      <c r="D9" s="711">
        <v>0.23188</v>
      </c>
      <c r="E9" s="711"/>
      <c r="F9" s="711">
        <v>0</v>
      </c>
      <c r="G9" s="711">
        <v>8.2194229125976556E-2</v>
      </c>
      <c r="H9" s="711">
        <v>-8.2194229125976556E-2</v>
      </c>
      <c r="I9" s="712">
        <v>0</v>
      </c>
      <c r="J9" s="713" t="s">
        <v>1</v>
      </c>
    </row>
    <row r="10" spans="1:10" ht="14.4" customHeight="1" x14ac:dyDescent="0.3">
      <c r="A10" s="709" t="s">
        <v>524</v>
      </c>
      <c r="B10" s="710" t="s">
        <v>531</v>
      </c>
      <c r="C10" s="711">
        <v>746.44745</v>
      </c>
      <c r="D10" s="711">
        <v>114.13738000000001</v>
      </c>
      <c r="E10" s="711"/>
      <c r="F10" s="711">
        <v>719.57064000000003</v>
      </c>
      <c r="G10" s="711">
        <v>423.33334374999998</v>
      </c>
      <c r="H10" s="711">
        <v>296.23729625000004</v>
      </c>
      <c r="I10" s="712">
        <v>1.6997731235292048</v>
      </c>
      <c r="J10" s="713" t="s">
        <v>1</v>
      </c>
    </row>
    <row r="11" spans="1:10" ht="14.4" customHeight="1" x14ac:dyDescent="0.3">
      <c r="A11" s="709" t="s">
        <v>524</v>
      </c>
      <c r="B11" s="710" t="s">
        <v>532</v>
      </c>
      <c r="C11" s="711">
        <v>0</v>
      </c>
      <c r="D11" s="711">
        <v>0</v>
      </c>
      <c r="E11" s="711"/>
      <c r="F11" s="711">
        <v>0</v>
      </c>
      <c r="G11" s="711">
        <v>0</v>
      </c>
      <c r="H11" s="711">
        <v>0</v>
      </c>
      <c r="I11" s="712" t="s">
        <v>526</v>
      </c>
      <c r="J11" s="713" t="s">
        <v>1</v>
      </c>
    </row>
    <row r="12" spans="1:10" ht="14.4" customHeight="1" x14ac:dyDescent="0.3">
      <c r="A12" s="709" t="s">
        <v>524</v>
      </c>
      <c r="B12" s="710" t="s">
        <v>533</v>
      </c>
      <c r="C12" s="711">
        <v>12355.137430000001</v>
      </c>
      <c r="D12" s="711">
        <v>10489.62925</v>
      </c>
      <c r="E12" s="711"/>
      <c r="F12" s="711">
        <v>10222.506049999998</v>
      </c>
      <c r="G12" s="711">
        <v>10490.082063888549</v>
      </c>
      <c r="H12" s="711">
        <v>-267.57601388855073</v>
      </c>
      <c r="I12" s="712">
        <v>0.97449247658322291</v>
      </c>
      <c r="J12" s="713" t="s">
        <v>534</v>
      </c>
    </row>
    <row r="14" spans="1:10" ht="14.4" customHeight="1" x14ac:dyDescent="0.3">
      <c r="A14" s="709" t="s">
        <v>524</v>
      </c>
      <c r="B14" s="710" t="s">
        <v>525</v>
      </c>
      <c r="C14" s="711" t="s">
        <v>526</v>
      </c>
      <c r="D14" s="711" t="s">
        <v>526</v>
      </c>
      <c r="E14" s="711"/>
      <c r="F14" s="711" t="s">
        <v>526</v>
      </c>
      <c r="G14" s="711" t="s">
        <v>526</v>
      </c>
      <c r="H14" s="711" t="s">
        <v>526</v>
      </c>
      <c r="I14" s="712" t="s">
        <v>526</v>
      </c>
      <c r="J14" s="713" t="s">
        <v>74</v>
      </c>
    </row>
    <row r="15" spans="1:10" ht="14.4" customHeight="1" x14ac:dyDescent="0.3">
      <c r="A15" s="709" t="s">
        <v>535</v>
      </c>
      <c r="B15" s="710" t="s">
        <v>536</v>
      </c>
      <c r="C15" s="711" t="s">
        <v>526</v>
      </c>
      <c r="D15" s="711" t="s">
        <v>526</v>
      </c>
      <c r="E15" s="711"/>
      <c r="F15" s="711" t="s">
        <v>526</v>
      </c>
      <c r="G15" s="711" t="s">
        <v>526</v>
      </c>
      <c r="H15" s="711" t="s">
        <v>526</v>
      </c>
      <c r="I15" s="712" t="s">
        <v>526</v>
      </c>
      <c r="J15" s="713" t="s">
        <v>0</v>
      </c>
    </row>
    <row r="16" spans="1:10" ht="14.4" customHeight="1" x14ac:dyDescent="0.3">
      <c r="A16" s="709" t="s">
        <v>535</v>
      </c>
      <c r="B16" s="710" t="s">
        <v>527</v>
      </c>
      <c r="C16" s="711">
        <v>5.1782999999999992</v>
      </c>
      <c r="D16" s="711">
        <v>6.4053500000000003</v>
      </c>
      <c r="E16" s="711"/>
      <c r="F16" s="711">
        <v>3.8394599999999999</v>
      </c>
      <c r="G16" s="711">
        <v>6</v>
      </c>
      <c r="H16" s="711">
        <v>-2.1605400000000001</v>
      </c>
      <c r="I16" s="712">
        <v>0.63990999999999998</v>
      </c>
      <c r="J16" s="713" t="s">
        <v>1</v>
      </c>
    </row>
    <row r="17" spans="1:10" ht="14.4" customHeight="1" x14ac:dyDescent="0.3">
      <c r="A17" s="709" t="s">
        <v>535</v>
      </c>
      <c r="B17" s="710" t="s">
        <v>528</v>
      </c>
      <c r="C17" s="711">
        <v>278.52</v>
      </c>
      <c r="D17" s="711">
        <v>369.82549999999998</v>
      </c>
      <c r="E17" s="711"/>
      <c r="F17" s="711">
        <v>293.54599999999999</v>
      </c>
      <c r="G17" s="711">
        <v>275</v>
      </c>
      <c r="H17" s="711">
        <v>18.545999999999992</v>
      </c>
      <c r="I17" s="712">
        <v>1.0674399999999999</v>
      </c>
      <c r="J17" s="713" t="s">
        <v>1</v>
      </c>
    </row>
    <row r="18" spans="1:10" ht="14.4" customHeight="1" x14ac:dyDescent="0.3">
      <c r="A18" s="709" t="s">
        <v>535</v>
      </c>
      <c r="B18" s="710" t="s">
        <v>530</v>
      </c>
      <c r="C18" s="711">
        <v>0</v>
      </c>
      <c r="D18" s="711">
        <v>0.23188</v>
      </c>
      <c r="E18" s="711"/>
      <c r="F18" s="711">
        <v>0</v>
      </c>
      <c r="G18" s="711">
        <v>0</v>
      </c>
      <c r="H18" s="711">
        <v>0</v>
      </c>
      <c r="I18" s="712" t="s">
        <v>526</v>
      </c>
      <c r="J18" s="713" t="s">
        <v>1</v>
      </c>
    </row>
    <row r="19" spans="1:10" ht="14.4" customHeight="1" x14ac:dyDescent="0.3">
      <c r="A19" s="709" t="s">
        <v>535</v>
      </c>
      <c r="B19" s="710" t="s">
        <v>532</v>
      </c>
      <c r="C19" s="711">
        <v>0</v>
      </c>
      <c r="D19" s="711">
        <v>0</v>
      </c>
      <c r="E19" s="711"/>
      <c r="F19" s="711">
        <v>0</v>
      </c>
      <c r="G19" s="711">
        <v>0</v>
      </c>
      <c r="H19" s="711">
        <v>0</v>
      </c>
      <c r="I19" s="712" t="s">
        <v>526</v>
      </c>
      <c r="J19" s="713" t="s">
        <v>1</v>
      </c>
    </row>
    <row r="20" spans="1:10" ht="14.4" customHeight="1" x14ac:dyDescent="0.3">
      <c r="A20" s="709" t="s">
        <v>535</v>
      </c>
      <c r="B20" s="710" t="s">
        <v>537</v>
      </c>
      <c r="C20" s="711">
        <v>283.69829999999996</v>
      </c>
      <c r="D20" s="711">
        <v>376.46272999999997</v>
      </c>
      <c r="E20" s="711"/>
      <c r="F20" s="711">
        <v>297.38545999999997</v>
      </c>
      <c r="G20" s="711">
        <v>282</v>
      </c>
      <c r="H20" s="711">
        <v>15.385459999999966</v>
      </c>
      <c r="I20" s="712">
        <v>1.0545583687943261</v>
      </c>
      <c r="J20" s="713" t="s">
        <v>538</v>
      </c>
    </row>
    <row r="21" spans="1:10" ht="14.4" customHeight="1" x14ac:dyDescent="0.3">
      <c r="A21" s="709" t="s">
        <v>526</v>
      </c>
      <c r="B21" s="710" t="s">
        <v>526</v>
      </c>
      <c r="C21" s="711" t="s">
        <v>526</v>
      </c>
      <c r="D21" s="711" t="s">
        <v>526</v>
      </c>
      <c r="E21" s="711"/>
      <c r="F21" s="711" t="s">
        <v>526</v>
      </c>
      <c r="G21" s="711" t="s">
        <v>526</v>
      </c>
      <c r="H21" s="711" t="s">
        <v>526</v>
      </c>
      <c r="I21" s="712" t="s">
        <v>526</v>
      </c>
      <c r="J21" s="713" t="s">
        <v>539</v>
      </c>
    </row>
    <row r="22" spans="1:10" ht="14.4" customHeight="1" x14ac:dyDescent="0.3">
      <c r="A22" s="709" t="s">
        <v>540</v>
      </c>
      <c r="B22" s="710" t="s">
        <v>541</v>
      </c>
      <c r="C22" s="711" t="s">
        <v>526</v>
      </c>
      <c r="D22" s="711" t="s">
        <v>526</v>
      </c>
      <c r="E22" s="711"/>
      <c r="F22" s="711" t="s">
        <v>526</v>
      </c>
      <c r="G22" s="711" t="s">
        <v>526</v>
      </c>
      <c r="H22" s="711" t="s">
        <v>526</v>
      </c>
      <c r="I22" s="712" t="s">
        <v>526</v>
      </c>
      <c r="J22" s="713" t="s">
        <v>0</v>
      </c>
    </row>
    <row r="23" spans="1:10" ht="14.4" customHeight="1" x14ac:dyDescent="0.3">
      <c r="A23" s="709" t="s">
        <v>540</v>
      </c>
      <c r="B23" s="710" t="s">
        <v>527</v>
      </c>
      <c r="C23" s="711">
        <v>4.4287799999999997</v>
      </c>
      <c r="D23" s="711">
        <v>15.93816</v>
      </c>
      <c r="E23" s="711"/>
      <c r="F23" s="711">
        <v>6.2980899999999993</v>
      </c>
      <c r="G23" s="711">
        <v>10</v>
      </c>
      <c r="H23" s="711">
        <v>-3.7019100000000007</v>
      </c>
      <c r="I23" s="712">
        <v>0.62980899999999995</v>
      </c>
      <c r="J23" s="713" t="s">
        <v>1</v>
      </c>
    </row>
    <row r="24" spans="1:10" ht="14.4" customHeight="1" x14ac:dyDescent="0.3">
      <c r="A24" s="709" t="s">
        <v>540</v>
      </c>
      <c r="B24" s="710" t="s">
        <v>528</v>
      </c>
      <c r="C24" s="711">
        <v>1858.7688999999996</v>
      </c>
      <c r="D24" s="711">
        <v>1905.6987999999997</v>
      </c>
      <c r="E24" s="711"/>
      <c r="F24" s="711">
        <v>2387.817399999999</v>
      </c>
      <c r="G24" s="711">
        <v>2324</v>
      </c>
      <c r="H24" s="711">
        <v>63.817399999998997</v>
      </c>
      <c r="I24" s="712">
        <v>1.0274601549053353</v>
      </c>
      <c r="J24" s="713" t="s">
        <v>1</v>
      </c>
    </row>
    <row r="25" spans="1:10" ht="14.4" customHeight="1" x14ac:dyDescent="0.3">
      <c r="A25" s="709" t="s">
        <v>540</v>
      </c>
      <c r="B25" s="710" t="s">
        <v>529</v>
      </c>
      <c r="C25" s="711">
        <v>47.85</v>
      </c>
      <c r="D25" s="711">
        <v>135.89400000000001</v>
      </c>
      <c r="E25" s="711"/>
      <c r="F25" s="711">
        <v>72.731999999999999</v>
      </c>
      <c r="G25" s="711">
        <v>138</v>
      </c>
      <c r="H25" s="711">
        <v>-65.268000000000001</v>
      </c>
      <c r="I25" s="712">
        <v>0.52704347826086961</v>
      </c>
      <c r="J25" s="713" t="s">
        <v>1</v>
      </c>
    </row>
    <row r="26" spans="1:10" ht="14.4" customHeight="1" x14ac:dyDescent="0.3">
      <c r="A26" s="709" t="s">
        <v>540</v>
      </c>
      <c r="B26" s="710" t="s">
        <v>542</v>
      </c>
      <c r="C26" s="711">
        <v>1911.0476799999994</v>
      </c>
      <c r="D26" s="711">
        <v>2057.5309599999996</v>
      </c>
      <c r="E26" s="711"/>
      <c r="F26" s="711">
        <v>2466.8474899999987</v>
      </c>
      <c r="G26" s="711">
        <v>2472</v>
      </c>
      <c r="H26" s="711">
        <v>-5.1525100000012571</v>
      </c>
      <c r="I26" s="712">
        <v>0.99791565129449789</v>
      </c>
      <c r="J26" s="713" t="s">
        <v>538</v>
      </c>
    </row>
    <row r="27" spans="1:10" ht="14.4" customHeight="1" x14ac:dyDescent="0.3">
      <c r="A27" s="709" t="s">
        <v>526</v>
      </c>
      <c r="B27" s="710" t="s">
        <v>526</v>
      </c>
      <c r="C27" s="711" t="s">
        <v>526</v>
      </c>
      <c r="D27" s="711" t="s">
        <v>526</v>
      </c>
      <c r="E27" s="711"/>
      <c r="F27" s="711" t="s">
        <v>526</v>
      </c>
      <c r="G27" s="711" t="s">
        <v>526</v>
      </c>
      <c r="H27" s="711" t="s">
        <v>526</v>
      </c>
      <c r="I27" s="712" t="s">
        <v>526</v>
      </c>
      <c r="J27" s="713" t="s">
        <v>539</v>
      </c>
    </row>
    <row r="28" spans="1:10" ht="14.4" customHeight="1" x14ac:dyDescent="0.3">
      <c r="A28" s="709" t="s">
        <v>543</v>
      </c>
      <c r="B28" s="710" t="s">
        <v>544</v>
      </c>
      <c r="C28" s="711" t="s">
        <v>526</v>
      </c>
      <c r="D28" s="711" t="s">
        <v>526</v>
      </c>
      <c r="E28" s="711"/>
      <c r="F28" s="711" t="s">
        <v>526</v>
      </c>
      <c r="G28" s="711" t="s">
        <v>526</v>
      </c>
      <c r="H28" s="711" t="s">
        <v>526</v>
      </c>
      <c r="I28" s="712" t="s">
        <v>526</v>
      </c>
      <c r="J28" s="713" t="s">
        <v>0</v>
      </c>
    </row>
    <row r="29" spans="1:10" ht="14.4" customHeight="1" x14ac:dyDescent="0.3">
      <c r="A29" s="709" t="s">
        <v>543</v>
      </c>
      <c r="B29" s="710" t="s">
        <v>527</v>
      </c>
      <c r="C29" s="711">
        <v>0.11322999999999998</v>
      </c>
      <c r="D29" s="711">
        <v>0</v>
      </c>
      <c r="E29" s="711"/>
      <c r="F29" s="711">
        <v>0</v>
      </c>
      <c r="G29" s="711">
        <v>0</v>
      </c>
      <c r="H29" s="711">
        <v>0</v>
      </c>
      <c r="I29" s="712" t="s">
        <v>526</v>
      </c>
      <c r="J29" s="713" t="s">
        <v>1</v>
      </c>
    </row>
    <row r="30" spans="1:10" ht="14.4" customHeight="1" x14ac:dyDescent="0.3">
      <c r="A30" s="709" t="s">
        <v>543</v>
      </c>
      <c r="B30" s="710" t="s">
        <v>545</v>
      </c>
      <c r="C30" s="711">
        <v>0.11322999999999998</v>
      </c>
      <c r="D30" s="711">
        <v>0</v>
      </c>
      <c r="E30" s="711"/>
      <c r="F30" s="711">
        <v>0</v>
      </c>
      <c r="G30" s="711">
        <v>0</v>
      </c>
      <c r="H30" s="711">
        <v>0</v>
      </c>
      <c r="I30" s="712" t="s">
        <v>526</v>
      </c>
      <c r="J30" s="713" t="s">
        <v>538</v>
      </c>
    </row>
    <row r="31" spans="1:10" ht="14.4" customHeight="1" x14ac:dyDescent="0.3">
      <c r="A31" s="709" t="s">
        <v>526</v>
      </c>
      <c r="B31" s="710" t="s">
        <v>526</v>
      </c>
      <c r="C31" s="711" t="s">
        <v>526</v>
      </c>
      <c r="D31" s="711" t="s">
        <v>526</v>
      </c>
      <c r="E31" s="711"/>
      <c r="F31" s="711" t="s">
        <v>526</v>
      </c>
      <c r="G31" s="711" t="s">
        <v>526</v>
      </c>
      <c r="H31" s="711" t="s">
        <v>526</v>
      </c>
      <c r="I31" s="712" t="s">
        <v>526</v>
      </c>
      <c r="J31" s="713" t="s">
        <v>539</v>
      </c>
    </row>
    <row r="32" spans="1:10" ht="14.4" customHeight="1" x14ac:dyDescent="0.3">
      <c r="A32" s="709" t="s">
        <v>546</v>
      </c>
      <c r="B32" s="710" t="s">
        <v>547</v>
      </c>
      <c r="C32" s="711" t="s">
        <v>526</v>
      </c>
      <c r="D32" s="711" t="s">
        <v>526</v>
      </c>
      <c r="E32" s="711"/>
      <c r="F32" s="711" t="s">
        <v>526</v>
      </c>
      <c r="G32" s="711" t="s">
        <v>526</v>
      </c>
      <c r="H32" s="711" t="s">
        <v>526</v>
      </c>
      <c r="I32" s="712" t="s">
        <v>526</v>
      </c>
      <c r="J32" s="713" t="s">
        <v>0</v>
      </c>
    </row>
    <row r="33" spans="1:10" ht="14.4" customHeight="1" x14ac:dyDescent="0.3">
      <c r="A33" s="709" t="s">
        <v>546</v>
      </c>
      <c r="B33" s="710" t="s">
        <v>527</v>
      </c>
      <c r="C33" s="711">
        <v>23.150490000000001</v>
      </c>
      <c r="D33" s="711">
        <v>88.328059999999994</v>
      </c>
      <c r="E33" s="711"/>
      <c r="F33" s="711">
        <v>22.909099999999999</v>
      </c>
      <c r="G33" s="711">
        <v>50</v>
      </c>
      <c r="H33" s="711">
        <v>-27.090900000000001</v>
      </c>
      <c r="I33" s="712">
        <v>0.45818199999999998</v>
      </c>
      <c r="J33" s="713" t="s">
        <v>1</v>
      </c>
    </row>
    <row r="34" spans="1:10" ht="14.4" customHeight="1" x14ac:dyDescent="0.3">
      <c r="A34" s="709" t="s">
        <v>546</v>
      </c>
      <c r="B34" s="710" t="s">
        <v>528</v>
      </c>
      <c r="C34" s="711">
        <v>8073.8609999999999</v>
      </c>
      <c r="D34" s="711">
        <v>6386.6580000000004</v>
      </c>
      <c r="E34" s="711"/>
      <c r="F34" s="711">
        <v>5754.8429999999998</v>
      </c>
      <c r="G34" s="711">
        <v>5901</v>
      </c>
      <c r="H34" s="711">
        <v>-146.15700000000015</v>
      </c>
      <c r="I34" s="712">
        <v>0.97523182511438733</v>
      </c>
      <c r="J34" s="713" t="s">
        <v>1</v>
      </c>
    </row>
    <row r="35" spans="1:10" ht="14.4" customHeight="1" x14ac:dyDescent="0.3">
      <c r="A35" s="709" t="s">
        <v>546</v>
      </c>
      <c r="B35" s="710" t="s">
        <v>529</v>
      </c>
      <c r="C35" s="711">
        <v>1316.8192799999999</v>
      </c>
      <c r="D35" s="711">
        <v>1466.5121200000001</v>
      </c>
      <c r="E35" s="711"/>
      <c r="F35" s="711">
        <v>960.95035999999982</v>
      </c>
      <c r="G35" s="711">
        <v>1362</v>
      </c>
      <c r="H35" s="711">
        <v>-401.04964000000018</v>
      </c>
      <c r="I35" s="712">
        <v>0.70554358296622599</v>
      </c>
      <c r="J35" s="713" t="s">
        <v>1</v>
      </c>
    </row>
    <row r="36" spans="1:10" ht="14.4" customHeight="1" x14ac:dyDescent="0.3">
      <c r="A36" s="709" t="s">
        <v>546</v>
      </c>
      <c r="B36" s="710" t="s">
        <v>532</v>
      </c>
      <c r="C36" s="711">
        <v>0</v>
      </c>
      <c r="D36" s="711">
        <v>0</v>
      </c>
      <c r="E36" s="711"/>
      <c r="F36" s="711">
        <v>0</v>
      </c>
      <c r="G36" s="711">
        <v>0</v>
      </c>
      <c r="H36" s="711">
        <v>0</v>
      </c>
      <c r="I36" s="712" t="s">
        <v>526</v>
      </c>
      <c r="J36" s="713" t="s">
        <v>1</v>
      </c>
    </row>
    <row r="37" spans="1:10" ht="14.4" customHeight="1" x14ac:dyDescent="0.3">
      <c r="A37" s="709" t="s">
        <v>546</v>
      </c>
      <c r="B37" s="710" t="s">
        <v>548</v>
      </c>
      <c r="C37" s="711">
        <v>9413.8307700000005</v>
      </c>
      <c r="D37" s="711">
        <v>7941.4981800000005</v>
      </c>
      <c r="E37" s="711"/>
      <c r="F37" s="711">
        <v>6738.7024599999995</v>
      </c>
      <c r="G37" s="711">
        <v>7313</v>
      </c>
      <c r="H37" s="711">
        <v>-574.29754000000048</v>
      </c>
      <c r="I37" s="712">
        <v>0.9214689539176808</v>
      </c>
      <c r="J37" s="713" t="s">
        <v>538</v>
      </c>
    </row>
    <row r="38" spans="1:10" ht="14.4" customHeight="1" x14ac:dyDescent="0.3">
      <c r="A38" s="709" t="s">
        <v>526</v>
      </c>
      <c r="B38" s="710" t="s">
        <v>526</v>
      </c>
      <c r="C38" s="711" t="s">
        <v>526</v>
      </c>
      <c r="D38" s="711" t="s">
        <v>526</v>
      </c>
      <c r="E38" s="711"/>
      <c r="F38" s="711" t="s">
        <v>526</v>
      </c>
      <c r="G38" s="711" t="s">
        <v>526</v>
      </c>
      <c r="H38" s="711" t="s">
        <v>526</v>
      </c>
      <c r="I38" s="712" t="s">
        <v>526</v>
      </c>
      <c r="J38" s="713" t="s">
        <v>539</v>
      </c>
    </row>
    <row r="39" spans="1:10" ht="14.4" customHeight="1" x14ac:dyDescent="0.3">
      <c r="A39" s="709" t="s">
        <v>549</v>
      </c>
      <c r="B39" s="710" t="s">
        <v>550</v>
      </c>
      <c r="C39" s="711" t="s">
        <v>526</v>
      </c>
      <c r="D39" s="711" t="s">
        <v>526</v>
      </c>
      <c r="E39" s="711"/>
      <c r="F39" s="711" t="s">
        <v>526</v>
      </c>
      <c r="G39" s="711" t="s">
        <v>526</v>
      </c>
      <c r="H39" s="711" t="s">
        <v>526</v>
      </c>
      <c r="I39" s="712" t="s">
        <v>526</v>
      </c>
      <c r="J39" s="713" t="s">
        <v>0</v>
      </c>
    </row>
    <row r="40" spans="1:10" ht="14.4" customHeight="1" x14ac:dyDescent="0.3">
      <c r="A40" s="709" t="s">
        <v>549</v>
      </c>
      <c r="B40" s="710" t="s">
        <v>531</v>
      </c>
      <c r="C40" s="711">
        <v>746.44745</v>
      </c>
      <c r="D40" s="711">
        <v>114.13738000000001</v>
      </c>
      <c r="E40" s="711"/>
      <c r="F40" s="711">
        <v>719.57064000000003</v>
      </c>
      <c r="G40" s="711">
        <v>423</v>
      </c>
      <c r="H40" s="711">
        <v>296.57064000000003</v>
      </c>
      <c r="I40" s="712">
        <v>1.7011126241134753</v>
      </c>
      <c r="J40" s="713" t="s">
        <v>1</v>
      </c>
    </row>
    <row r="41" spans="1:10" ht="14.4" customHeight="1" x14ac:dyDescent="0.3">
      <c r="A41" s="709" t="s">
        <v>549</v>
      </c>
      <c r="B41" s="710" t="s">
        <v>551</v>
      </c>
      <c r="C41" s="711">
        <v>746.44745</v>
      </c>
      <c r="D41" s="711">
        <v>114.13738000000001</v>
      </c>
      <c r="E41" s="711"/>
      <c r="F41" s="711">
        <v>719.57064000000003</v>
      </c>
      <c r="G41" s="711">
        <v>423</v>
      </c>
      <c r="H41" s="711">
        <v>296.57064000000003</v>
      </c>
      <c r="I41" s="712">
        <v>1.7011126241134753</v>
      </c>
      <c r="J41" s="713" t="s">
        <v>538</v>
      </c>
    </row>
    <row r="42" spans="1:10" ht="14.4" customHeight="1" x14ac:dyDescent="0.3">
      <c r="A42" s="709" t="s">
        <v>526</v>
      </c>
      <c r="B42" s="710" t="s">
        <v>526</v>
      </c>
      <c r="C42" s="711" t="s">
        <v>526</v>
      </c>
      <c r="D42" s="711" t="s">
        <v>526</v>
      </c>
      <c r="E42" s="711"/>
      <c r="F42" s="711" t="s">
        <v>526</v>
      </c>
      <c r="G42" s="711" t="s">
        <v>526</v>
      </c>
      <c r="H42" s="711" t="s">
        <v>526</v>
      </c>
      <c r="I42" s="712" t="s">
        <v>526</v>
      </c>
      <c r="J42" s="713" t="s">
        <v>539</v>
      </c>
    </row>
    <row r="43" spans="1:10" ht="14.4" customHeight="1" x14ac:dyDescent="0.3">
      <c r="A43" s="709" t="s">
        <v>524</v>
      </c>
      <c r="B43" s="710" t="s">
        <v>533</v>
      </c>
      <c r="C43" s="711">
        <v>12355.137429999999</v>
      </c>
      <c r="D43" s="711">
        <v>10489.629249999998</v>
      </c>
      <c r="E43" s="711"/>
      <c r="F43" s="711">
        <v>10222.506049999998</v>
      </c>
      <c r="G43" s="711">
        <v>10490</v>
      </c>
      <c r="H43" s="711">
        <v>-267.49395000000186</v>
      </c>
      <c r="I43" s="712">
        <v>0.97450010009532873</v>
      </c>
      <c r="J43" s="713" t="s">
        <v>534</v>
      </c>
    </row>
  </sheetData>
  <mergeCells count="3">
    <mergeCell ref="F3:I3"/>
    <mergeCell ref="C4:D4"/>
    <mergeCell ref="A1:I1"/>
  </mergeCells>
  <conditionalFormatting sqref="F13 F44:F65537">
    <cfRule type="cellIs" dxfId="80" priority="18" stopIfTrue="1" operator="greaterThan">
      <formula>1</formula>
    </cfRule>
  </conditionalFormatting>
  <conditionalFormatting sqref="H5:H12">
    <cfRule type="expression" dxfId="79" priority="14">
      <formula>$H5&gt;0</formula>
    </cfRule>
  </conditionalFormatting>
  <conditionalFormatting sqref="I5:I12">
    <cfRule type="expression" dxfId="78" priority="15">
      <formula>$I5&gt;1</formula>
    </cfRule>
  </conditionalFormatting>
  <conditionalFormatting sqref="B5:B12">
    <cfRule type="expression" dxfId="77" priority="11">
      <formula>OR($J5="NS",$J5="SumaNS",$J5="Účet")</formula>
    </cfRule>
  </conditionalFormatting>
  <conditionalFormatting sqref="B5:D12 F5:I12">
    <cfRule type="expression" dxfId="76" priority="17">
      <formula>AND($J5&lt;&gt;"",$J5&lt;&gt;"mezeraKL")</formula>
    </cfRule>
  </conditionalFormatting>
  <conditionalFormatting sqref="B5:D12 F5:I12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74" priority="13">
      <formula>OR($J5="SumaNS",$J5="NS")</formula>
    </cfRule>
  </conditionalFormatting>
  <conditionalFormatting sqref="A5:A12">
    <cfRule type="expression" dxfId="73" priority="9">
      <formula>AND($J5&lt;&gt;"mezeraKL",$J5&lt;&gt;"")</formula>
    </cfRule>
  </conditionalFormatting>
  <conditionalFormatting sqref="A5:A12">
    <cfRule type="expression" dxfId="72" priority="10">
      <formula>AND($J5&lt;&gt;"",$J5&lt;&gt;"mezeraKL")</formula>
    </cfRule>
  </conditionalFormatting>
  <conditionalFormatting sqref="H14:H43">
    <cfRule type="expression" dxfId="71" priority="5">
      <formula>$H14&gt;0</formula>
    </cfRule>
  </conditionalFormatting>
  <conditionalFormatting sqref="A14:A43">
    <cfRule type="expression" dxfId="70" priority="2">
      <formula>AND($J14&lt;&gt;"mezeraKL",$J14&lt;&gt;"")</formula>
    </cfRule>
  </conditionalFormatting>
  <conditionalFormatting sqref="I14:I43">
    <cfRule type="expression" dxfId="69" priority="6">
      <formula>$I14&gt;1</formula>
    </cfRule>
  </conditionalFormatting>
  <conditionalFormatting sqref="B14:B43">
    <cfRule type="expression" dxfId="68" priority="1">
      <formula>OR($J14="NS",$J14="SumaNS",$J14="Účet")</formula>
    </cfRule>
  </conditionalFormatting>
  <conditionalFormatting sqref="A14:D43 F14:I43">
    <cfRule type="expression" dxfId="67" priority="8">
      <formula>AND($J14&lt;&gt;"",$J14&lt;&gt;"mezeraKL")</formula>
    </cfRule>
  </conditionalFormatting>
  <conditionalFormatting sqref="B14:D43 F14:I43">
    <cfRule type="expression" dxfId="6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19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3" t="s">
        <v>205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</row>
    <row r="2" spans="1:14" ht="14.4" customHeight="1" thickBot="1" x14ac:dyDescent="0.35">
      <c r="A2" s="374" t="s">
        <v>321</v>
      </c>
      <c r="B2" s="66"/>
      <c r="C2" s="333"/>
      <c r="D2" s="333"/>
      <c r="E2" s="518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9"/>
      <c r="D3" s="560"/>
      <c r="E3" s="560"/>
      <c r="F3" s="560"/>
      <c r="G3" s="560"/>
      <c r="H3" s="560"/>
      <c r="I3" s="560"/>
      <c r="J3" s="561" t="s">
        <v>159</v>
      </c>
      <c r="K3" s="562"/>
      <c r="L3" s="203">
        <f>IF(M3&lt;&gt;0,N3/M3,0)</f>
        <v>1880.4901930661122</v>
      </c>
      <c r="M3" s="203">
        <f>SUBTOTAL(9,M5:M1048576)</f>
        <v>719</v>
      </c>
      <c r="N3" s="204">
        <f>SUBTOTAL(9,N5:N1048576)</f>
        <v>1352072.4488145346</v>
      </c>
    </row>
    <row r="4" spans="1:14" s="330" customFormat="1" ht="14.4" customHeight="1" thickBot="1" x14ac:dyDescent="0.35">
      <c r="A4" s="714" t="s">
        <v>4</v>
      </c>
      <c r="B4" s="715" t="s">
        <v>5</v>
      </c>
      <c r="C4" s="715" t="s">
        <v>0</v>
      </c>
      <c r="D4" s="715" t="s">
        <v>6</v>
      </c>
      <c r="E4" s="716" t="s">
        <v>7</v>
      </c>
      <c r="F4" s="715" t="s">
        <v>1</v>
      </c>
      <c r="G4" s="715" t="s">
        <v>8</v>
      </c>
      <c r="H4" s="715" t="s">
        <v>9</v>
      </c>
      <c r="I4" s="715" t="s">
        <v>10</v>
      </c>
      <c r="J4" s="717" t="s">
        <v>11</v>
      </c>
      <c r="K4" s="717" t="s">
        <v>12</v>
      </c>
      <c r="L4" s="718" t="s">
        <v>184</v>
      </c>
      <c r="M4" s="718" t="s">
        <v>13</v>
      </c>
      <c r="N4" s="719" t="s">
        <v>201</v>
      </c>
    </row>
    <row r="5" spans="1:14" ht="14.4" customHeight="1" x14ac:dyDescent="0.3">
      <c r="A5" s="720" t="s">
        <v>524</v>
      </c>
      <c r="B5" s="721" t="s">
        <v>525</v>
      </c>
      <c r="C5" s="722" t="s">
        <v>535</v>
      </c>
      <c r="D5" s="723" t="s">
        <v>536</v>
      </c>
      <c r="E5" s="724">
        <v>50113001</v>
      </c>
      <c r="F5" s="723" t="s">
        <v>552</v>
      </c>
      <c r="G5" s="722" t="s">
        <v>553</v>
      </c>
      <c r="H5" s="722">
        <v>176954</v>
      </c>
      <c r="I5" s="722">
        <v>176954</v>
      </c>
      <c r="J5" s="722" t="s">
        <v>554</v>
      </c>
      <c r="K5" s="722" t="s">
        <v>555</v>
      </c>
      <c r="L5" s="725">
        <v>95.890000000000015</v>
      </c>
      <c r="M5" s="725">
        <v>1</v>
      </c>
      <c r="N5" s="726">
        <v>95.890000000000015</v>
      </c>
    </row>
    <row r="6" spans="1:14" ht="14.4" customHeight="1" x14ac:dyDescent="0.3">
      <c r="A6" s="727" t="s">
        <v>524</v>
      </c>
      <c r="B6" s="728" t="s">
        <v>525</v>
      </c>
      <c r="C6" s="729" t="s">
        <v>535</v>
      </c>
      <c r="D6" s="730" t="s">
        <v>536</v>
      </c>
      <c r="E6" s="731">
        <v>50113001</v>
      </c>
      <c r="F6" s="730" t="s">
        <v>552</v>
      </c>
      <c r="G6" s="729" t="s">
        <v>553</v>
      </c>
      <c r="H6" s="729">
        <v>847713</v>
      </c>
      <c r="I6" s="729">
        <v>125526</v>
      </c>
      <c r="J6" s="729" t="s">
        <v>556</v>
      </c>
      <c r="K6" s="729" t="s">
        <v>557</v>
      </c>
      <c r="L6" s="732">
        <v>87.57</v>
      </c>
      <c r="M6" s="732">
        <v>1</v>
      </c>
      <c r="N6" s="733">
        <v>87.57</v>
      </c>
    </row>
    <row r="7" spans="1:14" ht="14.4" customHeight="1" x14ac:dyDescent="0.3">
      <c r="A7" s="727" t="s">
        <v>524</v>
      </c>
      <c r="B7" s="728" t="s">
        <v>525</v>
      </c>
      <c r="C7" s="729" t="s">
        <v>535</v>
      </c>
      <c r="D7" s="730" t="s">
        <v>536</v>
      </c>
      <c r="E7" s="731">
        <v>50113001</v>
      </c>
      <c r="F7" s="730" t="s">
        <v>552</v>
      </c>
      <c r="G7" s="729" t="s">
        <v>553</v>
      </c>
      <c r="H7" s="729">
        <v>156926</v>
      </c>
      <c r="I7" s="729">
        <v>56926</v>
      </c>
      <c r="J7" s="729" t="s">
        <v>558</v>
      </c>
      <c r="K7" s="729" t="s">
        <v>559</v>
      </c>
      <c r="L7" s="732">
        <v>48.4</v>
      </c>
      <c r="M7" s="732">
        <v>1</v>
      </c>
      <c r="N7" s="733">
        <v>48.4</v>
      </c>
    </row>
    <row r="8" spans="1:14" ht="14.4" customHeight="1" x14ac:dyDescent="0.3">
      <c r="A8" s="727" t="s">
        <v>524</v>
      </c>
      <c r="B8" s="728" t="s">
        <v>525</v>
      </c>
      <c r="C8" s="729" t="s">
        <v>535</v>
      </c>
      <c r="D8" s="730" t="s">
        <v>536</v>
      </c>
      <c r="E8" s="731">
        <v>50113001</v>
      </c>
      <c r="F8" s="730" t="s">
        <v>552</v>
      </c>
      <c r="G8" s="729" t="s">
        <v>553</v>
      </c>
      <c r="H8" s="729">
        <v>169755</v>
      </c>
      <c r="I8" s="729">
        <v>69755</v>
      </c>
      <c r="J8" s="729" t="s">
        <v>560</v>
      </c>
      <c r="K8" s="729" t="s">
        <v>561</v>
      </c>
      <c r="L8" s="732">
        <v>36.93</v>
      </c>
      <c r="M8" s="732">
        <v>1</v>
      </c>
      <c r="N8" s="733">
        <v>36.93</v>
      </c>
    </row>
    <row r="9" spans="1:14" ht="14.4" customHeight="1" x14ac:dyDescent="0.3">
      <c r="A9" s="727" t="s">
        <v>524</v>
      </c>
      <c r="B9" s="728" t="s">
        <v>525</v>
      </c>
      <c r="C9" s="729" t="s">
        <v>535</v>
      </c>
      <c r="D9" s="730" t="s">
        <v>536</v>
      </c>
      <c r="E9" s="731">
        <v>50113001</v>
      </c>
      <c r="F9" s="730" t="s">
        <v>552</v>
      </c>
      <c r="G9" s="729" t="s">
        <v>553</v>
      </c>
      <c r="H9" s="729">
        <v>196303</v>
      </c>
      <c r="I9" s="729">
        <v>96303</v>
      </c>
      <c r="J9" s="729" t="s">
        <v>562</v>
      </c>
      <c r="K9" s="729" t="s">
        <v>563</v>
      </c>
      <c r="L9" s="732">
        <v>41.24000000000003</v>
      </c>
      <c r="M9" s="732">
        <v>1</v>
      </c>
      <c r="N9" s="733">
        <v>41.24000000000003</v>
      </c>
    </row>
    <row r="10" spans="1:14" ht="14.4" customHeight="1" x14ac:dyDescent="0.3">
      <c r="A10" s="727" t="s">
        <v>524</v>
      </c>
      <c r="B10" s="728" t="s">
        <v>525</v>
      </c>
      <c r="C10" s="729" t="s">
        <v>535</v>
      </c>
      <c r="D10" s="730" t="s">
        <v>536</v>
      </c>
      <c r="E10" s="731">
        <v>50113001</v>
      </c>
      <c r="F10" s="730" t="s">
        <v>552</v>
      </c>
      <c r="G10" s="729" t="s">
        <v>553</v>
      </c>
      <c r="H10" s="729">
        <v>148888</v>
      </c>
      <c r="I10" s="729">
        <v>48888</v>
      </c>
      <c r="J10" s="729" t="s">
        <v>564</v>
      </c>
      <c r="K10" s="729" t="s">
        <v>565</v>
      </c>
      <c r="L10" s="732">
        <v>57.620000000000026</v>
      </c>
      <c r="M10" s="732">
        <v>2</v>
      </c>
      <c r="N10" s="733">
        <v>115.24000000000005</v>
      </c>
    </row>
    <row r="11" spans="1:14" ht="14.4" customHeight="1" x14ac:dyDescent="0.3">
      <c r="A11" s="727" t="s">
        <v>524</v>
      </c>
      <c r="B11" s="728" t="s">
        <v>525</v>
      </c>
      <c r="C11" s="729" t="s">
        <v>535</v>
      </c>
      <c r="D11" s="730" t="s">
        <v>536</v>
      </c>
      <c r="E11" s="731">
        <v>50113001</v>
      </c>
      <c r="F11" s="730" t="s">
        <v>552</v>
      </c>
      <c r="G11" s="729" t="s">
        <v>566</v>
      </c>
      <c r="H11" s="729">
        <v>112891</v>
      </c>
      <c r="I11" s="729">
        <v>12891</v>
      </c>
      <c r="J11" s="729" t="s">
        <v>567</v>
      </c>
      <c r="K11" s="729" t="s">
        <v>568</v>
      </c>
      <c r="L11" s="732">
        <v>58.739999999999966</v>
      </c>
      <c r="M11" s="732">
        <v>2</v>
      </c>
      <c r="N11" s="733">
        <v>117.47999999999993</v>
      </c>
    </row>
    <row r="12" spans="1:14" ht="14.4" customHeight="1" x14ac:dyDescent="0.3">
      <c r="A12" s="727" t="s">
        <v>524</v>
      </c>
      <c r="B12" s="728" t="s">
        <v>525</v>
      </c>
      <c r="C12" s="729" t="s">
        <v>535</v>
      </c>
      <c r="D12" s="730" t="s">
        <v>536</v>
      </c>
      <c r="E12" s="731">
        <v>50113001</v>
      </c>
      <c r="F12" s="730" t="s">
        <v>552</v>
      </c>
      <c r="G12" s="729" t="s">
        <v>553</v>
      </c>
      <c r="H12" s="729">
        <v>132225</v>
      </c>
      <c r="I12" s="729">
        <v>32225</v>
      </c>
      <c r="J12" s="729" t="s">
        <v>569</v>
      </c>
      <c r="K12" s="729" t="s">
        <v>570</v>
      </c>
      <c r="L12" s="732">
        <v>73.790000000000006</v>
      </c>
      <c r="M12" s="732">
        <v>1</v>
      </c>
      <c r="N12" s="733">
        <v>73.790000000000006</v>
      </c>
    </row>
    <row r="13" spans="1:14" ht="14.4" customHeight="1" x14ac:dyDescent="0.3">
      <c r="A13" s="727" t="s">
        <v>524</v>
      </c>
      <c r="B13" s="728" t="s">
        <v>525</v>
      </c>
      <c r="C13" s="729" t="s">
        <v>535</v>
      </c>
      <c r="D13" s="730" t="s">
        <v>536</v>
      </c>
      <c r="E13" s="731">
        <v>50113001</v>
      </c>
      <c r="F13" s="730" t="s">
        <v>552</v>
      </c>
      <c r="G13" s="729" t="s">
        <v>553</v>
      </c>
      <c r="H13" s="729">
        <v>841498</v>
      </c>
      <c r="I13" s="729">
        <v>0</v>
      </c>
      <c r="J13" s="729" t="s">
        <v>571</v>
      </c>
      <c r="K13" s="729" t="s">
        <v>526</v>
      </c>
      <c r="L13" s="732">
        <v>44.21</v>
      </c>
      <c r="M13" s="732">
        <v>3</v>
      </c>
      <c r="N13" s="733">
        <v>132.63</v>
      </c>
    </row>
    <row r="14" spans="1:14" ht="14.4" customHeight="1" x14ac:dyDescent="0.3">
      <c r="A14" s="727" t="s">
        <v>524</v>
      </c>
      <c r="B14" s="728" t="s">
        <v>525</v>
      </c>
      <c r="C14" s="729" t="s">
        <v>535</v>
      </c>
      <c r="D14" s="730" t="s">
        <v>536</v>
      </c>
      <c r="E14" s="731">
        <v>50113001</v>
      </c>
      <c r="F14" s="730" t="s">
        <v>552</v>
      </c>
      <c r="G14" s="729" t="s">
        <v>553</v>
      </c>
      <c r="H14" s="729">
        <v>156993</v>
      </c>
      <c r="I14" s="729">
        <v>56993</v>
      </c>
      <c r="J14" s="729" t="s">
        <v>572</v>
      </c>
      <c r="K14" s="729" t="s">
        <v>573</v>
      </c>
      <c r="L14" s="732">
        <v>73.660000000000011</v>
      </c>
      <c r="M14" s="732">
        <v>1</v>
      </c>
      <c r="N14" s="733">
        <v>73.660000000000011</v>
      </c>
    </row>
    <row r="15" spans="1:14" ht="14.4" customHeight="1" x14ac:dyDescent="0.3">
      <c r="A15" s="727" t="s">
        <v>524</v>
      </c>
      <c r="B15" s="728" t="s">
        <v>525</v>
      </c>
      <c r="C15" s="729" t="s">
        <v>535</v>
      </c>
      <c r="D15" s="730" t="s">
        <v>536</v>
      </c>
      <c r="E15" s="731">
        <v>50113001</v>
      </c>
      <c r="F15" s="730" t="s">
        <v>552</v>
      </c>
      <c r="G15" s="729" t="s">
        <v>553</v>
      </c>
      <c r="H15" s="729">
        <v>501596</v>
      </c>
      <c r="I15" s="729">
        <v>0</v>
      </c>
      <c r="J15" s="729" t="s">
        <v>574</v>
      </c>
      <c r="K15" s="729" t="s">
        <v>575</v>
      </c>
      <c r="L15" s="732">
        <v>115.43024814117157</v>
      </c>
      <c r="M15" s="732">
        <v>1</v>
      </c>
      <c r="N15" s="733">
        <v>115.43024814117157</v>
      </c>
    </row>
    <row r="16" spans="1:14" ht="14.4" customHeight="1" x14ac:dyDescent="0.3">
      <c r="A16" s="727" t="s">
        <v>524</v>
      </c>
      <c r="B16" s="728" t="s">
        <v>525</v>
      </c>
      <c r="C16" s="729" t="s">
        <v>535</v>
      </c>
      <c r="D16" s="730" t="s">
        <v>536</v>
      </c>
      <c r="E16" s="731">
        <v>50113001</v>
      </c>
      <c r="F16" s="730" t="s">
        <v>552</v>
      </c>
      <c r="G16" s="729" t="s">
        <v>566</v>
      </c>
      <c r="H16" s="729">
        <v>147458</v>
      </c>
      <c r="I16" s="729">
        <v>147458</v>
      </c>
      <c r="J16" s="729" t="s">
        <v>576</v>
      </c>
      <c r="K16" s="729" t="s">
        <v>577</v>
      </c>
      <c r="L16" s="732">
        <v>100.07</v>
      </c>
      <c r="M16" s="732">
        <v>1</v>
      </c>
      <c r="N16" s="733">
        <v>100.07</v>
      </c>
    </row>
    <row r="17" spans="1:14" ht="14.4" customHeight="1" x14ac:dyDescent="0.3">
      <c r="A17" s="727" t="s">
        <v>524</v>
      </c>
      <c r="B17" s="728" t="s">
        <v>525</v>
      </c>
      <c r="C17" s="729" t="s">
        <v>535</v>
      </c>
      <c r="D17" s="730" t="s">
        <v>536</v>
      </c>
      <c r="E17" s="731">
        <v>50113001</v>
      </c>
      <c r="F17" s="730" t="s">
        <v>552</v>
      </c>
      <c r="G17" s="729" t="s">
        <v>566</v>
      </c>
      <c r="H17" s="729">
        <v>169189</v>
      </c>
      <c r="I17" s="729">
        <v>69189</v>
      </c>
      <c r="J17" s="729" t="s">
        <v>578</v>
      </c>
      <c r="K17" s="729" t="s">
        <v>579</v>
      </c>
      <c r="L17" s="732">
        <v>61.529999999999994</v>
      </c>
      <c r="M17" s="732">
        <v>4</v>
      </c>
      <c r="N17" s="733">
        <v>246.11999999999998</v>
      </c>
    </row>
    <row r="18" spans="1:14" ht="14.4" customHeight="1" x14ac:dyDescent="0.3">
      <c r="A18" s="727" t="s">
        <v>524</v>
      </c>
      <c r="B18" s="728" t="s">
        <v>525</v>
      </c>
      <c r="C18" s="729" t="s">
        <v>535</v>
      </c>
      <c r="D18" s="730" t="s">
        <v>536</v>
      </c>
      <c r="E18" s="731">
        <v>50113001</v>
      </c>
      <c r="F18" s="730" t="s">
        <v>552</v>
      </c>
      <c r="G18" s="729" t="s">
        <v>553</v>
      </c>
      <c r="H18" s="729">
        <v>114825</v>
      </c>
      <c r="I18" s="729">
        <v>14825</v>
      </c>
      <c r="J18" s="729" t="s">
        <v>580</v>
      </c>
      <c r="K18" s="729" t="s">
        <v>581</v>
      </c>
      <c r="L18" s="732">
        <v>84.689999999999969</v>
      </c>
      <c r="M18" s="732">
        <v>2</v>
      </c>
      <c r="N18" s="733">
        <v>169.37999999999994</v>
      </c>
    </row>
    <row r="19" spans="1:14" ht="14.4" customHeight="1" x14ac:dyDescent="0.3">
      <c r="A19" s="727" t="s">
        <v>524</v>
      </c>
      <c r="B19" s="728" t="s">
        <v>525</v>
      </c>
      <c r="C19" s="729" t="s">
        <v>535</v>
      </c>
      <c r="D19" s="730" t="s">
        <v>536</v>
      </c>
      <c r="E19" s="731">
        <v>50113001</v>
      </c>
      <c r="F19" s="730" t="s">
        <v>552</v>
      </c>
      <c r="G19" s="729" t="s">
        <v>553</v>
      </c>
      <c r="H19" s="729">
        <v>215605</v>
      </c>
      <c r="I19" s="729">
        <v>215605</v>
      </c>
      <c r="J19" s="729" t="s">
        <v>582</v>
      </c>
      <c r="K19" s="729" t="s">
        <v>583</v>
      </c>
      <c r="L19" s="732">
        <v>28.600000000000012</v>
      </c>
      <c r="M19" s="732">
        <v>4</v>
      </c>
      <c r="N19" s="733">
        <v>114.40000000000005</v>
      </c>
    </row>
    <row r="20" spans="1:14" ht="14.4" customHeight="1" x14ac:dyDescent="0.3">
      <c r="A20" s="727" t="s">
        <v>524</v>
      </c>
      <c r="B20" s="728" t="s">
        <v>525</v>
      </c>
      <c r="C20" s="729" t="s">
        <v>535</v>
      </c>
      <c r="D20" s="730" t="s">
        <v>536</v>
      </c>
      <c r="E20" s="731">
        <v>50113001</v>
      </c>
      <c r="F20" s="730" t="s">
        <v>552</v>
      </c>
      <c r="G20" s="729" t="s">
        <v>553</v>
      </c>
      <c r="H20" s="729">
        <v>103575</v>
      </c>
      <c r="I20" s="729">
        <v>3575</v>
      </c>
      <c r="J20" s="729" t="s">
        <v>584</v>
      </c>
      <c r="K20" s="729" t="s">
        <v>585</v>
      </c>
      <c r="L20" s="732">
        <v>66.719999999999956</v>
      </c>
      <c r="M20" s="732">
        <v>2</v>
      </c>
      <c r="N20" s="733">
        <v>133.43999999999991</v>
      </c>
    </row>
    <row r="21" spans="1:14" ht="14.4" customHeight="1" x14ac:dyDescent="0.3">
      <c r="A21" s="727" t="s">
        <v>524</v>
      </c>
      <c r="B21" s="728" t="s">
        <v>525</v>
      </c>
      <c r="C21" s="729" t="s">
        <v>535</v>
      </c>
      <c r="D21" s="730" t="s">
        <v>536</v>
      </c>
      <c r="E21" s="731">
        <v>50113001</v>
      </c>
      <c r="F21" s="730" t="s">
        <v>552</v>
      </c>
      <c r="G21" s="729" t="s">
        <v>553</v>
      </c>
      <c r="H21" s="729">
        <v>846618</v>
      </c>
      <c r="I21" s="729">
        <v>100014</v>
      </c>
      <c r="J21" s="729" t="s">
        <v>586</v>
      </c>
      <c r="K21" s="729" t="s">
        <v>587</v>
      </c>
      <c r="L21" s="732">
        <v>29.920000000000005</v>
      </c>
      <c r="M21" s="732">
        <v>1</v>
      </c>
      <c r="N21" s="733">
        <v>29.920000000000005</v>
      </c>
    </row>
    <row r="22" spans="1:14" ht="14.4" customHeight="1" x14ac:dyDescent="0.3">
      <c r="A22" s="727" t="s">
        <v>524</v>
      </c>
      <c r="B22" s="728" t="s">
        <v>525</v>
      </c>
      <c r="C22" s="729" t="s">
        <v>535</v>
      </c>
      <c r="D22" s="730" t="s">
        <v>536</v>
      </c>
      <c r="E22" s="731">
        <v>50113001</v>
      </c>
      <c r="F22" s="730" t="s">
        <v>552</v>
      </c>
      <c r="G22" s="729" t="s">
        <v>566</v>
      </c>
      <c r="H22" s="729">
        <v>187427</v>
      </c>
      <c r="I22" s="729">
        <v>187427</v>
      </c>
      <c r="J22" s="729" t="s">
        <v>588</v>
      </c>
      <c r="K22" s="729" t="s">
        <v>589</v>
      </c>
      <c r="L22" s="732">
        <v>63.109999999999985</v>
      </c>
      <c r="M22" s="732">
        <v>2</v>
      </c>
      <c r="N22" s="733">
        <v>126.21999999999997</v>
      </c>
    </row>
    <row r="23" spans="1:14" ht="14.4" customHeight="1" x14ac:dyDescent="0.3">
      <c r="A23" s="727" t="s">
        <v>524</v>
      </c>
      <c r="B23" s="728" t="s">
        <v>525</v>
      </c>
      <c r="C23" s="729" t="s">
        <v>535</v>
      </c>
      <c r="D23" s="730" t="s">
        <v>536</v>
      </c>
      <c r="E23" s="731">
        <v>50113001</v>
      </c>
      <c r="F23" s="730" t="s">
        <v>552</v>
      </c>
      <c r="G23" s="729" t="s">
        <v>566</v>
      </c>
      <c r="H23" s="729">
        <v>169714</v>
      </c>
      <c r="I23" s="729">
        <v>169714</v>
      </c>
      <c r="J23" s="729" t="s">
        <v>590</v>
      </c>
      <c r="K23" s="729" t="s">
        <v>591</v>
      </c>
      <c r="L23" s="732">
        <v>113.04999999999994</v>
      </c>
      <c r="M23" s="732">
        <v>1</v>
      </c>
      <c r="N23" s="733">
        <v>113.04999999999994</v>
      </c>
    </row>
    <row r="24" spans="1:14" ht="14.4" customHeight="1" x14ac:dyDescent="0.3">
      <c r="A24" s="727" t="s">
        <v>524</v>
      </c>
      <c r="B24" s="728" t="s">
        <v>525</v>
      </c>
      <c r="C24" s="729" t="s">
        <v>535</v>
      </c>
      <c r="D24" s="730" t="s">
        <v>536</v>
      </c>
      <c r="E24" s="731">
        <v>50113001</v>
      </c>
      <c r="F24" s="730" t="s">
        <v>552</v>
      </c>
      <c r="G24" s="729" t="s">
        <v>566</v>
      </c>
      <c r="H24" s="729">
        <v>187425</v>
      </c>
      <c r="I24" s="729">
        <v>187425</v>
      </c>
      <c r="J24" s="729" t="s">
        <v>592</v>
      </c>
      <c r="K24" s="729" t="s">
        <v>593</v>
      </c>
      <c r="L24" s="732">
        <v>49.72</v>
      </c>
      <c r="M24" s="732">
        <v>2</v>
      </c>
      <c r="N24" s="733">
        <v>99.44</v>
      </c>
    </row>
    <row r="25" spans="1:14" ht="14.4" customHeight="1" x14ac:dyDescent="0.3">
      <c r="A25" s="727" t="s">
        <v>524</v>
      </c>
      <c r="B25" s="728" t="s">
        <v>525</v>
      </c>
      <c r="C25" s="729" t="s">
        <v>535</v>
      </c>
      <c r="D25" s="730" t="s">
        <v>536</v>
      </c>
      <c r="E25" s="731">
        <v>50113001</v>
      </c>
      <c r="F25" s="730" t="s">
        <v>552</v>
      </c>
      <c r="G25" s="729" t="s">
        <v>553</v>
      </c>
      <c r="H25" s="729">
        <v>188219</v>
      </c>
      <c r="I25" s="729">
        <v>88219</v>
      </c>
      <c r="J25" s="729" t="s">
        <v>594</v>
      </c>
      <c r="K25" s="729" t="s">
        <v>595</v>
      </c>
      <c r="L25" s="732">
        <v>142.43</v>
      </c>
      <c r="M25" s="732">
        <v>2</v>
      </c>
      <c r="N25" s="733">
        <v>284.86</v>
      </c>
    </row>
    <row r="26" spans="1:14" ht="14.4" customHeight="1" x14ac:dyDescent="0.3">
      <c r="A26" s="727" t="s">
        <v>524</v>
      </c>
      <c r="B26" s="728" t="s">
        <v>525</v>
      </c>
      <c r="C26" s="729" t="s">
        <v>535</v>
      </c>
      <c r="D26" s="730" t="s">
        <v>536</v>
      </c>
      <c r="E26" s="731">
        <v>50113001</v>
      </c>
      <c r="F26" s="730" t="s">
        <v>552</v>
      </c>
      <c r="G26" s="729" t="s">
        <v>553</v>
      </c>
      <c r="H26" s="729">
        <v>843905</v>
      </c>
      <c r="I26" s="729">
        <v>103391</v>
      </c>
      <c r="J26" s="729" t="s">
        <v>596</v>
      </c>
      <c r="K26" s="729" t="s">
        <v>597</v>
      </c>
      <c r="L26" s="732">
        <v>73.533333333333331</v>
      </c>
      <c r="M26" s="732">
        <v>3</v>
      </c>
      <c r="N26" s="733">
        <v>220.6</v>
      </c>
    </row>
    <row r="27" spans="1:14" ht="14.4" customHeight="1" x14ac:dyDescent="0.3">
      <c r="A27" s="727" t="s">
        <v>524</v>
      </c>
      <c r="B27" s="728" t="s">
        <v>525</v>
      </c>
      <c r="C27" s="729" t="s">
        <v>535</v>
      </c>
      <c r="D27" s="730" t="s">
        <v>536</v>
      </c>
      <c r="E27" s="731">
        <v>50113001</v>
      </c>
      <c r="F27" s="730" t="s">
        <v>552</v>
      </c>
      <c r="G27" s="729" t="s">
        <v>553</v>
      </c>
      <c r="H27" s="729">
        <v>109414</v>
      </c>
      <c r="I27" s="729">
        <v>119687</v>
      </c>
      <c r="J27" s="729" t="s">
        <v>598</v>
      </c>
      <c r="K27" s="729" t="s">
        <v>599</v>
      </c>
      <c r="L27" s="732">
        <v>55.350611767072984</v>
      </c>
      <c r="M27" s="732">
        <v>1</v>
      </c>
      <c r="N27" s="733">
        <v>55.350611767072984</v>
      </c>
    </row>
    <row r="28" spans="1:14" ht="14.4" customHeight="1" x14ac:dyDescent="0.3">
      <c r="A28" s="727" t="s">
        <v>524</v>
      </c>
      <c r="B28" s="728" t="s">
        <v>525</v>
      </c>
      <c r="C28" s="729" t="s">
        <v>535</v>
      </c>
      <c r="D28" s="730" t="s">
        <v>536</v>
      </c>
      <c r="E28" s="731">
        <v>50113001</v>
      </c>
      <c r="F28" s="730" t="s">
        <v>552</v>
      </c>
      <c r="G28" s="729" t="s">
        <v>553</v>
      </c>
      <c r="H28" s="729">
        <v>109415</v>
      </c>
      <c r="I28" s="729">
        <v>119683</v>
      </c>
      <c r="J28" s="729" t="s">
        <v>598</v>
      </c>
      <c r="K28" s="729" t="s">
        <v>600</v>
      </c>
      <c r="L28" s="732">
        <v>62.139999999999993</v>
      </c>
      <c r="M28" s="732">
        <v>3</v>
      </c>
      <c r="N28" s="733">
        <v>186.42</v>
      </c>
    </row>
    <row r="29" spans="1:14" ht="14.4" customHeight="1" x14ac:dyDescent="0.3">
      <c r="A29" s="727" t="s">
        <v>524</v>
      </c>
      <c r="B29" s="728" t="s">
        <v>525</v>
      </c>
      <c r="C29" s="729" t="s">
        <v>535</v>
      </c>
      <c r="D29" s="730" t="s">
        <v>536</v>
      </c>
      <c r="E29" s="731">
        <v>50113001</v>
      </c>
      <c r="F29" s="730" t="s">
        <v>552</v>
      </c>
      <c r="G29" s="729" t="s">
        <v>553</v>
      </c>
      <c r="H29" s="729">
        <v>849253</v>
      </c>
      <c r="I29" s="729">
        <v>141763</v>
      </c>
      <c r="J29" s="729" t="s">
        <v>601</v>
      </c>
      <c r="K29" s="729" t="s">
        <v>602</v>
      </c>
      <c r="L29" s="732">
        <v>74.599999999999994</v>
      </c>
      <c r="M29" s="732">
        <v>1</v>
      </c>
      <c r="N29" s="733">
        <v>74.599999999999994</v>
      </c>
    </row>
    <row r="30" spans="1:14" ht="14.4" customHeight="1" x14ac:dyDescent="0.3">
      <c r="A30" s="727" t="s">
        <v>524</v>
      </c>
      <c r="B30" s="728" t="s">
        <v>525</v>
      </c>
      <c r="C30" s="729" t="s">
        <v>535</v>
      </c>
      <c r="D30" s="730" t="s">
        <v>536</v>
      </c>
      <c r="E30" s="731">
        <v>50113001</v>
      </c>
      <c r="F30" s="730" t="s">
        <v>552</v>
      </c>
      <c r="G30" s="729" t="s">
        <v>566</v>
      </c>
      <c r="H30" s="729">
        <v>155823</v>
      </c>
      <c r="I30" s="729">
        <v>55823</v>
      </c>
      <c r="J30" s="729" t="s">
        <v>603</v>
      </c>
      <c r="K30" s="729" t="s">
        <v>604</v>
      </c>
      <c r="L30" s="732">
        <v>44.59</v>
      </c>
      <c r="M30" s="732">
        <v>3</v>
      </c>
      <c r="N30" s="733">
        <v>133.77000000000001</v>
      </c>
    </row>
    <row r="31" spans="1:14" ht="14.4" customHeight="1" x14ac:dyDescent="0.3">
      <c r="A31" s="727" t="s">
        <v>524</v>
      </c>
      <c r="B31" s="728" t="s">
        <v>525</v>
      </c>
      <c r="C31" s="729" t="s">
        <v>535</v>
      </c>
      <c r="D31" s="730" t="s">
        <v>536</v>
      </c>
      <c r="E31" s="731">
        <v>50113001</v>
      </c>
      <c r="F31" s="730" t="s">
        <v>552</v>
      </c>
      <c r="G31" s="729" t="s">
        <v>553</v>
      </c>
      <c r="H31" s="729">
        <v>102420</v>
      </c>
      <c r="I31" s="729">
        <v>2420</v>
      </c>
      <c r="J31" s="729" t="s">
        <v>605</v>
      </c>
      <c r="K31" s="729" t="s">
        <v>606</v>
      </c>
      <c r="L31" s="732">
        <v>97.370000000000033</v>
      </c>
      <c r="M31" s="732">
        <v>1</v>
      </c>
      <c r="N31" s="733">
        <v>97.370000000000033</v>
      </c>
    </row>
    <row r="32" spans="1:14" ht="14.4" customHeight="1" x14ac:dyDescent="0.3">
      <c r="A32" s="727" t="s">
        <v>524</v>
      </c>
      <c r="B32" s="728" t="s">
        <v>525</v>
      </c>
      <c r="C32" s="729" t="s">
        <v>535</v>
      </c>
      <c r="D32" s="730" t="s">
        <v>536</v>
      </c>
      <c r="E32" s="731">
        <v>50113001</v>
      </c>
      <c r="F32" s="730" t="s">
        <v>552</v>
      </c>
      <c r="G32" s="729" t="s">
        <v>553</v>
      </c>
      <c r="H32" s="729">
        <v>848950</v>
      </c>
      <c r="I32" s="729">
        <v>155148</v>
      </c>
      <c r="J32" s="729" t="s">
        <v>607</v>
      </c>
      <c r="K32" s="729" t="s">
        <v>608</v>
      </c>
      <c r="L32" s="732">
        <v>18.670000000000009</v>
      </c>
      <c r="M32" s="732">
        <v>3</v>
      </c>
      <c r="N32" s="733">
        <v>56.010000000000026</v>
      </c>
    </row>
    <row r="33" spans="1:14" ht="14.4" customHeight="1" x14ac:dyDescent="0.3">
      <c r="A33" s="727" t="s">
        <v>524</v>
      </c>
      <c r="B33" s="728" t="s">
        <v>525</v>
      </c>
      <c r="C33" s="729" t="s">
        <v>535</v>
      </c>
      <c r="D33" s="730" t="s">
        <v>536</v>
      </c>
      <c r="E33" s="731">
        <v>50113001</v>
      </c>
      <c r="F33" s="730" t="s">
        <v>552</v>
      </c>
      <c r="G33" s="729" t="s">
        <v>553</v>
      </c>
      <c r="H33" s="729">
        <v>102963</v>
      </c>
      <c r="I33" s="729">
        <v>2963</v>
      </c>
      <c r="J33" s="729" t="s">
        <v>609</v>
      </c>
      <c r="K33" s="729" t="s">
        <v>610</v>
      </c>
      <c r="L33" s="732">
        <v>97.590000000000018</v>
      </c>
      <c r="M33" s="732">
        <v>5</v>
      </c>
      <c r="N33" s="733">
        <v>487.9500000000001</v>
      </c>
    </row>
    <row r="34" spans="1:14" ht="14.4" customHeight="1" x14ac:dyDescent="0.3">
      <c r="A34" s="727" t="s">
        <v>524</v>
      </c>
      <c r="B34" s="728" t="s">
        <v>525</v>
      </c>
      <c r="C34" s="729" t="s">
        <v>535</v>
      </c>
      <c r="D34" s="730" t="s">
        <v>536</v>
      </c>
      <c r="E34" s="731">
        <v>50113001</v>
      </c>
      <c r="F34" s="730" t="s">
        <v>552</v>
      </c>
      <c r="G34" s="729" t="s">
        <v>526</v>
      </c>
      <c r="H34" s="729">
        <v>198054</v>
      </c>
      <c r="I34" s="729">
        <v>198054</v>
      </c>
      <c r="J34" s="729" t="s">
        <v>611</v>
      </c>
      <c r="K34" s="729" t="s">
        <v>612</v>
      </c>
      <c r="L34" s="732">
        <v>43.999999999999993</v>
      </c>
      <c r="M34" s="732">
        <v>3</v>
      </c>
      <c r="N34" s="733">
        <v>131.99999999999997</v>
      </c>
    </row>
    <row r="35" spans="1:14" ht="14.4" customHeight="1" x14ac:dyDescent="0.3">
      <c r="A35" s="727" t="s">
        <v>524</v>
      </c>
      <c r="B35" s="728" t="s">
        <v>525</v>
      </c>
      <c r="C35" s="729" t="s">
        <v>535</v>
      </c>
      <c r="D35" s="730" t="s">
        <v>536</v>
      </c>
      <c r="E35" s="731">
        <v>50113001</v>
      </c>
      <c r="F35" s="730" t="s">
        <v>552</v>
      </c>
      <c r="G35" s="729" t="s">
        <v>553</v>
      </c>
      <c r="H35" s="729">
        <v>840464</v>
      </c>
      <c r="I35" s="729">
        <v>0</v>
      </c>
      <c r="J35" s="729" t="s">
        <v>613</v>
      </c>
      <c r="K35" s="729" t="s">
        <v>614</v>
      </c>
      <c r="L35" s="732">
        <v>40.229999999999997</v>
      </c>
      <c r="M35" s="732">
        <v>1</v>
      </c>
      <c r="N35" s="733">
        <v>40.229999999999997</v>
      </c>
    </row>
    <row r="36" spans="1:14" ht="14.4" customHeight="1" x14ac:dyDescent="0.3">
      <c r="A36" s="727" t="s">
        <v>524</v>
      </c>
      <c r="B36" s="728" t="s">
        <v>525</v>
      </c>
      <c r="C36" s="729" t="s">
        <v>540</v>
      </c>
      <c r="D36" s="730" t="s">
        <v>541</v>
      </c>
      <c r="E36" s="731">
        <v>50113001</v>
      </c>
      <c r="F36" s="730" t="s">
        <v>552</v>
      </c>
      <c r="G36" s="729" t="s">
        <v>553</v>
      </c>
      <c r="H36" s="729">
        <v>100362</v>
      </c>
      <c r="I36" s="729">
        <v>362</v>
      </c>
      <c r="J36" s="729" t="s">
        <v>615</v>
      </c>
      <c r="K36" s="729" t="s">
        <v>616</v>
      </c>
      <c r="L36" s="732">
        <v>87.2</v>
      </c>
      <c r="M36" s="732">
        <v>3</v>
      </c>
      <c r="N36" s="733">
        <v>261.60000000000002</v>
      </c>
    </row>
    <row r="37" spans="1:14" ht="14.4" customHeight="1" x14ac:dyDescent="0.3">
      <c r="A37" s="727" t="s">
        <v>524</v>
      </c>
      <c r="B37" s="728" t="s">
        <v>525</v>
      </c>
      <c r="C37" s="729" t="s">
        <v>540</v>
      </c>
      <c r="D37" s="730" t="s">
        <v>541</v>
      </c>
      <c r="E37" s="731">
        <v>50113001</v>
      </c>
      <c r="F37" s="730" t="s">
        <v>552</v>
      </c>
      <c r="G37" s="729" t="s">
        <v>553</v>
      </c>
      <c r="H37" s="729">
        <v>169755</v>
      </c>
      <c r="I37" s="729">
        <v>69755</v>
      </c>
      <c r="J37" s="729" t="s">
        <v>560</v>
      </c>
      <c r="K37" s="729" t="s">
        <v>561</v>
      </c>
      <c r="L37" s="732">
        <v>36.93</v>
      </c>
      <c r="M37" s="732">
        <v>2</v>
      </c>
      <c r="N37" s="733">
        <v>73.86</v>
      </c>
    </row>
    <row r="38" spans="1:14" ht="14.4" customHeight="1" x14ac:dyDescent="0.3">
      <c r="A38" s="727" t="s">
        <v>524</v>
      </c>
      <c r="B38" s="728" t="s">
        <v>525</v>
      </c>
      <c r="C38" s="729" t="s">
        <v>540</v>
      </c>
      <c r="D38" s="730" t="s">
        <v>541</v>
      </c>
      <c r="E38" s="731">
        <v>50113001</v>
      </c>
      <c r="F38" s="730" t="s">
        <v>552</v>
      </c>
      <c r="G38" s="729" t="s">
        <v>553</v>
      </c>
      <c r="H38" s="729">
        <v>184090</v>
      </c>
      <c r="I38" s="729">
        <v>84090</v>
      </c>
      <c r="J38" s="729" t="s">
        <v>617</v>
      </c>
      <c r="K38" s="729" t="s">
        <v>618</v>
      </c>
      <c r="L38" s="732">
        <v>60.139999999999986</v>
      </c>
      <c r="M38" s="732">
        <v>1</v>
      </c>
      <c r="N38" s="733">
        <v>60.139999999999986</v>
      </c>
    </row>
    <row r="39" spans="1:14" ht="14.4" customHeight="1" x14ac:dyDescent="0.3">
      <c r="A39" s="727" t="s">
        <v>524</v>
      </c>
      <c r="B39" s="728" t="s">
        <v>525</v>
      </c>
      <c r="C39" s="729" t="s">
        <v>540</v>
      </c>
      <c r="D39" s="730" t="s">
        <v>541</v>
      </c>
      <c r="E39" s="731">
        <v>50113001</v>
      </c>
      <c r="F39" s="730" t="s">
        <v>552</v>
      </c>
      <c r="G39" s="729" t="s">
        <v>553</v>
      </c>
      <c r="H39" s="729">
        <v>104071</v>
      </c>
      <c r="I39" s="729">
        <v>4071</v>
      </c>
      <c r="J39" s="729" t="s">
        <v>619</v>
      </c>
      <c r="K39" s="729" t="s">
        <v>620</v>
      </c>
      <c r="L39" s="732">
        <v>154.02999999999992</v>
      </c>
      <c r="M39" s="732">
        <v>1</v>
      </c>
      <c r="N39" s="733">
        <v>154.02999999999992</v>
      </c>
    </row>
    <row r="40" spans="1:14" ht="14.4" customHeight="1" x14ac:dyDescent="0.3">
      <c r="A40" s="727" t="s">
        <v>524</v>
      </c>
      <c r="B40" s="728" t="s">
        <v>525</v>
      </c>
      <c r="C40" s="729" t="s">
        <v>540</v>
      </c>
      <c r="D40" s="730" t="s">
        <v>541</v>
      </c>
      <c r="E40" s="731">
        <v>50113001</v>
      </c>
      <c r="F40" s="730" t="s">
        <v>552</v>
      </c>
      <c r="G40" s="729" t="s">
        <v>553</v>
      </c>
      <c r="H40" s="729">
        <v>102133</v>
      </c>
      <c r="I40" s="729">
        <v>2133</v>
      </c>
      <c r="J40" s="729" t="s">
        <v>621</v>
      </c>
      <c r="K40" s="729" t="s">
        <v>622</v>
      </c>
      <c r="L40" s="732">
        <v>28.190000000000005</v>
      </c>
      <c r="M40" s="732">
        <v>20</v>
      </c>
      <c r="N40" s="733">
        <v>563.80000000000007</v>
      </c>
    </row>
    <row r="41" spans="1:14" ht="14.4" customHeight="1" x14ac:dyDescent="0.3">
      <c r="A41" s="727" t="s">
        <v>524</v>
      </c>
      <c r="B41" s="728" t="s">
        <v>525</v>
      </c>
      <c r="C41" s="729" t="s">
        <v>540</v>
      </c>
      <c r="D41" s="730" t="s">
        <v>541</v>
      </c>
      <c r="E41" s="731">
        <v>50113001</v>
      </c>
      <c r="F41" s="730" t="s">
        <v>552</v>
      </c>
      <c r="G41" s="729" t="s">
        <v>553</v>
      </c>
      <c r="H41" s="729">
        <v>51366</v>
      </c>
      <c r="I41" s="729">
        <v>51366</v>
      </c>
      <c r="J41" s="729" t="s">
        <v>623</v>
      </c>
      <c r="K41" s="729" t="s">
        <v>624</v>
      </c>
      <c r="L41" s="732">
        <v>171.60000086473639</v>
      </c>
      <c r="M41" s="732">
        <v>9</v>
      </c>
      <c r="N41" s="733">
        <v>1544.4000077826274</v>
      </c>
    </row>
    <row r="42" spans="1:14" ht="14.4" customHeight="1" x14ac:dyDescent="0.3">
      <c r="A42" s="727" t="s">
        <v>524</v>
      </c>
      <c r="B42" s="728" t="s">
        <v>525</v>
      </c>
      <c r="C42" s="729" t="s">
        <v>540</v>
      </c>
      <c r="D42" s="730" t="s">
        <v>541</v>
      </c>
      <c r="E42" s="731">
        <v>50113001</v>
      </c>
      <c r="F42" s="730" t="s">
        <v>552</v>
      </c>
      <c r="G42" s="729" t="s">
        <v>553</v>
      </c>
      <c r="H42" s="729">
        <v>51367</v>
      </c>
      <c r="I42" s="729">
        <v>51367</v>
      </c>
      <c r="J42" s="729" t="s">
        <v>623</v>
      </c>
      <c r="K42" s="729" t="s">
        <v>625</v>
      </c>
      <c r="L42" s="732">
        <v>92.949999999999989</v>
      </c>
      <c r="M42" s="732">
        <v>4</v>
      </c>
      <c r="N42" s="733">
        <v>371.79999999999995</v>
      </c>
    </row>
    <row r="43" spans="1:14" ht="14.4" customHeight="1" x14ac:dyDescent="0.3">
      <c r="A43" s="727" t="s">
        <v>524</v>
      </c>
      <c r="B43" s="728" t="s">
        <v>525</v>
      </c>
      <c r="C43" s="729" t="s">
        <v>540</v>
      </c>
      <c r="D43" s="730" t="s">
        <v>541</v>
      </c>
      <c r="E43" s="731">
        <v>50113001</v>
      </c>
      <c r="F43" s="730" t="s">
        <v>552</v>
      </c>
      <c r="G43" s="729" t="s">
        <v>553</v>
      </c>
      <c r="H43" s="729">
        <v>394627</v>
      </c>
      <c r="I43" s="729">
        <v>0</v>
      </c>
      <c r="J43" s="729" t="s">
        <v>626</v>
      </c>
      <c r="K43" s="729" t="s">
        <v>526</v>
      </c>
      <c r="L43" s="732">
        <v>89.52033337237178</v>
      </c>
      <c r="M43" s="732">
        <v>3</v>
      </c>
      <c r="N43" s="733">
        <v>268.56100011711533</v>
      </c>
    </row>
    <row r="44" spans="1:14" ht="14.4" customHeight="1" x14ac:dyDescent="0.3">
      <c r="A44" s="727" t="s">
        <v>524</v>
      </c>
      <c r="B44" s="728" t="s">
        <v>525</v>
      </c>
      <c r="C44" s="729" t="s">
        <v>540</v>
      </c>
      <c r="D44" s="730" t="s">
        <v>541</v>
      </c>
      <c r="E44" s="731">
        <v>50113001</v>
      </c>
      <c r="F44" s="730" t="s">
        <v>552</v>
      </c>
      <c r="G44" s="729" t="s">
        <v>553</v>
      </c>
      <c r="H44" s="729">
        <v>100498</v>
      </c>
      <c r="I44" s="729">
        <v>498</v>
      </c>
      <c r="J44" s="729" t="s">
        <v>627</v>
      </c>
      <c r="K44" s="729" t="s">
        <v>628</v>
      </c>
      <c r="L44" s="732">
        <v>96.819999999999965</v>
      </c>
      <c r="M44" s="732">
        <v>1</v>
      </c>
      <c r="N44" s="733">
        <v>96.819999999999965</v>
      </c>
    </row>
    <row r="45" spans="1:14" ht="14.4" customHeight="1" x14ac:dyDescent="0.3">
      <c r="A45" s="727" t="s">
        <v>524</v>
      </c>
      <c r="B45" s="728" t="s">
        <v>525</v>
      </c>
      <c r="C45" s="729" t="s">
        <v>540</v>
      </c>
      <c r="D45" s="730" t="s">
        <v>541</v>
      </c>
      <c r="E45" s="731">
        <v>50113001</v>
      </c>
      <c r="F45" s="730" t="s">
        <v>552</v>
      </c>
      <c r="G45" s="729" t="s">
        <v>553</v>
      </c>
      <c r="H45" s="729">
        <v>100516</v>
      </c>
      <c r="I45" s="729">
        <v>516</v>
      </c>
      <c r="J45" s="729" t="s">
        <v>629</v>
      </c>
      <c r="K45" s="729" t="s">
        <v>630</v>
      </c>
      <c r="L45" s="732">
        <v>99.027701512663441</v>
      </c>
      <c r="M45" s="732">
        <v>26</v>
      </c>
      <c r="N45" s="733">
        <v>2574.7202393292496</v>
      </c>
    </row>
    <row r="46" spans="1:14" ht="14.4" customHeight="1" x14ac:dyDescent="0.3">
      <c r="A46" s="727" t="s">
        <v>524</v>
      </c>
      <c r="B46" s="728" t="s">
        <v>525</v>
      </c>
      <c r="C46" s="729" t="s">
        <v>540</v>
      </c>
      <c r="D46" s="730" t="s">
        <v>541</v>
      </c>
      <c r="E46" s="731">
        <v>50113001</v>
      </c>
      <c r="F46" s="730" t="s">
        <v>552</v>
      </c>
      <c r="G46" s="729" t="s">
        <v>553</v>
      </c>
      <c r="H46" s="729">
        <v>100231</v>
      </c>
      <c r="I46" s="729">
        <v>231</v>
      </c>
      <c r="J46" s="729" t="s">
        <v>631</v>
      </c>
      <c r="K46" s="729" t="s">
        <v>632</v>
      </c>
      <c r="L46" s="732">
        <v>33.120000000000005</v>
      </c>
      <c r="M46" s="732">
        <v>1</v>
      </c>
      <c r="N46" s="733">
        <v>33.120000000000005</v>
      </c>
    </row>
    <row r="47" spans="1:14" ht="14.4" customHeight="1" x14ac:dyDescent="0.3">
      <c r="A47" s="727" t="s">
        <v>524</v>
      </c>
      <c r="B47" s="728" t="s">
        <v>525</v>
      </c>
      <c r="C47" s="729" t="s">
        <v>540</v>
      </c>
      <c r="D47" s="730" t="s">
        <v>541</v>
      </c>
      <c r="E47" s="731">
        <v>50113001</v>
      </c>
      <c r="F47" s="730" t="s">
        <v>552</v>
      </c>
      <c r="G47" s="729" t="s">
        <v>553</v>
      </c>
      <c r="H47" s="729">
        <v>185071</v>
      </c>
      <c r="I47" s="729">
        <v>85071</v>
      </c>
      <c r="J47" s="729" t="s">
        <v>633</v>
      </c>
      <c r="K47" s="729" t="s">
        <v>634</v>
      </c>
      <c r="L47" s="732">
        <v>76.249999999999986</v>
      </c>
      <c r="M47" s="732">
        <v>1</v>
      </c>
      <c r="N47" s="733">
        <v>76.249999999999986</v>
      </c>
    </row>
    <row r="48" spans="1:14" ht="14.4" customHeight="1" x14ac:dyDescent="0.3">
      <c r="A48" s="727" t="s">
        <v>524</v>
      </c>
      <c r="B48" s="728" t="s">
        <v>525</v>
      </c>
      <c r="C48" s="729" t="s">
        <v>540</v>
      </c>
      <c r="D48" s="730" t="s">
        <v>541</v>
      </c>
      <c r="E48" s="731">
        <v>50113001</v>
      </c>
      <c r="F48" s="730" t="s">
        <v>552</v>
      </c>
      <c r="G48" s="729" t="s">
        <v>553</v>
      </c>
      <c r="H48" s="729">
        <v>103688</v>
      </c>
      <c r="I48" s="729">
        <v>3688</v>
      </c>
      <c r="J48" s="729" t="s">
        <v>635</v>
      </c>
      <c r="K48" s="729" t="s">
        <v>636</v>
      </c>
      <c r="L48" s="732">
        <v>58.320000000000036</v>
      </c>
      <c r="M48" s="732">
        <v>1</v>
      </c>
      <c r="N48" s="733">
        <v>58.320000000000036</v>
      </c>
    </row>
    <row r="49" spans="1:14" ht="14.4" customHeight="1" x14ac:dyDescent="0.3">
      <c r="A49" s="727" t="s">
        <v>524</v>
      </c>
      <c r="B49" s="728" t="s">
        <v>525</v>
      </c>
      <c r="C49" s="729" t="s">
        <v>540</v>
      </c>
      <c r="D49" s="730" t="s">
        <v>541</v>
      </c>
      <c r="E49" s="731">
        <v>50113001</v>
      </c>
      <c r="F49" s="730" t="s">
        <v>552</v>
      </c>
      <c r="G49" s="729" t="s">
        <v>553</v>
      </c>
      <c r="H49" s="729">
        <v>131215</v>
      </c>
      <c r="I49" s="729">
        <v>31215</v>
      </c>
      <c r="J49" s="729" t="s">
        <v>637</v>
      </c>
      <c r="K49" s="729" t="s">
        <v>638</v>
      </c>
      <c r="L49" s="732">
        <v>55.25</v>
      </c>
      <c r="M49" s="732">
        <v>2</v>
      </c>
      <c r="N49" s="733">
        <v>110.5</v>
      </c>
    </row>
    <row r="50" spans="1:14" ht="14.4" customHeight="1" x14ac:dyDescent="0.3">
      <c r="A50" s="727" t="s">
        <v>524</v>
      </c>
      <c r="B50" s="728" t="s">
        <v>525</v>
      </c>
      <c r="C50" s="729" t="s">
        <v>540</v>
      </c>
      <c r="D50" s="730" t="s">
        <v>541</v>
      </c>
      <c r="E50" s="731">
        <v>50113001</v>
      </c>
      <c r="F50" s="730" t="s">
        <v>552</v>
      </c>
      <c r="G50" s="729" t="s">
        <v>566</v>
      </c>
      <c r="H50" s="729">
        <v>131934</v>
      </c>
      <c r="I50" s="729">
        <v>31934</v>
      </c>
      <c r="J50" s="729" t="s">
        <v>639</v>
      </c>
      <c r="K50" s="729" t="s">
        <v>640</v>
      </c>
      <c r="L50" s="732">
        <v>50.169999999999987</v>
      </c>
      <c r="M50" s="732">
        <v>1</v>
      </c>
      <c r="N50" s="733">
        <v>50.169999999999987</v>
      </c>
    </row>
    <row r="51" spans="1:14" ht="14.4" customHeight="1" x14ac:dyDescent="0.3">
      <c r="A51" s="727" t="s">
        <v>524</v>
      </c>
      <c r="B51" s="728" t="s">
        <v>525</v>
      </c>
      <c r="C51" s="729" t="s">
        <v>540</v>
      </c>
      <c r="D51" s="730" t="s">
        <v>541</v>
      </c>
      <c r="E51" s="731">
        <v>50113009</v>
      </c>
      <c r="F51" s="730" t="s">
        <v>641</v>
      </c>
      <c r="G51" s="729" t="s">
        <v>553</v>
      </c>
      <c r="H51" s="729">
        <v>167779</v>
      </c>
      <c r="I51" s="729">
        <v>167779</v>
      </c>
      <c r="J51" s="729" t="s">
        <v>642</v>
      </c>
      <c r="K51" s="729" t="s">
        <v>643</v>
      </c>
      <c r="L51" s="732">
        <v>1914</v>
      </c>
      <c r="M51" s="732">
        <v>38</v>
      </c>
      <c r="N51" s="733">
        <v>72732</v>
      </c>
    </row>
    <row r="52" spans="1:14" ht="14.4" customHeight="1" x14ac:dyDescent="0.3">
      <c r="A52" s="727" t="s">
        <v>524</v>
      </c>
      <c r="B52" s="728" t="s">
        <v>525</v>
      </c>
      <c r="C52" s="729" t="s">
        <v>546</v>
      </c>
      <c r="D52" s="730" t="s">
        <v>547</v>
      </c>
      <c r="E52" s="731">
        <v>50113001</v>
      </c>
      <c r="F52" s="730" t="s">
        <v>552</v>
      </c>
      <c r="G52" s="729" t="s">
        <v>553</v>
      </c>
      <c r="H52" s="729">
        <v>147251</v>
      </c>
      <c r="I52" s="729">
        <v>147251</v>
      </c>
      <c r="J52" s="729" t="s">
        <v>644</v>
      </c>
      <c r="K52" s="729" t="s">
        <v>645</v>
      </c>
      <c r="L52" s="732">
        <v>19.25</v>
      </c>
      <c r="M52" s="732">
        <v>1</v>
      </c>
      <c r="N52" s="733">
        <v>19.25</v>
      </c>
    </row>
    <row r="53" spans="1:14" ht="14.4" customHeight="1" x14ac:dyDescent="0.3">
      <c r="A53" s="727" t="s">
        <v>524</v>
      </c>
      <c r="B53" s="728" t="s">
        <v>525</v>
      </c>
      <c r="C53" s="729" t="s">
        <v>546</v>
      </c>
      <c r="D53" s="730" t="s">
        <v>547</v>
      </c>
      <c r="E53" s="731">
        <v>50113001</v>
      </c>
      <c r="F53" s="730" t="s">
        <v>552</v>
      </c>
      <c r="G53" s="729" t="s">
        <v>553</v>
      </c>
      <c r="H53" s="729">
        <v>196886</v>
      </c>
      <c r="I53" s="729">
        <v>96886</v>
      </c>
      <c r="J53" s="729" t="s">
        <v>646</v>
      </c>
      <c r="K53" s="729" t="s">
        <v>647</v>
      </c>
      <c r="L53" s="732">
        <v>50.160000000000004</v>
      </c>
      <c r="M53" s="732">
        <v>10</v>
      </c>
      <c r="N53" s="733">
        <v>501.6</v>
      </c>
    </row>
    <row r="54" spans="1:14" ht="14.4" customHeight="1" x14ac:dyDescent="0.3">
      <c r="A54" s="727" t="s">
        <v>524</v>
      </c>
      <c r="B54" s="728" t="s">
        <v>525</v>
      </c>
      <c r="C54" s="729" t="s">
        <v>546</v>
      </c>
      <c r="D54" s="730" t="s">
        <v>547</v>
      </c>
      <c r="E54" s="731">
        <v>50113001</v>
      </c>
      <c r="F54" s="730" t="s">
        <v>552</v>
      </c>
      <c r="G54" s="729" t="s">
        <v>553</v>
      </c>
      <c r="H54" s="729">
        <v>196887</v>
      </c>
      <c r="I54" s="729">
        <v>96887</v>
      </c>
      <c r="J54" s="729" t="s">
        <v>646</v>
      </c>
      <c r="K54" s="729" t="s">
        <v>648</v>
      </c>
      <c r="L54" s="732">
        <v>69.38</v>
      </c>
      <c r="M54" s="732">
        <v>10</v>
      </c>
      <c r="N54" s="733">
        <v>693.8</v>
      </c>
    </row>
    <row r="55" spans="1:14" ht="14.4" customHeight="1" x14ac:dyDescent="0.3">
      <c r="A55" s="727" t="s">
        <v>524</v>
      </c>
      <c r="B55" s="728" t="s">
        <v>525</v>
      </c>
      <c r="C55" s="729" t="s">
        <v>546</v>
      </c>
      <c r="D55" s="730" t="s">
        <v>547</v>
      </c>
      <c r="E55" s="731">
        <v>50113001</v>
      </c>
      <c r="F55" s="730" t="s">
        <v>552</v>
      </c>
      <c r="G55" s="729" t="s">
        <v>553</v>
      </c>
      <c r="H55" s="729">
        <v>100362</v>
      </c>
      <c r="I55" s="729">
        <v>362</v>
      </c>
      <c r="J55" s="729" t="s">
        <v>615</v>
      </c>
      <c r="K55" s="729" t="s">
        <v>616</v>
      </c>
      <c r="L55" s="732">
        <v>87.115000000000023</v>
      </c>
      <c r="M55" s="732">
        <v>4</v>
      </c>
      <c r="N55" s="733">
        <v>348.46000000000009</v>
      </c>
    </row>
    <row r="56" spans="1:14" ht="14.4" customHeight="1" x14ac:dyDescent="0.3">
      <c r="A56" s="727" t="s">
        <v>524</v>
      </c>
      <c r="B56" s="728" t="s">
        <v>525</v>
      </c>
      <c r="C56" s="729" t="s">
        <v>546</v>
      </c>
      <c r="D56" s="730" t="s">
        <v>547</v>
      </c>
      <c r="E56" s="731">
        <v>50113001</v>
      </c>
      <c r="F56" s="730" t="s">
        <v>552</v>
      </c>
      <c r="G56" s="729" t="s">
        <v>553</v>
      </c>
      <c r="H56" s="729">
        <v>169755</v>
      </c>
      <c r="I56" s="729">
        <v>69755</v>
      </c>
      <c r="J56" s="729" t="s">
        <v>560</v>
      </c>
      <c r="K56" s="729" t="s">
        <v>561</v>
      </c>
      <c r="L56" s="732">
        <v>36.93</v>
      </c>
      <c r="M56" s="732">
        <v>1</v>
      </c>
      <c r="N56" s="733">
        <v>36.93</v>
      </c>
    </row>
    <row r="57" spans="1:14" ht="14.4" customHeight="1" x14ac:dyDescent="0.3">
      <c r="A57" s="727" t="s">
        <v>524</v>
      </c>
      <c r="B57" s="728" t="s">
        <v>525</v>
      </c>
      <c r="C57" s="729" t="s">
        <v>546</v>
      </c>
      <c r="D57" s="730" t="s">
        <v>547</v>
      </c>
      <c r="E57" s="731">
        <v>50113001</v>
      </c>
      <c r="F57" s="730" t="s">
        <v>552</v>
      </c>
      <c r="G57" s="729" t="s">
        <v>553</v>
      </c>
      <c r="H57" s="729">
        <v>187000</v>
      </c>
      <c r="I57" s="729">
        <v>87000</v>
      </c>
      <c r="J57" s="729" t="s">
        <v>649</v>
      </c>
      <c r="K57" s="729" t="s">
        <v>650</v>
      </c>
      <c r="L57" s="732">
        <v>37.659999999999997</v>
      </c>
      <c r="M57" s="732">
        <v>90</v>
      </c>
      <c r="N57" s="733">
        <v>3389.3999999999996</v>
      </c>
    </row>
    <row r="58" spans="1:14" ht="14.4" customHeight="1" x14ac:dyDescent="0.3">
      <c r="A58" s="727" t="s">
        <v>524</v>
      </c>
      <c r="B58" s="728" t="s">
        <v>525</v>
      </c>
      <c r="C58" s="729" t="s">
        <v>546</v>
      </c>
      <c r="D58" s="730" t="s">
        <v>547</v>
      </c>
      <c r="E58" s="731">
        <v>50113001</v>
      </c>
      <c r="F58" s="730" t="s">
        <v>552</v>
      </c>
      <c r="G58" s="729" t="s">
        <v>553</v>
      </c>
      <c r="H58" s="729">
        <v>198169</v>
      </c>
      <c r="I58" s="729">
        <v>98169</v>
      </c>
      <c r="J58" s="729" t="s">
        <v>651</v>
      </c>
      <c r="K58" s="729" t="s">
        <v>652</v>
      </c>
      <c r="L58" s="732">
        <v>88.83</v>
      </c>
      <c r="M58" s="732">
        <v>100</v>
      </c>
      <c r="N58" s="733">
        <v>8883</v>
      </c>
    </row>
    <row r="59" spans="1:14" ht="14.4" customHeight="1" x14ac:dyDescent="0.3">
      <c r="A59" s="727" t="s">
        <v>524</v>
      </c>
      <c r="B59" s="728" t="s">
        <v>525</v>
      </c>
      <c r="C59" s="729" t="s">
        <v>546</v>
      </c>
      <c r="D59" s="730" t="s">
        <v>547</v>
      </c>
      <c r="E59" s="731">
        <v>50113001</v>
      </c>
      <c r="F59" s="730" t="s">
        <v>552</v>
      </c>
      <c r="G59" s="729" t="s">
        <v>553</v>
      </c>
      <c r="H59" s="729">
        <v>100409</v>
      </c>
      <c r="I59" s="729">
        <v>409</v>
      </c>
      <c r="J59" s="729" t="s">
        <v>653</v>
      </c>
      <c r="K59" s="729" t="s">
        <v>628</v>
      </c>
      <c r="L59" s="732">
        <v>71.010000000000019</v>
      </c>
      <c r="M59" s="732">
        <v>1</v>
      </c>
      <c r="N59" s="733">
        <v>71.010000000000019</v>
      </c>
    </row>
    <row r="60" spans="1:14" ht="14.4" customHeight="1" x14ac:dyDescent="0.3">
      <c r="A60" s="727" t="s">
        <v>524</v>
      </c>
      <c r="B60" s="728" t="s">
        <v>525</v>
      </c>
      <c r="C60" s="729" t="s">
        <v>546</v>
      </c>
      <c r="D60" s="730" t="s">
        <v>547</v>
      </c>
      <c r="E60" s="731">
        <v>50113001</v>
      </c>
      <c r="F60" s="730" t="s">
        <v>552</v>
      </c>
      <c r="G60" s="729" t="s">
        <v>553</v>
      </c>
      <c r="H60" s="729">
        <v>846599</v>
      </c>
      <c r="I60" s="729">
        <v>107754</v>
      </c>
      <c r="J60" s="729" t="s">
        <v>654</v>
      </c>
      <c r="K60" s="729" t="s">
        <v>526</v>
      </c>
      <c r="L60" s="732">
        <v>132.18000000000006</v>
      </c>
      <c r="M60" s="732">
        <v>2</v>
      </c>
      <c r="N60" s="733">
        <v>264.36000000000013</v>
      </c>
    </row>
    <row r="61" spans="1:14" ht="14.4" customHeight="1" x14ac:dyDescent="0.3">
      <c r="A61" s="727" t="s">
        <v>524</v>
      </c>
      <c r="B61" s="728" t="s">
        <v>525</v>
      </c>
      <c r="C61" s="729" t="s">
        <v>546</v>
      </c>
      <c r="D61" s="730" t="s">
        <v>547</v>
      </c>
      <c r="E61" s="731">
        <v>50113001</v>
      </c>
      <c r="F61" s="730" t="s">
        <v>552</v>
      </c>
      <c r="G61" s="729" t="s">
        <v>553</v>
      </c>
      <c r="H61" s="729">
        <v>193746</v>
      </c>
      <c r="I61" s="729">
        <v>93746</v>
      </c>
      <c r="J61" s="729" t="s">
        <v>655</v>
      </c>
      <c r="K61" s="729" t="s">
        <v>656</v>
      </c>
      <c r="L61" s="732">
        <v>375.80000000000024</v>
      </c>
      <c r="M61" s="732">
        <v>2</v>
      </c>
      <c r="N61" s="733">
        <v>751.60000000000048</v>
      </c>
    </row>
    <row r="62" spans="1:14" ht="14.4" customHeight="1" x14ac:dyDescent="0.3">
      <c r="A62" s="727" t="s">
        <v>524</v>
      </c>
      <c r="B62" s="728" t="s">
        <v>525</v>
      </c>
      <c r="C62" s="729" t="s">
        <v>546</v>
      </c>
      <c r="D62" s="730" t="s">
        <v>547</v>
      </c>
      <c r="E62" s="731">
        <v>50113001</v>
      </c>
      <c r="F62" s="730" t="s">
        <v>552</v>
      </c>
      <c r="G62" s="729" t="s">
        <v>553</v>
      </c>
      <c r="H62" s="729">
        <v>51366</v>
      </c>
      <c r="I62" s="729">
        <v>51366</v>
      </c>
      <c r="J62" s="729" t="s">
        <v>623</v>
      </c>
      <c r="K62" s="729" t="s">
        <v>624</v>
      </c>
      <c r="L62" s="732">
        <v>171.6</v>
      </c>
      <c r="M62" s="732">
        <v>3</v>
      </c>
      <c r="N62" s="733">
        <v>514.79999999999995</v>
      </c>
    </row>
    <row r="63" spans="1:14" ht="14.4" customHeight="1" x14ac:dyDescent="0.3">
      <c r="A63" s="727" t="s">
        <v>524</v>
      </c>
      <c r="B63" s="728" t="s">
        <v>525</v>
      </c>
      <c r="C63" s="729" t="s">
        <v>546</v>
      </c>
      <c r="D63" s="730" t="s">
        <v>547</v>
      </c>
      <c r="E63" s="731">
        <v>50113001</v>
      </c>
      <c r="F63" s="730" t="s">
        <v>552</v>
      </c>
      <c r="G63" s="729" t="s">
        <v>553</v>
      </c>
      <c r="H63" s="729">
        <v>51367</v>
      </c>
      <c r="I63" s="729">
        <v>51367</v>
      </c>
      <c r="J63" s="729" t="s">
        <v>623</v>
      </c>
      <c r="K63" s="729" t="s">
        <v>625</v>
      </c>
      <c r="L63" s="732">
        <v>92.950000082658633</v>
      </c>
      <c r="M63" s="732">
        <v>17</v>
      </c>
      <c r="N63" s="733">
        <v>1580.1500014051967</v>
      </c>
    </row>
    <row r="64" spans="1:14" ht="14.4" customHeight="1" x14ac:dyDescent="0.3">
      <c r="A64" s="727" t="s">
        <v>524</v>
      </c>
      <c r="B64" s="728" t="s">
        <v>525</v>
      </c>
      <c r="C64" s="729" t="s">
        <v>546</v>
      </c>
      <c r="D64" s="730" t="s">
        <v>547</v>
      </c>
      <c r="E64" s="731">
        <v>50113001</v>
      </c>
      <c r="F64" s="730" t="s">
        <v>552</v>
      </c>
      <c r="G64" s="729" t="s">
        <v>553</v>
      </c>
      <c r="H64" s="729">
        <v>51383</v>
      </c>
      <c r="I64" s="729">
        <v>51383</v>
      </c>
      <c r="J64" s="729" t="s">
        <v>623</v>
      </c>
      <c r="K64" s="729" t="s">
        <v>657</v>
      </c>
      <c r="L64" s="732">
        <v>93.5</v>
      </c>
      <c r="M64" s="732">
        <v>55</v>
      </c>
      <c r="N64" s="733">
        <v>5142.5</v>
      </c>
    </row>
    <row r="65" spans="1:14" ht="14.4" customHeight="1" x14ac:dyDescent="0.3">
      <c r="A65" s="727" t="s">
        <v>524</v>
      </c>
      <c r="B65" s="728" t="s">
        <v>525</v>
      </c>
      <c r="C65" s="729" t="s">
        <v>546</v>
      </c>
      <c r="D65" s="730" t="s">
        <v>547</v>
      </c>
      <c r="E65" s="731">
        <v>50113001</v>
      </c>
      <c r="F65" s="730" t="s">
        <v>552</v>
      </c>
      <c r="G65" s="729" t="s">
        <v>553</v>
      </c>
      <c r="H65" s="729">
        <v>394627</v>
      </c>
      <c r="I65" s="729">
        <v>0</v>
      </c>
      <c r="J65" s="729" t="s">
        <v>626</v>
      </c>
      <c r="K65" s="729" t="s">
        <v>526</v>
      </c>
      <c r="L65" s="732">
        <v>87.597578273039431</v>
      </c>
      <c r="M65" s="732">
        <v>2</v>
      </c>
      <c r="N65" s="733">
        <v>175.19515654607886</v>
      </c>
    </row>
    <row r="66" spans="1:14" ht="14.4" customHeight="1" x14ac:dyDescent="0.3">
      <c r="A66" s="727" t="s">
        <v>524</v>
      </c>
      <c r="B66" s="728" t="s">
        <v>525</v>
      </c>
      <c r="C66" s="729" t="s">
        <v>546</v>
      </c>
      <c r="D66" s="730" t="s">
        <v>547</v>
      </c>
      <c r="E66" s="731">
        <v>50113001</v>
      </c>
      <c r="F66" s="730" t="s">
        <v>552</v>
      </c>
      <c r="G66" s="729" t="s">
        <v>553</v>
      </c>
      <c r="H66" s="729">
        <v>188217</v>
      </c>
      <c r="I66" s="729">
        <v>88217</v>
      </c>
      <c r="J66" s="729" t="s">
        <v>658</v>
      </c>
      <c r="K66" s="729" t="s">
        <v>659</v>
      </c>
      <c r="L66" s="732">
        <v>127.45012087444489</v>
      </c>
      <c r="M66" s="732">
        <v>1</v>
      </c>
      <c r="N66" s="733">
        <v>127.45012087444489</v>
      </c>
    </row>
    <row r="67" spans="1:14" ht="14.4" customHeight="1" x14ac:dyDescent="0.3">
      <c r="A67" s="727" t="s">
        <v>524</v>
      </c>
      <c r="B67" s="728" t="s">
        <v>525</v>
      </c>
      <c r="C67" s="729" t="s">
        <v>546</v>
      </c>
      <c r="D67" s="730" t="s">
        <v>547</v>
      </c>
      <c r="E67" s="731">
        <v>50113001</v>
      </c>
      <c r="F67" s="730" t="s">
        <v>552</v>
      </c>
      <c r="G67" s="729" t="s">
        <v>566</v>
      </c>
      <c r="H67" s="729">
        <v>126786</v>
      </c>
      <c r="I67" s="729">
        <v>26786</v>
      </c>
      <c r="J67" s="729" t="s">
        <v>660</v>
      </c>
      <c r="K67" s="729" t="s">
        <v>661</v>
      </c>
      <c r="L67" s="732">
        <v>409.59</v>
      </c>
      <c r="M67" s="732">
        <v>1</v>
      </c>
      <c r="N67" s="733">
        <v>409.59</v>
      </c>
    </row>
    <row r="68" spans="1:14" ht="14.4" customHeight="1" x14ac:dyDescent="0.3">
      <c r="A68" s="727" t="s">
        <v>524</v>
      </c>
      <c r="B68" s="728" t="s">
        <v>525</v>
      </c>
      <c r="C68" s="729" t="s">
        <v>546</v>
      </c>
      <c r="D68" s="730" t="s">
        <v>547</v>
      </c>
      <c r="E68" s="731">
        <v>50113009</v>
      </c>
      <c r="F68" s="730" t="s">
        <v>641</v>
      </c>
      <c r="G68" s="729" t="s">
        <v>526</v>
      </c>
      <c r="H68" s="729">
        <v>122077</v>
      </c>
      <c r="I68" s="729">
        <v>22077</v>
      </c>
      <c r="J68" s="729" t="s">
        <v>662</v>
      </c>
      <c r="K68" s="729" t="s">
        <v>663</v>
      </c>
      <c r="L68" s="732">
        <v>1888.8650000000002</v>
      </c>
      <c r="M68" s="732">
        <v>40</v>
      </c>
      <c r="N68" s="733">
        <v>75554.600000000006</v>
      </c>
    </row>
    <row r="69" spans="1:14" ht="14.4" customHeight="1" x14ac:dyDescent="0.3">
      <c r="A69" s="727" t="s">
        <v>524</v>
      </c>
      <c r="B69" s="728" t="s">
        <v>525</v>
      </c>
      <c r="C69" s="729" t="s">
        <v>546</v>
      </c>
      <c r="D69" s="730" t="s">
        <v>547</v>
      </c>
      <c r="E69" s="731">
        <v>50113009</v>
      </c>
      <c r="F69" s="730" t="s">
        <v>641</v>
      </c>
      <c r="G69" s="729" t="s">
        <v>553</v>
      </c>
      <c r="H69" s="729">
        <v>195609</v>
      </c>
      <c r="I69" s="729">
        <v>95609</v>
      </c>
      <c r="J69" s="729" t="s">
        <v>664</v>
      </c>
      <c r="K69" s="729" t="s">
        <v>665</v>
      </c>
      <c r="L69" s="732">
        <v>718.82928571428579</v>
      </c>
      <c r="M69" s="732">
        <v>40</v>
      </c>
      <c r="N69" s="733">
        <v>28753.17142857143</v>
      </c>
    </row>
    <row r="70" spans="1:14" ht="14.4" customHeight="1" x14ac:dyDescent="0.3">
      <c r="A70" s="727" t="s">
        <v>524</v>
      </c>
      <c r="B70" s="728" t="s">
        <v>525</v>
      </c>
      <c r="C70" s="729" t="s">
        <v>546</v>
      </c>
      <c r="D70" s="730" t="s">
        <v>547</v>
      </c>
      <c r="E70" s="731">
        <v>50113009</v>
      </c>
      <c r="F70" s="730" t="s">
        <v>641</v>
      </c>
      <c r="G70" s="729" t="s">
        <v>553</v>
      </c>
      <c r="H70" s="729">
        <v>167779</v>
      </c>
      <c r="I70" s="729">
        <v>167779</v>
      </c>
      <c r="J70" s="729" t="s">
        <v>642</v>
      </c>
      <c r="K70" s="729" t="s">
        <v>643</v>
      </c>
      <c r="L70" s="732">
        <v>1914</v>
      </c>
      <c r="M70" s="732">
        <v>60</v>
      </c>
      <c r="N70" s="733">
        <v>114840</v>
      </c>
    </row>
    <row r="71" spans="1:14" ht="14.4" customHeight="1" x14ac:dyDescent="0.3">
      <c r="A71" s="727" t="s">
        <v>524</v>
      </c>
      <c r="B71" s="728" t="s">
        <v>525</v>
      </c>
      <c r="C71" s="729" t="s">
        <v>546</v>
      </c>
      <c r="D71" s="730" t="s">
        <v>547</v>
      </c>
      <c r="E71" s="731">
        <v>50113009</v>
      </c>
      <c r="F71" s="730" t="s">
        <v>641</v>
      </c>
      <c r="G71" s="729" t="s">
        <v>566</v>
      </c>
      <c r="H71" s="729">
        <v>193626</v>
      </c>
      <c r="I71" s="729">
        <v>93626</v>
      </c>
      <c r="J71" s="729" t="s">
        <v>666</v>
      </c>
      <c r="K71" s="729" t="s">
        <v>663</v>
      </c>
      <c r="L71" s="732">
        <v>1339.5195714285715</v>
      </c>
      <c r="M71" s="732">
        <v>70</v>
      </c>
      <c r="N71" s="733">
        <v>93766.37</v>
      </c>
    </row>
    <row r="72" spans="1:14" ht="14.4" customHeight="1" x14ac:dyDescent="0.3">
      <c r="A72" s="727" t="s">
        <v>524</v>
      </c>
      <c r="B72" s="728" t="s">
        <v>525</v>
      </c>
      <c r="C72" s="729" t="s">
        <v>546</v>
      </c>
      <c r="D72" s="730" t="s">
        <v>547</v>
      </c>
      <c r="E72" s="731">
        <v>50113009</v>
      </c>
      <c r="F72" s="730" t="s">
        <v>641</v>
      </c>
      <c r="G72" s="729" t="s">
        <v>566</v>
      </c>
      <c r="H72" s="729">
        <v>151208</v>
      </c>
      <c r="I72" s="729">
        <v>151208</v>
      </c>
      <c r="J72" s="729" t="s">
        <v>666</v>
      </c>
      <c r="K72" s="729" t="s">
        <v>667</v>
      </c>
      <c r="L72" s="732">
        <v>32401.811000000005</v>
      </c>
      <c r="M72" s="732">
        <v>20</v>
      </c>
      <c r="N72" s="733">
        <v>648036.22000000009</v>
      </c>
    </row>
    <row r="73" spans="1:14" ht="14.4" customHeight="1" thickBot="1" x14ac:dyDescent="0.35">
      <c r="A73" s="734" t="s">
        <v>524</v>
      </c>
      <c r="B73" s="735" t="s">
        <v>525</v>
      </c>
      <c r="C73" s="736" t="s">
        <v>549</v>
      </c>
      <c r="D73" s="737" t="s">
        <v>550</v>
      </c>
      <c r="E73" s="738">
        <v>50113016</v>
      </c>
      <c r="F73" s="737" t="s">
        <v>668</v>
      </c>
      <c r="G73" s="736" t="s">
        <v>553</v>
      </c>
      <c r="H73" s="736">
        <v>27720</v>
      </c>
      <c r="I73" s="736">
        <v>27720</v>
      </c>
      <c r="J73" s="736" t="s">
        <v>669</v>
      </c>
      <c r="K73" s="736" t="s">
        <v>670</v>
      </c>
      <c r="L73" s="739">
        <v>19022.896000000004</v>
      </c>
      <c r="M73" s="739">
        <v>15</v>
      </c>
      <c r="N73" s="740">
        <v>285343.44000000006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4" t="s">
        <v>206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741" t="s">
        <v>185</v>
      </c>
      <c r="B4" s="742" t="s">
        <v>14</v>
      </c>
      <c r="C4" s="743" t="s">
        <v>2</v>
      </c>
      <c r="D4" s="742" t="s">
        <v>14</v>
      </c>
      <c r="E4" s="743" t="s">
        <v>2</v>
      </c>
      <c r="F4" s="744" t="s">
        <v>14</v>
      </c>
    </row>
    <row r="5" spans="1:6" ht="14.4" customHeight="1" x14ac:dyDescent="0.3">
      <c r="A5" s="755" t="s">
        <v>671</v>
      </c>
      <c r="B5" s="725">
        <v>75554.600000000006</v>
      </c>
      <c r="C5" s="745">
        <v>9.2391378382966349E-2</v>
      </c>
      <c r="D5" s="725">
        <v>742212.18</v>
      </c>
      <c r="E5" s="745">
        <v>0.90760862161703371</v>
      </c>
      <c r="F5" s="726">
        <v>817766.78</v>
      </c>
    </row>
    <row r="6" spans="1:6" ht="14.4" customHeight="1" x14ac:dyDescent="0.3">
      <c r="A6" s="756" t="s">
        <v>672</v>
      </c>
      <c r="B6" s="732"/>
      <c r="C6" s="746">
        <v>0</v>
      </c>
      <c r="D6" s="732">
        <v>936.14999999999986</v>
      </c>
      <c r="E6" s="746">
        <v>1</v>
      </c>
      <c r="F6" s="733">
        <v>936.14999999999986</v>
      </c>
    </row>
    <row r="7" spans="1:6" ht="14.4" customHeight="1" thickBot="1" x14ac:dyDescent="0.35">
      <c r="A7" s="757" t="s">
        <v>673</v>
      </c>
      <c r="B7" s="748"/>
      <c r="C7" s="749">
        <v>0</v>
      </c>
      <c r="D7" s="748">
        <v>50.169999999999987</v>
      </c>
      <c r="E7" s="749">
        <v>1</v>
      </c>
      <c r="F7" s="750">
        <v>50.169999999999987</v>
      </c>
    </row>
    <row r="8" spans="1:6" ht="14.4" customHeight="1" thickBot="1" x14ac:dyDescent="0.35">
      <c r="A8" s="751" t="s">
        <v>3</v>
      </c>
      <c r="B8" s="752">
        <v>75554.600000000006</v>
      </c>
      <c r="C8" s="753">
        <v>9.2280078084589851E-2</v>
      </c>
      <c r="D8" s="752">
        <v>743198.5</v>
      </c>
      <c r="E8" s="753">
        <v>0.90771992191541018</v>
      </c>
      <c r="F8" s="754">
        <v>818753.1</v>
      </c>
    </row>
    <row r="9" spans="1:6" ht="14.4" customHeight="1" thickBot="1" x14ac:dyDescent="0.35"/>
    <row r="10" spans="1:6" ht="14.4" customHeight="1" x14ac:dyDescent="0.3">
      <c r="A10" s="755" t="s">
        <v>674</v>
      </c>
      <c r="B10" s="725">
        <v>75554.600000000006</v>
      </c>
      <c r="C10" s="745">
        <v>1</v>
      </c>
      <c r="D10" s="725"/>
      <c r="E10" s="745">
        <v>0</v>
      </c>
      <c r="F10" s="726">
        <v>75554.600000000006</v>
      </c>
    </row>
    <row r="11" spans="1:6" ht="14.4" customHeight="1" x14ac:dyDescent="0.3">
      <c r="A11" s="756" t="s">
        <v>675</v>
      </c>
      <c r="B11" s="732"/>
      <c r="C11" s="746">
        <v>0</v>
      </c>
      <c r="D11" s="732">
        <v>50.169999999999987</v>
      </c>
      <c r="E11" s="746">
        <v>1</v>
      </c>
      <c r="F11" s="733">
        <v>50.169999999999987</v>
      </c>
    </row>
    <row r="12" spans="1:6" ht="14.4" customHeight="1" x14ac:dyDescent="0.3">
      <c r="A12" s="756" t="s">
        <v>676</v>
      </c>
      <c r="B12" s="732"/>
      <c r="C12" s="746">
        <v>0</v>
      </c>
      <c r="D12" s="732">
        <v>409.59</v>
      </c>
      <c r="E12" s="746">
        <v>1</v>
      </c>
      <c r="F12" s="733">
        <v>409.59</v>
      </c>
    </row>
    <row r="13" spans="1:6" ht="14.4" customHeight="1" x14ac:dyDescent="0.3">
      <c r="A13" s="756" t="s">
        <v>677</v>
      </c>
      <c r="B13" s="732"/>
      <c r="C13" s="746">
        <v>0</v>
      </c>
      <c r="D13" s="732">
        <v>684.89999999999986</v>
      </c>
      <c r="E13" s="746">
        <v>1</v>
      </c>
      <c r="F13" s="733">
        <v>684.89999999999986</v>
      </c>
    </row>
    <row r="14" spans="1:6" ht="14.4" customHeight="1" x14ac:dyDescent="0.3">
      <c r="A14" s="756" t="s">
        <v>678</v>
      </c>
      <c r="B14" s="732"/>
      <c r="C14" s="746">
        <v>0</v>
      </c>
      <c r="D14" s="732">
        <v>741802.59000000008</v>
      </c>
      <c r="E14" s="746">
        <v>1</v>
      </c>
      <c r="F14" s="733">
        <v>741802.59000000008</v>
      </c>
    </row>
    <row r="15" spans="1:6" ht="14.4" customHeight="1" x14ac:dyDescent="0.3">
      <c r="A15" s="756" t="s">
        <v>679</v>
      </c>
      <c r="B15" s="732"/>
      <c r="C15" s="746">
        <v>0</v>
      </c>
      <c r="D15" s="732">
        <v>117.47999999999993</v>
      </c>
      <c r="E15" s="746">
        <v>1</v>
      </c>
      <c r="F15" s="733">
        <v>117.47999999999993</v>
      </c>
    </row>
    <row r="16" spans="1:6" ht="14.4" customHeight="1" thickBot="1" x14ac:dyDescent="0.35">
      <c r="A16" s="757" t="s">
        <v>680</v>
      </c>
      <c r="B16" s="748"/>
      <c r="C16" s="749">
        <v>0</v>
      </c>
      <c r="D16" s="748">
        <v>133.77000000000001</v>
      </c>
      <c r="E16" s="749">
        <v>1</v>
      </c>
      <c r="F16" s="750">
        <v>133.77000000000001</v>
      </c>
    </row>
    <row r="17" spans="1:6" ht="14.4" customHeight="1" thickBot="1" x14ac:dyDescent="0.35">
      <c r="A17" s="751" t="s">
        <v>3</v>
      </c>
      <c r="B17" s="752">
        <v>75554.600000000006</v>
      </c>
      <c r="C17" s="753">
        <v>9.2280078084589851E-2</v>
      </c>
      <c r="D17" s="752">
        <v>743198.50000000012</v>
      </c>
      <c r="E17" s="753">
        <v>0.90771992191541018</v>
      </c>
      <c r="F17" s="754">
        <v>818753.10000000009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2017-05-25T14:18:23Z</dcterms:modified>
</cp:coreProperties>
</file>