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>'ON Data'!$B$3:$B$16</definedName>
    <definedName name="_xlnm.Print_Area" localSheetId="27">ALOS!$A$1:$M$45</definedName>
    <definedName name="_xlnm.Print_Area" localSheetId="26">CaseMix!$A$1:$O$39</definedName>
  </definedNames>
  <calcPr calcId="152511"/>
</workbook>
</file>

<file path=xl/calcChain.xml><?xml version="1.0" encoding="utf-8"?>
<calcChain xmlns="http://schemas.openxmlformats.org/spreadsheetml/2006/main">
  <c r="T13" i="371" l="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E18" i="419" l="1"/>
  <c r="K18" i="419"/>
  <c r="C18" i="419"/>
  <c r="G18" i="419"/>
  <c r="D18" i="419"/>
  <c r="F18" i="419"/>
  <c r="J18" i="419"/>
  <c r="H18" i="419"/>
  <c r="I18" i="419"/>
  <c r="L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T5" i="371" l="1"/>
  <c r="S5" i="371"/>
  <c r="AE3" i="418" l="1"/>
  <c r="I3" i="418"/>
  <c r="F28" i="419" l="1"/>
  <c r="F27" i="419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K21" i="419" l="1"/>
  <c r="K22" i="419" s="1"/>
  <c r="J21" i="419"/>
  <c r="J22" i="419" s="1"/>
  <c r="I21" i="419"/>
  <c r="H21" i="419"/>
  <c r="G21" i="419"/>
  <c r="F21" i="419"/>
  <c r="F22" i="419" s="1"/>
  <c r="G23" i="419" l="1"/>
  <c r="K23" i="419"/>
  <c r="H23" i="419"/>
  <c r="I23" i="419"/>
  <c r="F23" i="419"/>
  <c r="J23" i="419"/>
  <c r="G22" i="419"/>
  <c r="H22" i="419"/>
  <c r="I22" i="419"/>
  <c r="N3" i="418"/>
  <c r="E21" i="419" l="1"/>
  <c r="E22" i="419" s="1"/>
  <c r="D21" i="419"/>
  <c r="D22" i="419" s="1"/>
  <c r="E23" i="419" l="1"/>
  <c r="D23" i="419"/>
  <c r="B21" i="419"/>
  <c r="B22" i="419" l="1"/>
  <c r="A27" i="383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K6" i="419" l="1"/>
  <c r="E6" i="419"/>
  <c r="J6" i="419"/>
  <c r="F6" i="419"/>
  <c r="D6" i="419"/>
  <c r="G6" i="419"/>
  <c r="L6" i="419"/>
  <c r="I6" i="419"/>
  <c r="H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K3" i="387" s="1"/>
  <c r="L3" i="387"/>
  <c r="J3" i="387"/>
  <c r="I3" i="387"/>
  <c r="H3" i="387"/>
  <c r="G3" i="387"/>
  <c r="F3" i="387"/>
  <c r="N3" i="220"/>
  <c r="L3" i="220" s="1"/>
  <c r="C24" i="414"/>
  <c r="D24" i="414"/>
  <c r="N3" i="372" l="1"/>
  <c r="F3" i="372"/>
  <c r="P3" i="343"/>
  <c r="J12" i="339"/>
  <c r="R3" i="345"/>
  <c r="Q3" i="345"/>
  <c r="H3" i="390"/>
  <c r="S3" i="347"/>
  <c r="U3" i="347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<sst xmlns="http://schemas.openxmlformats.org/spreadsheetml/2006/main" count="13119" uniqueCount="1648">
  <si>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</si>
  <si>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</si>
  <si>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</si>
  <si>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</si>
  <si>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</si>
  <si>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</si>
  <si>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</si>
  <si>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</si>
  <si>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</si>
  <si>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</si>
  <si>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</si>
  <si>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</si>
  <si>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</si>
  <si>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</si>
  <si>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</si>
  <si>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</si>
  <si>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</si>
  <si>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</si>
  <si>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</si>
  <si>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</si>
  <si>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</si>
  <si>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</si>
  <si>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</si>
  <si>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</si>
  <si>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</si>
  <si>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</si>
  <si>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</si>
  <si>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</si>
  <si>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</si>
  <si>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</si>
  <si>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</si>
  <si>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</si>
  <si>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</si>
  <si>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</si>
  <si>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</si>
  <si>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</si>
  <si>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</si>
  <si>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</si>
  <si>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</si>
  <si>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</si>
  <si>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</si>
  <si>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</si>
  <si>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</si>
  <si>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</si>
  <si>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</si>
  <si>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</si>
  <si>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</si>
  <si>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</si>
  <si>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</si>
  <si>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</si>
  <si>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</si>
  <si>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</si>
  <si>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</si>
  <si>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</si>
  <si>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</si>
  <si>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</si>
  <si>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</si>
  <si>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</si>
  <si>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</si>
  <si>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</si>
  <si>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</si>
  <si>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</si>
  <si>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</si>
  <si>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</si>
  <si>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</si>
  <si>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</si>
  <si>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</si>
  <si>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</si>
  <si>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</si>
  <si>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</si>
  <si>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</si>
  <si>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</si>
  <si>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</si>
  <si>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</si>
  <si>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</si>
  <si>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</si>
  <si>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</si>
  <si>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</si>
  <si>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</si>
  <si>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</si>
  <si>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</si>
  <si>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</si>
  <si>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</si>
  <si>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</si>
  <si>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</si>
  <si>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</si>
  <si>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</si>
  <si>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</si>
  <si>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</si>
  <si>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</si>
  <si>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</si>
  <si>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</si>
  <si>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</si>
  <si>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</si>
  <si>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</si>
  <si>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</si>
  <si>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</si>
  <si>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</si>
  <si>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</si>
  <si>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</si>
  <si>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</si>
  <si>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</si>
  <si>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</si>
  <si>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</si>
  <si>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</si>
  <si>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</si>
  <si>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</si>
  <si>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</si>
  <si>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</si>
  <si>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</si>
  <si>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</si>
  <si>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</si>
  <si>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</si>
  <si>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</si>
  <si>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</si>
  <si>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</si>
  <si>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</si>
  <si>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</si>
  <si>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</si>
  <si>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</si>
  <si>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</si>
  <si>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</si>
  <si>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</si>
  <si>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</si>
  <si>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</si>
  <si>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</si>
  <si>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</si>
  <si>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</si>
  <si>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</si>
  <si>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</si>
  <si>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</si>
  <si>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</si>
  <si>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</si>
  <si>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</si>
  <si>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</si>
  <si>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</si>
  <si>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</si>
  <si>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</si>
  <si>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</si>
  <si>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</si>
  <si>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</si>
  <si>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</si>
  <si>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</si>
  <si>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</si>
  <si>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</si>
  <si>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</si>
  <si>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</si>
  <si>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</si>
  <si>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</si>
  <si>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</si>
  <si>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</si>
  <si>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</si>
  <si>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</si>
  <si>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</si>
  <si>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</si>
  <si>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</si>
  <si>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</si>
  <si>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</si>
  <si>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</si>
  <si>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</si>
  <si>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</si>
  <si>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</si>
  <si>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</si>
  <si>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</si>
  <si>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</si>
  <si>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</si>
  <si>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</si>
  <si>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</si>
  <si>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</si>
  <si>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</si>
  <si>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</si>
  <si>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</si>
  <si>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</si>
  <si>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</si>
  <si>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</si>
  <si>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</si>
  <si>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</si>
  <si>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</si>
  <si>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</si>
  <si>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</si>
  <si>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</si>
  <si>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</si>
  <si>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</si>
  <si>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</si>
  <si>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</si>
  <si>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</si>
  <si>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</si>
  <si>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</si>
  <si>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</si>
  <si>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</si>
  <si>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</si>
  <si>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</si>
  <si>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</si>
  <si>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</si>
  <si>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</si>
  <si>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</si>
  <si>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</si>
  <si>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</si>
  <si>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</si>
  <si>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</si>
  <si>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</si>
  <si>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</si>
  <si>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</si>
  <si>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</si>
  <si>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</si>
  <si>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</si>
  <si>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</si>
  <si>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</si>
  <si>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</si>
  <si>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</si>
  <si>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</si>
  <si>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</si>
  <si>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</si>
  <si>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</si>
  <si>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</si>
  <si>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</si>
  <si>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</si>
  <si>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</si>
  <si>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</si>
  <si>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</si>
  <si>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</si>
  <si>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</si>
  <si>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</si>
  <si>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</si>
  <si>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</si>
  <si>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</si>
  <si>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</si>
  <si>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</si>
  <si>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</si>
  <si>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</si>
  <si>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</si>
  <si>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</si>
  <si>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</si>
  <si>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</si>
  <si>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</si>
  <si>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</si>
  <si>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</si>
  <si>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</si>
  <si>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</si>
  <si>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</si>
  <si>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</si>
  <si>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</si>
  <si>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</si>
  <si>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</si>
  <si>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</si>
  <si>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</si>
  <si>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</si>
  <si>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</si>
  <si>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</si>
  <si>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</si>
  <si>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zdravotní laboranti</t>
  </si>
  <si>
    <t>farmaceutičtí asistenti</t>
  </si>
  <si>
    <t>sanitáři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</si>
  <si>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</si>
  <si>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</si>
  <si>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</si>
  <si>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</si>
  <si>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</si>
  <si>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</si>
  <si>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</si>
  <si>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</si>
  <si>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</si>
  <si>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</si>
  <si>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</si>
  <si>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</si>
  <si>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</si>
  <si>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</si>
  <si>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</si>
  <si>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</si>
  <si>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</si>
  <si>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bez dohledu</t>
  </si>
  <si>
    <t>lékaři specialisti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</si>
  <si>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</si>
  <si>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</si>
  <si>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</si>
  <si>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</si>
  <si>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</si>
  <si>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</si>
  <si>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</si>
  <si>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</si>
  <si>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</si>
  <si>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</si>
  <si>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</si>
  <si>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</si>
  <si>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</si>
  <si>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</si>
  <si>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</si>
  <si>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</si>
  <si>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</si>
  <si>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</si>
  <si>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</si>
  <si>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</si>
  <si>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</si>
  <si>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</si>
  <si>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Případy hospitalizací se při výpočtu casemixu v letech 2015, 2016, 2017 rozumí případy hospitalizací přepočtené pomocí pravidel pro Klasifikaci a sestavování případů</t>
  </si>
  <si>
    <t>hospitalizací platných pro rok 2017</t>
  </si>
  <si>
    <t>Casemix v letech 2015, 2016, 2017 je počet případů hospitalizací ukončených ve sledovaném období, poskytovatelem vykázaných a zdravotní pojišťovnou uznaných,</t>
  </si>
  <si>
    <t>ROZDÍL (Sk.do data - Rozp.do data 2017)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</si>
  <si>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</si>
  <si>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</si>
  <si>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</si>
  <si>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</si>
  <si>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</si>
  <si>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</si>
  <si>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</si>
  <si>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které jsou podle Klasifikace zařazeny do skupin vztažených k diagnóze, vynásobený indexy 2016 (viz příohy č. 9 - individuálně smluvně sjednaná složka úhrady,</t>
  </si>
  <si>
    <t>10 - úhrada formou případového paušálu, 13 - úhrada vyčleněná z úhrady formou případového paušálu)</t>
  </si>
  <si>
    <t>Rozpočet výnosů pro rok 2017 je stanoven jako 100% skutečnosti referenčního období (2016)</t>
  </si>
  <si>
    <t>Rozdíl 2015</t>
  </si>
  <si>
    <t>Plnění 2015</t>
  </si>
  <si>
    <t>CM 2015</t>
  </si>
  <si>
    <t>Hosp.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</si>
  <si>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</si>
  <si>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</si>
  <si>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</si>
  <si>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</si>
  <si>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</si>
  <si>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</si>
  <si>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Kč (tisíce)</t>
  </si>
  <si>
    <t>Rozdíly 2015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</si>
  <si>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</si>
  <si>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</si>
  <si>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</si>
  <si>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</si>
  <si>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</si>
  <si>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</si>
  <si>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</si>
  <si>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</si>
  <si>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</si>
  <si>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</si>
  <si>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</si>
  <si>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</si>
  <si>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</si>
  <si>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50113013     léky - antibiotika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</si>
  <si>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</si>
  <si>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</si>
  <si>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</si>
  <si>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</si>
  <si>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</si>
  <si>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</si>
  <si>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</si>
  <si>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</si>
  <si>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</si>
  <si>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</si>
  <si>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</si>
  <si>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50115079     ZPr - internzivní péče (Z542)</t>
  </si>
  <si>
    <t>--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</si>
  <si>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</si>
  <si>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</si>
  <si>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</si>
  <si>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</si>
  <si>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</si>
  <si>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</si>
  <si>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</si>
  <si>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</si>
  <si>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</si>
  <si>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</si>
  <si>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</si>
  <si>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</si>
  <si>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</si>
  <si>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</si>
  <si>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</si>
  <si>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</si>
  <si>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</si>
  <si>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</si>
  <si>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</si>
  <si>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</si>
  <si>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</si>
  <si>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</si>
  <si>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</si>
  <si>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</si>
  <si>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</si>
  <si>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</si>
  <si>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</si>
  <si>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</si>
  <si>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</si>
  <si>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</si>
  <si>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</si>
  <si>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</si>
  <si>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</si>
  <si>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</si>
  <si>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</si>
  <si>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</si>
  <si>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</si>
  <si>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</si>
  <si>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</si>
  <si>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</si>
  <si>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</si>
  <si>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</si>
  <si>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</si>
  <si>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</si>
  <si>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</si>
  <si>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</si>
  <si>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</si>
  <si>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</si>
  <si>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</si>
  <si>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</si>
  <si>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</si>
  <si>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</si>
  <si>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</si>
  <si>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</si>
  <si>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</si>
  <si>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</si>
  <si>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</si>
  <si>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</si>
  <si>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</si>
  <si>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</si>
  <si>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</si>
  <si>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</si>
  <si>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</si>
  <si>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</si>
  <si>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</si>
  <si>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</si>
  <si>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</si>
  <si>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</si>
  <si>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51874001     ostatní služby - provozní</t>
  </si>
  <si>
    <t>51874015     organ.rozvoj (certif., akred.)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</si>
  <si>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</si>
  <si>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</si>
  <si>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</si>
  <si>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</si>
  <si>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</si>
  <si>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</si>
  <si>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</si>
  <si>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</si>
  <si>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</si>
  <si>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</si>
  <si>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</si>
  <si>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</si>
  <si>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</si>
  <si>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</si>
  <si>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</si>
  <si>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</si>
  <si>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</si>
  <si>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</si>
  <si>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</si>
  <si>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</si>
  <si>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</si>
  <si>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</si>
  <si>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</si>
  <si>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</si>
  <si>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</si>
  <si>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</si>
  <si>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</si>
  <si>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54980     Jiné náklady z darů</t>
  </si>
  <si>
    <t>54980000     jiné náklady z fin.darů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</si>
  <si>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</si>
  <si>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</si>
  <si>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</si>
  <si>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</si>
  <si>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</si>
  <si>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</si>
  <si>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</si>
  <si>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</si>
  <si>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</si>
  <si>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</si>
  <si>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</si>
  <si>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</si>
  <si>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</si>
  <si>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</si>
  <si>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</si>
  <si>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</si>
  <si>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</si>
  <si>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</si>
  <si>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</si>
  <si>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</si>
  <si>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</si>
  <si>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</si>
  <si>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</si>
  <si>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</si>
  <si>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</si>
  <si>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</si>
  <si>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</si>
  <si>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</si>
  <si>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</si>
  <si>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</si>
  <si>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</si>
  <si>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</si>
  <si>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</si>
  <si>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</si>
  <si>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</si>
  <si>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</si>
  <si>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</si>
  <si>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</si>
  <si>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</si>
  <si>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</si>
  <si>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</si>
  <si>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</si>
  <si>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</si>
  <si>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</si>
  <si>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</si>
  <si>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</si>
  <si>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</si>
  <si>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</si>
  <si>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</si>
  <si>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</si>
  <si>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</si>
  <si>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</si>
  <si>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</si>
  <si>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</si>
  <si>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</si>
  <si>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</si>
  <si>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</si>
  <si>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</si>
  <si>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</si>
  <si>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</si>
  <si>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</si>
  <si>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</si>
  <si>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</si>
  <si>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</si>
  <si>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</si>
  <si>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</si>
  <si>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</si>
  <si>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</si>
  <si>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</si>
  <si>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</si>
  <si>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</si>
  <si>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</si>
  <si>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</si>
  <si>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</si>
  <si>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</si>
  <si>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</si>
  <si>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</si>
  <si>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</si>
  <si>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</si>
  <si>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</si>
  <si>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</si>
  <si>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</si>
  <si>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</si>
  <si>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</si>
  <si>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</si>
  <si>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</si>
  <si>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50113013 - léky - antibiotika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</si>
  <si>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</si>
  <si>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</si>
  <si>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</si>
  <si>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</si>
  <si>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</si>
  <si>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</si>
  <si>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</si>
  <si>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</si>
  <si>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</si>
  <si>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</si>
  <si>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</si>
  <si>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</si>
  <si>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</si>
  <si>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</si>
  <si>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</si>
  <si>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</si>
  <si>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</si>
  <si>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</si>
  <si>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</si>
  <si>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</si>
  <si>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</si>
  <si>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</si>
  <si>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</si>
  <si>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AESCIN 30mg tbl.60 VULM</t>
  </si>
  <si>
    <t>ALGIFEN NEO</t>
  </si>
  <si>
    <t>POR GTT SOL 1X50ML</t>
  </si>
  <si>
    <t>APO-IBUPROFEN 400 MG</t>
  </si>
  <si>
    <t>POR TBL FLM 100X400MG</t>
  </si>
  <si>
    <t>AQUA PRO INJECTIONE BRAUN</t>
  </si>
  <si>
    <t>INJ SOL 20X10ML-PLA</t>
  </si>
  <si>
    <t>ARDEANUTRISOL G 40</t>
  </si>
  <si>
    <t>INF 1X80ML</t>
  </si>
  <si>
    <t>ASCORUTIN (BLISTR)</t>
  </si>
  <si>
    <t>TBL OBD 50</t>
  </si>
  <si>
    <t>ATARALGIN</t>
  </si>
  <si>
    <t>POR TBL NOB 20</t>
  </si>
  <si>
    <t>P</t>
  </si>
  <si>
    <t>AULIN</t>
  </si>
  <si>
    <t>TBL 15X100MG</t>
  </si>
  <si>
    <t>BETALOC ZOK 25 MG</t>
  </si>
  <si>
    <t>TBL RET 28X25MG</t>
  </si>
  <si>
    <t>Carbosorb tbl.20-blistr</t>
  </si>
  <si>
    <t>CODEIN SLOVAKOFARMA 30MG</t>
  </si>
  <si>
    <t>TBL 10X30MG-BLISTR</t>
  </si>
  <si>
    <t>DUPHALAC</t>
  </si>
  <si>
    <t>667MG/ML POR SOL 1X500ML HDP</t>
  </si>
  <si>
    <t>ECOLAV Výplach očí 100ml</t>
  </si>
  <si>
    <t>100 ml</t>
  </si>
  <si>
    <t>EUTHYROX 112 MIKROGRAMŮ</t>
  </si>
  <si>
    <t>POR TBL NOB 100X112RG II</t>
  </si>
  <si>
    <t>EUTHYROX 50</t>
  </si>
  <si>
    <t>TBL 100X50RG</t>
  </si>
  <si>
    <t>FLECTOR EP GEL</t>
  </si>
  <si>
    <t>DRM GEL 1X60GM</t>
  </si>
  <si>
    <t>HELICID 20 ZENTIVA</t>
  </si>
  <si>
    <t>POR CPS ETD 28X20MG</t>
  </si>
  <si>
    <t>POR CPS ETD 90X20MG</t>
  </si>
  <si>
    <t>HEPAROID LECIVA</t>
  </si>
  <si>
    <t>UNG 1X30GM</t>
  </si>
  <si>
    <t>IBALGIN 200</t>
  </si>
  <si>
    <t>POR TBL FLM 24X200MG</t>
  </si>
  <si>
    <t>KL TBL MAGN.LACT 0,5G+B6 0,02G, 100TBL</t>
  </si>
  <si>
    <t>LETROX 100</t>
  </si>
  <si>
    <t>POR TBL NOB 100X100RG II</t>
  </si>
  <si>
    <t>LETROX 125</t>
  </si>
  <si>
    <t>POR TBL NOB 100X125MCG</t>
  </si>
  <si>
    <t>LETROX 50</t>
  </si>
  <si>
    <t>POR TBL NOB 100X50RG II</t>
  </si>
  <si>
    <t>LEXAURIN 3</t>
  </si>
  <si>
    <t>POR TBL NOB 30X3MG</t>
  </si>
  <si>
    <t>MUCOSOLVAN</t>
  </si>
  <si>
    <t>POR GTT SOL+INH SOL 60ML</t>
  </si>
  <si>
    <t>NASIVIN 0,05%</t>
  </si>
  <si>
    <t>NAS GTT SOL 10ML</t>
  </si>
  <si>
    <t>NAS SPR SOL 10ML-SK</t>
  </si>
  <si>
    <t>NASIVIN Sensitive 0,025%</t>
  </si>
  <si>
    <t>nas.spr.sol.1x10ml</t>
  </si>
  <si>
    <t>NOVALGIN</t>
  </si>
  <si>
    <t>TBL OBD 20X500MG</t>
  </si>
  <si>
    <t>PANCREOLAN FORTE</t>
  </si>
  <si>
    <t>TBL ENT 30X220MG</t>
  </si>
  <si>
    <t>PARALEN 500</t>
  </si>
  <si>
    <t>POR TBL NOB 12X500MG</t>
  </si>
  <si>
    <t>PREDNISON 20 LECIVA</t>
  </si>
  <si>
    <t>TBL 20X20MG(BLISTR)</t>
  </si>
  <si>
    <t>SANVAL 10 MG</t>
  </si>
  <si>
    <t>POR TBL FLM 20X10MG</t>
  </si>
  <si>
    <t>Vitar Soda tbl.150</t>
  </si>
  <si>
    <t>neleč.</t>
  </si>
  <si>
    <t>ZOLPIDEM MYLAN</t>
  </si>
  <si>
    <t>ADRENALIN LECIVA</t>
  </si>
  <si>
    <t>INJ 5X1ML/1MG</t>
  </si>
  <si>
    <t>DEXAMED</t>
  </si>
  <si>
    <t>INJ 10X2ML/8MG</t>
  </si>
  <si>
    <t>DIAZEPAM SLOVAKOFARMA</t>
  </si>
  <si>
    <t>TBL 20X5MG</t>
  </si>
  <si>
    <t>DITHIADEN</t>
  </si>
  <si>
    <t>INJ 10X2ML</t>
  </si>
  <si>
    <t>FUROSEMID BIOTIKA</t>
  </si>
  <si>
    <t>INJ 5X2ML/20MG</t>
  </si>
  <si>
    <t>CHLORID SODNÝ 0,9% BRAUN</t>
  </si>
  <si>
    <t>INF SOL 20X100MLPELAH</t>
  </si>
  <si>
    <t>INF SOL 10X250MLPELAH</t>
  </si>
  <si>
    <t>KL BARVA NA  DETI 20 g</t>
  </si>
  <si>
    <t>MAGNESIUM SULFURICUM BIOTIKA</t>
  </si>
  <si>
    <t>INJ 5X10ML 10%</t>
  </si>
  <si>
    <t>NATRIUM CHLORATUM BIOTIKA ISOT.</t>
  </si>
  <si>
    <t>INJ 10X10ML</t>
  </si>
  <si>
    <t>NITROGLYCERIN SLOVAKOFARMA</t>
  </si>
  <si>
    <t>TBL 20X0.5MG</t>
  </si>
  <si>
    <t>NITROMINT</t>
  </si>
  <si>
    <t>ORM SPR SLG 1X10GM</t>
  </si>
  <si>
    <t>STADALAX</t>
  </si>
  <si>
    <t>POR TBL OBD 20X5MG</t>
  </si>
  <si>
    <t>SUPPOSITORIA GLYCERINI LECIVA</t>
  </si>
  <si>
    <t>SUP 10X2.35GM</t>
  </si>
  <si>
    <t>TENSAMIN</t>
  </si>
  <si>
    <t>INJ 10X5ML</t>
  </si>
  <si>
    <t>TENSIOMIN</t>
  </si>
  <si>
    <t>TBL 30X25MG</t>
  </si>
  <si>
    <t>VENTOLIN INHALER N</t>
  </si>
  <si>
    <t>INHSUSPSS200X100RG</t>
  </si>
  <si>
    <t>léky - RTG diagnostika ZUL (LEK)</t>
  </si>
  <si>
    <t>RAPISCAN 400 MCG</t>
  </si>
  <si>
    <t>INJ SOL 1X5ML</t>
  </si>
  <si>
    <t>0,9 % SODIUM CHLORIDE KABI</t>
  </si>
  <si>
    <t>1x1000 ml FFlx</t>
  </si>
  <si>
    <t>0.9% W/V SODIUM CHLORIDE I.V.</t>
  </si>
  <si>
    <t>INJ 20X10ML</t>
  </si>
  <si>
    <t>INJ 20X20ML</t>
  </si>
  <si>
    <t>ARDEAOSMOSOL MA 20 (Mannitol)</t>
  </si>
  <si>
    <t>INF 1X200ML</t>
  </si>
  <si>
    <t>BUSCOPAN</t>
  </si>
  <si>
    <t>INJ 5X1ML/20MG</t>
  </si>
  <si>
    <t>CALCIUM CHLORATUM BIOTIKA</t>
  </si>
  <si>
    <t>Dobutamin Admeda 250 inf.sol50ml</t>
  </si>
  <si>
    <t>HEPARIN LECIVA</t>
  </si>
  <si>
    <t>INJ 1X10ML/50KU</t>
  </si>
  <si>
    <t>INF SOL 10X500MLPELAH</t>
  </si>
  <si>
    <t>LEXAURIN</t>
  </si>
  <si>
    <t>TBL 30X1.5MG</t>
  </si>
  <si>
    <t>NOVORAPID 100 U/ML</t>
  </si>
  <si>
    <t>INJ SOL 1X10ML</t>
  </si>
  <si>
    <t>IOMERON 400</t>
  </si>
  <si>
    <t>INJ SOL 1X200ML</t>
  </si>
  <si>
    <t>MICROPAQUE CT</t>
  </si>
  <si>
    <t>SUS 1X2000ML/100GM</t>
  </si>
  <si>
    <t>ULTRAVIST 370</t>
  </si>
  <si>
    <t>INJ SOL 8X500ML</t>
  </si>
  <si>
    <t>ULTRAVIST-370</t>
  </si>
  <si>
    <t>INJ 10X50ML</t>
  </si>
  <si>
    <t>léky - centra (LEK)</t>
  </si>
  <si>
    <t>THYROGEN 0.9 MG</t>
  </si>
  <si>
    <t>INJ PLV SOL 2X0.9MG</t>
  </si>
  <si>
    <t>2251 - KNM: přístr.pracoviště - PET</t>
  </si>
  <si>
    <t>2211 - KNM: lůžkové oddělení 40</t>
  </si>
  <si>
    <t>2221 - KNM: ambulance</t>
  </si>
  <si>
    <t>V08AB10 - JOMEPROL</t>
  </si>
  <si>
    <t>A06AD11 - LAKTULÓZA</t>
  </si>
  <si>
    <t>R03AC02 - SALBUTAMOL</t>
  </si>
  <si>
    <t>N05CF02 - ZOLPIDEM</t>
  </si>
  <si>
    <t>H03AA01 - LEVOTHYROXIN, SODNÁ SŮL</t>
  </si>
  <si>
    <t>A10AB05 - INZULIN ASPART</t>
  </si>
  <si>
    <t>V08AB05 - JOPROMID</t>
  </si>
  <si>
    <t>M01AX17 - NIMESULID</t>
  </si>
  <si>
    <t>N02BB02 - SODNÁ SŮL METAMIZOLU</t>
  </si>
  <si>
    <t>A06AD11</t>
  </si>
  <si>
    <t>215715</t>
  </si>
  <si>
    <t>667G/L POR SOL 1X500ML HDP</t>
  </si>
  <si>
    <t>H03AA01</t>
  </si>
  <si>
    <t>147458</t>
  </si>
  <si>
    <t>EUTHYROX</t>
  </si>
  <si>
    <t>112MCG TBL NOB 100 II</t>
  </si>
  <si>
    <t>169714</t>
  </si>
  <si>
    <t>125MCG TBL NOB 100 II</t>
  </si>
  <si>
    <t>187425</t>
  </si>
  <si>
    <t>50MCG TBL NOB 100 II</t>
  </si>
  <si>
    <t>187427</t>
  </si>
  <si>
    <t>100MCG TBL NOB 100 II</t>
  </si>
  <si>
    <t>69189</t>
  </si>
  <si>
    <t>50MCG TBL NOB 100</t>
  </si>
  <si>
    <t>M01AX17</t>
  </si>
  <si>
    <t>12891</t>
  </si>
  <si>
    <t>100MG TBL NOB 15</t>
  </si>
  <si>
    <t>N02BB02</t>
  </si>
  <si>
    <t>55823</t>
  </si>
  <si>
    <t>NOVALGIN TABLETY</t>
  </si>
  <si>
    <t>500MG TBL FLM 20</t>
  </si>
  <si>
    <t>N05CF02</t>
  </si>
  <si>
    <t>146894</t>
  </si>
  <si>
    <t>10MG TBL FLM 20</t>
  </si>
  <si>
    <t>R03AC02</t>
  </si>
  <si>
    <t>31934</t>
  </si>
  <si>
    <t>100MCG/DÁV INH SUS PSS 200DÁV</t>
  </si>
  <si>
    <t>A10AB05</t>
  </si>
  <si>
    <t>26786</t>
  </si>
  <si>
    <t>NOVORAPID</t>
  </si>
  <si>
    <t>100U/ML INJ SOL 1X10ML</t>
  </si>
  <si>
    <t>V08AB05</t>
  </si>
  <si>
    <t>151208</t>
  </si>
  <si>
    <t>370MG/ML INJ SOL 8X500ML</t>
  </si>
  <si>
    <t>77018</t>
  </si>
  <si>
    <t>370MG/ML INJ SOL 10X50ML</t>
  </si>
  <si>
    <t>93626</t>
  </si>
  <si>
    <t>370MG/ML INJ SOL 1X200ML</t>
  </si>
  <si>
    <t>V08AB10</t>
  </si>
  <si>
    <t>22077</t>
  </si>
  <si>
    <t>400MG/ML INJ SOL 1X200ML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</si>
  <si>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</si>
  <si>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</si>
  <si>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</si>
  <si>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</si>
  <si>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</si>
  <si>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</si>
  <si>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</si>
  <si>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</si>
  <si>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</si>
  <si>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</si>
  <si>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</si>
  <si>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</si>
  <si>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</si>
  <si>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</si>
  <si>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 xml:space="preserve"> </t>
  </si>
  <si>
    <t>* Legenda</t>
  </si>
  <si>
    <t>DIAPZT = Pomůcky pro diabetiky, jejichž název začíná slovem "Pumpa"</t>
  </si>
  <si>
    <t>Budíková Miroslava</t>
  </si>
  <si>
    <t>Formánek Radim</t>
  </si>
  <si>
    <t>Henzlová Lenka</t>
  </si>
  <si>
    <t>Kamínek Milan</t>
  </si>
  <si>
    <t>Koranda Pavel</t>
  </si>
  <si>
    <t>Metelková Iva</t>
  </si>
  <si>
    <t>Polzerová Hana</t>
  </si>
  <si>
    <t>Quinn Libuše</t>
  </si>
  <si>
    <t>LEVOTHYROXIN, SODNÁ SŮL</t>
  </si>
  <si>
    <t>147464</t>
  </si>
  <si>
    <t>137MCG TBL NOB 100 I</t>
  </si>
  <si>
    <t>172044</t>
  </si>
  <si>
    <t>LETROX 150</t>
  </si>
  <si>
    <t>150MCG TBL NOB 100 II</t>
  </si>
  <si>
    <t>46692</t>
  </si>
  <si>
    <t>75MCG TBL NOB 100</t>
  </si>
  <si>
    <t>46694</t>
  </si>
  <si>
    <t>125MCG TBL NOB 100</t>
  </si>
  <si>
    <t>97186</t>
  </si>
  <si>
    <t>100MCG TBL NOB 100 I</t>
  </si>
  <si>
    <t>OMEPRAZOL</t>
  </si>
  <si>
    <t>25365</t>
  </si>
  <si>
    <t>20MG CPS ETD 28</t>
  </si>
  <si>
    <t>Prednison</t>
  </si>
  <si>
    <t>2963</t>
  </si>
  <si>
    <t>PREDNISON 20 LÉČIVA</t>
  </si>
  <si>
    <t>20MG TBL NOB 20</t>
  </si>
  <si>
    <t>147462</t>
  </si>
  <si>
    <t>200MCG TBL NOB 100 II</t>
  </si>
  <si>
    <t>69191</t>
  </si>
  <si>
    <t>150MCG TBL NOB 100</t>
  </si>
  <si>
    <t>115318</t>
  </si>
  <si>
    <t>20MG CPS ETD 90</t>
  </si>
  <si>
    <t>LIOTHYRONIN, SODNÁ SŮL</t>
  </si>
  <si>
    <t>185376</t>
  </si>
  <si>
    <t>CYNOMEL</t>
  </si>
  <si>
    <t>0,025MG TBL NOB 30</t>
  </si>
  <si>
    <t>BISOPROLOL</t>
  </si>
  <si>
    <t>47740</t>
  </si>
  <si>
    <t>RIVOCOR 5</t>
  </si>
  <si>
    <t>5MG TBL FLM 30</t>
  </si>
  <si>
    <t>Bromazepam</t>
  </si>
  <si>
    <t>216680</t>
  </si>
  <si>
    <t>3MG TBL NOB 28</t>
  </si>
  <si>
    <t>FAMOTIDIN</t>
  </si>
  <si>
    <t>59595</t>
  </si>
  <si>
    <t>FAMOSAN</t>
  </si>
  <si>
    <t>20MG TBL FLM 50</t>
  </si>
  <si>
    <t>CHOLEKALCIFEROL</t>
  </si>
  <si>
    <t>12023</t>
  </si>
  <si>
    <t>VIGANTOL</t>
  </si>
  <si>
    <t>0,5MG/ML POR GTT SOL 1X10ML</t>
  </si>
  <si>
    <t>184245</t>
  </si>
  <si>
    <t>LETROX 75</t>
  </si>
  <si>
    <t>75MCG TBL NOB 100 II</t>
  </si>
  <si>
    <t>115317</t>
  </si>
  <si>
    <t>132526</t>
  </si>
  <si>
    <t>HELICID 10</t>
  </si>
  <si>
    <t>10MG CPS ETD 28</t>
  </si>
  <si>
    <t>25366</t>
  </si>
  <si>
    <t>PERINDOPRIL A DIURETIKA</t>
  </si>
  <si>
    <t>122685</t>
  </si>
  <si>
    <t>PRESTARIUM NEO COMBI</t>
  </si>
  <si>
    <t>5MG/1,25MG TBL FLM 30</t>
  </si>
  <si>
    <t>147454</t>
  </si>
  <si>
    <t>88MCG TBL NOB 100 II</t>
  </si>
  <si>
    <t>METOPROLOL</t>
  </si>
  <si>
    <t>32225</t>
  </si>
  <si>
    <t>BETALOC ZOK</t>
  </si>
  <si>
    <t>25MG TBL PRO 28</t>
  </si>
  <si>
    <t>Perindopril</t>
  </si>
  <si>
    <t>101203</t>
  </si>
  <si>
    <t>PRESTARIUM NEO</t>
  </si>
  <si>
    <t>5MG TBL FLM 20</t>
  </si>
  <si>
    <t>269</t>
  </si>
  <si>
    <t>PREDNISON 5 LÉČIVA</t>
  </si>
  <si>
    <t>5MG TBL NOB 20</t>
  </si>
  <si>
    <t>AMOXICILIN A ENZYMOVÝ INHIBITOR</t>
  </si>
  <si>
    <t>132950</t>
  </si>
  <si>
    <t>AMOKSIKLAV 1 G</t>
  </si>
  <si>
    <t>875MG/125MG TBL FLM 14</t>
  </si>
  <si>
    <t>BETAMETHASON A ANTIBIOTIKA</t>
  </si>
  <si>
    <t>17170</t>
  </si>
  <si>
    <t>BELOGENT</t>
  </si>
  <si>
    <t>0,5MG/G+1MG/G CRM 30G</t>
  </si>
  <si>
    <t>DESLORATADIN</t>
  </si>
  <si>
    <t>26330</t>
  </si>
  <si>
    <t>AERIUS</t>
  </si>
  <si>
    <t>5MG TBL FLM 50</t>
  </si>
  <si>
    <t>27899</t>
  </si>
  <si>
    <t>5MG TBL FLM 90</t>
  </si>
  <si>
    <t>DIOSMIN, KOMBINACE</t>
  </si>
  <si>
    <t>132908</t>
  </si>
  <si>
    <t>DETRALEX</t>
  </si>
  <si>
    <t>500MG TBL FLM 120</t>
  </si>
  <si>
    <t>Jiná</t>
  </si>
  <si>
    <t>98629</t>
  </si>
  <si>
    <t>Jiný</t>
  </si>
  <si>
    <t>Jiná antibiotika pro lokální aplikaci</t>
  </si>
  <si>
    <t>1066</t>
  </si>
  <si>
    <t>FRAMYKOIN</t>
  </si>
  <si>
    <t>250IU/G+5,2MG/G UNG 10G</t>
  </si>
  <si>
    <t>KODEIN</t>
  </si>
  <si>
    <t>90</t>
  </si>
  <si>
    <t>CODEIN SLOVAKOFARMA</t>
  </si>
  <si>
    <t>30MG TBL NOB 10</t>
  </si>
  <si>
    <t>KYSELINA ACETYLSALICYLOVÁ</t>
  </si>
  <si>
    <t>155782</t>
  </si>
  <si>
    <t>GODASAL 100</t>
  </si>
  <si>
    <t>100MG/50MG TBL NOB 100</t>
  </si>
  <si>
    <t>LÉČIVA K TERAPII ONEMOCNĚNÍ JATER</t>
  </si>
  <si>
    <t>125753</t>
  </si>
  <si>
    <t>ESSENTIALE FORTE N</t>
  </si>
  <si>
    <t>300MG CPS DUR 100</t>
  </si>
  <si>
    <t>147452</t>
  </si>
  <si>
    <t>88MCG TBL NOB 100 I</t>
  </si>
  <si>
    <t>147466</t>
  </si>
  <si>
    <t>137MCG TBL NOB 100 II</t>
  </si>
  <si>
    <t>30021</t>
  </si>
  <si>
    <t>47133</t>
  </si>
  <si>
    <t>POR TBL NOB 100X150RG</t>
  </si>
  <si>
    <t>199576</t>
  </si>
  <si>
    <t>ELTROXIN</t>
  </si>
  <si>
    <t>100MCG TBL NOB 100</t>
  </si>
  <si>
    <t>MIRTAZAPIN</t>
  </si>
  <si>
    <t>146071</t>
  </si>
  <si>
    <t>MIRTAZAPIN MYLAN</t>
  </si>
  <si>
    <t>30MG POR TBL DIS 30</t>
  </si>
  <si>
    <t>215606</t>
  </si>
  <si>
    <t>SODNÁ SŮL METAMIZOLU</t>
  </si>
  <si>
    <t>SPAZMOLYTIKA, PSYCHOLEPTIKA A ANALGETIKA V KOMBINACI</t>
  </si>
  <si>
    <t>91261</t>
  </si>
  <si>
    <t>SPASMOPAN</t>
  </si>
  <si>
    <t>500MG/19,2MG/10MG/0,1MG SUP 5</t>
  </si>
  <si>
    <t>TRIAMCINOLON A ANTISEPTIKA</t>
  </si>
  <si>
    <t>4178</t>
  </si>
  <si>
    <t>TRIAMCINOLON E LÉČIVA</t>
  </si>
  <si>
    <t>1MG/G+10MG/G UNG 1X20G</t>
  </si>
  <si>
    <t>ZOLPIDEM</t>
  </si>
  <si>
    <t>146893</t>
  </si>
  <si>
    <t>16286</t>
  </si>
  <si>
    <t>STILNOX</t>
  </si>
  <si>
    <t>Itopridum</t>
  </si>
  <si>
    <t>166760</t>
  </si>
  <si>
    <t>KINITO</t>
  </si>
  <si>
    <t>50MG TBL FLM 100</t>
  </si>
  <si>
    <t>TRETINOIN, KOMBINACE</t>
  </si>
  <si>
    <t>181542</t>
  </si>
  <si>
    <t>ACNATAC</t>
  </si>
  <si>
    <t>10MG/G+0,25MG/G GEL 30G</t>
  </si>
  <si>
    <t>Acetylcystein</t>
  </si>
  <si>
    <t>181090</t>
  </si>
  <si>
    <t>ACC SIRUP PRO DĚTI</t>
  </si>
  <si>
    <t>20MG/ML SIR 100ML</t>
  </si>
  <si>
    <t>ANTIBIOTIKA V KOMBINACI S OSTATNÍMI LÉČIVY</t>
  </si>
  <si>
    <t>1077</t>
  </si>
  <si>
    <t>OPHTHALMO-FRAMYKOIN COMP.</t>
  </si>
  <si>
    <t>OPH UNG 5G</t>
  </si>
  <si>
    <t>28839</t>
  </si>
  <si>
    <t>0,5MG/ML POR SOL 120ML+LŽIČKA</t>
  </si>
  <si>
    <t>Fentermin</t>
  </si>
  <si>
    <t>97375</t>
  </si>
  <si>
    <t>ADIPEX RETARD</t>
  </si>
  <si>
    <t>15MG CPS RML 30</t>
  </si>
  <si>
    <t>84003</t>
  </si>
  <si>
    <t>RECTODELT</t>
  </si>
  <si>
    <t>100MG SUP 6</t>
  </si>
  <si>
    <t>ACEBUTOLOL</t>
  </si>
  <si>
    <t>80058</t>
  </si>
  <si>
    <t>SECTRAL</t>
  </si>
  <si>
    <t>400MG TBL FLM 30</t>
  </si>
  <si>
    <t>ALFAKALCIDOL</t>
  </si>
  <si>
    <t>14329</t>
  </si>
  <si>
    <t>ALPHA D3</t>
  </si>
  <si>
    <t>0,25MCG CPS MOL 30</t>
  </si>
  <si>
    <t>85524</t>
  </si>
  <si>
    <t>AMOKSIKLAV 375 MG</t>
  </si>
  <si>
    <t>250MG/125MG TBL FLM 21</t>
  </si>
  <si>
    <t>BILASTIN</t>
  </si>
  <si>
    <t>148675</t>
  </si>
  <si>
    <t>XADOS</t>
  </si>
  <si>
    <t>20MG TBL NOB 50</t>
  </si>
  <si>
    <t>176913</t>
  </si>
  <si>
    <t>CETIRIZIN</t>
  </si>
  <si>
    <t>99600</t>
  </si>
  <si>
    <t>ZODAC</t>
  </si>
  <si>
    <t>10MG TBL FLM 90</t>
  </si>
  <si>
    <t>Digoxin</t>
  </si>
  <si>
    <t>83318</t>
  </si>
  <si>
    <t>DIGOXIN 0,125 LÉČIVA</t>
  </si>
  <si>
    <t>0,125MG TBL NOB 30</t>
  </si>
  <si>
    <t>DOXYCYKLIN</t>
  </si>
  <si>
    <t>97654</t>
  </si>
  <si>
    <t>DOXYBENE</t>
  </si>
  <si>
    <t>100MG CPS MOL 10</t>
  </si>
  <si>
    <t>DROTAVERIN</t>
  </si>
  <si>
    <t>107807</t>
  </si>
  <si>
    <t>NO-SPA</t>
  </si>
  <si>
    <t>40MG TBL NOB 20</t>
  </si>
  <si>
    <t>HYDROKORTISON A ANTIBIOTIKA</t>
  </si>
  <si>
    <t>41515</t>
  </si>
  <si>
    <t>PIMAFUCORT</t>
  </si>
  <si>
    <t>10MG/G+10MG/G+3,5MG/G CRM 15G</t>
  </si>
  <si>
    <t>999999</t>
  </si>
  <si>
    <t>201970</t>
  </si>
  <si>
    <t>PAMYCON NA PŘÍPRAVU KAPEK</t>
  </si>
  <si>
    <t>33000IU/2500IU DRM PLV SOL 1</t>
  </si>
  <si>
    <t>KLARITHROMYCIN</t>
  </si>
  <si>
    <t>75490</t>
  </si>
  <si>
    <t>KLACID 250</t>
  </si>
  <si>
    <t>250MG TBL FLM 14</t>
  </si>
  <si>
    <t>56992</t>
  </si>
  <si>
    <t>15MG TBL NOB 10</t>
  </si>
  <si>
    <t>LEVOCETIRIZIN</t>
  </si>
  <si>
    <t>62806</t>
  </si>
  <si>
    <t>XYZAL</t>
  </si>
  <si>
    <t>0,5MG/ML POR SOL 1X200ML</t>
  </si>
  <si>
    <t>199575</t>
  </si>
  <si>
    <t>MEDROXYPROGESTERON A ESTROGEN</t>
  </si>
  <si>
    <t>14628</t>
  </si>
  <si>
    <t>DIVINA</t>
  </si>
  <si>
    <t>2MG+2MG/10MG TBL NOB 3X21</t>
  </si>
  <si>
    <t>NIMESULID</t>
  </si>
  <si>
    <t>17187</t>
  </si>
  <si>
    <t>NIMESIL</t>
  </si>
  <si>
    <t>100MG POR GRA SUS 30</t>
  </si>
  <si>
    <t>NORETHISTERON A ESTROGEN</t>
  </si>
  <si>
    <t>56202</t>
  </si>
  <si>
    <t>TRISEQUENS</t>
  </si>
  <si>
    <t>2MG+MG/1MG+1MG TBL FLM 84(3X28</t>
  </si>
  <si>
    <t>101211</t>
  </si>
  <si>
    <t>122690</t>
  </si>
  <si>
    <t>5MG/1,25MG TBL FLM 90</t>
  </si>
  <si>
    <t>SERTRALIN</t>
  </si>
  <si>
    <t>17965</t>
  </si>
  <si>
    <t>ASENTRA 50</t>
  </si>
  <si>
    <t>50MG TBL FLM 84</t>
  </si>
  <si>
    <t>DIENOGEST A ETHINYLESTRADIOL</t>
  </si>
  <si>
    <t>132824</t>
  </si>
  <si>
    <t>BONADEA</t>
  </si>
  <si>
    <t>2MG/0,03MG TBL FLM 3X21</t>
  </si>
  <si>
    <t>53853</t>
  </si>
  <si>
    <t>KLACID 500</t>
  </si>
  <si>
    <t>500MG TBL FLM 14</t>
  </si>
  <si>
    <t>132644</t>
  </si>
  <si>
    <t>500MG TBL NOB 14</t>
  </si>
  <si>
    <t>AMOXICILIN</t>
  </si>
  <si>
    <t>62052</t>
  </si>
  <si>
    <t>DUOMOX 1000</t>
  </si>
  <si>
    <t>1000MG TBL SUS 20</t>
  </si>
  <si>
    <t>132811</t>
  </si>
  <si>
    <t>AUGMENTIN 1 G</t>
  </si>
  <si>
    <t>176348</t>
  </si>
  <si>
    <t>BISOPROLOL VITABALANS</t>
  </si>
  <si>
    <t>5MG TBL NOB 30 I</t>
  </si>
  <si>
    <t>DIKLOFENAK</t>
  </si>
  <si>
    <t>201454</t>
  </si>
  <si>
    <t>OLFEN</t>
  </si>
  <si>
    <t>140MG EMP MED 5</t>
  </si>
  <si>
    <t>EZETIMIB</t>
  </si>
  <si>
    <t>47997</t>
  </si>
  <si>
    <t>EZETROL</t>
  </si>
  <si>
    <t>10MG TBL NOB 98 B</t>
  </si>
  <si>
    <t>Gestoden a ethinylestradiol</t>
  </si>
  <si>
    <t>6247</t>
  </si>
  <si>
    <t>LUNAFEM</t>
  </si>
  <si>
    <t>0,075MG/0,02MG TBL OBD 3X21 I</t>
  </si>
  <si>
    <t>HOŘČÍK (RŮZNÉ SOLE V KOMBINACI)</t>
  </si>
  <si>
    <t>66555</t>
  </si>
  <si>
    <t>MAGNOSOLV</t>
  </si>
  <si>
    <t>365MG POR GRA SOL SCC 30</t>
  </si>
  <si>
    <t>KLOPIDOGREL</t>
  </si>
  <si>
    <t>149487</t>
  </si>
  <si>
    <t>ZYLLT</t>
  </si>
  <si>
    <t>75MG TBL FLM 100</t>
  </si>
  <si>
    <t>Lansoprazol</t>
  </si>
  <si>
    <t>56102</t>
  </si>
  <si>
    <t>LANZUL</t>
  </si>
  <si>
    <t>30MG CPS DUR 14</t>
  </si>
  <si>
    <t>147460</t>
  </si>
  <si>
    <t>200MCG TBL NOB 100 I</t>
  </si>
  <si>
    <t>PERINDOPRIL, AMLODIPIN A INDAPAMID</t>
  </si>
  <si>
    <t>190965</t>
  </si>
  <si>
    <t>TRIPLIXAM</t>
  </si>
  <si>
    <t>5MG/1,25MG/10MG TBL FLM 90(3X3</t>
  </si>
  <si>
    <t>CILAZAPRIL</t>
  </si>
  <si>
    <t>125440</t>
  </si>
  <si>
    <t>INHIBACE</t>
  </si>
  <si>
    <t>2,5MG TBL FLM 100</t>
  </si>
  <si>
    <t>DESOGESTREL</t>
  </si>
  <si>
    <t>182311</t>
  </si>
  <si>
    <t>EVELLIEN</t>
  </si>
  <si>
    <t>0,075MG TBL FLM 3X28 I</t>
  </si>
  <si>
    <t>DIAZEPAM</t>
  </si>
  <si>
    <t>208694</t>
  </si>
  <si>
    <t>5MG TBL NOB 20(1X20)</t>
  </si>
  <si>
    <t>201992</t>
  </si>
  <si>
    <t>KALCITRIOL</t>
  </si>
  <si>
    <t>14937</t>
  </si>
  <si>
    <t>ROCALTROL</t>
  </si>
  <si>
    <t>147456</t>
  </si>
  <si>
    <t>112MCG TBL NOB 100 I</t>
  </si>
  <si>
    <t>30018</t>
  </si>
  <si>
    <t>POR TBL NOB 100X75MCG I</t>
  </si>
  <si>
    <t>47141</t>
  </si>
  <si>
    <t>POR TBL NOB 100X50RG I</t>
  </si>
  <si>
    <t>47144</t>
  </si>
  <si>
    <t>POR TBL NOB 100X100RG I</t>
  </si>
  <si>
    <t>25362</t>
  </si>
  <si>
    <t>HELICID 10 ZENTIVA</t>
  </si>
  <si>
    <t>PERINDOPRIL A AMLODIPIN</t>
  </si>
  <si>
    <t>124115</t>
  </si>
  <si>
    <t>PRESTANCE</t>
  </si>
  <si>
    <t>10MG/5MG TBL NOB 30</t>
  </si>
  <si>
    <t>146899</t>
  </si>
  <si>
    <t>10MG TBL FLM 50</t>
  </si>
  <si>
    <t>ATORVASTATIN</t>
  </si>
  <si>
    <t>191782</t>
  </si>
  <si>
    <t>SORTIS</t>
  </si>
  <si>
    <t>10MG TBL FLM 98</t>
  </si>
  <si>
    <t>103788</t>
  </si>
  <si>
    <t>187424</t>
  </si>
  <si>
    <t>50MCG TBL NOB 50 II</t>
  </si>
  <si>
    <t>Nifuratel</t>
  </si>
  <si>
    <t>70498</t>
  </si>
  <si>
    <t>MACMIROR</t>
  </si>
  <si>
    <t>200MG TBL OBD 20</t>
  </si>
  <si>
    <t>Nystatin, kombinace</t>
  </si>
  <si>
    <t>107744</t>
  </si>
  <si>
    <t>MACMIROR COMPLEX</t>
  </si>
  <si>
    <t>100MG/40000IU/G VAG UNG 30G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</si>
  <si>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</si>
  <si>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</si>
  <si>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</si>
  <si>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</si>
  <si>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</si>
  <si>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R06AX27 - DESLORATADIN</t>
  </si>
  <si>
    <t>N06AB06 - SERTRALIN</t>
  </si>
  <si>
    <t>J01CR02 - AMOXICILIN A ENZYMOVÝ INHIBITOR</t>
  </si>
  <si>
    <t>N06AX11 - MIRTAZAPIN</t>
  </si>
  <si>
    <t>C09BB04 - PERINDOPRIL A AMLODIPIN</t>
  </si>
  <si>
    <t>C10AA05 - ATORVASTATIN</t>
  </si>
  <si>
    <t>C07AB07 - BISOPROLOL</t>
  </si>
  <si>
    <t>C09AA04 - PERINDOPRIL</t>
  </si>
  <si>
    <t>A02BC03 - LANSOPRAZOL</t>
  </si>
  <si>
    <t>R05CB01 - ACETYLCYSTEIN</t>
  </si>
  <si>
    <t>R06AE07 - CETIRIZIN</t>
  </si>
  <si>
    <t>C09BA04 - PERINDOPRIL A DIURETIKA</t>
  </si>
  <si>
    <t>A03FA07 - ITOPRIDUM</t>
  </si>
  <si>
    <t>ELTROXIN 100 MCG</t>
  </si>
  <si>
    <t>POR TBL NOB 100X0.1MG</t>
  </si>
  <si>
    <t>J01CR02</t>
  </si>
  <si>
    <t>N06AX11</t>
  </si>
  <si>
    <t>R06AX27</t>
  </si>
  <si>
    <t>A03FA07</t>
  </si>
  <si>
    <t>R05CB01</t>
  </si>
  <si>
    <t>C07AB07</t>
  </si>
  <si>
    <t>C09AA04</t>
  </si>
  <si>
    <t>C09BA04</t>
  </si>
  <si>
    <t>N06AB06</t>
  </si>
  <si>
    <t>R06AE07</t>
  </si>
  <si>
    <t>A02BC03</t>
  </si>
  <si>
    <t>B01AC04</t>
  </si>
  <si>
    <t>C09BB04</t>
  </si>
  <si>
    <t>C10AA05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</si>
  <si>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</si>
  <si>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</si>
  <si>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</si>
  <si>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</si>
  <si>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</si>
  <si>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</si>
  <si>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</si>
  <si>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50115079 - ZPr - internzivní péče (Z542)</t>
  </si>
  <si>
    <t>2201</t>
  </si>
  <si>
    <t>KNM: vedení klinického pracoviště</t>
  </si>
  <si>
    <t>KNM: vedení klinického pracoviště Celkem</t>
  </si>
  <si>
    <t>2208</t>
  </si>
  <si>
    <t xml:space="preserve">KNM: IOP - Mod.obn.přístr.vyb.c.k.onkolog. p. II </t>
  </si>
  <si>
    <t>KNM: IOP - Mod.obn.přístr.vyb.c.k.onkolog. p. II  Celkem</t>
  </si>
  <si>
    <t>2277</t>
  </si>
  <si>
    <t xml:space="preserve">KNM: IOP - Mod.obn.přístr.vyb.c.k.onkolog. p. III </t>
  </si>
  <si>
    <t>KNM: IOP - Mod.obn.přístr.vyb.c.k.onkolog. p. III  Celkem</t>
  </si>
  <si>
    <t>2281</t>
  </si>
  <si>
    <t>KNM: klinická hodnocení</t>
  </si>
  <si>
    <t>KNM: klinická hodnocení Celkem</t>
  </si>
  <si>
    <t>2282</t>
  </si>
  <si>
    <t>KNM: Rezidenti 2009 projekt č. 1(lékaři)</t>
  </si>
  <si>
    <t>KNM: Rezidenti 2009 projekt č. 1(lékaři) Celkem</t>
  </si>
  <si>
    <t>2284</t>
  </si>
  <si>
    <t>KNM: Rezidenti 2010 projekt č. 1 (lékaři)</t>
  </si>
  <si>
    <t>KNM: Rezidenti 2010 projekt č. 1 (lékaři) Celkem</t>
  </si>
  <si>
    <t>50115050</t>
  </si>
  <si>
    <t>obvazový materiál (Z502)</t>
  </si>
  <si>
    <t>ZB084</t>
  </si>
  <si>
    <t>Náplast transpore 2,50 cm x 9,14 m 1527-1</t>
  </si>
  <si>
    <t>ZN471</t>
  </si>
  <si>
    <t>Obvaz elastický síťový pruban č. 6 hlava, ramena, stehno 1323300260</t>
  </si>
  <si>
    <t>ZA090</t>
  </si>
  <si>
    <t>Vata buničitá přířezy 37 x 57 cm 2730152</t>
  </si>
  <si>
    <t>50115060</t>
  </si>
  <si>
    <t>ZPr - ostatní (Z503)</t>
  </si>
  <si>
    <t>ZB771</t>
  </si>
  <si>
    <t>Držák jehly základní 450201</t>
  </si>
  <si>
    <t>ZB844</t>
  </si>
  <si>
    <t>Esmarch 60 x 1250 KVS 06125</t>
  </si>
  <si>
    <t>ZD808</t>
  </si>
  <si>
    <t>Kanyla vasofix 22G modrá safety 4269098S-01</t>
  </si>
  <si>
    <t>ZE159</t>
  </si>
  <si>
    <t>Nádoba na kontaminovaný odpad 2 l 15-0003</t>
  </si>
  <si>
    <t>ZL105</t>
  </si>
  <si>
    <t>Nástavec pro odběr moče ke zkumavce vacuete 450251</t>
  </si>
  <si>
    <t>ZJ634</t>
  </si>
  <si>
    <t>Sáček chladící – instant cold pack Dahlausen 15 x 22 cm 93.000.00.048</t>
  </si>
  <si>
    <t>ZC906</t>
  </si>
  <si>
    <t>Škrtidlo se sponou pro dospělé 25 x 500 mm KVS25500</t>
  </si>
  <si>
    <t>ZB756</t>
  </si>
  <si>
    <t>Zkumavka 3 ml K3 edta fialová 454086</t>
  </si>
  <si>
    <t>ZB777</t>
  </si>
  <si>
    <t>Zkumavka červená 4 ml gel 454071</t>
  </si>
  <si>
    <t>ZB774</t>
  </si>
  <si>
    <t>Zkumavka červená 5 ml gel 456071</t>
  </si>
  <si>
    <t>ZB985</t>
  </si>
  <si>
    <t>Zkumavka močová urin-monovette s pístem 10 ml sterilní bal. á 100 ks 10.252.020</t>
  </si>
  <si>
    <t>50115065</t>
  </si>
  <si>
    <t>ZPr - vpichovací materiál (Z530)</t>
  </si>
  <si>
    <t>ZA833</t>
  </si>
  <si>
    <t>Jehla injekční 0,8 x 40 mm zelená 4657527</t>
  </si>
  <si>
    <t>ZB768</t>
  </si>
  <si>
    <t>Jehla vakuová 216/38 mm zelená 450076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</si>
  <si>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</si>
  <si>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</si>
  <si>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</si>
  <si>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</si>
  <si>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</si>
  <si>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</si>
  <si>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</si>
  <si>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</si>
  <si>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ZC854</t>
  </si>
  <si>
    <t>Kompresa NT 7,5 x 7,5 cm/2 ks sterilní 26510</t>
  </si>
  <si>
    <t>ZA595</t>
  </si>
  <si>
    <t>Krytí tegaderm 6,0 cm x 7,0 cm bal. á 100 ks s výřezem 1623W</t>
  </si>
  <si>
    <t>ZB404</t>
  </si>
  <si>
    <t>Náplast cosmos 8 cm x 1 m 5403353</t>
  </si>
  <si>
    <t>ZA450</t>
  </si>
  <si>
    <t>Náplast omniplast 1,25 cm x 9,1 m 9004520</t>
  </si>
  <si>
    <t>ZN366</t>
  </si>
  <si>
    <t>Náplast poinjekční elastická tkaná jednotl. baleno 19 mm x 72 mm P-CURE1972ELAST</t>
  </si>
  <si>
    <t>ZL999</t>
  </si>
  <si>
    <t>Rychloobvaz 8 x 4 cm 001445510</t>
  </si>
  <si>
    <t>ZC648</t>
  </si>
  <si>
    <t>Elektroda EKG pěnová pr. 55 mm pro dospělé H-108002</t>
  </si>
  <si>
    <t>ZC799</t>
  </si>
  <si>
    <t>Filtr hygienický jednorázový bal. á 20 ks DRN3693</t>
  </si>
  <si>
    <t>Filtr hygienický jednorázový DRN3693</t>
  </si>
  <si>
    <t>ZA737</t>
  </si>
  <si>
    <t>Filtr mini spike modrý 4550234</t>
  </si>
  <si>
    <t>ZN297</t>
  </si>
  <si>
    <t>Hadička spojovací Gamaplus 1,8 x 450 LL NO DOP 606301-ND</t>
  </si>
  <si>
    <t>ZD809</t>
  </si>
  <si>
    <t>Kanyla vasofix 20G růžová safety 4269110S-01</t>
  </si>
  <si>
    <t>ZF159</t>
  </si>
  <si>
    <t>Nádoba na kontaminovaný odpad 1 l 15-0002</t>
  </si>
  <si>
    <t>ZC800</t>
  </si>
  <si>
    <t>Náústek jednorázový s nos. klipem á 20 ks DRN3694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</si>
  <si>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</si>
  <si>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</si>
  <si>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</si>
  <si>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</si>
  <si>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</si>
  <si>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</si>
  <si>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ZB615</t>
  </si>
  <si>
    <t>Stříkačka injekční 3-dílná 3 ml LL Omnifix Solo se závitem bal. á 100 ks 4617022V</t>
  </si>
  <si>
    <t>ZB893</t>
  </si>
  <si>
    <t>Stříkačka inzulinová omnican 0,5 ml 100j s jehlou 30 G 9151125S</t>
  </si>
  <si>
    <t>ZA835</t>
  </si>
  <si>
    <t>Jehla injekční 0,6 x 25 mm modrá 4657667</t>
  </si>
  <si>
    <t>ZA360</t>
  </si>
  <si>
    <t>Jehla sterican 0,5 x 25 mm oranžová 9186158</t>
  </si>
  <si>
    <t>50115079</t>
  </si>
  <si>
    <t>ZPr - internzivní péče (Z542)</t>
  </si>
  <si>
    <t>ZB173</t>
  </si>
  <si>
    <t>Maska kyslíková s hadičkou a nosní svorkou dospělá H-103013</t>
  </si>
  <si>
    <t>ZD668</t>
  </si>
  <si>
    <t>Kompresa gáza 10 x 10 cm/5 ks sterilní 1325019275</t>
  </si>
  <si>
    <t>ZA790</t>
  </si>
  <si>
    <t>Stříkačka injekční 2-dílná 5 ml L Inject Solo4606051V</t>
  </si>
  <si>
    <t>ZK798</t>
  </si>
  <si>
    <t>Zátka combi modrá 4495152</t>
  </si>
  <si>
    <t>ZP212</t>
  </si>
  <si>
    <t>Obvaz elastický síťový pruban Tg-fix vel. C paže, noha, loket 25 m 24252</t>
  </si>
  <si>
    <t>ZC100</t>
  </si>
  <si>
    <t>Vata buničitá dělená 2 role / 500 ks 40 x 50 mm 1230200310</t>
  </si>
  <si>
    <t>ZM735</t>
  </si>
  <si>
    <t>Hadička k injektoru Ulrich vnitřní bal. á 10 ks XD8003</t>
  </si>
  <si>
    <t>ZN298</t>
  </si>
  <si>
    <t>Hadička spojovací Gamaplus 1,8 x 1800 LL NO DOP 606304-ND</t>
  </si>
  <si>
    <t>ZB599</t>
  </si>
  <si>
    <t>Kit denní DDK-A pro dávávkovač DDK-AF-D007</t>
  </si>
  <si>
    <t>ZB600</t>
  </si>
  <si>
    <t>Kit denní DDK-LU pro systém LU  DDK-LU-AF-D008</t>
  </si>
  <si>
    <t>ZM513</t>
  </si>
  <si>
    <t>Konektor ventil jednocestný back check valve 8502802</t>
  </si>
  <si>
    <t>ZN605</t>
  </si>
  <si>
    <t>Peán rovný svorka na cévy 160 mm B397115920006</t>
  </si>
  <si>
    <t>ZL688</t>
  </si>
  <si>
    <t>Proužky Accu-Check Inform IIStrip 50 EU1 á 50 ks 05942861041</t>
  </si>
  <si>
    <t>ZL689</t>
  </si>
  <si>
    <t>Roztok Accu-Check Performa Int´l Controls 1+2 level 04861736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</si>
  <si>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</si>
  <si>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</si>
  <si>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</si>
  <si>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</si>
  <si>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</si>
  <si>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</si>
  <si>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ZJ222</t>
  </si>
  <si>
    <t>Stříkačka injekční ke kitu DDK-A/SYR bal.á 15 ks AF-D002</t>
  </si>
  <si>
    <t>ZE668</t>
  </si>
  <si>
    <t>Rukavice latex bez p. zdrsněné L 9421625</t>
  </si>
  <si>
    <t>ZM294</t>
  </si>
  <si>
    <t>Rukavice nitril sempercare bez p. XL bal. á 180 ks 30818</t>
  </si>
  <si>
    <t>Spotřeba zdravotnického materiálu - orientační přehled</t>
  </si>
  <si>
    <t>ON Data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</si>
  <si>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</si>
  <si>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</si>
  <si>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</si>
  <si>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</si>
  <si>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</si>
  <si>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</si>
  <si>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</si>
  <si>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Buriánková Eva</t>
  </si>
  <si>
    <t>Dočkal Milan</t>
  </si>
  <si>
    <t>Dočkalová Eva</t>
  </si>
  <si>
    <t>Havel Martin</t>
  </si>
  <si>
    <t>Marcinková Jana</t>
  </si>
  <si>
    <t>Mysliveček Miroslav</t>
  </si>
  <si>
    <t>Páterová Jana</t>
  </si>
  <si>
    <t>Zdravotní výkony vykázané na pracovišti v rámci ambulantní péče dle lékařů *</t>
  </si>
  <si>
    <t>06</t>
  </si>
  <si>
    <t>407</t>
  </si>
  <si>
    <t>1</t>
  </si>
  <si>
    <t>9999999</t>
  </si>
  <si>
    <t>Nespecifikovany LEK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</si>
  <si>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</si>
  <si>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</si>
  <si>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</si>
  <si>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</si>
  <si>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</si>
  <si>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</si>
  <si>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</si>
  <si>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</si>
  <si>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</si>
  <si>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0002025</t>
  </si>
  <si>
    <t>99mTc-HM PAO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</si>
  <si>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</si>
  <si>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</si>
  <si>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</si>
  <si>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</si>
  <si>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</si>
  <si>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</si>
  <si>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</si>
  <si>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</si>
  <si>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</si>
  <si>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</si>
  <si>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</si>
  <si>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</si>
  <si>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0002060</t>
  </si>
  <si>
    <t>99mTc-erytrocyty in vivo</t>
  </si>
  <si>
    <t>0002061</t>
  </si>
  <si>
    <t>99mTc-leukocyty značené HM PAO</t>
  </si>
  <si>
    <t>0002062</t>
  </si>
  <si>
    <t>51Cr-erytrocyty vitální</t>
  </si>
  <si>
    <t>0002066</t>
  </si>
  <si>
    <t>51Cr-trombocyty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</si>
  <si>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</si>
  <si>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</si>
  <si>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</si>
  <si>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</si>
  <si>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</si>
  <si>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</si>
  <si>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0002074</t>
  </si>
  <si>
    <t>99mTc-tetrofosmin inj.</t>
  </si>
  <si>
    <t>0002081</t>
  </si>
  <si>
    <t>153Sm-EDTMP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</si>
  <si>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</si>
  <si>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</si>
  <si>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</si>
  <si>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</si>
  <si>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</si>
  <si>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</si>
  <si>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0002059</t>
  </si>
  <si>
    <t>99mTc-erytrocyty vitální</t>
  </si>
  <si>
    <t>0002090</t>
  </si>
  <si>
    <t>186Re-koloidní rhenium sulfid inj.</t>
  </si>
  <si>
    <t>9999910</t>
  </si>
  <si>
    <t>0002102</t>
  </si>
  <si>
    <t>223Ra radium-dichlorid inj.</t>
  </si>
  <si>
    <t>0002100</t>
  </si>
  <si>
    <t>99mTc HYNIC-TOC inj.</t>
  </si>
  <si>
    <t>0002088</t>
  </si>
  <si>
    <t>99mTc-sulesomab inj.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</si>
  <si>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</si>
  <si>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</si>
  <si>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</si>
  <si>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</si>
  <si>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</si>
  <si>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</si>
  <si>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</si>
  <si>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</si>
  <si>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</si>
  <si>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</si>
  <si>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</si>
  <si>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</si>
  <si>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</si>
  <si>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</si>
  <si>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</si>
  <si>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</si>
  <si>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</si>
  <si>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</si>
  <si>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</si>
  <si>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</si>
  <si>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</si>
  <si>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</si>
  <si>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</si>
  <si>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</si>
  <si>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</si>
  <si>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</si>
  <si>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</si>
  <si>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</si>
  <si>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</si>
  <si>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</si>
  <si>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</si>
  <si>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</si>
  <si>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</si>
  <si>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</si>
  <si>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</si>
  <si>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</si>
  <si>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</si>
  <si>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</si>
  <si>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</si>
  <si>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</si>
  <si>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</si>
  <si>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</si>
  <si>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</si>
  <si>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</si>
  <si>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</si>
  <si>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</si>
  <si>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</si>
  <si>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</si>
  <si>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</si>
  <si>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</si>
  <si>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</si>
  <si>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</si>
  <si>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</si>
  <si>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</si>
  <si>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</si>
  <si>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</si>
  <si>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</si>
  <si>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</si>
  <si>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</si>
  <si>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</si>
  <si>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</si>
  <si>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</si>
  <si>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</si>
  <si>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</si>
  <si>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</si>
  <si>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</si>
  <si>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</si>
  <si>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</si>
  <si>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</si>
  <si>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</si>
  <si>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</si>
  <si>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</si>
  <si>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</si>
  <si>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</si>
  <si>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47311</t>
  </si>
  <si>
    <t>MALIGNÍ LYMFOMY - TERAPIE RADIONUKLIDY</t>
  </si>
  <si>
    <t>47137</t>
  </si>
  <si>
    <t>RADIONUKLIDOVÁ ANGIOGRAFIE</t>
  </si>
  <si>
    <t>47171</t>
  </si>
  <si>
    <t>SCINTIGRAFICKÁ DIAGNOSTIKA KRVÁCENÍ DO GIT</t>
  </si>
  <si>
    <t>0022077</t>
  </si>
  <si>
    <t>0042433</t>
  </si>
  <si>
    <t>VISIPAQUE 320 MG I/ML</t>
  </si>
  <si>
    <t>0077019</t>
  </si>
  <si>
    <t>0093626</t>
  </si>
  <si>
    <t>0095609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</si>
  <si>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</si>
  <si>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</si>
  <si>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</si>
  <si>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</si>
  <si>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</si>
  <si>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</si>
  <si>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</si>
  <si>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</si>
  <si>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</si>
  <si>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47353</t>
  </si>
  <si>
    <t>POZITRONOVÁ EMISNÍ TOMOGRAFIE (PET) LIMITOVANÉ OBL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</si>
  <si>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</si>
  <si>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</si>
  <si>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</si>
  <si>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</si>
  <si>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</si>
  <si>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</si>
  <si>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</si>
  <si>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</si>
  <si>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</si>
  <si>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</si>
  <si>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</si>
  <si>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</si>
  <si>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</si>
  <si>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</si>
  <si>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</si>
  <si>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</si>
  <si>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</si>
  <si>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</si>
  <si>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</si>
  <si>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</si>
  <si>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</si>
  <si>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</si>
  <si>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</si>
  <si>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</si>
  <si>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</si>
  <si>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</si>
  <si>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</si>
  <si>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</si>
  <si>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</si>
  <si>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02</t>
  </si>
  <si>
    <t>03</t>
  </si>
  <si>
    <t>99999</t>
  </si>
  <si>
    <t>Nespecifikovany vykon</t>
  </si>
  <si>
    <t>47221</t>
  </si>
  <si>
    <t>FUNKČNÍ SCINTIGRAFIE TRANSPLANTOVANÉ LEDVINY</t>
  </si>
  <si>
    <t>04</t>
  </si>
  <si>
    <t>07</t>
  </si>
  <si>
    <t>08</t>
  </si>
  <si>
    <t>10</t>
  </si>
  <si>
    <t>11</t>
  </si>
  <si>
    <t>12</t>
  </si>
  <si>
    <t>13</t>
  </si>
  <si>
    <t>16</t>
  </si>
  <si>
    <t>17</t>
  </si>
  <si>
    <t>18</t>
  </si>
  <si>
    <t>20</t>
  </si>
  <si>
    <t>21</t>
  </si>
  <si>
    <t>0027720</t>
  </si>
  <si>
    <t>THYROGEN</t>
  </si>
  <si>
    <t>0002070</t>
  </si>
  <si>
    <t>123I-jodid sodný inj.</t>
  </si>
  <si>
    <t>4F7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</si>
  <si>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</si>
  <si>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</si>
  <si>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</si>
  <si>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</si>
  <si>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</si>
  <si>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</si>
  <si>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</si>
  <si>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</si>
  <si>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</si>
  <si>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</si>
  <si>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</si>
  <si>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</si>
  <si>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</si>
  <si>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</si>
  <si>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</si>
  <si>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</si>
  <si>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</si>
  <si>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</si>
  <si>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</si>
  <si>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</si>
  <si>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</si>
  <si>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</si>
  <si>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30</t>
  </si>
  <si>
    <t>31</t>
  </si>
  <si>
    <t>32</t>
  </si>
  <si>
    <t>50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</si>
  <si>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</si>
  <si>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</si>
  <si>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</si>
  <si>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</si>
  <si>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</si>
  <si>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</si>
  <si>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</si>
  <si>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</si>
  <si>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</si>
  <si>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</si>
  <si>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16311</t>
  </si>
  <si>
    <t xml:space="preserve">PORUCHY SRÁŽLIVOSTI BEZ CC  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</si>
  <si>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</si>
  <si>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</si>
  <si>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</si>
  <si>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</si>
  <si>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</si>
  <si>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</si>
  <si>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</si>
  <si>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</si>
  <si>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</si>
  <si>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</si>
  <si>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</si>
  <si>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</si>
  <si>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</si>
  <si>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</si>
  <si>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</si>
  <si>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</si>
  <si>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</si>
  <si>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</si>
  <si>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</si>
  <si>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</si>
  <si>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</si>
  <si>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</si>
  <si>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</si>
  <si>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</si>
  <si>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</si>
  <si>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</si>
  <si>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</si>
  <si>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</si>
  <si>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</si>
  <si>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</si>
  <si>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</si>
  <si>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</si>
  <si>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</si>
  <si>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81747</t>
  </si>
  <si>
    <t xml:space="preserve">VYŠETŘENÍ TANDEMOVOU HMOTNOSTNÍ SPEKTROMETRIÍ PRO 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</si>
  <si>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</si>
  <si>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</si>
  <si>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</si>
  <si>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</si>
  <si>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</si>
  <si>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</si>
  <si>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</si>
  <si>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</si>
  <si>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</si>
  <si>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</si>
  <si>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</si>
  <si>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</si>
  <si>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</si>
  <si>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</si>
  <si>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</si>
  <si>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</si>
  <si>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</si>
  <si>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</si>
  <si>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</si>
  <si>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</si>
  <si>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</si>
  <si>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</si>
  <si>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</si>
  <si>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</si>
  <si>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</si>
  <si>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</si>
  <si>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</si>
  <si>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</si>
  <si>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</si>
  <si>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</si>
  <si>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</si>
  <si>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</si>
  <si>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</si>
  <si>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</si>
  <si>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</si>
  <si>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</si>
  <si>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</si>
  <si>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</si>
  <si>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</si>
  <si>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</si>
  <si>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</si>
  <si>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</si>
  <si>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</si>
  <si>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</si>
  <si>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</si>
  <si>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</si>
  <si>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</si>
  <si>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</si>
  <si>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</si>
  <si>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</si>
  <si>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37</t>
  </si>
  <si>
    <t>807</t>
  </si>
  <si>
    <t>87427</t>
  </si>
  <si>
    <t>CYTOLOGICKÉ NÁTĚRY  NECENTRIFUGOVANÉ TEKUTINY - 4-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</si>
  <si>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</si>
  <si>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</si>
  <si>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</si>
  <si>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</si>
  <si>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</si>
  <si>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</si>
  <si>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40</t>
  </si>
  <si>
    <t>802</t>
  </si>
  <si>
    <t>82057</t>
  </si>
  <si>
    <t>IDENTIFIKACE KMENE ORIENTAČNÍ JEDNODUCHÝM TESTEM</t>
  </si>
  <si>
    <t>82065</t>
  </si>
  <si>
    <t>STANOVENÍ CITLIVOSTI NA ATB KVANTITATIVNÍ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</si>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</sst>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62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1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1" fontId="31" fillId="3" borderId="30" xfId="81" applyNumberFormat="1" applyFont="1" applyFill="1" applyBorder="1"/>
    <xf numFmtId="171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5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7" xfId="26" applyNumberFormat="1" applyFont="1" applyFill="1" applyBorder="1"/>
    <xf numFmtId="9" fontId="32" fillId="0" borderId="28" xfId="26" applyNumberFormat="1" applyFont="1" applyFill="1" applyBorder="1"/>
    <xf numFmtId="170" fontId="32" fillId="0" borderId="52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9" xfId="26" applyNumberFormat="1" applyFont="1" applyFill="1" applyBorder="1"/>
    <xf numFmtId="170" fontId="32" fillId="0" borderId="24" xfId="26" applyNumberFormat="1" applyFont="1" applyFill="1" applyBorder="1"/>
    <xf numFmtId="9" fontId="32" fillId="0" borderId="25" xfId="26" applyNumberFormat="1" applyFont="1" applyFill="1" applyBorder="1"/>
    <xf numFmtId="170" fontId="32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7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2" borderId="21" xfId="26" applyNumberFormat="1" applyFont="1" applyFill="1" applyBorder="1"/>
    <xf numFmtId="3" fontId="34" fillId="4" borderId="22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7" fontId="34" fillId="2" borderId="23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7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7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7" fontId="34" fillId="3" borderId="23" xfId="86" applyNumberFormat="1" applyFont="1" applyFill="1" applyBorder="1" applyAlignment="1">
      <alignment horizontal="right"/>
    </xf>
    <xf numFmtId="167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7" fontId="34" fillId="4" borderId="23" xfId="26" applyNumberFormat="1" applyFont="1" applyFill="1" applyBorder="1" applyAlignment="1">
      <alignment horizontal="center"/>
    </xf>
    <xf numFmtId="3" fontId="34" fillId="4" borderId="30" xfId="26" applyNumberFormat="1" applyFont="1" applyFill="1" applyBorder="1"/>
    <xf numFmtId="167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7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51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3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5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3" xfId="53" applyFont="1" applyFill="1" applyBorder="1" applyAlignment="1">
      <alignment horizontal="right"/>
    </xf>
    <xf numFmtId="164" fontId="34" fillId="0" borderId="78" xfId="53" applyNumberFormat="1" applyFont="1" applyFill="1" applyBorder="1"/>
    <xf numFmtId="164" fontId="34" fillId="0" borderId="79" xfId="53" applyNumberFormat="1" applyFont="1" applyFill="1" applyBorder="1"/>
    <xf numFmtId="9" fontId="34" fillId="0" borderId="80" xfId="83" applyNumberFormat="1" applyFont="1" applyFill="1" applyBorder="1"/>
    <xf numFmtId="3" fontId="34" fillId="0" borderId="80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5" xfId="26" applyFont="1" applyFill="1" applyBorder="1" applyAlignment="1">
      <alignment horizontal="right"/>
    </xf>
    <xf numFmtId="170" fontId="32" fillId="0" borderId="51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3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4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51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20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3" fontId="32" fillId="7" borderId="84" xfId="26" applyNumberFormat="1" applyFont="1" applyFill="1" applyBorder="1"/>
    <xf numFmtId="3" fontId="32" fillId="7" borderId="64" xfId="26" applyNumberFormat="1" applyFont="1" applyFill="1" applyBorder="1"/>
    <xf numFmtId="167" fontId="34" fillId="7" borderId="72" xfId="86" applyNumberFormat="1" applyFont="1" applyFill="1" applyBorder="1" applyAlignment="1">
      <alignment horizontal="right"/>
    </xf>
    <xf numFmtId="3" fontId="32" fillId="7" borderId="85" xfId="26" applyNumberFormat="1" applyFont="1" applyFill="1" applyBorder="1"/>
    <xf numFmtId="167" fontId="34" fillId="7" borderId="72" xfId="86" applyNumberFormat="1" applyFont="1" applyFill="1" applyBorder="1"/>
    <xf numFmtId="3" fontId="32" fillId="0" borderId="84" xfId="26" applyNumberFormat="1" applyFont="1" applyFill="1" applyBorder="1" applyAlignment="1">
      <alignment horizontal="center"/>
    </xf>
    <xf numFmtId="3" fontId="32" fillId="0" borderId="72" xfId="26" applyNumberFormat="1" applyFont="1" applyFill="1" applyBorder="1" applyAlignment="1">
      <alignment horizontal="center"/>
    </xf>
    <xf numFmtId="3" fontId="32" fillId="7" borderId="84" xfId="26" applyNumberFormat="1" applyFont="1" applyFill="1" applyBorder="1" applyAlignment="1">
      <alignment horizontal="center"/>
    </xf>
    <xf numFmtId="3" fontId="32" fillId="7" borderId="72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5" xfId="0" applyFont="1" applyFill="1" applyBorder="1" applyAlignment="1"/>
    <xf numFmtId="0" fontId="35" fillId="0" borderId="0" xfId="0" applyFont="1" applyFill="1" applyAlignment="1"/>
    <xf numFmtId="0" fontId="50" fillId="4" borderId="36" xfId="1" applyFont="1" applyFill="1" applyBorder="1"/>
    <xf numFmtId="0" fontId="50" fillId="4" borderId="20" xfId="1" applyFont="1" applyFill="1" applyBorder="1"/>
    <xf numFmtId="0" fontId="50" fillId="3" borderId="21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5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8" xfId="0" applyNumberFormat="1" applyFont="1" applyFill="1" applyBorder="1"/>
    <xf numFmtId="3" fontId="42" fillId="2" borderId="60" xfId="0" applyNumberFormat="1" applyFont="1" applyFill="1" applyBorder="1"/>
    <xf numFmtId="9" fontId="42" fillId="2" borderId="66" xfId="0" applyNumberFormat="1" applyFont="1" applyFill="1" applyBorder="1"/>
    <xf numFmtId="0" fontId="54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50" fillId="2" borderId="37" xfId="1" applyFont="1" applyFill="1" applyBorder="1" applyAlignment="1">
      <alignment horizontal="left" indent="2"/>
    </xf>
    <xf numFmtId="0" fontId="54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4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4" fillId="4" borderId="63" xfId="1" applyFont="1" applyFill="1" applyBorder="1" applyAlignment="1">
      <alignment horizontal="left"/>
    </xf>
    <xf numFmtId="0" fontId="50" fillId="4" borderId="37" xfId="1" applyFont="1" applyFill="1" applyBorder="1" applyAlignment="1">
      <alignment horizontal="left" indent="2"/>
    </xf>
    <xf numFmtId="0" fontId="54" fillId="4" borderId="37" xfId="1" applyFont="1" applyFill="1" applyBorder="1" applyAlignment="1">
      <alignment horizontal="left"/>
    </xf>
    <xf numFmtId="9" fontId="35" fillId="0" borderId="11" xfId="0" applyNumberFormat="1" applyFont="1" applyBorder="1" applyAlignment="1">
      <alignment horizontal="right"/>
    </xf>
    <xf numFmtId="0" fontId="50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5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6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69" fontId="42" fillId="0" borderId="31" xfId="0" applyNumberFormat="1" applyFont="1" applyFill="1" applyBorder="1" applyAlignment="1"/>
    <xf numFmtId="9" fontId="42" fillId="0" borderId="57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5" xfId="0" applyNumberFormat="1" applyFont="1" applyFill="1" applyBorder="1" applyAlignment="1"/>
    <xf numFmtId="9" fontId="35" fillId="0" borderId="55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6" xfId="0" applyNumberFormat="1" applyFont="1" applyFill="1" applyBorder="1"/>
    <xf numFmtId="3" fontId="60" fillId="9" borderId="87" xfId="0" applyNumberFormat="1" applyFont="1" applyFill="1" applyBorder="1"/>
    <xf numFmtId="3" fontId="60" fillId="9" borderId="86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0" fontId="42" fillId="2" borderId="91" xfId="0" applyFont="1" applyFill="1" applyBorder="1" applyAlignment="1">
      <alignment horizontal="center" vertical="center"/>
    </xf>
    <xf numFmtId="0" fontId="62" fillId="2" borderId="94" xfId="0" applyFont="1" applyFill="1" applyBorder="1" applyAlignment="1">
      <alignment horizontal="center" vertical="center" wrapText="1"/>
    </xf>
    <xf numFmtId="0" fontId="42" fillId="2" borderId="96" xfId="0" applyFont="1" applyFill="1" applyBorder="1" applyAlignment="1"/>
    <xf numFmtId="0" fontId="42" fillId="2" borderId="98" xfId="0" applyFont="1" applyFill="1" applyBorder="1" applyAlignment="1">
      <alignment horizontal="left" indent="1"/>
    </xf>
    <xf numFmtId="0" fontId="42" fillId="2" borderId="104" xfId="0" applyFont="1" applyFill="1" applyBorder="1" applyAlignment="1">
      <alignment horizontal="left" indent="1"/>
    </xf>
    <xf numFmtId="0" fontId="42" fillId="4" borderId="96" xfId="0" applyFont="1" applyFill="1" applyBorder="1" applyAlignment="1"/>
    <xf numFmtId="0" fontId="42" fillId="4" borderId="98" xfId="0" applyFont="1" applyFill="1" applyBorder="1" applyAlignment="1">
      <alignment horizontal="left" indent="1"/>
    </xf>
    <xf numFmtId="0" fontId="42" fillId="4" borderId="109" xfId="0" applyFont="1" applyFill="1" applyBorder="1" applyAlignment="1">
      <alignment horizontal="left" indent="1"/>
    </xf>
    <xf numFmtId="0" fontId="35" fillId="2" borderId="98" xfId="0" quotePrefix="1" applyFont="1" applyFill="1" applyBorder="1" applyAlignment="1">
      <alignment horizontal="left" indent="2"/>
    </xf>
    <xf numFmtId="0" fontId="35" fillId="2" borderId="104" xfId="0" quotePrefix="1" applyFont="1" applyFill="1" applyBorder="1" applyAlignment="1">
      <alignment horizontal="left" indent="2"/>
    </xf>
    <xf numFmtId="0" fontId="42" fillId="2" borderId="96" xfId="0" applyFont="1" applyFill="1" applyBorder="1" applyAlignment="1">
      <alignment horizontal="left" indent="1"/>
    </xf>
    <xf numFmtId="0" fontId="42" fillId="2" borderId="109" xfId="0" applyFont="1" applyFill="1" applyBorder="1" applyAlignment="1">
      <alignment horizontal="left" indent="1"/>
    </xf>
    <xf numFmtId="0" fontId="42" fillId="4" borderId="104" xfId="0" applyFont="1" applyFill="1" applyBorder="1" applyAlignment="1">
      <alignment horizontal="left" indent="1"/>
    </xf>
    <xf numFmtId="0" fontId="35" fillId="0" borderId="114" xfId="0" applyFont="1" applyBorder="1"/>
    <xf numFmtId="3" fontId="35" fillId="0" borderId="114" xfId="0" applyNumberFormat="1" applyFont="1" applyBorder="1"/>
    <xf numFmtId="0" fontId="42" fillId="4" borderId="88" xfId="0" applyFont="1" applyFill="1" applyBorder="1" applyAlignment="1">
      <alignment horizontal="center" vertical="center"/>
    </xf>
    <xf numFmtId="0" fontId="42" fillId="4" borderId="67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3" xfId="0" applyNumberFormat="1" applyFont="1" applyFill="1" applyBorder="1" applyAlignment="1">
      <alignment horizontal="center" vertical="center"/>
    </xf>
    <xf numFmtId="3" fontId="62" fillId="2" borderId="111" xfId="0" applyNumberFormat="1" applyFont="1" applyFill="1" applyBorder="1" applyAlignment="1">
      <alignment horizontal="center" vertical="center" wrapText="1"/>
    </xf>
    <xf numFmtId="173" fontId="42" fillId="4" borderId="97" xfId="0" applyNumberFormat="1" applyFont="1" applyFill="1" applyBorder="1" applyAlignment="1"/>
    <xf numFmtId="173" fontId="42" fillId="4" borderId="91" xfId="0" applyNumberFormat="1" applyFont="1" applyFill="1" applyBorder="1" applyAlignment="1"/>
    <xf numFmtId="173" fontId="42" fillId="0" borderId="99" xfId="0" applyNumberFormat="1" applyFont="1" applyBorder="1"/>
    <xf numFmtId="173" fontId="35" fillId="0" borderId="101" xfId="0" applyNumberFormat="1" applyFont="1" applyBorder="1"/>
    <xf numFmtId="173" fontId="42" fillId="0" borderId="110" xfId="0" applyNumberFormat="1" applyFont="1" applyBorder="1"/>
    <xf numFmtId="173" fontId="35" fillId="0" borderId="94" xfId="0" applyNumberFormat="1" applyFont="1" applyBorder="1"/>
    <xf numFmtId="173" fontId="42" fillId="2" borderId="112" xfId="0" applyNumberFormat="1" applyFont="1" applyFill="1" applyBorder="1" applyAlignment="1"/>
    <xf numFmtId="173" fontId="42" fillId="2" borderId="91" xfId="0" applyNumberFormat="1" applyFont="1" applyFill="1" applyBorder="1" applyAlignment="1"/>
    <xf numFmtId="173" fontId="42" fillId="0" borderId="105" xfId="0" applyNumberFormat="1" applyFont="1" applyBorder="1"/>
    <xf numFmtId="173" fontId="35" fillId="0" borderId="107" xfId="0" applyNumberFormat="1" applyFont="1" applyBorder="1"/>
    <xf numFmtId="174" fontId="42" fillId="2" borderId="97" xfId="0" applyNumberFormat="1" applyFont="1" applyFill="1" applyBorder="1" applyAlignment="1"/>
    <xf numFmtId="174" fontId="35" fillId="2" borderId="91" xfId="0" applyNumberFormat="1" applyFont="1" applyFill="1" applyBorder="1" applyAlignment="1"/>
    <xf numFmtId="174" fontId="42" fillId="0" borderId="99" xfId="0" applyNumberFormat="1" applyFont="1" applyBorder="1"/>
    <xf numFmtId="174" fontId="35" fillId="0" borderId="101" xfId="0" applyNumberFormat="1" applyFont="1" applyBorder="1"/>
    <xf numFmtId="174" fontId="42" fillId="0" borderId="105" xfId="0" applyNumberFormat="1" applyFont="1" applyBorder="1"/>
    <xf numFmtId="174" fontId="35" fillId="0" borderId="107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7" xfId="0" applyNumberFormat="1" applyFont="1" applyFill="1" applyBorder="1" applyAlignment="1">
      <alignment horizontal="center"/>
    </xf>
    <xf numFmtId="175" fontId="42" fillId="0" borderId="105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8" xfId="53" applyNumberFormat="1" applyFont="1" applyFill="1" applyBorder="1"/>
    <xf numFmtId="3" fontId="34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5" fillId="0" borderId="30" xfId="0" applyNumberFormat="1" applyFont="1" applyFill="1" applyBorder="1"/>
    <xf numFmtId="9" fontId="35" fillId="0" borderId="23" xfId="0" applyNumberFormat="1" applyFont="1" applyFill="1" applyBorder="1"/>
    <xf numFmtId="9" fontId="35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5" fillId="5" borderId="102" xfId="0" applyFont="1" applyFill="1" applyBorder="1"/>
    <xf numFmtId="0" fontId="35" fillId="0" borderId="103" xfId="0" applyFont="1" applyBorder="1" applyAlignment="1"/>
    <xf numFmtId="9" fontId="35" fillId="0" borderId="101" xfId="0" applyNumberFormat="1" applyFont="1" applyBorder="1" applyAlignment="1"/>
    <xf numFmtId="0" fontId="28" fillId="2" borderId="37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3" fontId="42" fillId="0" borderId="22" xfId="0" applyNumberFormat="1" applyFont="1" applyFill="1" applyBorder="1" applyAlignment="1"/>
    <xf numFmtId="3" fontId="42" fillId="0" borderId="30" xfId="0" applyNumberFormat="1" applyFont="1" applyFill="1" applyBorder="1" applyAlignment="1"/>
    <xf numFmtId="169" fontId="42" fillId="0" borderId="23" xfId="0" applyNumberFormat="1" applyFont="1" applyFill="1" applyBorder="1" applyAlignment="1"/>
    <xf numFmtId="9" fontId="35" fillId="0" borderId="101" xfId="0" applyNumberFormat="1" applyFont="1" applyBorder="1"/>
    <xf numFmtId="49" fontId="40" fillId="2" borderId="101" xfId="0" quotePrefix="1" applyNumberFormat="1" applyFont="1" applyFill="1" applyBorder="1" applyAlignment="1">
      <alignment horizontal="center" vertical="center"/>
    </xf>
    <xf numFmtId="0" fontId="34" fillId="10" borderId="1" xfId="26" applyNumberFormat="1" applyFont="1" applyFill="1" applyBorder="1" applyAlignment="1">
      <alignment horizontal="center"/>
    </xf>
    <xf numFmtId="0" fontId="34" fillId="10" borderId="2" xfId="26" applyNumberFormat="1" applyFont="1" applyFill="1" applyBorder="1" applyAlignment="1">
      <alignment horizontal="center"/>
    </xf>
    <xf numFmtId="167" fontId="34" fillId="10" borderId="3" xfId="26" applyNumberFormat="1" applyFont="1" applyFill="1" applyBorder="1" applyAlignment="1">
      <alignment horizontal="center"/>
    </xf>
    <xf numFmtId="3" fontId="34" fillId="10" borderId="22" xfId="26" applyNumberFormat="1" applyFont="1" applyFill="1" applyBorder="1"/>
    <xf numFmtId="3" fontId="34" fillId="10" borderId="30" xfId="26" applyNumberFormat="1" applyFont="1" applyFill="1" applyBorder="1"/>
    <xf numFmtId="167" fontId="34" fillId="10" borderId="23" xfId="86" applyNumberFormat="1" applyFont="1" applyFill="1" applyBorder="1" applyAlignment="1">
      <alignment horizontal="right"/>
    </xf>
    <xf numFmtId="3" fontId="34" fillId="10" borderId="31" xfId="26" applyNumberFormat="1" applyFont="1" applyFill="1" applyBorder="1"/>
    <xf numFmtId="167" fontId="34" fillId="10" borderId="23" xfId="86" applyNumberFormat="1" applyFont="1" applyFill="1" applyBorder="1"/>
    <xf numFmtId="3" fontId="34" fillId="10" borderId="22" xfId="26" applyNumberFormat="1" applyFont="1" applyFill="1" applyBorder="1" applyAlignment="1">
      <alignment horizontal="center"/>
    </xf>
    <xf numFmtId="3" fontId="34" fillId="10" borderId="23" xfId="26" applyNumberFormat="1" applyFont="1" applyFill="1" applyBorder="1" applyAlignment="1">
      <alignment horizontal="center"/>
    </xf>
    <xf numFmtId="167" fontId="34" fillId="10" borderId="23" xfId="26" applyNumberFormat="1" applyFont="1" applyFill="1" applyBorder="1" applyAlignment="1">
      <alignment horizontal="center"/>
    </xf>
    <xf numFmtId="0" fontId="34" fillId="2" borderId="2" xfId="26" quotePrefix="1" applyNumberFormat="1" applyFont="1" applyFill="1" applyBorder="1" applyAlignment="1">
      <alignment horizontal="center"/>
    </xf>
    <xf numFmtId="167" fontId="34" fillId="2" borderId="3" xfId="26" quotePrefix="1" applyNumberFormat="1" applyFont="1" applyFill="1" applyBorder="1" applyAlignment="1">
      <alignment horizontal="center"/>
    </xf>
    <xf numFmtId="167" fontId="34" fillId="2" borderId="57" xfId="26" applyNumberFormat="1" applyFont="1" applyFill="1" applyBorder="1"/>
    <xf numFmtId="167" fontId="34" fillId="3" borderId="57" xfId="26" applyNumberFormat="1" applyFont="1" applyFill="1" applyBorder="1"/>
    <xf numFmtId="167" fontId="34" fillId="4" borderId="57" xfId="26" applyNumberFormat="1" applyFont="1" applyFill="1" applyBorder="1"/>
    <xf numFmtId="167" fontId="34" fillId="10" borderId="57" xfId="26" applyNumberFormat="1" applyFont="1" applyFill="1" applyBorder="1"/>
    <xf numFmtId="167" fontId="32" fillId="7" borderId="17" xfId="26" applyNumberFormat="1" applyFont="1" applyFill="1" applyBorder="1"/>
    <xf numFmtId="167" fontId="32" fillId="7" borderId="115" xfId="26" applyNumberFormat="1" applyFont="1" applyFill="1" applyBorder="1"/>
    <xf numFmtId="167" fontId="32" fillId="7" borderId="122" xfId="26" applyNumberFormat="1" applyFont="1" applyFill="1" applyBorder="1"/>
    <xf numFmtId="0" fontId="28" fillId="4" borderId="98" xfId="1" applyFill="1" applyBorder="1" applyAlignment="1">
      <alignment horizontal="left" indent="4"/>
    </xf>
    <xf numFmtId="0" fontId="28" fillId="4" borderId="37" xfId="1" applyFill="1" applyBorder="1" applyAlignment="1">
      <alignment horizontal="left" indent="4"/>
    </xf>
    <xf numFmtId="0" fontId="28" fillId="4" borderId="37" xfId="1" applyFill="1" applyBorder="1" applyAlignment="1">
      <alignment horizontal="left" indent="2"/>
    </xf>
    <xf numFmtId="0" fontId="35" fillId="0" borderId="100" xfId="0" applyFont="1" applyBorder="1"/>
    <xf numFmtId="0" fontId="34" fillId="2" borderId="88" xfId="0" applyFont="1" applyFill="1" applyBorder="1" applyAlignment="1">
      <alignment horizontal="center" vertical="top" wrapText="1"/>
    </xf>
    <xf numFmtId="0" fontId="28" fillId="6" borderId="5" xfId="1" applyFill="1" applyBorder="1"/>
    <xf numFmtId="0" fontId="34" fillId="2" borderId="49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0" fillId="0" borderId="0" xfId="0" applyBorder="1"/>
    <xf numFmtId="0" fontId="34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2" fillId="0" borderId="23" xfId="0" applyNumberFormat="1" applyFont="1" applyFill="1" applyBorder="1" applyAlignment="1"/>
    <xf numFmtId="0" fontId="42" fillId="2" borderId="21" xfId="0" applyFont="1" applyFill="1" applyBorder="1" applyAlignment="1">
      <alignment horizontal="right"/>
    </xf>
    <xf numFmtId="3" fontId="34" fillId="7" borderId="63" xfId="26" applyNumberFormat="1" applyFont="1" applyFill="1" applyBorder="1"/>
    <xf numFmtId="3" fontId="34" fillId="7" borderId="98" xfId="26" applyNumberFormat="1" applyFont="1" applyFill="1" applyBorder="1"/>
    <xf numFmtId="3" fontId="34" fillId="7" borderId="34" xfId="26" applyNumberFormat="1" applyFont="1" applyFill="1" applyBorder="1"/>
    <xf numFmtId="3" fontId="34" fillId="10" borderId="21" xfId="26" applyNumberFormat="1" applyFont="1" applyFill="1" applyBorder="1"/>
    <xf numFmtId="3" fontId="34" fillId="4" borderId="21" xfId="26" applyNumberFormat="1" applyFont="1" applyFill="1" applyBorder="1"/>
    <xf numFmtId="3" fontId="34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173" fontId="35" fillId="0" borderId="124" xfId="0" applyNumberFormat="1" applyFont="1" applyBorder="1"/>
    <xf numFmtId="3" fontId="35" fillId="0" borderId="0" xfId="0" applyNumberFormat="1" applyFont="1" applyBorder="1"/>
    <xf numFmtId="173" fontId="35" fillId="0" borderId="100" xfId="0" applyNumberFormat="1" applyFont="1" applyBorder="1" applyAlignment="1"/>
    <xf numFmtId="173" fontId="35" fillId="0" borderId="101" xfId="0" applyNumberFormat="1" applyFont="1" applyBorder="1" applyAlignment="1"/>
    <xf numFmtId="173" fontId="35" fillId="0" borderId="102" xfId="0" applyNumberFormat="1" applyFont="1" applyBorder="1" applyAlignment="1"/>
    <xf numFmtId="175" fontId="35" fillId="0" borderId="100" xfId="0" applyNumberFormat="1" applyFont="1" applyBorder="1" applyAlignment="1"/>
    <xf numFmtId="175" fontId="35" fillId="0" borderId="101" xfId="0" applyNumberFormat="1" applyFont="1" applyBorder="1" applyAlignment="1"/>
    <xf numFmtId="175" fontId="35" fillId="0" borderId="102" xfId="0" applyNumberFormat="1" applyFont="1" applyBorder="1" applyAlignment="1"/>
    <xf numFmtId="173" fontId="35" fillId="0" borderId="93" xfId="0" applyNumberFormat="1" applyFont="1" applyBorder="1" applyAlignment="1"/>
    <xf numFmtId="173" fontId="35" fillId="0" borderId="94" xfId="0" applyNumberFormat="1" applyFont="1" applyBorder="1" applyAlignment="1"/>
    <xf numFmtId="173" fontId="35" fillId="0" borderId="95" xfId="0" applyNumberFormat="1" applyFont="1" applyBorder="1" applyAlignment="1"/>
    <xf numFmtId="173" fontId="42" fillId="4" borderId="27" xfId="0" applyNumberFormat="1" applyFont="1" applyFill="1" applyBorder="1" applyAlignment="1">
      <alignment horizontal="center"/>
    </xf>
    <xf numFmtId="173" fontId="42" fillId="4" borderId="32" xfId="0" applyNumberFormat="1" applyFont="1" applyFill="1" applyBorder="1" applyAlignment="1">
      <alignment horizontal="center"/>
    </xf>
    <xf numFmtId="173" fontId="42" fillId="4" borderId="28" xfId="0" applyNumberFormat="1" applyFont="1" applyFill="1" applyBorder="1" applyAlignment="1">
      <alignment horizontal="center"/>
    </xf>
    <xf numFmtId="173" fontId="35" fillId="0" borderId="125" xfId="0" applyNumberFormat="1" applyFont="1" applyBorder="1"/>
    <xf numFmtId="9" fontId="35" fillId="0" borderId="98" xfId="0" applyNumberFormat="1" applyFont="1" applyBorder="1"/>
    <xf numFmtId="173" fontId="35" fillId="0" borderId="109" xfId="0" applyNumberFormat="1" applyFont="1" applyBorder="1"/>
    <xf numFmtId="0" fontId="0" fillId="0" borderId="2" xfId="0" applyBorder="1" applyAlignment="1"/>
    <xf numFmtId="0" fontId="30" fillId="0" borderId="0" xfId="78" applyNumberFormat="1" applyFont="1" applyFill="1" applyBorder="1" applyAlignment="1"/>
    <xf numFmtId="0" fontId="35" fillId="0" borderId="0" xfId="0" applyNumberFormat="1" applyFont="1" applyFill="1"/>
    <xf numFmtId="173" fontId="42" fillId="0" borderId="21" xfId="0" applyNumberFormat="1" applyFont="1" applyBorder="1"/>
    <xf numFmtId="173" fontId="42" fillId="0" borderId="30" xfId="0" applyNumberFormat="1" applyFont="1" applyBorder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3" xfId="81" applyFont="1" applyFill="1" applyBorder="1" applyAlignment="1">
      <alignment horizontal="center"/>
    </xf>
    <xf numFmtId="0" fontId="34" fillId="2" borderId="5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83" xfId="81" applyFont="1" applyFill="1" applyBorder="1" applyAlignment="1">
      <alignment horizontal="center"/>
    </xf>
    <xf numFmtId="0" fontId="34" fillId="2" borderId="52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97" xfId="8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4" fillId="2" borderId="116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1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7" xfId="53" applyNumberFormat="1" applyFont="1" applyFill="1" applyBorder="1" applyAlignment="1">
      <alignment horizontal="right"/>
    </xf>
    <xf numFmtId="164" fontId="32" fillId="2" borderId="32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8" xfId="78" applyNumberFormat="1" applyFont="1" applyFill="1" applyBorder="1" applyAlignment="1">
      <alignment horizontal="left"/>
    </xf>
    <xf numFmtId="0" fontId="35" fillId="2" borderId="59" xfId="0" applyFont="1" applyFill="1" applyBorder="1" applyAlignment="1"/>
    <xf numFmtId="3" fontId="31" fillId="2" borderId="61" xfId="78" applyNumberFormat="1" applyFont="1" applyFill="1" applyBorder="1" applyAlignment="1"/>
    <xf numFmtId="0" fontId="42" fillId="2" borderId="68" xfId="0" applyFont="1" applyFill="1" applyBorder="1" applyAlignment="1">
      <alignment horizontal="left"/>
    </xf>
    <xf numFmtId="0" fontId="35" fillId="2" borderId="55" xfId="0" applyFont="1" applyFill="1" applyBorder="1" applyAlignment="1">
      <alignment horizontal="left"/>
    </xf>
    <xf numFmtId="0" fontId="35" fillId="2" borderId="59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left"/>
    </xf>
    <xf numFmtId="3" fontId="42" fillId="2" borderId="61" xfId="0" applyNumberFormat="1" applyFont="1" applyFill="1" applyBorder="1" applyAlignment="1">
      <alignment horizontal="left"/>
    </xf>
    <xf numFmtId="3" fontId="35" fillId="2" borderId="56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2" fillId="2" borderId="89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6" xfId="0" applyFont="1" applyFill="1" applyBorder="1" applyAlignment="1">
      <alignment vertical="center"/>
    </xf>
    <xf numFmtId="3" fontId="34" fillId="2" borderId="68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114" xfId="26" applyNumberFormat="1" applyFont="1" applyFill="1" applyBorder="1" applyAlignment="1">
      <alignment horizontal="center"/>
    </xf>
    <xf numFmtId="3" fontId="34" fillId="2" borderId="56" xfId="26" applyNumberFormat="1" applyFont="1" applyFill="1" applyBorder="1" applyAlignment="1">
      <alignment horizontal="center"/>
    </xf>
    <xf numFmtId="3" fontId="34" fillId="2" borderId="119" xfId="26" applyNumberFormat="1" applyFont="1" applyFill="1" applyBorder="1" applyAlignment="1">
      <alignment horizontal="center"/>
    </xf>
    <xf numFmtId="3" fontId="34" fillId="2" borderId="89" xfId="26" applyNumberFormat="1" applyFont="1" applyFill="1" applyBorder="1" applyAlignment="1">
      <alignment horizontal="center"/>
    </xf>
    <xf numFmtId="0" fontId="34" fillId="2" borderId="33" xfId="0" applyFont="1" applyFill="1" applyBorder="1" applyAlignment="1">
      <alignment horizontal="center" vertical="top" wrapText="1"/>
    </xf>
    <xf numFmtId="3" fontId="34" fillId="2" borderId="56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8" xfId="0" quotePrefix="1" applyFont="1" applyFill="1" applyBorder="1" applyAlignment="1">
      <alignment horizontal="center"/>
    </xf>
    <xf numFmtId="0" fontId="34" fillId="2" borderId="56" xfId="0" applyFont="1" applyFill="1" applyBorder="1" applyAlignment="1">
      <alignment horizontal="center"/>
    </xf>
    <xf numFmtId="9" fontId="47" fillId="2" borderId="56" xfId="0" applyNumberFormat="1" applyFont="1" applyFill="1" applyBorder="1" applyAlignment="1">
      <alignment horizontal="center" vertical="top"/>
    </xf>
    <xf numFmtId="0" fontId="34" fillId="2" borderId="88" xfId="0" applyNumberFormat="1" applyFont="1" applyFill="1" applyBorder="1" applyAlignment="1">
      <alignment horizontal="center" vertical="top"/>
    </xf>
    <xf numFmtId="0" fontId="34" fillId="2" borderId="88" xfId="0" applyFont="1" applyFill="1" applyBorder="1" applyAlignment="1">
      <alignment horizontal="center" vertical="top" wrapText="1"/>
    </xf>
    <xf numFmtId="0" fontId="34" fillId="2" borderId="68" xfId="0" quotePrefix="1" applyNumberFormat="1" applyFont="1" applyFill="1" applyBorder="1" applyAlignment="1">
      <alignment horizontal="center"/>
    </xf>
    <xf numFmtId="0" fontId="34" fillId="2" borderId="56" xfId="0" applyNumberFormat="1" applyFont="1" applyFill="1" applyBorder="1" applyAlignment="1">
      <alignment horizontal="center"/>
    </xf>
    <xf numFmtId="49" fontId="34" fillId="2" borderId="33" xfId="0" applyNumberFormat="1" applyFont="1" applyFill="1" applyBorder="1" applyAlignment="1">
      <alignment horizontal="center" vertical="top"/>
    </xf>
    <xf numFmtId="0" fontId="47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4" fillId="0" borderId="55" xfId="26" applyNumberFormat="1" applyFont="1" applyFill="1" applyBorder="1" applyAlignment="1">
      <alignment horizontal="right" vertical="top"/>
    </xf>
    <xf numFmtId="0" fontId="35" fillId="0" borderId="55" xfId="0" applyFont="1" applyFill="1" applyBorder="1" applyAlignment="1">
      <alignment horizontal="right" vertical="top"/>
    </xf>
    <xf numFmtId="0" fontId="35" fillId="0" borderId="114" xfId="0" applyFont="1" applyFill="1" applyBorder="1" applyAlignment="1">
      <alignment horizontal="right" vertical="top"/>
    </xf>
    <xf numFmtId="3" fontId="34" fillId="10" borderId="88" xfId="26" applyNumberFormat="1" applyFont="1" applyFill="1" applyBorder="1" applyAlignment="1">
      <alignment horizontal="center" vertical="center" wrapText="1"/>
    </xf>
    <xf numFmtId="3" fontId="34" fillId="10" borderId="67" xfId="26" applyNumberFormat="1" applyFont="1" applyFill="1" applyBorder="1" applyAlignment="1">
      <alignment horizontal="center" vertical="center" wrapText="1"/>
    </xf>
    <xf numFmtId="3" fontId="34" fillId="10" borderId="68" xfId="26" applyNumberFormat="1" applyFont="1" applyFill="1" applyBorder="1" applyAlignment="1">
      <alignment horizontal="center"/>
    </xf>
    <xf numFmtId="3" fontId="34" fillId="10" borderId="55" xfId="26" applyNumberFormat="1" applyFont="1" applyFill="1" applyBorder="1" applyAlignment="1">
      <alignment horizontal="center"/>
    </xf>
    <xf numFmtId="3" fontId="34" fillId="10" borderId="114" xfId="26" applyNumberFormat="1" applyFont="1" applyFill="1" applyBorder="1" applyAlignment="1">
      <alignment horizontal="center"/>
    </xf>
    <xf numFmtId="3" fontId="34" fillId="10" borderId="56" xfId="26" applyNumberFormat="1" applyFont="1" applyFill="1" applyBorder="1" applyAlignment="1">
      <alignment horizontal="center"/>
    </xf>
    <xf numFmtId="3" fontId="34" fillId="4" borderId="88" xfId="26" applyNumberFormat="1" applyFont="1" applyFill="1" applyBorder="1" applyAlignment="1">
      <alignment horizontal="center" vertical="center" wrapText="1"/>
    </xf>
    <xf numFmtId="3" fontId="34" fillId="4" borderId="67" xfId="26" applyNumberFormat="1" applyFont="1" applyFill="1" applyBorder="1" applyAlignment="1">
      <alignment horizontal="center" vertical="center" wrapText="1"/>
    </xf>
    <xf numFmtId="3" fontId="34" fillId="4" borderId="68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4" borderId="114" xfId="26" applyNumberFormat="1" applyFont="1" applyFill="1" applyBorder="1" applyAlignment="1">
      <alignment horizontal="center"/>
    </xf>
    <xf numFmtId="3" fontId="34" fillId="4" borderId="56" xfId="26" applyNumberFormat="1" applyFont="1" applyFill="1" applyBorder="1" applyAlignment="1">
      <alignment horizontal="center"/>
    </xf>
    <xf numFmtId="167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3" fontId="34" fillId="2" borderId="88" xfId="26" applyNumberFormat="1" applyFont="1" applyFill="1" applyBorder="1" applyAlignment="1">
      <alignment horizontal="center" vertical="center"/>
    </xf>
    <xf numFmtId="3" fontId="34" fillId="2" borderId="67" xfId="26" applyNumberFormat="1" applyFont="1" applyFill="1" applyBorder="1" applyAlignment="1">
      <alignment horizontal="center" vertical="center"/>
    </xf>
    <xf numFmtId="3" fontId="34" fillId="0" borderId="114" xfId="26" applyNumberFormat="1" applyFont="1" applyFill="1" applyBorder="1" applyAlignment="1">
      <alignment horizontal="right" vertical="top"/>
    </xf>
    <xf numFmtId="3" fontId="34" fillId="3" borderId="88" xfId="26" applyNumberFormat="1" applyFont="1" applyFill="1" applyBorder="1" applyAlignment="1">
      <alignment horizontal="center" vertical="center" wrapText="1"/>
    </xf>
    <xf numFmtId="3" fontId="34" fillId="3" borderId="67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3" fontId="34" fillId="3" borderId="114" xfId="26" applyNumberFormat="1" applyFont="1" applyFill="1" applyBorder="1" applyAlignment="1">
      <alignment horizontal="center"/>
    </xf>
    <xf numFmtId="3" fontId="34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0" fontId="35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8" xfId="76" applyNumberFormat="1" applyFont="1" applyFill="1" applyBorder="1" applyAlignment="1">
      <alignment horizontal="center" vertical="center"/>
    </xf>
    <xf numFmtId="3" fontId="34" fillId="2" borderId="60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1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1" borderId="127" xfId="0" applyNumberFormat="1" applyFont="1" applyFill="1" applyBorder="1" applyAlignment="1">
      <alignment horizontal="right" vertical="top"/>
    </xf>
    <xf numFmtId="3" fontId="36" fillId="11" borderId="128" xfId="0" applyNumberFormat="1" applyFont="1" applyFill="1" applyBorder="1" applyAlignment="1">
      <alignment horizontal="right" vertical="top"/>
    </xf>
    <xf numFmtId="176" fontId="36" fillId="11" borderId="129" xfId="0" applyNumberFormat="1" applyFont="1" applyFill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176" fontId="36" fillId="11" borderId="130" xfId="0" applyNumberFormat="1" applyFont="1" applyFill="1" applyBorder="1" applyAlignment="1">
      <alignment horizontal="right" vertical="top"/>
    </xf>
    <xf numFmtId="3" fontId="38" fillId="11" borderId="132" xfId="0" applyNumberFormat="1" applyFont="1" applyFill="1" applyBorder="1" applyAlignment="1">
      <alignment horizontal="right" vertical="top"/>
    </xf>
    <xf numFmtId="3" fontId="38" fillId="11" borderId="133" xfId="0" applyNumberFormat="1" applyFont="1" applyFill="1" applyBorder="1" applyAlignment="1">
      <alignment horizontal="right" vertical="top"/>
    </xf>
    <xf numFmtId="0" fontId="38" fillId="11" borderId="134" xfId="0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0" fontId="38" fillId="11" borderId="135" xfId="0" applyFont="1" applyFill="1" applyBorder="1" applyAlignment="1">
      <alignment horizontal="right" vertical="top"/>
    </xf>
    <xf numFmtId="0" fontId="36" fillId="11" borderId="129" xfId="0" applyFont="1" applyFill="1" applyBorder="1" applyAlignment="1">
      <alignment horizontal="right" vertical="top"/>
    </xf>
    <xf numFmtId="0" fontId="36" fillId="11" borderId="130" xfId="0" applyFont="1" applyFill="1" applyBorder="1" applyAlignment="1">
      <alignment horizontal="right" vertical="top"/>
    </xf>
    <xf numFmtId="176" fontId="38" fillId="11" borderId="134" xfId="0" applyNumberFormat="1" applyFont="1" applyFill="1" applyBorder="1" applyAlignment="1">
      <alignment horizontal="right" vertical="top"/>
    </xf>
    <xf numFmtId="176" fontId="38" fillId="11" borderId="135" xfId="0" applyNumberFormat="1" applyFont="1" applyFill="1" applyBorder="1" applyAlignment="1">
      <alignment horizontal="right" vertical="top"/>
    </xf>
    <xf numFmtId="3" fontId="38" fillId="0" borderId="136" xfId="0" applyNumberFormat="1" applyFont="1" applyBorder="1" applyAlignment="1">
      <alignment horizontal="right" vertical="top"/>
    </xf>
    <xf numFmtId="3" fontId="38" fillId="0" borderId="137" xfId="0" applyNumberFormat="1" applyFont="1" applyBorder="1" applyAlignment="1">
      <alignment horizontal="right" vertical="top"/>
    </xf>
    <xf numFmtId="0" fontId="38" fillId="0" borderId="138" xfId="0" applyFont="1" applyBorder="1" applyAlignment="1">
      <alignment horizontal="right" vertical="top"/>
    </xf>
    <xf numFmtId="176" fontId="38" fillId="11" borderId="139" xfId="0" applyNumberFormat="1" applyFont="1" applyFill="1" applyBorder="1" applyAlignment="1">
      <alignment horizontal="right" vertical="top"/>
    </xf>
    <xf numFmtId="0" fontId="40" fillId="12" borderId="126" xfId="0" applyFont="1" applyFill="1" applyBorder="1" applyAlignment="1">
      <alignment vertical="top"/>
    </xf>
    <xf numFmtId="0" fontId="40" fillId="12" borderId="126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 indent="6"/>
    </xf>
    <xf numFmtId="0" fontId="40" fillId="12" borderId="126" xfId="0" applyFont="1" applyFill="1" applyBorder="1" applyAlignment="1">
      <alignment vertical="top" indent="8"/>
    </xf>
    <xf numFmtId="0" fontId="41" fillId="12" borderId="131" xfId="0" applyFont="1" applyFill="1" applyBorder="1" applyAlignment="1">
      <alignment vertical="top" indent="2"/>
    </xf>
    <xf numFmtId="0" fontId="40" fillId="12" borderId="126" xfId="0" applyFont="1" applyFill="1" applyBorder="1" applyAlignment="1">
      <alignment vertical="top" indent="6"/>
    </xf>
    <xf numFmtId="0" fontId="41" fillId="12" borderId="131" xfId="0" applyFont="1" applyFill="1" applyBorder="1" applyAlignment="1">
      <alignment vertical="top" indent="4"/>
    </xf>
    <xf numFmtId="0" fontId="41" fillId="12" borderId="131" xfId="0" applyFont="1" applyFill="1" applyBorder="1" applyAlignment="1">
      <alignment vertical="top"/>
    </xf>
    <xf numFmtId="0" fontId="35" fillId="12" borderId="126" xfId="0" applyFont="1" applyFill="1" applyBorder="1"/>
    <xf numFmtId="0" fontId="41" fillId="12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40" xfId="53" applyNumberFormat="1" applyFont="1" applyFill="1" applyBorder="1" applyAlignment="1">
      <alignment horizontal="left"/>
    </xf>
    <xf numFmtId="164" fontId="34" fillId="2" borderId="141" xfId="53" applyNumberFormat="1" applyFont="1" applyFill="1" applyBorder="1" applyAlignment="1">
      <alignment horizontal="left"/>
    </xf>
    <xf numFmtId="0" fontId="34" fillId="2" borderId="141" xfId="53" applyNumberFormat="1" applyFont="1" applyFill="1" applyBorder="1" applyAlignment="1">
      <alignment horizontal="left"/>
    </xf>
    <xf numFmtId="164" fontId="34" fillId="2" borderId="64" xfId="53" applyNumberFormat="1" applyFont="1" applyFill="1" applyBorder="1" applyAlignment="1">
      <alignment horizontal="left"/>
    </xf>
    <xf numFmtId="3" fontId="34" fillId="2" borderId="64" xfId="53" applyNumberFormat="1" applyFont="1" applyFill="1" applyBorder="1" applyAlignment="1">
      <alignment horizontal="left"/>
    </xf>
    <xf numFmtId="3" fontId="34" fillId="2" borderId="72" xfId="53" applyNumberFormat="1" applyFont="1" applyFill="1" applyBorder="1" applyAlignment="1">
      <alignment horizontal="left"/>
    </xf>
    <xf numFmtId="0" fontId="35" fillId="0" borderId="90" xfId="0" applyFont="1" applyFill="1" applyBorder="1"/>
    <xf numFmtId="0" fontId="35" fillId="0" borderId="91" xfId="0" applyFont="1" applyFill="1" applyBorder="1"/>
    <xf numFmtId="164" fontId="35" fillId="0" borderId="91" xfId="0" applyNumberFormat="1" applyFont="1" applyFill="1" applyBorder="1"/>
    <xf numFmtId="164" fontId="35" fillId="0" borderId="91" xfId="0" applyNumberFormat="1" applyFont="1" applyFill="1" applyBorder="1" applyAlignment="1">
      <alignment horizontal="right"/>
    </xf>
    <xf numFmtId="0" fontId="35" fillId="0" borderId="91" xfId="0" applyNumberFormat="1" applyFont="1" applyFill="1" applyBorder="1"/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35" fillId="0" borderId="100" xfId="0" applyFont="1" applyFill="1" applyBorder="1"/>
    <xf numFmtId="0" fontId="35" fillId="0" borderId="101" xfId="0" applyFont="1" applyFill="1" applyBorder="1"/>
    <xf numFmtId="164" fontId="35" fillId="0" borderId="101" xfId="0" applyNumberFormat="1" applyFont="1" applyFill="1" applyBorder="1"/>
    <xf numFmtId="164" fontId="35" fillId="0" borderId="101" xfId="0" applyNumberFormat="1" applyFont="1" applyFill="1" applyBorder="1" applyAlignment="1">
      <alignment horizontal="right"/>
    </xf>
    <xf numFmtId="0" fontId="35" fillId="0" borderId="101" xfId="0" applyNumberFormat="1" applyFont="1" applyFill="1" applyBorder="1"/>
    <xf numFmtId="3" fontId="35" fillId="0" borderId="101" xfId="0" applyNumberFormat="1" applyFont="1" applyFill="1" applyBorder="1"/>
    <xf numFmtId="3" fontId="35" fillId="0" borderId="102" xfId="0" applyNumberFormat="1" applyFont="1" applyFill="1" applyBorder="1"/>
    <xf numFmtId="0" fontId="35" fillId="0" borderId="93" xfId="0" applyFont="1" applyFill="1" applyBorder="1"/>
    <xf numFmtId="0" fontId="35" fillId="0" borderId="94" xfId="0" applyFont="1" applyFill="1" applyBorder="1"/>
    <xf numFmtId="164" fontId="35" fillId="0" borderId="94" xfId="0" applyNumberFormat="1" applyFont="1" applyFill="1" applyBorder="1"/>
    <xf numFmtId="164" fontId="35" fillId="0" borderId="94" xfId="0" applyNumberFormat="1" applyFont="1" applyFill="1" applyBorder="1" applyAlignment="1">
      <alignment horizontal="right"/>
    </xf>
    <xf numFmtId="0" fontId="35" fillId="0" borderId="94" xfId="0" applyNumberFormat="1" applyFont="1" applyFill="1" applyBorder="1"/>
    <xf numFmtId="3" fontId="35" fillId="0" borderId="94" xfId="0" applyNumberFormat="1" applyFont="1" applyFill="1" applyBorder="1"/>
    <xf numFmtId="3" fontId="35" fillId="0" borderId="95" xfId="0" applyNumberFormat="1" applyFont="1" applyFill="1" applyBorder="1"/>
    <xf numFmtId="0" fontId="42" fillId="2" borderId="140" xfId="0" applyFont="1" applyFill="1" applyBorder="1"/>
    <xf numFmtId="3" fontId="42" fillId="2" borderId="122" xfId="0" applyNumberFormat="1" applyFont="1" applyFill="1" applyBorder="1"/>
    <xf numFmtId="9" fontId="42" fillId="2" borderId="85" xfId="0" applyNumberFormat="1" applyFont="1" applyFill="1" applyBorder="1"/>
    <xf numFmtId="3" fontId="42" fillId="2" borderId="72" xfId="0" applyNumberFormat="1" applyFont="1" applyFill="1" applyBorder="1"/>
    <xf numFmtId="9" fontId="35" fillId="0" borderId="91" xfId="0" applyNumberFormat="1" applyFont="1" applyFill="1" applyBorder="1"/>
    <xf numFmtId="9" fontId="35" fillId="0" borderId="101" xfId="0" applyNumberFormat="1" applyFont="1" applyFill="1" applyBorder="1"/>
    <xf numFmtId="9" fontId="35" fillId="0" borderId="94" xfId="0" applyNumberFormat="1" applyFont="1" applyFill="1" applyBorder="1"/>
    <xf numFmtId="3" fontId="35" fillId="0" borderId="107" xfId="0" applyNumberFormat="1" applyFont="1" applyFill="1" applyBorder="1"/>
    <xf numFmtId="9" fontId="35" fillId="0" borderId="107" xfId="0" applyNumberFormat="1" applyFont="1" applyFill="1" applyBorder="1"/>
    <xf numFmtId="3" fontId="35" fillId="0" borderId="108" xfId="0" applyNumberFormat="1" applyFont="1" applyFill="1" applyBorder="1"/>
    <xf numFmtId="0" fontId="42" fillId="12" borderId="22" xfId="0" applyFont="1" applyFill="1" applyBorder="1"/>
    <xf numFmtId="3" fontId="42" fillId="12" borderId="30" xfId="0" applyNumberFormat="1" applyFont="1" applyFill="1" applyBorder="1"/>
    <xf numFmtId="9" fontId="42" fillId="12" borderId="30" xfId="0" applyNumberFormat="1" applyFont="1" applyFill="1" applyBorder="1"/>
    <xf numFmtId="3" fontId="42" fillId="12" borderId="23" xfId="0" applyNumberFormat="1" applyFont="1" applyFill="1" applyBorder="1"/>
    <xf numFmtId="0" fontId="42" fillId="0" borderId="90" xfId="0" applyFont="1" applyFill="1" applyBorder="1"/>
    <xf numFmtId="0" fontId="42" fillId="0" borderId="100" xfId="0" applyFont="1" applyFill="1" applyBorder="1"/>
    <xf numFmtId="0" fontId="42" fillId="0" borderId="123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41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40" xfId="79" applyFont="1" applyFill="1" applyBorder="1" applyAlignment="1">
      <alignment horizontal="left"/>
    </xf>
    <xf numFmtId="3" fontId="3" fillId="2" borderId="107" xfId="80" applyNumberFormat="1" applyFont="1" applyFill="1" applyBorder="1"/>
    <xf numFmtId="3" fontId="3" fillId="2" borderId="108" xfId="80" applyNumberFormat="1" applyFont="1" applyFill="1" applyBorder="1"/>
    <xf numFmtId="9" fontId="3" fillId="2" borderId="106" xfId="80" applyNumberFormat="1" applyFont="1" applyFill="1" applyBorder="1"/>
    <xf numFmtId="9" fontId="3" fillId="2" borderId="107" xfId="80" applyNumberFormat="1" applyFont="1" applyFill="1" applyBorder="1"/>
    <xf numFmtId="9" fontId="3" fillId="2" borderId="108" xfId="8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0" fontId="42" fillId="0" borderId="118" xfId="0" applyFont="1" applyFill="1" applyBorder="1"/>
    <xf numFmtId="0" fontId="42" fillId="0" borderId="144" xfId="0" applyFont="1" applyFill="1" applyBorder="1" applyAlignment="1">
      <alignment horizontal="left" indent="1"/>
    </xf>
    <xf numFmtId="0" fontId="42" fillId="0" borderId="117" xfId="0" applyFont="1" applyFill="1" applyBorder="1" applyAlignment="1">
      <alignment horizontal="left" indent="1"/>
    </xf>
    <xf numFmtId="9" fontId="35" fillId="0" borderId="113" xfId="0" applyNumberFormat="1" applyFont="1" applyFill="1" applyBorder="1"/>
    <xf numFmtId="9" fontId="35" fillId="0" borderId="103" xfId="0" applyNumberFormat="1" applyFont="1" applyFill="1" applyBorder="1"/>
    <xf numFmtId="9" fontId="35" fillId="0" borderId="111" xfId="0" applyNumberFormat="1" applyFont="1" applyFill="1" applyBorder="1"/>
    <xf numFmtId="3" fontId="35" fillId="0" borderId="90" xfId="0" applyNumberFormat="1" applyFont="1" applyFill="1" applyBorder="1"/>
    <xf numFmtId="3" fontId="35" fillId="0" borderId="100" xfId="0" applyNumberFormat="1" applyFont="1" applyFill="1" applyBorder="1"/>
    <xf numFmtId="3" fontId="35" fillId="0" borderId="93" xfId="0" applyNumberFormat="1" applyFont="1" applyFill="1" applyBorder="1"/>
    <xf numFmtId="9" fontId="35" fillId="0" borderId="145" xfId="0" applyNumberFormat="1" applyFont="1" applyFill="1" applyBorder="1"/>
    <xf numFmtId="9" fontId="35" fillId="0" borderId="115" xfId="0" applyNumberFormat="1" applyFont="1" applyFill="1" applyBorder="1"/>
    <xf numFmtId="9" fontId="35" fillId="0" borderId="146" xfId="0" applyNumberFormat="1" applyFont="1" applyFill="1" applyBorder="1"/>
    <xf numFmtId="9" fontId="32" fillId="0" borderId="0" xfId="0" applyNumberFormat="1" applyFont="1" applyFill="1" applyBorder="1"/>
    <xf numFmtId="0" fontId="68" fillId="0" borderId="0" xfId="0" applyFont="1" applyFill="1"/>
    <xf numFmtId="0" fontId="69" fillId="0" borderId="0" xfId="0" applyFont="1" applyFill="1"/>
    <xf numFmtId="0" fontId="42" fillId="12" borderId="118" xfId="0" applyFont="1" applyFill="1" applyBorder="1"/>
    <xf numFmtId="0" fontId="42" fillId="12" borderId="144" xfId="0" applyFont="1" applyFill="1" applyBorder="1"/>
    <xf numFmtId="0" fontId="42" fillId="12" borderId="117" xfId="0" applyFont="1" applyFill="1" applyBorder="1"/>
    <xf numFmtId="0" fontId="3" fillId="2" borderId="107" xfId="80" applyFont="1" applyFill="1" applyBorder="1"/>
    <xf numFmtId="3" fontId="35" fillId="0" borderId="145" xfId="0" applyNumberFormat="1" applyFont="1" applyFill="1" applyBorder="1"/>
    <xf numFmtId="3" fontId="35" fillId="0" borderId="115" xfId="0" applyNumberFormat="1" applyFont="1" applyFill="1" applyBorder="1"/>
    <xf numFmtId="3" fontId="35" fillId="0" borderId="146" xfId="0" applyNumberFormat="1" applyFont="1" applyFill="1" applyBorder="1"/>
    <xf numFmtId="0" fontId="35" fillId="0" borderId="118" xfId="0" applyFont="1" applyFill="1" applyBorder="1"/>
    <xf numFmtId="0" fontId="35" fillId="0" borderId="144" xfId="0" applyFont="1" applyFill="1" applyBorder="1"/>
    <xf numFmtId="0" fontId="35" fillId="0" borderId="117" xfId="0" applyFont="1" applyFill="1" applyBorder="1"/>
    <xf numFmtId="3" fontId="35" fillId="0" borderId="113" xfId="0" applyNumberFormat="1" applyFont="1" applyFill="1" applyBorder="1"/>
    <xf numFmtId="3" fontId="35" fillId="0" borderId="103" xfId="0" applyNumberFormat="1" applyFont="1" applyFill="1" applyBorder="1"/>
    <xf numFmtId="3" fontId="35" fillId="0" borderId="111" xfId="0" applyNumberFormat="1" applyFont="1" applyFill="1" applyBorder="1"/>
    <xf numFmtId="0" fontId="3" fillId="2" borderId="147" xfId="79" applyFont="1" applyFill="1" applyBorder="1" applyAlignment="1">
      <alignment horizontal="left"/>
    </xf>
    <xf numFmtId="0" fontId="3" fillId="2" borderId="148" xfId="79" applyFont="1" applyFill="1" applyBorder="1" applyAlignment="1">
      <alignment horizontal="left"/>
    </xf>
    <xf numFmtId="0" fontId="3" fillId="2" borderId="149" xfId="80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4" fontId="35" fillId="0" borderId="32" xfId="0" applyNumberFormat="1" applyFont="1" applyFill="1" applyBorder="1"/>
    <xf numFmtId="165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01" xfId="0" applyFont="1" applyFill="1" applyBorder="1" applyAlignment="1">
      <alignment horizontal="right"/>
    </xf>
    <xf numFmtId="0" fontId="35" fillId="0" borderId="101" xfId="0" applyFont="1" applyFill="1" applyBorder="1" applyAlignment="1">
      <alignment horizontal="left"/>
    </xf>
    <xf numFmtId="165" fontId="35" fillId="0" borderId="101" xfId="0" applyNumberFormat="1" applyFont="1" applyFill="1" applyBorder="1"/>
    <xf numFmtId="0" fontId="35" fillId="0" borderId="94" xfId="0" applyFont="1" applyFill="1" applyBorder="1" applyAlignment="1">
      <alignment horizontal="right"/>
    </xf>
    <xf numFmtId="0" fontId="35" fillId="0" borderId="94" xfId="0" applyFont="1" applyFill="1" applyBorder="1" applyAlignment="1">
      <alignment horizontal="left"/>
    </xf>
    <xf numFmtId="165" fontId="35" fillId="0" borderId="94" xfId="0" applyNumberFormat="1" applyFont="1" applyFill="1" applyBorder="1"/>
    <xf numFmtId="0" fontId="42" fillId="2" borderId="58" xfId="0" applyFont="1" applyFill="1" applyBorder="1"/>
    <xf numFmtId="3" fontId="35" fillId="0" borderId="28" xfId="0" applyNumberFormat="1" applyFont="1" applyFill="1" applyBorder="1"/>
    <xf numFmtId="0" fontId="42" fillId="0" borderId="27" xfId="0" applyFont="1" applyFill="1" applyBorder="1"/>
    <xf numFmtId="0" fontId="42" fillId="2" borderId="60" xfId="0" applyFont="1" applyFill="1" applyBorder="1"/>
    <xf numFmtId="164" fontId="34" fillId="2" borderId="58" xfId="53" applyNumberFormat="1" applyFont="1" applyFill="1" applyBorder="1" applyAlignment="1">
      <alignment horizontal="left"/>
    </xf>
    <xf numFmtId="164" fontId="34" fillId="2" borderId="60" xfId="53" applyNumberFormat="1" applyFont="1" applyFill="1" applyBorder="1" applyAlignment="1">
      <alignment horizontal="left"/>
    </xf>
    <xf numFmtId="164" fontId="35" fillId="0" borderId="32" xfId="0" applyNumberFormat="1" applyFont="1" applyFill="1" applyBorder="1" applyAlignment="1">
      <alignment horizontal="right"/>
    </xf>
    <xf numFmtId="0" fontId="35" fillId="2" borderId="72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9" fontId="34" fillId="2" borderId="0" xfId="26" quotePrefix="1" applyNumberFormat="1" applyFont="1" applyFill="1" applyBorder="1" applyAlignment="1">
      <alignment horizontal="right"/>
    </xf>
    <xf numFmtId="9" fontId="34" fillId="2" borderId="19" xfId="26" applyNumberFormat="1" applyFont="1" applyFill="1" applyBorder="1" applyAlignment="1">
      <alignment horizontal="right"/>
    </xf>
    <xf numFmtId="0" fontId="67" fillId="4" borderId="27" xfId="0" applyFont="1" applyFill="1" applyBorder="1" applyAlignment="1">
      <alignment horizontal="left"/>
    </xf>
    <xf numFmtId="169" fontId="67" fillId="4" borderId="32" xfId="0" applyNumberFormat="1" applyFont="1" applyFill="1" applyBorder="1"/>
    <xf numFmtId="9" fontId="67" fillId="4" borderId="32" xfId="0" applyNumberFormat="1" applyFont="1" applyFill="1" applyBorder="1"/>
    <xf numFmtId="9" fontId="67" fillId="4" borderId="28" xfId="0" applyNumberFormat="1" applyFont="1" applyFill="1" applyBorder="1"/>
    <xf numFmtId="169" fontId="0" fillId="0" borderId="94" xfId="0" applyNumberFormat="1" applyBorder="1"/>
    <xf numFmtId="9" fontId="0" fillId="0" borderId="94" xfId="0" applyNumberFormat="1" applyBorder="1"/>
    <xf numFmtId="9" fontId="0" fillId="0" borderId="95" xfId="0" applyNumberFormat="1" applyBorder="1"/>
    <xf numFmtId="0" fontId="67" fillId="0" borderId="93" xfId="0" applyFont="1" applyBorder="1" applyAlignment="1">
      <alignment horizontal="left" indent="1"/>
    </xf>
    <xf numFmtId="169" fontId="0" fillId="0" borderId="101" xfId="0" applyNumberFormat="1" applyBorder="1"/>
    <xf numFmtId="9" fontId="0" fillId="0" borderId="101" xfId="0" applyNumberFormat="1" applyBorder="1"/>
    <xf numFmtId="9" fontId="0" fillId="0" borderId="102" xfId="0" applyNumberFormat="1" applyBorder="1"/>
    <xf numFmtId="0" fontId="67" fillId="4" borderId="100" xfId="0" applyFont="1" applyFill="1" applyBorder="1" applyAlignment="1">
      <alignment horizontal="left"/>
    </xf>
    <xf numFmtId="169" fontId="67" fillId="4" borderId="101" xfId="0" applyNumberFormat="1" applyFont="1" applyFill="1" applyBorder="1"/>
    <xf numFmtId="9" fontId="67" fillId="4" borderId="101" xfId="0" applyNumberFormat="1" applyFont="1" applyFill="1" applyBorder="1"/>
    <xf numFmtId="9" fontId="67" fillId="4" borderId="102" xfId="0" applyNumberFormat="1" applyFont="1" applyFill="1" applyBorder="1"/>
    <xf numFmtId="0" fontId="67" fillId="0" borderId="100" xfId="0" applyFont="1" applyBorder="1" applyAlignment="1">
      <alignment horizontal="left" indent="1"/>
    </xf>
    <xf numFmtId="0" fontId="34" fillId="2" borderId="19" xfId="26" applyNumberFormat="1" applyFont="1" applyFill="1" applyBorder="1"/>
    <xf numFmtId="169" fontId="35" fillId="0" borderId="32" xfId="0" applyNumberFormat="1" applyFont="1" applyFill="1" applyBorder="1"/>
    <xf numFmtId="169" fontId="35" fillId="0" borderId="28" xfId="0" applyNumberFormat="1" applyFont="1" applyFill="1" applyBorder="1"/>
    <xf numFmtId="169" fontId="35" fillId="0" borderId="101" xfId="0" applyNumberFormat="1" applyFont="1" applyFill="1" applyBorder="1"/>
    <xf numFmtId="169" fontId="35" fillId="0" borderId="102" xfId="0" applyNumberFormat="1" applyFont="1" applyFill="1" applyBorder="1"/>
    <xf numFmtId="169" fontId="35" fillId="0" borderId="94" xfId="0" applyNumberFormat="1" applyFont="1" applyFill="1" applyBorder="1"/>
    <xf numFmtId="169" fontId="35" fillId="0" borderId="95" xfId="0" applyNumberFormat="1" applyFont="1" applyFill="1" applyBorder="1"/>
    <xf numFmtId="0" fontId="42" fillId="0" borderId="93" xfId="0" applyFont="1" applyFill="1" applyBorder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 wrapText="1"/>
    </xf>
    <xf numFmtId="0" fontId="34" fillId="2" borderId="19" xfId="26" applyNumberFormat="1" applyFont="1" applyFill="1" applyBorder="1" applyAlignment="1">
      <alignment horizontal="right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9" xfId="0" applyNumberFormat="1" applyFont="1" applyFill="1" applyBorder="1" applyAlignment="1">
      <alignment horizontal="center" vertical="top"/>
    </xf>
    <xf numFmtId="166" fontId="5" fillId="0" borderId="143" xfId="0" applyNumberFormat="1" applyFont="1" applyBorder="1" applyAlignment="1">
      <alignment horizontal="right"/>
    </xf>
    <xf numFmtId="166" fontId="5" fillId="0" borderId="105" xfId="0" applyNumberFormat="1" applyFont="1" applyBorder="1" applyAlignment="1">
      <alignment horizontal="right"/>
    </xf>
    <xf numFmtId="3" fontId="12" fillId="0" borderId="143" xfId="0" applyNumberFormat="1" applyFont="1" applyBorder="1" applyAlignment="1">
      <alignment horizontal="right"/>
    </xf>
    <xf numFmtId="166" fontId="12" fillId="0" borderId="143" xfId="0" applyNumberFormat="1" applyFont="1" applyBorder="1" applyAlignment="1">
      <alignment horizontal="right"/>
    </xf>
    <xf numFmtId="166" fontId="12" fillId="0" borderId="105" xfId="0" applyNumberFormat="1" applyFont="1" applyBorder="1" applyAlignment="1">
      <alignment horizontal="right"/>
    </xf>
    <xf numFmtId="177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 applyAlignment="1">
      <alignment horizontal="right"/>
    </xf>
    <xf numFmtId="4" fontId="5" fillId="0" borderId="143" xfId="0" applyNumberFormat="1" applyFont="1" applyBorder="1" applyAlignment="1">
      <alignment horizontal="right"/>
    </xf>
    <xf numFmtId="3" fontId="5" fillId="0" borderId="14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2" fillId="0" borderId="143" xfId="0" applyNumberFormat="1" applyFont="1" applyBorder="1"/>
    <xf numFmtId="166" fontId="12" fillId="0" borderId="143" xfId="0" applyNumberFormat="1" applyFont="1" applyBorder="1"/>
    <xf numFmtId="166" fontId="12" fillId="0" borderId="105" xfId="0" applyNumberFormat="1" applyFont="1" applyBorder="1"/>
    <xf numFmtId="166" fontId="11" fillId="0" borderId="105" xfId="0" applyNumberFormat="1" applyFont="1" applyBorder="1" applyAlignment="1">
      <alignment horizontal="right"/>
    </xf>
    <xf numFmtId="3" fontId="35" fillId="0" borderId="143" xfId="0" applyNumberFormat="1" applyFont="1" applyBorder="1"/>
    <xf numFmtId="166" fontId="35" fillId="0" borderId="143" xfId="0" applyNumberFormat="1" applyFont="1" applyBorder="1"/>
    <xf numFmtId="166" fontId="35" fillId="0" borderId="105" xfId="0" applyNumberFormat="1" applyFont="1" applyBorder="1"/>
    <xf numFmtId="3" fontId="35" fillId="0" borderId="143" xfId="0" applyNumberFormat="1" applyFont="1" applyBorder="1" applyAlignment="1">
      <alignment horizontal="right"/>
    </xf>
    <xf numFmtId="0" fontId="5" fillId="0" borderId="143" xfId="0" applyFont="1" applyBorder="1"/>
    <xf numFmtId="166" fontId="35" fillId="0" borderId="19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0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5" fillId="0" borderId="55" xfId="0" applyNumberFormat="1" applyFont="1" applyBorder="1"/>
    <xf numFmtId="166" fontId="35" fillId="0" borderId="55" xfId="0" applyNumberFormat="1" applyFont="1" applyBorder="1"/>
    <xf numFmtId="166" fontId="35" fillId="0" borderId="56" xfId="0" applyNumberFormat="1" applyFont="1" applyBorder="1"/>
    <xf numFmtId="3" fontId="3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/>
    </xf>
    <xf numFmtId="166" fontId="12" fillId="0" borderId="55" xfId="0" applyNumberFormat="1" applyFont="1" applyBorder="1" applyAlignment="1">
      <alignment horizontal="right"/>
    </xf>
    <xf numFmtId="166" fontId="12" fillId="0" borderId="56" xfId="0" applyNumberFormat="1" applyFont="1" applyBorder="1" applyAlignment="1">
      <alignment horizontal="right"/>
    </xf>
    <xf numFmtId="177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05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0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5" fillId="0" borderId="143" xfId="0" applyNumberFormat="1" applyFont="1" applyBorder="1"/>
    <xf numFmtId="9" fontId="35" fillId="0" borderId="0" xfId="0" applyNumberFormat="1" applyFont="1" applyBorder="1"/>
    <xf numFmtId="3" fontId="35" fillId="0" borderId="142" xfId="0" applyNumberFormat="1" applyFont="1" applyBorder="1"/>
    <xf numFmtId="3" fontId="35" fillId="0" borderId="18" xfId="0" applyNumberFormat="1" applyFont="1" applyBorder="1"/>
    <xf numFmtId="3" fontId="35" fillId="0" borderId="68" xfId="0" applyNumberFormat="1" applyFont="1" applyBorder="1"/>
    <xf numFmtId="9" fontId="35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5" fillId="0" borderId="1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4" xfId="76" applyNumberFormat="1" applyFont="1" applyFill="1" applyBorder="1" applyAlignment="1">
      <alignment horizontal="center" vertical="center"/>
    </xf>
    <xf numFmtId="3" fontId="34" fillId="2" borderId="64" xfId="76" applyNumberFormat="1" applyFont="1" applyFill="1" applyBorder="1" applyAlignment="1">
      <alignment horizontal="center" vertical="center"/>
    </xf>
    <xf numFmtId="0" fontId="32" fillId="0" borderId="22" xfId="76" applyFont="1" applyFill="1" applyBorder="1"/>
    <xf numFmtId="0" fontId="32" fillId="0" borderId="57" xfId="76" applyFont="1" applyFill="1" applyBorder="1"/>
    <xf numFmtId="0" fontId="34" fillId="2" borderId="107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  <xf numFmtId="3" fontId="32" fillId="0" borderId="30" xfId="76" applyNumberFormat="1" applyFont="1" applyFill="1" applyBorder="1"/>
    <xf numFmtId="9" fontId="32" fillId="0" borderId="57" xfId="76" applyNumberFormat="1" applyFont="1" applyFill="1" applyBorder="1"/>
    <xf numFmtId="0" fontId="34" fillId="2" borderId="106" xfId="76" applyNumberFormat="1" applyFont="1" applyFill="1" applyBorder="1" applyAlignment="1">
      <alignment horizontal="left"/>
    </xf>
    <xf numFmtId="0" fontId="34" fillId="2" borderId="108" xfId="76" applyNumberFormat="1" applyFont="1" applyFill="1" applyBorder="1" applyAlignment="1">
      <alignment horizontal="left"/>
    </xf>
    <xf numFmtId="3" fontId="32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0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103"/>
      <tableStyleElement type="headerRow" dxfId="102"/>
      <tableStyleElement type="totalRow" dxfId="101"/>
      <tableStyleElement type="firstColumn" dxfId="100"/>
      <tableStyleElement type="lastColumn" dxfId="99"/>
      <tableStyleElement type="firstRowStripe" dxfId="98"/>
      <tableStyleElement type="firstColumnStripe" dxfId="9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1.1396978648203697</c:v>
                </c:pt>
                <c:pt idx="1">
                  <c:v>1.0537328114402544</c:v>
                </c:pt>
                <c:pt idx="2">
                  <c:v>1.0421649565284981</c:v>
                </c:pt>
                <c:pt idx="3">
                  <c:v>1.0427613155825304</c:v>
                </c:pt>
                <c:pt idx="4">
                  <c:v>1.0330594307184449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128512"/>
        <c:axId val="-5412524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1.1402050226435321</c:v>
                </c:pt>
                <c:pt idx="1">
                  <c:v>1.1402050226435321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125792"/>
        <c:axId val="-54127968"/>
      </c:scatterChart>
      <c:catAx>
        <c:axId val="-5412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41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4125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54128512"/>
        <c:crosses val="autoZero"/>
        <c:crossBetween val="between"/>
      </c:valAx>
      <c:valAx>
        <c:axId val="-541257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4127968"/>
        <c:crosses val="max"/>
        <c:crossBetween val="midCat"/>
      </c:valAx>
      <c:valAx>
        <c:axId val="-54127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41257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0.88690476190476186</c:v>
                </c:pt>
                <c:pt idx="1">
                  <c:v>1</c:v>
                </c:pt>
                <c:pt idx="2">
                  <c:v>1.0299065420560747</c:v>
                </c:pt>
                <c:pt idx="3">
                  <c:v>1.0378457059679767</c:v>
                </c:pt>
                <c:pt idx="4">
                  <c:v>1.0498753117206983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5983872"/>
        <c:axId val="-12598713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5987680"/>
        <c:axId val="-125986592"/>
      </c:scatterChart>
      <c:catAx>
        <c:axId val="-12598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2598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5987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25983872"/>
        <c:crosses val="autoZero"/>
        <c:crossBetween val="between"/>
      </c:valAx>
      <c:valAx>
        <c:axId val="-125987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25986592"/>
        <c:crosses val="max"/>
        <c:crossBetween val="midCat"/>
      </c:valAx>
      <c:valAx>
        <c:axId val="-1259865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2598768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26" t="s">
        <v>132</v>
      </c>
      <c r="B1" s="526"/>
    </row>
    <row r="2" spans="1:3" ht="14.4" customHeight="1" thickBot="1" x14ac:dyDescent="0.35">
      <c r="A2" s="374" t="s">
        <v>321</v>
      </c>
      <c r="B2" s="50"/>
    </row>
    <row r="3" spans="1:3" ht="14.4" customHeight="1" thickBot="1" x14ac:dyDescent="0.35">
      <c r="A3" s="522" t="s">
        <v>182</v>
      </c>
      <c r="B3" s="523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151</v>
      </c>
      <c r="C4" s="51" t="s">
        <v>152</v>
      </c>
    </row>
    <row r="5" spans="1:3" ht="14.4" customHeight="1" x14ac:dyDescent="0.3">
      <c r="A5" s="265" t="str">
        <f t="shared" si="0"/>
        <v>HI</v>
      </c>
      <c r="B5" s="179" t="s">
        <v>175</v>
      </c>
      <c r="C5" s="51" t="s">
        <v>136</v>
      </c>
    </row>
    <row r="6" spans="1:3" ht="14.4" customHeight="1" x14ac:dyDescent="0.3">
      <c r="A6" s="266" t="str">
        <f t="shared" si="0"/>
        <v>HI Graf</v>
      </c>
      <c r="B6" s="180" t="s">
        <v>128</v>
      </c>
      <c r="C6" s="51" t="s">
        <v>137</v>
      </c>
    </row>
    <row r="7" spans="1:3" ht="14.4" customHeight="1" x14ac:dyDescent="0.3">
      <c r="A7" s="266" t="str">
        <f t="shared" si="0"/>
        <v>Man Tab</v>
      </c>
      <c r="B7" s="180" t="s">
        <v>323</v>
      </c>
      <c r="C7" s="51" t="s">
        <v>138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24" t="s">
        <v>133</v>
      </c>
      <c r="B10" s="523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176</v>
      </c>
      <c r="C11" s="51" t="s">
        <v>139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205</v>
      </c>
      <c r="C12" s="51" t="s">
        <v>140</v>
      </c>
    </row>
    <row r="13" spans="1:3" ht="28.8" customHeight="1" x14ac:dyDescent="0.3">
      <c r="A13" s="266" t="str">
        <f t="shared" si="2"/>
        <v>LŽ PL</v>
      </c>
      <c r="B13" s="758" t="s">
        <v>206</v>
      </c>
      <c r="C13" s="51" t="s">
        <v>186</v>
      </c>
    </row>
    <row r="14" spans="1:3" ht="14.4" customHeight="1" x14ac:dyDescent="0.3">
      <c r="A14" s="266" t="str">
        <f t="shared" si="2"/>
        <v>LŽ PL Detail</v>
      </c>
      <c r="B14" s="180" t="s">
        <v>741</v>
      </c>
      <c r="C14" s="51" t="s">
        <v>188</v>
      </c>
    </row>
    <row r="15" spans="1:3" ht="14.4" customHeight="1" x14ac:dyDescent="0.3">
      <c r="A15" s="266" t="str">
        <f t="shared" si="2"/>
        <v>LŽ Statim</v>
      </c>
      <c r="B15" s="439" t="s">
        <v>255</v>
      </c>
      <c r="C15" s="51" t="s">
        <v>265</v>
      </c>
    </row>
    <row r="16" spans="1:3" ht="14.4" customHeight="1" x14ac:dyDescent="0.3">
      <c r="A16" s="266" t="str">
        <f t="shared" si="2"/>
        <v>Léky Recepty</v>
      </c>
      <c r="B16" s="180" t="s">
        <v>177</v>
      </c>
      <c r="C16" s="51" t="s">
        <v>141</v>
      </c>
    </row>
    <row r="17" spans="1:3" ht="14.4" customHeight="1" x14ac:dyDescent="0.3">
      <c r="A17" s="266" t="str">
        <f t="shared" si="2"/>
        <v>LRp Lékaři</v>
      </c>
      <c r="B17" s="180" t="s">
        <v>191</v>
      </c>
      <c r="C17" s="51" t="s">
        <v>192</v>
      </c>
    </row>
    <row r="18" spans="1:3" ht="14.4" customHeight="1" x14ac:dyDescent="0.3">
      <c r="A18" s="266" t="str">
        <f t="shared" si="2"/>
        <v>LRp Detail</v>
      </c>
      <c r="B18" s="180" t="s">
        <v>1091</v>
      </c>
      <c r="C18" s="51" t="s">
        <v>142</v>
      </c>
    </row>
    <row r="19" spans="1:3" ht="28.8" customHeight="1" x14ac:dyDescent="0.3">
      <c r="A19" s="266" t="str">
        <f t="shared" si="2"/>
        <v>LRp PL</v>
      </c>
      <c r="B19" s="758" t="s">
        <v>1092</v>
      </c>
      <c r="C19" s="51" t="s">
        <v>187</v>
      </c>
    </row>
    <row r="20" spans="1:3" ht="14.4" customHeight="1" x14ac:dyDescent="0.3">
      <c r="A20" s="266" t="str">
        <f>HYPERLINK("#'"&amp;C20&amp;"'!A1",C20)</f>
        <v>LRp PL Detail</v>
      </c>
      <c r="B20" s="180" t="s">
        <v>1123</v>
      </c>
      <c r="C20" s="51" t="s">
        <v>189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178</v>
      </c>
      <c r="C21" s="51" t="s">
        <v>143</v>
      </c>
    </row>
    <row r="22" spans="1:3" ht="14.4" customHeight="1" x14ac:dyDescent="0.3">
      <c r="A22" s="266" t="str">
        <f t="shared" si="2"/>
        <v>MŽ Detail</v>
      </c>
      <c r="B22" s="180" t="s">
        <v>1278</v>
      </c>
      <c r="C22" s="51" t="s">
        <v>144</v>
      </c>
    </row>
    <row r="23" spans="1:3" ht="14.4" customHeight="1" thickBot="1" x14ac:dyDescent="0.35">
      <c r="A23" s="268" t="str">
        <f t="shared" si="2"/>
        <v>Osobní náklady</v>
      </c>
      <c r="B23" s="180" t="s">
        <v>130</v>
      </c>
      <c r="C23" s="51" t="s">
        <v>145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25" t="s">
        <v>134</v>
      </c>
      <c r="B25" s="523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1282</v>
      </c>
      <c r="C26" s="51" t="s">
        <v>153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1294</v>
      </c>
      <c r="C27" s="51" t="s">
        <v>268</v>
      </c>
    </row>
    <row r="28" spans="1:3" ht="14.4" customHeight="1" x14ac:dyDescent="0.3">
      <c r="A28" s="266" t="str">
        <f t="shared" si="4"/>
        <v>ZV Vykáz.-A Detail</v>
      </c>
      <c r="B28" s="180" t="s">
        <v>1459</v>
      </c>
      <c r="C28" s="51" t="s">
        <v>154</v>
      </c>
    </row>
    <row r="29" spans="1:3" ht="14.4" customHeight="1" x14ac:dyDescent="0.3">
      <c r="A29" s="474" t="str">
        <f>HYPERLINK("#'"&amp;C29&amp;"'!A1",C29)</f>
        <v>ZV Vykáz.-A Det.Lék.</v>
      </c>
      <c r="B29" s="180" t="s">
        <v>1460</v>
      </c>
      <c r="C29" s="51" t="s">
        <v>304</v>
      </c>
    </row>
    <row r="30" spans="1:3" ht="14.4" customHeight="1" x14ac:dyDescent="0.3">
      <c r="A30" s="266" t="str">
        <f t="shared" si="4"/>
        <v>ZV Vykáz.-H</v>
      </c>
      <c r="B30" s="180" t="s">
        <v>157</v>
      </c>
      <c r="C30" s="51" t="s">
        <v>155</v>
      </c>
    </row>
    <row r="31" spans="1:3" ht="14.4" customHeight="1" x14ac:dyDescent="0.3">
      <c r="A31" s="266" t="str">
        <f t="shared" si="4"/>
        <v>ZV Vykáz.-H Detail</v>
      </c>
      <c r="B31" s="180" t="s">
        <v>1533</v>
      </c>
      <c r="C31" s="51" t="s">
        <v>156</v>
      </c>
    </row>
    <row r="32" spans="1:3" ht="14.4" customHeight="1" x14ac:dyDescent="0.3">
      <c r="A32" s="269" t="str">
        <f t="shared" si="4"/>
        <v>CaseMix</v>
      </c>
      <c r="B32" s="180" t="s">
        <v>135</v>
      </c>
      <c r="C32" s="51" t="s">
        <v>146</v>
      </c>
    </row>
    <row r="33" spans="1:3" ht="14.4" customHeight="1" x14ac:dyDescent="0.3">
      <c r="A33" s="266" t="str">
        <f t="shared" si="4"/>
        <v>ALOS</v>
      </c>
      <c r="B33" s="180" t="s">
        <v>115</v>
      </c>
      <c r="C33" s="51" t="s">
        <v>86</v>
      </c>
    </row>
    <row r="34" spans="1:3" ht="14.4" customHeight="1" x14ac:dyDescent="0.3">
      <c r="A34" s="266" t="str">
        <f t="shared" si="4"/>
        <v>Total</v>
      </c>
      <c r="B34" s="180" t="s">
        <v>1553</v>
      </c>
      <c r="C34" s="51" t="s">
        <v>147</v>
      </c>
    </row>
    <row r="35" spans="1:3" ht="14.4" customHeight="1" x14ac:dyDescent="0.3">
      <c r="A35" s="266" t="str">
        <f t="shared" si="4"/>
        <v>ZV Vyžád.</v>
      </c>
      <c r="B35" s="180" t="s">
        <v>158</v>
      </c>
      <c r="C35" s="51" t="s">
        <v>150</v>
      </c>
    </row>
    <row r="36" spans="1:3" ht="14.4" customHeight="1" x14ac:dyDescent="0.3">
      <c r="A36" s="266" t="str">
        <f t="shared" si="4"/>
        <v>ZV Vyžád. Detail</v>
      </c>
      <c r="B36" s="180" t="s">
        <v>1646</v>
      </c>
      <c r="C36" s="51" t="s">
        <v>149</v>
      </c>
    </row>
    <row r="37" spans="1:3" ht="14.4" customHeight="1" x14ac:dyDescent="0.3">
      <c r="A37" s="266" t="str">
        <f t="shared" si="4"/>
        <v>OD TISS</v>
      </c>
      <c r="B37" s="180" t="s">
        <v>181</v>
      </c>
      <c r="C37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" style="329" customWidth="1"/>
    <col min="11" max="11" width="6.77734375" style="332" bestFit="1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741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40</v>
      </c>
      <c r="G3" s="47">
        <f>SUBTOTAL(9,G6:G1048576)</f>
        <v>75554.600000000006</v>
      </c>
      <c r="H3" s="48">
        <f>IF(M3=0,0,G3/M3)</f>
        <v>7.9377544025989705E-2</v>
      </c>
      <c r="I3" s="47">
        <f>SUBTOTAL(9,I6:I1048576)</f>
        <v>163</v>
      </c>
      <c r="J3" s="47">
        <f>SUBTOTAL(9,J6:J1048576)</f>
        <v>876283.8692686134</v>
      </c>
      <c r="K3" s="48">
        <f>IF(M3=0,0,J3/M3)</f>
        <v>0.92062245597401038</v>
      </c>
      <c r="L3" s="47">
        <f>SUBTOTAL(9,L6:L1048576)</f>
        <v>203</v>
      </c>
      <c r="M3" s="49">
        <f>SUBTOTAL(9,M6:M1048576)</f>
        <v>951838.46926861338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741" t="s">
        <v>162</v>
      </c>
      <c r="B5" s="759" t="s">
        <v>163</v>
      </c>
      <c r="C5" s="759" t="s">
        <v>90</v>
      </c>
      <c r="D5" s="759" t="s">
        <v>164</v>
      </c>
      <c r="E5" s="759" t="s">
        <v>165</v>
      </c>
      <c r="F5" s="760" t="s">
        <v>28</v>
      </c>
      <c r="G5" s="760" t="s">
        <v>14</v>
      </c>
      <c r="H5" s="743" t="s">
        <v>166</v>
      </c>
      <c r="I5" s="742" t="s">
        <v>28</v>
      </c>
      <c r="J5" s="760" t="s">
        <v>14</v>
      </c>
      <c r="K5" s="743" t="s">
        <v>166</v>
      </c>
      <c r="L5" s="742" t="s">
        <v>28</v>
      </c>
      <c r="M5" s="761" t="s">
        <v>14</v>
      </c>
    </row>
    <row r="6" spans="1:13" ht="14.4" customHeight="1" x14ac:dyDescent="0.3">
      <c r="A6" s="720" t="s">
        <v>537</v>
      </c>
      <c r="B6" s="721" t="s">
        <v>699</v>
      </c>
      <c r="C6" s="721" t="s">
        <v>700</v>
      </c>
      <c r="D6" s="721" t="s">
        <v>577</v>
      </c>
      <c r="E6" s="721" t="s">
        <v>701</v>
      </c>
      <c r="F6" s="725"/>
      <c r="G6" s="725"/>
      <c r="H6" s="745">
        <v>0</v>
      </c>
      <c r="I6" s="725">
        <v>1</v>
      </c>
      <c r="J6" s="725">
        <v>66.339999999999989</v>
      </c>
      <c r="K6" s="745">
        <v>1</v>
      </c>
      <c r="L6" s="725">
        <v>1</v>
      </c>
      <c r="M6" s="726">
        <v>66.339999999999989</v>
      </c>
    </row>
    <row r="7" spans="1:13" ht="14.4" customHeight="1" x14ac:dyDescent="0.3">
      <c r="A7" s="727" t="s">
        <v>537</v>
      </c>
      <c r="B7" s="728" t="s">
        <v>702</v>
      </c>
      <c r="C7" s="728" t="s">
        <v>703</v>
      </c>
      <c r="D7" s="728" t="s">
        <v>704</v>
      </c>
      <c r="E7" s="728" t="s">
        <v>705</v>
      </c>
      <c r="F7" s="732"/>
      <c r="G7" s="732"/>
      <c r="H7" s="746">
        <v>0</v>
      </c>
      <c r="I7" s="732">
        <v>1</v>
      </c>
      <c r="J7" s="732">
        <v>100.07</v>
      </c>
      <c r="K7" s="746">
        <v>1</v>
      </c>
      <c r="L7" s="732">
        <v>1</v>
      </c>
      <c r="M7" s="733">
        <v>100.07</v>
      </c>
    </row>
    <row r="8" spans="1:13" ht="14.4" customHeight="1" x14ac:dyDescent="0.3">
      <c r="A8" s="727" t="s">
        <v>537</v>
      </c>
      <c r="B8" s="728" t="s">
        <v>702</v>
      </c>
      <c r="C8" s="728" t="s">
        <v>706</v>
      </c>
      <c r="D8" s="728" t="s">
        <v>597</v>
      </c>
      <c r="E8" s="728" t="s">
        <v>707</v>
      </c>
      <c r="F8" s="732"/>
      <c r="G8" s="732"/>
      <c r="H8" s="746">
        <v>0</v>
      </c>
      <c r="I8" s="732">
        <v>1</v>
      </c>
      <c r="J8" s="732">
        <v>113.04999999999994</v>
      </c>
      <c r="K8" s="746">
        <v>1</v>
      </c>
      <c r="L8" s="732">
        <v>1</v>
      </c>
      <c r="M8" s="733">
        <v>113.04999999999994</v>
      </c>
    </row>
    <row r="9" spans="1:13" ht="14.4" customHeight="1" x14ac:dyDescent="0.3">
      <c r="A9" s="727" t="s">
        <v>537</v>
      </c>
      <c r="B9" s="728" t="s">
        <v>702</v>
      </c>
      <c r="C9" s="728" t="s">
        <v>708</v>
      </c>
      <c r="D9" s="728" t="s">
        <v>599</v>
      </c>
      <c r="E9" s="728" t="s">
        <v>709</v>
      </c>
      <c r="F9" s="732"/>
      <c r="G9" s="732"/>
      <c r="H9" s="746">
        <v>0</v>
      </c>
      <c r="I9" s="732">
        <v>4</v>
      </c>
      <c r="J9" s="732">
        <v>198.2</v>
      </c>
      <c r="K9" s="746">
        <v>1</v>
      </c>
      <c r="L9" s="732">
        <v>4</v>
      </c>
      <c r="M9" s="733">
        <v>198.2</v>
      </c>
    </row>
    <row r="10" spans="1:13" ht="14.4" customHeight="1" x14ac:dyDescent="0.3">
      <c r="A10" s="727" t="s">
        <v>537</v>
      </c>
      <c r="B10" s="728" t="s">
        <v>702</v>
      </c>
      <c r="C10" s="728" t="s">
        <v>710</v>
      </c>
      <c r="D10" s="728" t="s">
        <v>595</v>
      </c>
      <c r="E10" s="728" t="s">
        <v>711</v>
      </c>
      <c r="F10" s="732"/>
      <c r="G10" s="732"/>
      <c r="H10" s="746">
        <v>0</v>
      </c>
      <c r="I10" s="732">
        <v>2</v>
      </c>
      <c r="J10" s="732">
        <v>126.21999999999997</v>
      </c>
      <c r="K10" s="746">
        <v>1</v>
      </c>
      <c r="L10" s="732">
        <v>2</v>
      </c>
      <c r="M10" s="733">
        <v>126.21999999999997</v>
      </c>
    </row>
    <row r="11" spans="1:13" ht="14.4" customHeight="1" x14ac:dyDescent="0.3">
      <c r="A11" s="727" t="s">
        <v>537</v>
      </c>
      <c r="B11" s="728" t="s">
        <v>702</v>
      </c>
      <c r="C11" s="728" t="s">
        <v>712</v>
      </c>
      <c r="D11" s="728" t="s">
        <v>704</v>
      </c>
      <c r="E11" s="728" t="s">
        <v>713</v>
      </c>
      <c r="F11" s="732"/>
      <c r="G11" s="732"/>
      <c r="H11" s="746">
        <v>0</v>
      </c>
      <c r="I11" s="732">
        <v>6</v>
      </c>
      <c r="J11" s="732">
        <v>369.17999999999995</v>
      </c>
      <c r="K11" s="746">
        <v>1</v>
      </c>
      <c r="L11" s="732">
        <v>6</v>
      </c>
      <c r="M11" s="733">
        <v>369.17999999999995</v>
      </c>
    </row>
    <row r="12" spans="1:13" ht="14.4" customHeight="1" x14ac:dyDescent="0.3">
      <c r="A12" s="727" t="s">
        <v>537</v>
      </c>
      <c r="B12" s="728" t="s">
        <v>714</v>
      </c>
      <c r="C12" s="728" t="s">
        <v>715</v>
      </c>
      <c r="D12" s="728" t="s">
        <v>570</v>
      </c>
      <c r="E12" s="728" t="s">
        <v>716</v>
      </c>
      <c r="F12" s="732"/>
      <c r="G12" s="732"/>
      <c r="H12" s="746">
        <v>0</v>
      </c>
      <c r="I12" s="732">
        <v>2</v>
      </c>
      <c r="J12" s="732">
        <v>117.47999999999993</v>
      </c>
      <c r="K12" s="746">
        <v>1</v>
      </c>
      <c r="L12" s="732">
        <v>2</v>
      </c>
      <c r="M12" s="733">
        <v>117.47999999999993</v>
      </c>
    </row>
    <row r="13" spans="1:13" ht="14.4" customHeight="1" x14ac:dyDescent="0.3">
      <c r="A13" s="727" t="s">
        <v>537</v>
      </c>
      <c r="B13" s="728" t="s">
        <v>717</v>
      </c>
      <c r="C13" s="728" t="s">
        <v>718</v>
      </c>
      <c r="D13" s="728" t="s">
        <v>719</v>
      </c>
      <c r="E13" s="728" t="s">
        <v>720</v>
      </c>
      <c r="F13" s="732"/>
      <c r="G13" s="732"/>
      <c r="H13" s="746">
        <v>0</v>
      </c>
      <c r="I13" s="732">
        <v>3</v>
      </c>
      <c r="J13" s="732">
        <v>133.77000000000001</v>
      </c>
      <c r="K13" s="746">
        <v>1</v>
      </c>
      <c r="L13" s="732">
        <v>3</v>
      </c>
      <c r="M13" s="733">
        <v>133.77000000000001</v>
      </c>
    </row>
    <row r="14" spans="1:13" ht="14.4" customHeight="1" x14ac:dyDescent="0.3">
      <c r="A14" s="727" t="s">
        <v>537</v>
      </c>
      <c r="B14" s="728" t="s">
        <v>721</v>
      </c>
      <c r="C14" s="728" t="s">
        <v>722</v>
      </c>
      <c r="D14" s="728" t="s">
        <v>622</v>
      </c>
      <c r="E14" s="728" t="s">
        <v>723</v>
      </c>
      <c r="F14" s="732"/>
      <c r="G14" s="732"/>
      <c r="H14" s="746">
        <v>0</v>
      </c>
      <c r="I14" s="732">
        <v>2</v>
      </c>
      <c r="J14" s="732">
        <v>43.92</v>
      </c>
      <c r="K14" s="746">
        <v>1</v>
      </c>
      <c r="L14" s="732">
        <v>2</v>
      </c>
      <c r="M14" s="733">
        <v>43.92</v>
      </c>
    </row>
    <row r="15" spans="1:13" ht="14.4" customHeight="1" x14ac:dyDescent="0.3">
      <c r="A15" s="727" t="s">
        <v>542</v>
      </c>
      <c r="B15" s="728" t="s">
        <v>724</v>
      </c>
      <c r="C15" s="728" t="s">
        <v>725</v>
      </c>
      <c r="D15" s="728" t="s">
        <v>653</v>
      </c>
      <c r="E15" s="728" t="s">
        <v>726</v>
      </c>
      <c r="F15" s="732"/>
      <c r="G15" s="732"/>
      <c r="H15" s="746">
        <v>0</v>
      </c>
      <c r="I15" s="732">
        <v>1</v>
      </c>
      <c r="J15" s="732">
        <v>50.169999999999987</v>
      </c>
      <c r="K15" s="746">
        <v>1</v>
      </c>
      <c r="L15" s="732">
        <v>1</v>
      </c>
      <c r="M15" s="733">
        <v>50.169999999999987</v>
      </c>
    </row>
    <row r="16" spans="1:13" ht="14.4" customHeight="1" x14ac:dyDescent="0.3">
      <c r="A16" s="727" t="s">
        <v>548</v>
      </c>
      <c r="B16" s="728" t="s">
        <v>727</v>
      </c>
      <c r="C16" s="728" t="s">
        <v>728</v>
      </c>
      <c r="D16" s="728" t="s">
        <v>729</v>
      </c>
      <c r="E16" s="728" t="s">
        <v>730</v>
      </c>
      <c r="F16" s="732"/>
      <c r="G16" s="732"/>
      <c r="H16" s="746">
        <v>0</v>
      </c>
      <c r="I16" s="732">
        <v>1</v>
      </c>
      <c r="J16" s="732">
        <v>409.59</v>
      </c>
      <c r="K16" s="746">
        <v>1</v>
      </c>
      <c r="L16" s="732">
        <v>1</v>
      </c>
      <c r="M16" s="733">
        <v>409.59</v>
      </c>
    </row>
    <row r="17" spans="1:13" ht="14.4" customHeight="1" x14ac:dyDescent="0.3">
      <c r="A17" s="727" t="s">
        <v>548</v>
      </c>
      <c r="B17" s="728" t="s">
        <v>731</v>
      </c>
      <c r="C17" s="728" t="s">
        <v>732</v>
      </c>
      <c r="D17" s="728" t="s">
        <v>680</v>
      </c>
      <c r="E17" s="728" t="s">
        <v>733</v>
      </c>
      <c r="F17" s="732"/>
      <c r="G17" s="732"/>
      <c r="H17" s="746">
        <v>0</v>
      </c>
      <c r="I17" s="732">
        <v>28</v>
      </c>
      <c r="J17" s="732">
        <v>752929.13875053602</v>
      </c>
      <c r="K17" s="746">
        <v>1</v>
      </c>
      <c r="L17" s="732">
        <v>28</v>
      </c>
      <c r="M17" s="733">
        <v>752929.13875053602</v>
      </c>
    </row>
    <row r="18" spans="1:13" ht="14.4" customHeight="1" x14ac:dyDescent="0.3">
      <c r="A18" s="727" t="s">
        <v>548</v>
      </c>
      <c r="B18" s="728" t="s">
        <v>731</v>
      </c>
      <c r="C18" s="728" t="s">
        <v>734</v>
      </c>
      <c r="D18" s="728" t="s">
        <v>680</v>
      </c>
      <c r="E18" s="728" t="s">
        <v>735</v>
      </c>
      <c r="F18" s="732"/>
      <c r="G18" s="732"/>
      <c r="H18" s="746">
        <v>0</v>
      </c>
      <c r="I18" s="732">
        <v>1</v>
      </c>
      <c r="J18" s="732">
        <v>1639.4500304863886</v>
      </c>
      <c r="K18" s="746">
        <v>1</v>
      </c>
      <c r="L18" s="732">
        <v>1</v>
      </c>
      <c r="M18" s="733">
        <v>1639.4500304863886</v>
      </c>
    </row>
    <row r="19" spans="1:13" ht="14.4" customHeight="1" x14ac:dyDescent="0.3">
      <c r="A19" s="727" t="s">
        <v>548</v>
      </c>
      <c r="B19" s="728" t="s">
        <v>731</v>
      </c>
      <c r="C19" s="728" t="s">
        <v>736</v>
      </c>
      <c r="D19" s="728" t="s">
        <v>680</v>
      </c>
      <c r="E19" s="728" t="s">
        <v>737</v>
      </c>
      <c r="F19" s="732"/>
      <c r="G19" s="732"/>
      <c r="H19" s="746">
        <v>0</v>
      </c>
      <c r="I19" s="732">
        <v>110</v>
      </c>
      <c r="J19" s="732">
        <v>119987.29048759106</v>
      </c>
      <c r="K19" s="746">
        <v>1</v>
      </c>
      <c r="L19" s="732">
        <v>110</v>
      </c>
      <c r="M19" s="733">
        <v>119987.29048759106</v>
      </c>
    </row>
    <row r="20" spans="1:13" ht="14.4" customHeight="1" thickBot="1" x14ac:dyDescent="0.35">
      <c r="A20" s="734" t="s">
        <v>548</v>
      </c>
      <c r="B20" s="735" t="s">
        <v>738</v>
      </c>
      <c r="C20" s="735" t="s">
        <v>739</v>
      </c>
      <c r="D20" s="735" t="s">
        <v>676</v>
      </c>
      <c r="E20" s="735" t="s">
        <v>740</v>
      </c>
      <c r="F20" s="739">
        <v>40</v>
      </c>
      <c r="G20" s="739">
        <v>75554.600000000006</v>
      </c>
      <c r="H20" s="747">
        <v>1</v>
      </c>
      <c r="I20" s="739"/>
      <c r="J20" s="739"/>
      <c r="K20" s="747">
        <v>0</v>
      </c>
      <c r="L20" s="739">
        <v>40</v>
      </c>
      <c r="M20" s="740">
        <v>75554.600000000006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6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43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65" t="s">
        <v>255</v>
      </c>
      <c r="B1" s="565"/>
      <c r="C1" s="565"/>
      <c r="D1" s="565"/>
      <c r="E1" s="565"/>
      <c r="F1" s="527"/>
      <c r="G1" s="527"/>
      <c r="H1" s="527"/>
      <c r="I1" s="527"/>
      <c r="J1" s="558"/>
      <c r="K1" s="558"/>
      <c r="L1" s="558"/>
      <c r="M1" s="558"/>
      <c r="N1" s="558"/>
      <c r="O1" s="558"/>
      <c r="P1" s="558"/>
      <c r="Q1" s="558"/>
    </row>
    <row r="2" spans="1:17" ht="14.4" customHeight="1" thickBot="1" x14ac:dyDescent="0.35">
      <c r="A2" s="374" t="s">
        <v>321</v>
      </c>
      <c r="B2" s="336"/>
      <c r="C2" s="336"/>
      <c r="D2" s="336"/>
      <c r="E2" s="336"/>
    </row>
    <row r="3" spans="1:17" ht="14.4" customHeight="1" thickBot="1" x14ac:dyDescent="0.35">
      <c r="A3" s="432" t="s">
        <v>3</v>
      </c>
      <c r="B3" s="436">
        <f>SUM(B6:B1048576)</f>
        <v>168</v>
      </c>
      <c r="C3" s="437">
        <f>SUM(C6:C1048576)</f>
        <v>2</v>
      </c>
      <c r="D3" s="437">
        <f>SUM(D6:D1048576)</f>
        <v>0</v>
      </c>
      <c r="E3" s="438">
        <f>SUM(E6:E1048576)</f>
        <v>5</v>
      </c>
      <c r="F3" s="435">
        <f>IF(SUM($B3:$E3)=0,"",B3/SUM($B3:$E3))</f>
        <v>0.96</v>
      </c>
      <c r="G3" s="433">
        <f t="shared" ref="G3:I3" si="0">IF(SUM($B3:$E3)=0,"",C3/SUM($B3:$E3))</f>
        <v>1.1428571428571429E-2</v>
      </c>
      <c r="H3" s="433">
        <f t="shared" si="0"/>
        <v>0</v>
      </c>
      <c r="I3" s="434">
        <f t="shared" si="0"/>
        <v>2.8571428571428571E-2</v>
      </c>
      <c r="J3" s="437">
        <f>SUM(J6:J1048576)</f>
        <v>72</v>
      </c>
      <c r="K3" s="437">
        <f>SUM(K6:K1048576)</f>
        <v>2</v>
      </c>
      <c r="L3" s="437">
        <f>SUM(L6:L1048576)</f>
        <v>0</v>
      </c>
      <c r="M3" s="438">
        <f>SUM(M6:M1048576)</f>
        <v>5</v>
      </c>
      <c r="N3" s="435">
        <f>IF(SUM($J3:$M3)=0,"",J3/SUM($J3:$M3))</f>
        <v>0.91139240506329111</v>
      </c>
      <c r="O3" s="433">
        <f t="shared" ref="O3:Q3" si="1">IF(SUM($J3:$M3)=0,"",K3/SUM($J3:$M3))</f>
        <v>2.5316455696202531E-2</v>
      </c>
      <c r="P3" s="433">
        <f t="shared" si="1"/>
        <v>0</v>
      </c>
      <c r="Q3" s="434">
        <f t="shared" si="1"/>
        <v>6.3291139240506333E-2</v>
      </c>
    </row>
    <row r="4" spans="1:17" ht="14.4" customHeight="1" thickBot="1" x14ac:dyDescent="0.35">
      <c r="A4" s="431"/>
      <c r="B4" s="578" t="s">
        <v>257</v>
      </c>
      <c r="C4" s="579"/>
      <c r="D4" s="579"/>
      <c r="E4" s="580"/>
      <c r="F4" s="575" t="s">
        <v>262</v>
      </c>
      <c r="G4" s="576"/>
      <c r="H4" s="576"/>
      <c r="I4" s="577"/>
      <c r="J4" s="578" t="s">
        <v>263</v>
      </c>
      <c r="K4" s="579"/>
      <c r="L4" s="579"/>
      <c r="M4" s="580"/>
      <c r="N4" s="575" t="s">
        <v>264</v>
      </c>
      <c r="O4" s="576"/>
      <c r="P4" s="576"/>
      <c r="Q4" s="577"/>
    </row>
    <row r="5" spans="1:17" ht="14.4" customHeight="1" thickBot="1" x14ac:dyDescent="0.35">
      <c r="A5" s="762" t="s">
        <v>256</v>
      </c>
      <c r="B5" s="763" t="s">
        <v>258</v>
      </c>
      <c r="C5" s="763" t="s">
        <v>259</v>
      </c>
      <c r="D5" s="763" t="s">
        <v>260</v>
      </c>
      <c r="E5" s="764" t="s">
        <v>261</v>
      </c>
      <c r="F5" s="765" t="s">
        <v>258</v>
      </c>
      <c r="G5" s="766" t="s">
        <v>259</v>
      </c>
      <c r="H5" s="766" t="s">
        <v>260</v>
      </c>
      <c r="I5" s="767" t="s">
        <v>261</v>
      </c>
      <c r="J5" s="763" t="s">
        <v>258</v>
      </c>
      <c r="K5" s="763" t="s">
        <v>259</v>
      </c>
      <c r="L5" s="763" t="s">
        <v>260</v>
      </c>
      <c r="M5" s="764" t="s">
        <v>261</v>
      </c>
      <c r="N5" s="765" t="s">
        <v>258</v>
      </c>
      <c r="O5" s="766" t="s">
        <v>259</v>
      </c>
      <c r="P5" s="766" t="s">
        <v>260</v>
      </c>
      <c r="Q5" s="767" t="s">
        <v>261</v>
      </c>
    </row>
    <row r="6" spans="1:17" ht="14.4" customHeight="1" x14ac:dyDescent="0.3">
      <c r="A6" s="771" t="s">
        <v>742</v>
      </c>
      <c r="B6" s="777"/>
      <c r="C6" s="725"/>
      <c r="D6" s="725"/>
      <c r="E6" s="726"/>
      <c r="F6" s="774"/>
      <c r="G6" s="745"/>
      <c r="H6" s="745"/>
      <c r="I6" s="780"/>
      <c r="J6" s="777"/>
      <c r="K6" s="725"/>
      <c r="L6" s="725"/>
      <c r="M6" s="726"/>
      <c r="N6" s="774"/>
      <c r="O6" s="745"/>
      <c r="P6" s="745"/>
      <c r="Q6" s="768"/>
    </row>
    <row r="7" spans="1:17" ht="14.4" customHeight="1" x14ac:dyDescent="0.3">
      <c r="A7" s="772" t="s">
        <v>743</v>
      </c>
      <c r="B7" s="778">
        <v>68</v>
      </c>
      <c r="C7" s="732"/>
      <c r="D7" s="732"/>
      <c r="E7" s="733"/>
      <c r="F7" s="775">
        <v>1</v>
      </c>
      <c r="G7" s="746">
        <v>0</v>
      </c>
      <c r="H7" s="746">
        <v>0</v>
      </c>
      <c r="I7" s="781">
        <v>0</v>
      </c>
      <c r="J7" s="778">
        <v>13</v>
      </c>
      <c r="K7" s="732"/>
      <c r="L7" s="732"/>
      <c r="M7" s="733"/>
      <c r="N7" s="775">
        <v>1</v>
      </c>
      <c r="O7" s="746">
        <v>0</v>
      </c>
      <c r="P7" s="746">
        <v>0</v>
      </c>
      <c r="Q7" s="769">
        <v>0</v>
      </c>
    </row>
    <row r="8" spans="1:17" ht="14.4" customHeight="1" x14ac:dyDescent="0.3">
      <c r="A8" s="772" t="s">
        <v>744</v>
      </c>
      <c r="B8" s="778">
        <v>31</v>
      </c>
      <c r="C8" s="732">
        <v>1</v>
      </c>
      <c r="D8" s="732"/>
      <c r="E8" s="733"/>
      <c r="F8" s="775">
        <v>0.96875</v>
      </c>
      <c r="G8" s="746">
        <v>3.125E-2</v>
      </c>
      <c r="H8" s="746">
        <v>0</v>
      </c>
      <c r="I8" s="781">
        <v>0</v>
      </c>
      <c r="J8" s="778">
        <v>15</v>
      </c>
      <c r="K8" s="732">
        <v>1</v>
      </c>
      <c r="L8" s="732"/>
      <c r="M8" s="733"/>
      <c r="N8" s="775">
        <v>0.9375</v>
      </c>
      <c r="O8" s="746">
        <v>6.25E-2</v>
      </c>
      <c r="P8" s="746">
        <v>0</v>
      </c>
      <c r="Q8" s="769">
        <v>0</v>
      </c>
    </row>
    <row r="9" spans="1:17" ht="14.4" customHeight="1" x14ac:dyDescent="0.3">
      <c r="A9" s="772" t="s">
        <v>745</v>
      </c>
      <c r="B9" s="778">
        <v>1</v>
      </c>
      <c r="C9" s="732"/>
      <c r="D9" s="732"/>
      <c r="E9" s="733"/>
      <c r="F9" s="775">
        <v>1</v>
      </c>
      <c r="G9" s="746">
        <v>0</v>
      </c>
      <c r="H9" s="746">
        <v>0</v>
      </c>
      <c r="I9" s="781">
        <v>0</v>
      </c>
      <c r="J9" s="778">
        <v>1</v>
      </c>
      <c r="K9" s="732"/>
      <c r="L9" s="732"/>
      <c r="M9" s="733"/>
      <c r="N9" s="775">
        <v>1</v>
      </c>
      <c r="O9" s="746">
        <v>0</v>
      </c>
      <c r="P9" s="746">
        <v>0</v>
      </c>
      <c r="Q9" s="769">
        <v>0</v>
      </c>
    </row>
    <row r="10" spans="1:17" ht="14.4" customHeight="1" x14ac:dyDescent="0.3">
      <c r="A10" s="772" t="s">
        <v>746</v>
      </c>
      <c r="B10" s="778">
        <v>68</v>
      </c>
      <c r="C10" s="732">
        <v>1</v>
      </c>
      <c r="D10" s="732"/>
      <c r="E10" s="733"/>
      <c r="F10" s="775">
        <v>0.98550724637681164</v>
      </c>
      <c r="G10" s="746">
        <v>1.4492753623188406E-2</v>
      </c>
      <c r="H10" s="746">
        <v>0</v>
      </c>
      <c r="I10" s="781">
        <v>0</v>
      </c>
      <c r="J10" s="778">
        <v>43</v>
      </c>
      <c r="K10" s="732">
        <v>1</v>
      </c>
      <c r="L10" s="732"/>
      <c r="M10" s="733"/>
      <c r="N10" s="775">
        <v>0.97727272727272729</v>
      </c>
      <c r="O10" s="746">
        <v>2.2727272727272728E-2</v>
      </c>
      <c r="P10" s="746">
        <v>0</v>
      </c>
      <c r="Q10" s="769">
        <v>0</v>
      </c>
    </row>
    <row r="11" spans="1:17" ht="14.4" customHeight="1" thickBot="1" x14ac:dyDescent="0.35">
      <c r="A11" s="773" t="s">
        <v>747</v>
      </c>
      <c r="B11" s="779"/>
      <c r="C11" s="739"/>
      <c r="D11" s="739"/>
      <c r="E11" s="740">
        <v>5</v>
      </c>
      <c r="F11" s="776">
        <v>0</v>
      </c>
      <c r="G11" s="747">
        <v>0</v>
      </c>
      <c r="H11" s="747">
        <v>0</v>
      </c>
      <c r="I11" s="782">
        <v>1</v>
      </c>
      <c r="J11" s="779"/>
      <c r="K11" s="739"/>
      <c r="L11" s="739"/>
      <c r="M11" s="740">
        <v>5</v>
      </c>
      <c r="N11" s="776">
        <v>0</v>
      </c>
      <c r="O11" s="747">
        <v>0</v>
      </c>
      <c r="P11" s="747">
        <v>0</v>
      </c>
      <c r="Q11" s="77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6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65" t="s">
        <v>177</v>
      </c>
      <c r="B1" s="565"/>
      <c r="C1" s="565"/>
      <c r="D1" s="565"/>
      <c r="E1" s="565"/>
      <c r="F1" s="565"/>
      <c r="G1" s="565"/>
      <c r="H1" s="565"/>
      <c r="I1" s="527"/>
      <c r="J1" s="527"/>
      <c r="K1" s="527"/>
      <c r="L1" s="527"/>
    </row>
    <row r="2" spans="1:14" ht="14.4" customHeight="1" thickBot="1" x14ac:dyDescent="0.35">
      <c r="A2" s="374" t="s">
        <v>321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82" t="s">
        <v>15</v>
      </c>
      <c r="D3" s="581"/>
      <c r="E3" s="581" t="s">
        <v>16</v>
      </c>
      <c r="F3" s="581"/>
      <c r="G3" s="581"/>
      <c r="H3" s="581"/>
      <c r="I3" s="581" t="s">
        <v>190</v>
      </c>
      <c r="J3" s="581"/>
      <c r="K3" s="581"/>
      <c r="L3" s="583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09">
        <v>22</v>
      </c>
      <c r="B5" s="710" t="s">
        <v>748</v>
      </c>
      <c r="C5" s="713">
        <v>119046.20999999996</v>
      </c>
      <c r="D5" s="713">
        <v>1102</v>
      </c>
      <c r="E5" s="713">
        <v>53827.359999999979</v>
      </c>
      <c r="F5" s="783">
        <v>0.45215517570865965</v>
      </c>
      <c r="G5" s="713">
        <v>507</v>
      </c>
      <c r="H5" s="783">
        <v>0.46007259528130673</v>
      </c>
      <c r="I5" s="713">
        <v>65218.849999999977</v>
      </c>
      <c r="J5" s="783">
        <v>0.54784482429134029</v>
      </c>
      <c r="K5" s="713">
        <v>595</v>
      </c>
      <c r="L5" s="783">
        <v>0.53992740471869327</v>
      </c>
      <c r="M5" s="713" t="s">
        <v>74</v>
      </c>
      <c r="N5" s="270"/>
    </row>
    <row r="6" spans="1:14" ht="14.4" customHeight="1" x14ac:dyDescent="0.3">
      <c r="A6" s="709">
        <v>22</v>
      </c>
      <c r="B6" s="710" t="s">
        <v>749</v>
      </c>
      <c r="C6" s="713">
        <v>119046.20999999996</v>
      </c>
      <c r="D6" s="713">
        <v>1102</v>
      </c>
      <c r="E6" s="713">
        <v>53827.359999999979</v>
      </c>
      <c r="F6" s="783">
        <v>0.45215517570865965</v>
      </c>
      <c r="G6" s="713">
        <v>507</v>
      </c>
      <c r="H6" s="783">
        <v>0.46007259528130673</v>
      </c>
      <c r="I6" s="713">
        <v>65218.849999999977</v>
      </c>
      <c r="J6" s="783">
        <v>0.54784482429134029</v>
      </c>
      <c r="K6" s="713">
        <v>595</v>
      </c>
      <c r="L6" s="783">
        <v>0.53992740471869327</v>
      </c>
      <c r="M6" s="713" t="s">
        <v>1</v>
      </c>
      <c r="N6" s="270"/>
    </row>
    <row r="7" spans="1:14" ht="14.4" customHeight="1" x14ac:dyDescent="0.3">
      <c r="A7" s="709" t="s">
        <v>526</v>
      </c>
      <c r="B7" s="710" t="s">
        <v>3</v>
      </c>
      <c r="C7" s="713">
        <v>119046.20999999996</v>
      </c>
      <c r="D7" s="713">
        <v>1102</v>
      </c>
      <c r="E7" s="713">
        <v>53827.359999999979</v>
      </c>
      <c r="F7" s="783">
        <v>0.45215517570865965</v>
      </c>
      <c r="G7" s="713">
        <v>507</v>
      </c>
      <c r="H7" s="783">
        <v>0.46007259528130673</v>
      </c>
      <c r="I7" s="713">
        <v>65218.849999999977</v>
      </c>
      <c r="J7" s="783">
        <v>0.54784482429134029</v>
      </c>
      <c r="K7" s="713">
        <v>595</v>
      </c>
      <c r="L7" s="783">
        <v>0.53992740471869327</v>
      </c>
      <c r="M7" s="713" t="s">
        <v>536</v>
      </c>
      <c r="N7" s="270"/>
    </row>
    <row r="9" spans="1:14" ht="14.4" customHeight="1" x14ac:dyDescent="0.3">
      <c r="A9" s="709">
        <v>22</v>
      </c>
      <c r="B9" s="710" t="s">
        <v>748</v>
      </c>
      <c r="C9" s="713" t="s">
        <v>528</v>
      </c>
      <c r="D9" s="713" t="s">
        <v>528</v>
      </c>
      <c r="E9" s="713" t="s">
        <v>528</v>
      </c>
      <c r="F9" s="783" t="s">
        <v>528</v>
      </c>
      <c r="G9" s="713" t="s">
        <v>528</v>
      </c>
      <c r="H9" s="783" t="s">
        <v>528</v>
      </c>
      <c r="I9" s="713" t="s">
        <v>528</v>
      </c>
      <c r="J9" s="783" t="s">
        <v>528</v>
      </c>
      <c r="K9" s="713" t="s">
        <v>528</v>
      </c>
      <c r="L9" s="783" t="s">
        <v>528</v>
      </c>
      <c r="M9" s="713" t="s">
        <v>74</v>
      </c>
      <c r="N9" s="270"/>
    </row>
    <row r="10" spans="1:14" ht="14.4" customHeight="1" x14ac:dyDescent="0.3">
      <c r="A10" s="709" t="s">
        <v>750</v>
      </c>
      <c r="B10" s="710" t="s">
        <v>749</v>
      </c>
      <c r="C10" s="713">
        <v>13688.619999999999</v>
      </c>
      <c r="D10" s="713">
        <v>123</v>
      </c>
      <c r="E10" s="713">
        <v>5742.38</v>
      </c>
      <c r="F10" s="783">
        <v>0.41950028563872771</v>
      </c>
      <c r="G10" s="713">
        <v>47</v>
      </c>
      <c r="H10" s="783">
        <v>0.38211382113821141</v>
      </c>
      <c r="I10" s="713">
        <v>7946.24</v>
      </c>
      <c r="J10" s="783">
        <v>0.58049971436127235</v>
      </c>
      <c r="K10" s="713">
        <v>76</v>
      </c>
      <c r="L10" s="783">
        <v>0.61788617886178865</v>
      </c>
      <c r="M10" s="713" t="s">
        <v>1</v>
      </c>
      <c r="N10" s="270"/>
    </row>
    <row r="11" spans="1:14" ht="14.4" customHeight="1" x14ac:dyDescent="0.3">
      <c r="A11" s="709" t="s">
        <v>750</v>
      </c>
      <c r="B11" s="710" t="s">
        <v>751</v>
      </c>
      <c r="C11" s="713">
        <v>13688.619999999999</v>
      </c>
      <c r="D11" s="713">
        <v>123</v>
      </c>
      <c r="E11" s="713">
        <v>5742.38</v>
      </c>
      <c r="F11" s="783">
        <v>0.41950028563872771</v>
      </c>
      <c r="G11" s="713">
        <v>47</v>
      </c>
      <c r="H11" s="783">
        <v>0.38211382113821141</v>
      </c>
      <c r="I11" s="713">
        <v>7946.24</v>
      </c>
      <c r="J11" s="783">
        <v>0.58049971436127235</v>
      </c>
      <c r="K11" s="713">
        <v>76</v>
      </c>
      <c r="L11" s="783">
        <v>0.61788617886178865</v>
      </c>
      <c r="M11" s="713" t="s">
        <v>540</v>
      </c>
      <c r="N11" s="270"/>
    </row>
    <row r="12" spans="1:14" ht="14.4" customHeight="1" x14ac:dyDescent="0.3">
      <c r="A12" s="709" t="s">
        <v>528</v>
      </c>
      <c r="B12" s="710" t="s">
        <v>528</v>
      </c>
      <c r="C12" s="713" t="s">
        <v>528</v>
      </c>
      <c r="D12" s="713" t="s">
        <v>528</v>
      </c>
      <c r="E12" s="713" t="s">
        <v>528</v>
      </c>
      <c r="F12" s="783" t="s">
        <v>528</v>
      </c>
      <c r="G12" s="713" t="s">
        <v>528</v>
      </c>
      <c r="H12" s="783" t="s">
        <v>528</v>
      </c>
      <c r="I12" s="713" t="s">
        <v>528</v>
      </c>
      <c r="J12" s="783" t="s">
        <v>528</v>
      </c>
      <c r="K12" s="713" t="s">
        <v>528</v>
      </c>
      <c r="L12" s="783" t="s">
        <v>528</v>
      </c>
      <c r="M12" s="713" t="s">
        <v>541</v>
      </c>
      <c r="N12" s="270"/>
    </row>
    <row r="13" spans="1:14" ht="14.4" customHeight="1" x14ac:dyDescent="0.3">
      <c r="A13" s="709" t="s">
        <v>752</v>
      </c>
      <c r="B13" s="710" t="s">
        <v>749</v>
      </c>
      <c r="C13" s="713">
        <v>105357.58999999995</v>
      </c>
      <c r="D13" s="713">
        <v>979</v>
      </c>
      <c r="E13" s="713">
        <v>48084.979999999974</v>
      </c>
      <c r="F13" s="783">
        <v>0.45639787318597547</v>
      </c>
      <c r="G13" s="713">
        <v>460</v>
      </c>
      <c r="H13" s="783">
        <v>0.46986721144024512</v>
      </c>
      <c r="I13" s="713">
        <v>57272.609999999979</v>
      </c>
      <c r="J13" s="783">
        <v>0.54360212681402453</v>
      </c>
      <c r="K13" s="713">
        <v>519</v>
      </c>
      <c r="L13" s="783">
        <v>0.53013278855975488</v>
      </c>
      <c r="M13" s="713" t="s">
        <v>1</v>
      </c>
      <c r="N13" s="270"/>
    </row>
    <row r="14" spans="1:14" ht="14.4" customHeight="1" x14ac:dyDescent="0.3">
      <c r="A14" s="709" t="s">
        <v>752</v>
      </c>
      <c r="B14" s="710" t="s">
        <v>753</v>
      </c>
      <c r="C14" s="713">
        <v>105357.58999999995</v>
      </c>
      <c r="D14" s="713">
        <v>979</v>
      </c>
      <c r="E14" s="713">
        <v>48084.979999999974</v>
      </c>
      <c r="F14" s="783">
        <v>0.45639787318597547</v>
      </c>
      <c r="G14" s="713">
        <v>460</v>
      </c>
      <c r="H14" s="783">
        <v>0.46986721144024512</v>
      </c>
      <c r="I14" s="713">
        <v>57272.609999999979</v>
      </c>
      <c r="J14" s="783">
        <v>0.54360212681402453</v>
      </c>
      <c r="K14" s="713">
        <v>519</v>
      </c>
      <c r="L14" s="783">
        <v>0.53013278855975488</v>
      </c>
      <c r="M14" s="713" t="s">
        <v>540</v>
      </c>
      <c r="N14" s="270"/>
    </row>
    <row r="15" spans="1:14" ht="14.4" customHeight="1" x14ac:dyDescent="0.3">
      <c r="A15" s="709" t="s">
        <v>528</v>
      </c>
      <c r="B15" s="710" t="s">
        <v>528</v>
      </c>
      <c r="C15" s="713" t="s">
        <v>528</v>
      </c>
      <c r="D15" s="713" t="s">
        <v>528</v>
      </c>
      <c r="E15" s="713" t="s">
        <v>528</v>
      </c>
      <c r="F15" s="783" t="s">
        <v>528</v>
      </c>
      <c r="G15" s="713" t="s">
        <v>528</v>
      </c>
      <c r="H15" s="783" t="s">
        <v>528</v>
      </c>
      <c r="I15" s="713" t="s">
        <v>528</v>
      </c>
      <c r="J15" s="783" t="s">
        <v>528</v>
      </c>
      <c r="K15" s="713" t="s">
        <v>528</v>
      </c>
      <c r="L15" s="783" t="s">
        <v>528</v>
      </c>
      <c r="M15" s="713" t="s">
        <v>541</v>
      </c>
      <c r="N15" s="270"/>
    </row>
    <row r="16" spans="1:14" ht="14.4" customHeight="1" x14ac:dyDescent="0.3">
      <c r="A16" s="709" t="s">
        <v>526</v>
      </c>
      <c r="B16" s="710" t="s">
        <v>754</v>
      </c>
      <c r="C16" s="713">
        <v>119046.20999999995</v>
      </c>
      <c r="D16" s="713">
        <v>1102</v>
      </c>
      <c r="E16" s="713">
        <v>53827.359999999971</v>
      </c>
      <c r="F16" s="783">
        <v>0.45215517570865965</v>
      </c>
      <c r="G16" s="713">
        <v>507</v>
      </c>
      <c r="H16" s="783">
        <v>0.46007259528130673</v>
      </c>
      <c r="I16" s="713">
        <v>65218.849999999977</v>
      </c>
      <c r="J16" s="783">
        <v>0.5478448242913404</v>
      </c>
      <c r="K16" s="713">
        <v>595</v>
      </c>
      <c r="L16" s="783">
        <v>0.53992740471869327</v>
      </c>
      <c r="M16" s="713" t="s">
        <v>536</v>
      </c>
      <c r="N16" s="270"/>
    </row>
    <row r="17" spans="1:1" ht="14.4" customHeight="1" x14ac:dyDescent="0.3">
      <c r="A17" s="784" t="s">
        <v>755</v>
      </c>
    </row>
    <row r="18" spans="1:1" ht="14.4" customHeight="1" x14ac:dyDescent="0.3">
      <c r="A18" s="785" t="s">
        <v>756</v>
      </c>
    </row>
    <row r="19" spans="1:1" ht="14.4" customHeight="1" x14ac:dyDescent="0.3">
      <c r="A19" s="784" t="s">
        <v>757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61" priority="15" stopIfTrue="1" operator="lessThan">
      <formula>0.6</formula>
    </cfRule>
  </conditionalFormatting>
  <conditionalFormatting sqref="B5:B7">
    <cfRule type="expression" dxfId="60" priority="10">
      <formula>AND(LEFT(M5,6)&lt;&gt;"mezera",M5&lt;&gt;"")</formula>
    </cfRule>
  </conditionalFormatting>
  <conditionalFormatting sqref="A5:A7">
    <cfRule type="expression" dxfId="59" priority="8">
      <formula>AND(M5&lt;&gt;"",M5&lt;&gt;"mezeraKL")</formula>
    </cfRule>
  </conditionalFormatting>
  <conditionalFormatting sqref="F5:F7">
    <cfRule type="cellIs" dxfId="58" priority="7" operator="lessThan">
      <formula>0.6</formula>
    </cfRule>
  </conditionalFormatting>
  <conditionalFormatting sqref="B5:L7">
    <cfRule type="expression" dxfId="57" priority="9">
      <formula>OR($M5="KL",$M5="SumaKL")</formula>
    </cfRule>
    <cfRule type="expression" dxfId="56" priority="11">
      <formula>$M5="SumaNS"</formula>
    </cfRule>
  </conditionalFormatting>
  <conditionalFormatting sqref="A5:L7">
    <cfRule type="expression" dxfId="55" priority="12">
      <formula>$M5&lt;&gt;""</formula>
    </cfRule>
  </conditionalFormatting>
  <conditionalFormatting sqref="B9:B16">
    <cfRule type="expression" dxfId="54" priority="4">
      <formula>AND(LEFT(M9,6)&lt;&gt;"mezera",M9&lt;&gt;"")</formula>
    </cfRule>
  </conditionalFormatting>
  <conditionalFormatting sqref="A9:A16">
    <cfRule type="expression" dxfId="53" priority="2">
      <formula>AND(M9&lt;&gt;"",M9&lt;&gt;"mezeraKL")</formula>
    </cfRule>
  </conditionalFormatting>
  <conditionalFormatting sqref="F9:F16">
    <cfRule type="cellIs" dxfId="52" priority="1" operator="lessThan">
      <formula>0.6</formula>
    </cfRule>
  </conditionalFormatting>
  <conditionalFormatting sqref="B9:L16">
    <cfRule type="expression" dxfId="51" priority="3">
      <formula>OR($M9="KL",$M9="SumaKL")</formula>
    </cfRule>
    <cfRule type="expression" dxfId="50" priority="5">
      <formula>$M9="SumaNS"</formula>
    </cfRule>
  </conditionalFormatting>
  <conditionalFormatting sqref="A9:L16">
    <cfRule type="expression" dxfId="49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65" t="s">
        <v>191</v>
      </c>
      <c r="B1" s="565"/>
      <c r="C1" s="565"/>
      <c r="D1" s="565"/>
      <c r="E1" s="565"/>
      <c r="F1" s="565"/>
      <c r="G1" s="565"/>
      <c r="H1" s="565"/>
      <c r="I1" s="565"/>
      <c r="J1" s="527"/>
      <c r="K1" s="527"/>
      <c r="L1" s="527"/>
      <c r="M1" s="527"/>
    </row>
    <row r="2" spans="1:13" ht="14.4" customHeight="1" thickBot="1" x14ac:dyDescent="0.35">
      <c r="A2" s="374" t="s">
        <v>321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82" t="s">
        <v>15</v>
      </c>
      <c r="C3" s="584"/>
      <c r="D3" s="581"/>
      <c r="E3" s="261"/>
      <c r="F3" s="581" t="s">
        <v>16</v>
      </c>
      <c r="G3" s="581"/>
      <c r="H3" s="581"/>
      <c r="I3" s="581"/>
      <c r="J3" s="581" t="s">
        <v>190</v>
      </c>
      <c r="K3" s="581"/>
      <c r="L3" s="581"/>
      <c r="M3" s="583"/>
    </row>
    <row r="4" spans="1:13" ht="14.4" customHeight="1" thickBot="1" x14ac:dyDescent="0.35">
      <c r="A4" s="762" t="s">
        <v>167</v>
      </c>
      <c r="B4" s="763" t="s">
        <v>19</v>
      </c>
      <c r="C4" s="789"/>
      <c r="D4" s="763" t="s">
        <v>20</v>
      </c>
      <c r="E4" s="789"/>
      <c r="F4" s="763" t="s">
        <v>19</v>
      </c>
      <c r="G4" s="766" t="s">
        <v>2</v>
      </c>
      <c r="H4" s="763" t="s">
        <v>20</v>
      </c>
      <c r="I4" s="766" t="s">
        <v>2</v>
      </c>
      <c r="J4" s="763" t="s">
        <v>19</v>
      </c>
      <c r="K4" s="766" t="s">
        <v>2</v>
      </c>
      <c r="L4" s="763" t="s">
        <v>20</v>
      </c>
      <c r="M4" s="767" t="s">
        <v>2</v>
      </c>
    </row>
    <row r="5" spans="1:13" ht="14.4" customHeight="1" x14ac:dyDescent="0.3">
      <c r="A5" s="786" t="s">
        <v>758</v>
      </c>
      <c r="B5" s="777">
        <v>12516.88</v>
      </c>
      <c r="C5" s="721">
        <v>1</v>
      </c>
      <c r="D5" s="790">
        <v>107</v>
      </c>
      <c r="E5" s="793" t="s">
        <v>758</v>
      </c>
      <c r="F5" s="777">
        <v>4561.42</v>
      </c>
      <c r="G5" s="745">
        <v>0.36442148522635037</v>
      </c>
      <c r="H5" s="725">
        <v>39</v>
      </c>
      <c r="I5" s="768">
        <v>0.3644859813084112</v>
      </c>
      <c r="J5" s="796">
        <v>7955.4599999999991</v>
      </c>
      <c r="K5" s="745">
        <v>0.63557851477364968</v>
      </c>
      <c r="L5" s="725">
        <v>68</v>
      </c>
      <c r="M5" s="768">
        <v>0.63551401869158874</v>
      </c>
    </row>
    <row r="6" spans="1:13" ht="14.4" customHeight="1" x14ac:dyDescent="0.3">
      <c r="A6" s="787" t="s">
        <v>759</v>
      </c>
      <c r="B6" s="778">
        <v>322.01</v>
      </c>
      <c r="C6" s="728">
        <v>1</v>
      </c>
      <c r="D6" s="791">
        <v>8</v>
      </c>
      <c r="E6" s="794" t="s">
        <v>759</v>
      </c>
      <c r="F6" s="778">
        <v>322.01</v>
      </c>
      <c r="G6" s="746">
        <v>1</v>
      </c>
      <c r="H6" s="732">
        <v>8</v>
      </c>
      <c r="I6" s="769">
        <v>1</v>
      </c>
      <c r="J6" s="797"/>
      <c r="K6" s="746">
        <v>0</v>
      </c>
      <c r="L6" s="732"/>
      <c r="M6" s="769">
        <v>0</v>
      </c>
    </row>
    <row r="7" spans="1:13" ht="14.4" customHeight="1" x14ac:dyDescent="0.3">
      <c r="A7" s="787" t="s">
        <v>760</v>
      </c>
      <c r="B7" s="778">
        <v>29525.649999999994</v>
      </c>
      <c r="C7" s="728">
        <v>1</v>
      </c>
      <c r="D7" s="791">
        <v>263</v>
      </c>
      <c r="E7" s="794" t="s">
        <v>760</v>
      </c>
      <c r="F7" s="778">
        <v>13300.989999999998</v>
      </c>
      <c r="G7" s="746">
        <v>0.45048932030285532</v>
      </c>
      <c r="H7" s="732">
        <v>118</v>
      </c>
      <c r="I7" s="769">
        <v>0.44866920152091255</v>
      </c>
      <c r="J7" s="797">
        <v>16224.659999999998</v>
      </c>
      <c r="K7" s="746">
        <v>0.54951067969714473</v>
      </c>
      <c r="L7" s="732">
        <v>145</v>
      </c>
      <c r="M7" s="769">
        <v>0.5513307984790875</v>
      </c>
    </row>
    <row r="8" spans="1:13" ht="14.4" customHeight="1" x14ac:dyDescent="0.3">
      <c r="A8" s="787" t="s">
        <v>761</v>
      </c>
      <c r="B8" s="778">
        <v>197.5</v>
      </c>
      <c r="C8" s="728">
        <v>1</v>
      </c>
      <c r="D8" s="791">
        <v>2</v>
      </c>
      <c r="E8" s="794" t="s">
        <v>761</v>
      </c>
      <c r="F8" s="778">
        <v>197.5</v>
      </c>
      <c r="G8" s="746">
        <v>1</v>
      </c>
      <c r="H8" s="732">
        <v>2</v>
      </c>
      <c r="I8" s="769">
        <v>1</v>
      </c>
      <c r="J8" s="797"/>
      <c r="K8" s="746">
        <v>0</v>
      </c>
      <c r="L8" s="732"/>
      <c r="M8" s="769">
        <v>0</v>
      </c>
    </row>
    <row r="9" spans="1:13" ht="14.4" customHeight="1" x14ac:dyDescent="0.3">
      <c r="A9" s="787" t="s">
        <v>762</v>
      </c>
      <c r="B9" s="778">
        <v>981.2</v>
      </c>
      <c r="C9" s="728">
        <v>1</v>
      </c>
      <c r="D9" s="791">
        <v>11</v>
      </c>
      <c r="E9" s="794" t="s">
        <v>762</v>
      </c>
      <c r="F9" s="778">
        <v>342.43000000000006</v>
      </c>
      <c r="G9" s="746">
        <v>0.3489910313901346</v>
      </c>
      <c r="H9" s="732">
        <v>6</v>
      </c>
      <c r="I9" s="769">
        <v>0.54545454545454541</v>
      </c>
      <c r="J9" s="797">
        <v>638.77</v>
      </c>
      <c r="K9" s="746">
        <v>0.65100896860986546</v>
      </c>
      <c r="L9" s="732">
        <v>5</v>
      </c>
      <c r="M9" s="769">
        <v>0.45454545454545453</v>
      </c>
    </row>
    <row r="10" spans="1:13" ht="14.4" customHeight="1" x14ac:dyDescent="0.3">
      <c r="A10" s="787" t="s">
        <v>763</v>
      </c>
      <c r="B10" s="778">
        <v>31822.46</v>
      </c>
      <c r="C10" s="728">
        <v>1</v>
      </c>
      <c r="D10" s="791">
        <v>261</v>
      </c>
      <c r="E10" s="794" t="s">
        <v>763</v>
      </c>
      <c r="F10" s="778">
        <v>17647.66</v>
      </c>
      <c r="G10" s="746">
        <v>0.55456617747339454</v>
      </c>
      <c r="H10" s="732">
        <v>123</v>
      </c>
      <c r="I10" s="769">
        <v>0.47126436781609193</v>
      </c>
      <c r="J10" s="797">
        <v>14174.800000000001</v>
      </c>
      <c r="K10" s="746">
        <v>0.44543382252660546</v>
      </c>
      <c r="L10" s="732">
        <v>138</v>
      </c>
      <c r="M10" s="769">
        <v>0.52873563218390807</v>
      </c>
    </row>
    <row r="11" spans="1:13" ht="14.4" customHeight="1" x14ac:dyDescent="0.3">
      <c r="A11" s="787" t="s">
        <v>764</v>
      </c>
      <c r="B11" s="778">
        <v>20634.460000000003</v>
      </c>
      <c r="C11" s="728">
        <v>1</v>
      </c>
      <c r="D11" s="791">
        <v>208</v>
      </c>
      <c r="E11" s="794" t="s">
        <v>764</v>
      </c>
      <c r="F11" s="778">
        <v>7729.6699999999992</v>
      </c>
      <c r="G11" s="746">
        <v>0.37460006222600439</v>
      </c>
      <c r="H11" s="732">
        <v>94</v>
      </c>
      <c r="I11" s="769">
        <v>0.45192307692307693</v>
      </c>
      <c r="J11" s="797">
        <v>12904.790000000003</v>
      </c>
      <c r="K11" s="746">
        <v>0.62539993777399561</v>
      </c>
      <c r="L11" s="732">
        <v>114</v>
      </c>
      <c r="M11" s="769">
        <v>0.54807692307692313</v>
      </c>
    </row>
    <row r="12" spans="1:13" ht="14.4" customHeight="1" thickBot="1" x14ac:dyDescent="0.35">
      <c r="A12" s="788" t="s">
        <v>765</v>
      </c>
      <c r="B12" s="779">
        <v>23046.050000000003</v>
      </c>
      <c r="C12" s="735">
        <v>1</v>
      </c>
      <c r="D12" s="792">
        <v>242</v>
      </c>
      <c r="E12" s="795" t="s">
        <v>765</v>
      </c>
      <c r="F12" s="779">
        <v>9725.6800000000021</v>
      </c>
      <c r="G12" s="747">
        <v>0.42201071333265355</v>
      </c>
      <c r="H12" s="739">
        <v>117</v>
      </c>
      <c r="I12" s="770">
        <v>0.48347107438016529</v>
      </c>
      <c r="J12" s="798">
        <v>13320.370000000003</v>
      </c>
      <c r="K12" s="747">
        <v>0.5779892866673465</v>
      </c>
      <c r="L12" s="739">
        <v>125</v>
      </c>
      <c r="M12" s="770">
        <v>0.51652892561983466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4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56" t="s">
        <v>1091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</row>
    <row r="2" spans="1:21" ht="14.4" customHeight="1" thickBot="1" x14ac:dyDescent="0.35">
      <c r="A2" s="374" t="s">
        <v>321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88"/>
      <c r="B3" s="589"/>
      <c r="C3" s="589"/>
      <c r="D3" s="589"/>
      <c r="E3" s="589"/>
      <c r="F3" s="589"/>
      <c r="G3" s="589"/>
      <c r="H3" s="589"/>
      <c r="I3" s="589"/>
      <c r="J3" s="589"/>
      <c r="K3" s="590" t="s">
        <v>159</v>
      </c>
      <c r="L3" s="591"/>
      <c r="M3" s="70">
        <f>SUBTOTAL(9,M7:M1048576)</f>
        <v>119046.21000000002</v>
      </c>
      <c r="N3" s="70">
        <f>SUBTOTAL(9,N7:N1048576)</f>
        <v>1368</v>
      </c>
      <c r="O3" s="70">
        <f>SUBTOTAL(9,O7:O1048576)</f>
        <v>1102</v>
      </c>
      <c r="P3" s="70">
        <f>SUBTOTAL(9,P7:P1048576)</f>
        <v>53827.360000000001</v>
      </c>
      <c r="Q3" s="71">
        <f>IF(M3=0,0,P3/M3)</f>
        <v>0.4521551757086596</v>
      </c>
      <c r="R3" s="70">
        <f>SUBTOTAL(9,R7:R1048576)</f>
        <v>632</v>
      </c>
      <c r="S3" s="71">
        <f>IF(N3=0,0,R3/N3)</f>
        <v>0.46198830409356723</v>
      </c>
      <c r="T3" s="70">
        <f>SUBTOTAL(9,T7:T1048576)</f>
        <v>507</v>
      </c>
      <c r="U3" s="72">
        <f>IF(O3=0,0,T3/O3)</f>
        <v>0.46007259528130673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92" t="s">
        <v>15</v>
      </c>
      <c r="N4" s="593"/>
      <c r="O4" s="593"/>
      <c r="P4" s="594" t="s">
        <v>21</v>
      </c>
      <c r="Q4" s="593"/>
      <c r="R4" s="593"/>
      <c r="S4" s="593"/>
      <c r="T4" s="593"/>
      <c r="U4" s="595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85" t="s">
        <v>22</v>
      </c>
      <c r="Q5" s="586"/>
      <c r="R5" s="585" t="s">
        <v>13</v>
      </c>
      <c r="S5" s="586"/>
      <c r="T5" s="585" t="s">
        <v>20</v>
      </c>
      <c r="U5" s="587"/>
    </row>
    <row r="6" spans="1:21" s="330" customFormat="1" ht="14.4" customHeight="1" thickBot="1" x14ac:dyDescent="0.35">
      <c r="A6" s="799" t="s">
        <v>23</v>
      </c>
      <c r="B6" s="800" t="s">
        <v>5</v>
      </c>
      <c r="C6" s="799" t="s">
        <v>24</v>
      </c>
      <c r="D6" s="800" t="s">
        <v>6</v>
      </c>
      <c r="E6" s="800" t="s">
        <v>193</v>
      </c>
      <c r="F6" s="800" t="s">
        <v>25</v>
      </c>
      <c r="G6" s="800" t="s">
        <v>26</v>
      </c>
      <c r="H6" s="800" t="s">
        <v>8</v>
      </c>
      <c r="I6" s="800" t="s">
        <v>10</v>
      </c>
      <c r="J6" s="800" t="s">
        <v>11</v>
      </c>
      <c r="K6" s="800" t="s">
        <v>12</v>
      </c>
      <c r="L6" s="800" t="s">
        <v>27</v>
      </c>
      <c r="M6" s="801" t="s">
        <v>14</v>
      </c>
      <c r="N6" s="802" t="s">
        <v>28</v>
      </c>
      <c r="O6" s="802" t="s">
        <v>28</v>
      </c>
      <c r="P6" s="802" t="s">
        <v>14</v>
      </c>
      <c r="Q6" s="802" t="s">
        <v>2</v>
      </c>
      <c r="R6" s="802" t="s">
        <v>28</v>
      </c>
      <c r="S6" s="802" t="s">
        <v>2</v>
      </c>
      <c r="T6" s="802" t="s">
        <v>28</v>
      </c>
      <c r="U6" s="803" t="s">
        <v>2</v>
      </c>
    </row>
    <row r="7" spans="1:21" ht="14.4" customHeight="1" x14ac:dyDescent="0.3">
      <c r="A7" s="804">
        <v>22</v>
      </c>
      <c r="B7" s="805" t="s">
        <v>748</v>
      </c>
      <c r="C7" s="805" t="s">
        <v>750</v>
      </c>
      <c r="D7" s="806" t="s">
        <v>1089</v>
      </c>
      <c r="E7" s="807" t="s">
        <v>758</v>
      </c>
      <c r="F7" s="805" t="s">
        <v>749</v>
      </c>
      <c r="G7" s="805" t="s">
        <v>766</v>
      </c>
      <c r="H7" s="805" t="s">
        <v>569</v>
      </c>
      <c r="I7" s="805" t="s">
        <v>767</v>
      </c>
      <c r="J7" s="805" t="s">
        <v>704</v>
      </c>
      <c r="K7" s="805" t="s">
        <v>768</v>
      </c>
      <c r="L7" s="808">
        <v>0</v>
      </c>
      <c r="M7" s="808">
        <v>0</v>
      </c>
      <c r="N7" s="805">
        <v>1</v>
      </c>
      <c r="O7" s="809">
        <v>1</v>
      </c>
      <c r="P7" s="808"/>
      <c r="Q7" s="810"/>
      <c r="R7" s="805"/>
      <c r="S7" s="810">
        <v>0</v>
      </c>
      <c r="T7" s="809"/>
      <c r="U7" s="231">
        <v>0</v>
      </c>
    </row>
    <row r="8" spans="1:21" ht="14.4" customHeight="1" x14ac:dyDescent="0.3">
      <c r="A8" s="727">
        <v>22</v>
      </c>
      <c r="B8" s="728" t="s">
        <v>748</v>
      </c>
      <c r="C8" s="728" t="s">
        <v>750</v>
      </c>
      <c r="D8" s="811" t="s">
        <v>1089</v>
      </c>
      <c r="E8" s="812" t="s">
        <v>758</v>
      </c>
      <c r="F8" s="728" t="s">
        <v>749</v>
      </c>
      <c r="G8" s="728" t="s">
        <v>766</v>
      </c>
      <c r="H8" s="728" t="s">
        <v>569</v>
      </c>
      <c r="I8" s="728" t="s">
        <v>706</v>
      </c>
      <c r="J8" s="728" t="s">
        <v>597</v>
      </c>
      <c r="K8" s="728" t="s">
        <v>707</v>
      </c>
      <c r="L8" s="729">
        <v>98.78</v>
      </c>
      <c r="M8" s="729">
        <v>98.78</v>
      </c>
      <c r="N8" s="728">
        <v>1</v>
      </c>
      <c r="O8" s="813">
        <v>1</v>
      </c>
      <c r="P8" s="729"/>
      <c r="Q8" s="746">
        <v>0</v>
      </c>
      <c r="R8" s="728"/>
      <c r="S8" s="746">
        <v>0</v>
      </c>
      <c r="T8" s="813"/>
      <c r="U8" s="769">
        <v>0</v>
      </c>
    </row>
    <row r="9" spans="1:21" ht="14.4" customHeight="1" x14ac:dyDescent="0.3">
      <c r="A9" s="727">
        <v>22</v>
      </c>
      <c r="B9" s="728" t="s">
        <v>748</v>
      </c>
      <c r="C9" s="728" t="s">
        <v>750</v>
      </c>
      <c r="D9" s="811" t="s">
        <v>1089</v>
      </c>
      <c r="E9" s="812" t="s">
        <v>758</v>
      </c>
      <c r="F9" s="728" t="s">
        <v>749</v>
      </c>
      <c r="G9" s="728" t="s">
        <v>766</v>
      </c>
      <c r="H9" s="728" t="s">
        <v>569</v>
      </c>
      <c r="I9" s="728" t="s">
        <v>769</v>
      </c>
      <c r="J9" s="728" t="s">
        <v>770</v>
      </c>
      <c r="K9" s="728" t="s">
        <v>771</v>
      </c>
      <c r="L9" s="729">
        <v>118.54</v>
      </c>
      <c r="M9" s="729">
        <v>237.08</v>
      </c>
      <c r="N9" s="728">
        <v>2</v>
      </c>
      <c r="O9" s="813">
        <v>2</v>
      </c>
      <c r="P9" s="729">
        <v>118.54</v>
      </c>
      <c r="Q9" s="746">
        <v>0.5</v>
      </c>
      <c r="R9" s="728">
        <v>1</v>
      </c>
      <c r="S9" s="746">
        <v>0.5</v>
      </c>
      <c r="T9" s="813">
        <v>1</v>
      </c>
      <c r="U9" s="769">
        <v>0.5</v>
      </c>
    </row>
    <row r="10" spans="1:21" ht="14.4" customHeight="1" x14ac:dyDescent="0.3">
      <c r="A10" s="727">
        <v>22</v>
      </c>
      <c r="B10" s="728" t="s">
        <v>748</v>
      </c>
      <c r="C10" s="728" t="s">
        <v>750</v>
      </c>
      <c r="D10" s="811" t="s">
        <v>1089</v>
      </c>
      <c r="E10" s="812" t="s">
        <v>758</v>
      </c>
      <c r="F10" s="728" t="s">
        <v>749</v>
      </c>
      <c r="G10" s="728" t="s">
        <v>766</v>
      </c>
      <c r="H10" s="728" t="s">
        <v>569</v>
      </c>
      <c r="I10" s="728" t="s">
        <v>710</v>
      </c>
      <c r="J10" s="728" t="s">
        <v>595</v>
      </c>
      <c r="K10" s="728" t="s">
        <v>711</v>
      </c>
      <c r="L10" s="729">
        <v>79.03</v>
      </c>
      <c r="M10" s="729">
        <v>316.12</v>
      </c>
      <c r="N10" s="728">
        <v>4</v>
      </c>
      <c r="O10" s="813">
        <v>3</v>
      </c>
      <c r="P10" s="729"/>
      <c r="Q10" s="746">
        <v>0</v>
      </c>
      <c r="R10" s="728"/>
      <c r="S10" s="746">
        <v>0</v>
      </c>
      <c r="T10" s="813"/>
      <c r="U10" s="769">
        <v>0</v>
      </c>
    </row>
    <row r="11" spans="1:21" ht="14.4" customHeight="1" x14ac:dyDescent="0.3">
      <c r="A11" s="727">
        <v>22</v>
      </c>
      <c r="B11" s="728" t="s">
        <v>748</v>
      </c>
      <c r="C11" s="728" t="s">
        <v>750</v>
      </c>
      <c r="D11" s="811" t="s">
        <v>1089</v>
      </c>
      <c r="E11" s="812" t="s">
        <v>758</v>
      </c>
      <c r="F11" s="728" t="s">
        <v>749</v>
      </c>
      <c r="G11" s="728" t="s">
        <v>766</v>
      </c>
      <c r="H11" s="728" t="s">
        <v>569</v>
      </c>
      <c r="I11" s="728" t="s">
        <v>772</v>
      </c>
      <c r="J11" s="728" t="s">
        <v>704</v>
      </c>
      <c r="K11" s="728" t="s">
        <v>773</v>
      </c>
      <c r="L11" s="729">
        <v>59.27</v>
      </c>
      <c r="M11" s="729">
        <v>59.27</v>
      </c>
      <c r="N11" s="728">
        <v>1</v>
      </c>
      <c r="O11" s="813">
        <v>1</v>
      </c>
      <c r="P11" s="729"/>
      <c r="Q11" s="746">
        <v>0</v>
      </c>
      <c r="R11" s="728"/>
      <c r="S11" s="746">
        <v>0</v>
      </c>
      <c r="T11" s="813"/>
      <c r="U11" s="769">
        <v>0</v>
      </c>
    </row>
    <row r="12" spans="1:21" ht="14.4" customHeight="1" x14ac:dyDescent="0.3">
      <c r="A12" s="727">
        <v>22</v>
      </c>
      <c r="B12" s="728" t="s">
        <v>748</v>
      </c>
      <c r="C12" s="728" t="s">
        <v>750</v>
      </c>
      <c r="D12" s="811" t="s">
        <v>1089</v>
      </c>
      <c r="E12" s="812" t="s">
        <v>758</v>
      </c>
      <c r="F12" s="728" t="s">
        <v>749</v>
      </c>
      <c r="G12" s="728" t="s">
        <v>766</v>
      </c>
      <c r="H12" s="728" t="s">
        <v>528</v>
      </c>
      <c r="I12" s="728" t="s">
        <v>774</v>
      </c>
      <c r="J12" s="728" t="s">
        <v>704</v>
      </c>
      <c r="K12" s="728" t="s">
        <v>775</v>
      </c>
      <c r="L12" s="729">
        <v>98.78</v>
      </c>
      <c r="M12" s="729">
        <v>98.78</v>
      </c>
      <c r="N12" s="728">
        <v>1</v>
      </c>
      <c r="O12" s="813">
        <v>0.5</v>
      </c>
      <c r="P12" s="729"/>
      <c r="Q12" s="746">
        <v>0</v>
      </c>
      <c r="R12" s="728"/>
      <c r="S12" s="746">
        <v>0</v>
      </c>
      <c r="T12" s="813"/>
      <c r="U12" s="769">
        <v>0</v>
      </c>
    </row>
    <row r="13" spans="1:21" ht="14.4" customHeight="1" x14ac:dyDescent="0.3">
      <c r="A13" s="727">
        <v>22</v>
      </c>
      <c r="B13" s="728" t="s">
        <v>748</v>
      </c>
      <c r="C13" s="728" t="s">
        <v>750</v>
      </c>
      <c r="D13" s="811" t="s">
        <v>1089</v>
      </c>
      <c r="E13" s="812" t="s">
        <v>758</v>
      </c>
      <c r="F13" s="728" t="s">
        <v>749</v>
      </c>
      <c r="G13" s="728" t="s">
        <v>766</v>
      </c>
      <c r="H13" s="728" t="s">
        <v>569</v>
      </c>
      <c r="I13" s="728" t="s">
        <v>712</v>
      </c>
      <c r="J13" s="728" t="s">
        <v>704</v>
      </c>
      <c r="K13" s="728" t="s">
        <v>713</v>
      </c>
      <c r="L13" s="729">
        <v>46.07</v>
      </c>
      <c r="M13" s="729">
        <v>184.28</v>
      </c>
      <c r="N13" s="728">
        <v>4</v>
      </c>
      <c r="O13" s="813">
        <v>2</v>
      </c>
      <c r="P13" s="729"/>
      <c r="Q13" s="746">
        <v>0</v>
      </c>
      <c r="R13" s="728"/>
      <c r="S13" s="746">
        <v>0</v>
      </c>
      <c r="T13" s="813"/>
      <c r="U13" s="769">
        <v>0</v>
      </c>
    </row>
    <row r="14" spans="1:21" ht="14.4" customHeight="1" x14ac:dyDescent="0.3">
      <c r="A14" s="727">
        <v>22</v>
      </c>
      <c r="B14" s="728" t="s">
        <v>748</v>
      </c>
      <c r="C14" s="728" t="s">
        <v>750</v>
      </c>
      <c r="D14" s="811" t="s">
        <v>1089</v>
      </c>
      <c r="E14" s="812" t="s">
        <v>758</v>
      </c>
      <c r="F14" s="728" t="s">
        <v>749</v>
      </c>
      <c r="G14" s="728" t="s">
        <v>766</v>
      </c>
      <c r="H14" s="728" t="s">
        <v>528</v>
      </c>
      <c r="I14" s="728" t="s">
        <v>776</v>
      </c>
      <c r="J14" s="728" t="s">
        <v>704</v>
      </c>
      <c r="K14" s="728" t="s">
        <v>777</v>
      </c>
      <c r="L14" s="729">
        <v>79.03</v>
      </c>
      <c r="M14" s="729">
        <v>79.03</v>
      </c>
      <c r="N14" s="728">
        <v>1</v>
      </c>
      <c r="O14" s="813"/>
      <c r="P14" s="729"/>
      <c r="Q14" s="746">
        <v>0</v>
      </c>
      <c r="R14" s="728"/>
      <c r="S14" s="746">
        <v>0</v>
      </c>
      <c r="T14" s="813"/>
      <c r="U14" s="769"/>
    </row>
    <row r="15" spans="1:21" ht="14.4" customHeight="1" x14ac:dyDescent="0.3">
      <c r="A15" s="727">
        <v>22</v>
      </c>
      <c r="B15" s="728" t="s">
        <v>748</v>
      </c>
      <c r="C15" s="728" t="s">
        <v>750</v>
      </c>
      <c r="D15" s="811" t="s">
        <v>1089</v>
      </c>
      <c r="E15" s="812" t="s">
        <v>758</v>
      </c>
      <c r="F15" s="728" t="s">
        <v>749</v>
      </c>
      <c r="G15" s="728" t="s">
        <v>778</v>
      </c>
      <c r="H15" s="728" t="s">
        <v>528</v>
      </c>
      <c r="I15" s="728" t="s">
        <v>779</v>
      </c>
      <c r="J15" s="728" t="s">
        <v>587</v>
      </c>
      <c r="K15" s="728" t="s">
        <v>780</v>
      </c>
      <c r="L15" s="729">
        <v>57.64</v>
      </c>
      <c r="M15" s="729">
        <v>115.28</v>
      </c>
      <c r="N15" s="728">
        <v>2</v>
      </c>
      <c r="O15" s="813">
        <v>1.5</v>
      </c>
      <c r="P15" s="729">
        <v>57.64</v>
      </c>
      <c r="Q15" s="746">
        <v>0.5</v>
      </c>
      <c r="R15" s="728">
        <v>1</v>
      </c>
      <c r="S15" s="746">
        <v>0.5</v>
      </c>
      <c r="T15" s="813">
        <v>0.5</v>
      </c>
      <c r="U15" s="769">
        <v>0.33333333333333331</v>
      </c>
    </row>
    <row r="16" spans="1:21" ht="14.4" customHeight="1" x14ac:dyDescent="0.3">
      <c r="A16" s="727">
        <v>22</v>
      </c>
      <c r="B16" s="728" t="s">
        <v>748</v>
      </c>
      <c r="C16" s="728" t="s">
        <v>750</v>
      </c>
      <c r="D16" s="811" t="s">
        <v>1089</v>
      </c>
      <c r="E16" s="812" t="s">
        <v>758</v>
      </c>
      <c r="F16" s="728" t="s">
        <v>749</v>
      </c>
      <c r="G16" s="728" t="s">
        <v>781</v>
      </c>
      <c r="H16" s="728" t="s">
        <v>528</v>
      </c>
      <c r="I16" s="728" t="s">
        <v>782</v>
      </c>
      <c r="J16" s="728" t="s">
        <v>783</v>
      </c>
      <c r="K16" s="728" t="s">
        <v>784</v>
      </c>
      <c r="L16" s="729">
        <v>99.11</v>
      </c>
      <c r="M16" s="729">
        <v>297.33</v>
      </c>
      <c r="N16" s="728">
        <v>3</v>
      </c>
      <c r="O16" s="813">
        <v>1</v>
      </c>
      <c r="P16" s="729">
        <v>198.22</v>
      </c>
      <c r="Q16" s="746">
        <v>0.66666666666666674</v>
      </c>
      <c r="R16" s="728">
        <v>2</v>
      </c>
      <c r="S16" s="746">
        <v>0.66666666666666663</v>
      </c>
      <c r="T16" s="813">
        <v>0.5</v>
      </c>
      <c r="U16" s="769">
        <v>0.5</v>
      </c>
    </row>
    <row r="17" spans="1:21" ht="14.4" customHeight="1" x14ac:dyDescent="0.3">
      <c r="A17" s="727">
        <v>22</v>
      </c>
      <c r="B17" s="728" t="s">
        <v>748</v>
      </c>
      <c r="C17" s="728" t="s">
        <v>750</v>
      </c>
      <c r="D17" s="811" t="s">
        <v>1089</v>
      </c>
      <c r="E17" s="812" t="s">
        <v>760</v>
      </c>
      <c r="F17" s="728" t="s">
        <v>749</v>
      </c>
      <c r="G17" s="728" t="s">
        <v>766</v>
      </c>
      <c r="H17" s="728" t="s">
        <v>528</v>
      </c>
      <c r="I17" s="728" t="s">
        <v>785</v>
      </c>
      <c r="J17" s="728" t="s">
        <v>704</v>
      </c>
      <c r="K17" s="728" t="s">
        <v>786</v>
      </c>
      <c r="L17" s="729">
        <v>158.05000000000001</v>
      </c>
      <c r="M17" s="729">
        <v>158.05000000000001</v>
      </c>
      <c r="N17" s="728">
        <v>1</v>
      </c>
      <c r="O17" s="813">
        <v>0.5</v>
      </c>
      <c r="P17" s="729">
        <v>158.05000000000001</v>
      </c>
      <c r="Q17" s="746">
        <v>1</v>
      </c>
      <c r="R17" s="728">
        <v>1</v>
      </c>
      <c r="S17" s="746">
        <v>1</v>
      </c>
      <c r="T17" s="813">
        <v>0.5</v>
      </c>
      <c r="U17" s="769">
        <v>1</v>
      </c>
    </row>
    <row r="18" spans="1:21" ht="14.4" customHeight="1" x14ac:dyDescent="0.3">
      <c r="A18" s="727">
        <v>22</v>
      </c>
      <c r="B18" s="728" t="s">
        <v>748</v>
      </c>
      <c r="C18" s="728" t="s">
        <v>750</v>
      </c>
      <c r="D18" s="811" t="s">
        <v>1089</v>
      </c>
      <c r="E18" s="812" t="s">
        <v>760</v>
      </c>
      <c r="F18" s="728" t="s">
        <v>749</v>
      </c>
      <c r="G18" s="728" t="s">
        <v>766</v>
      </c>
      <c r="H18" s="728" t="s">
        <v>569</v>
      </c>
      <c r="I18" s="728" t="s">
        <v>767</v>
      </c>
      <c r="J18" s="728" t="s">
        <v>704</v>
      </c>
      <c r="K18" s="728" t="s">
        <v>768</v>
      </c>
      <c r="L18" s="729">
        <v>0</v>
      </c>
      <c r="M18" s="729">
        <v>0</v>
      </c>
      <c r="N18" s="728">
        <v>2</v>
      </c>
      <c r="O18" s="813">
        <v>2</v>
      </c>
      <c r="P18" s="729"/>
      <c r="Q18" s="746"/>
      <c r="R18" s="728"/>
      <c r="S18" s="746">
        <v>0</v>
      </c>
      <c r="T18" s="813"/>
      <c r="U18" s="769">
        <v>0</v>
      </c>
    </row>
    <row r="19" spans="1:21" ht="14.4" customHeight="1" x14ac:dyDescent="0.3">
      <c r="A19" s="727">
        <v>22</v>
      </c>
      <c r="B19" s="728" t="s">
        <v>748</v>
      </c>
      <c r="C19" s="728" t="s">
        <v>750</v>
      </c>
      <c r="D19" s="811" t="s">
        <v>1089</v>
      </c>
      <c r="E19" s="812" t="s">
        <v>760</v>
      </c>
      <c r="F19" s="728" t="s">
        <v>749</v>
      </c>
      <c r="G19" s="728" t="s">
        <v>766</v>
      </c>
      <c r="H19" s="728" t="s">
        <v>569</v>
      </c>
      <c r="I19" s="728" t="s">
        <v>706</v>
      </c>
      <c r="J19" s="728" t="s">
        <v>597</v>
      </c>
      <c r="K19" s="728" t="s">
        <v>707</v>
      </c>
      <c r="L19" s="729">
        <v>98.78</v>
      </c>
      <c r="M19" s="729">
        <v>197.56</v>
      </c>
      <c r="N19" s="728">
        <v>2</v>
      </c>
      <c r="O19" s="813">
        <v>2</v>
      </c>
      <c r="P19" s="729">
        <v>98.78</v>
      </c>
      <c r="Q19" s="746">
        <v>0.5</v>
      </c>
      <c r="R19" s="728">
        <v>1</v>
      </c>
      <c r="S19" s="746">
        <v>0.5</v>
      </c>
      <c r="T19" s="813">
        <v>1</v>
      </c>
      <c r="U19" s="769">
        <v>0.5</v>
      </c>
    </row>
    <row r="20" spans="1:21" ht="14.4" customHeight="1" x14ac:dyDescent="0.3">
      <c r="A20" s="727">
        <v>22</v>
      </c>
      <c r="B20" s="728" t="s">
        <v>748</v>
      </c>
      <c r="C20" s="728" t="s">
        <v>750</v>
      </c>
      <c r="D20" s="811" t="s">
        <v>1089</v>
      </c>
      <c r="E20" s="812" t="s">
        <v>760</v>
      </c>
      <c r="F20" s="728" t="s">
        <v>749</v>
      </c>
      <c r="G20" s="728" t="s">
        <v>766</v>
      </c>
      <c r="H20" s="728" t="s">
        <v>569</v>
      </c>
      <c r="I20" s="728" t="s">
        <v>769</v>
      </c>
      <c r="J20" s="728" t="s">
        <v>770</v>
      </c>
      <c r="K20" s="728" t="s">
        <v>771</v>
      </c>
      <c r="L20" s="729">
        <v>118.54</v>
      </c>
      <c r="M20" s="729">
        <v>355.62</v>
      </c>
      <c r="N20" s="728">
        <v>3</v>
      </c>
      <c r="O20" s="813">
        <v>2.5</v>
      </c>
      <c r="P20" s="729">
        <v>118.54</v>
      </c>
      <c r="Q20" s="746">
        <v>0.33333333333333337</v>
      </c>
      <c r="R20" s="728">
        <v>1</v>
      </c>
      <c r="S20" s="746">
        <v>0.33333333333333331</v>
      </c>
      <c r="T20" s="813">
        <v>0.5</v>
      </c>
      <c r="U20" s="769">
        <v>0.2</v>
      </c>
    </row>
    <row r="21" spans="1:21" ht="14.4" customHeight="1" x14ac:dyDescent="0.3">
      <c r="A21" s="727">
        <v>22</v>
      </c>
      <c r="B21" s="728" t="s">
        <v>748</v>
      </c>
      <c r="C21" s="728" t="s">
        <v>750</v>
      </c>
      <c r="D21" s="811" t="s">
        <v>1089</v>
      </c>
      <c r="E21" s="812" t="s">
        <v>760</v>
      </c>
      <c r="F21" s="728" t="s">
        <v>749</v>
      </c>
      <c r="G21" s="728" t="s">
        <v>766</v>
      </c>
      <c r="H21" s="728" t="s">
        <v>569</v>
      </c>
      <c r="I21" s="728" t="s">
        <v>710</v>
      </c>
      <c r="J21" s="728" t="s">
        <v>595</v>
      </c>
      <c r="K21" s="728" t="s">
        <v>711</v>
      </c>
      <c r="L21" s="729">
        <v>79.03</v>
      </c>
      <c r="M21" s="729">
        <v>237.09</v>
      </c>
      <c r="N21" s="728">
        <v>3</v>
      </c>
      <c r="O21" s="813">
        <v>3</v>
      </c>
      <c r="P21" s="729">
        <v>79.03</v>
      </c>
      <c r="Q21" s="746">
        <v>0.33333333333333331</v>
      </c>
      <c r="R21" s="728">
        <v>1</v>
      </c>
      <c r="S21" s="746">
        <v>0.33333333333333331</v>
      </c>
      <c r="T21" s="813">
        <v>1</v>
      </c>
      <c r="U21" s="769">
        <v>0.33333333333333331</v>
      </c>
    </row>
    <row r="22" spans="1:21" ht="14.4" customHeight="1" x14ac:dyDescent="0.3">
      <c r="A22" s="727">
        <v>22</v>
      </c>
      <c r="B22" s="728" t="s">
        <v>748</v>
      </c>
      <c r="C22" s="728" t="s">
        <v>750</v>
      </c>
      <c r="D22" s="811" t="s">
        <v>1089</v>
      </c>
      <c r="E22" s="812" t="s">
        <v>760</v>
      </c>
      <c r="F22" s="728" t="s">
        <v>749</v>
      </c>
      <c r="G22" s="728" t="s">
        <v>766</v>
      </c>
      <c r="H22" s="728" t="s">
        <v>569</v>
      </c>
      <c r="I22" s="728" t="s">
        <v>787</v>
      </c>
      <c r="J22" s="728" t="s">
        <v>704</v>
      </c>
      <c r="K22" s="728" t="s">
        <v>788</v>
      </c>
      <c r="L22" s="729">
        <v>118.54</v>
      </c>
      <c r="M22" s="729">
        <v>118.54</v>
      </c>
      <c r="N22" s="728">
        <v>1</v>
      </c>
      <c r="O22" s="813">
        <v>0.5</v>
      </c>
      <c r="P22" s="729">
        <v>118.54</v>
      </c>
      <c r="Q22" s="746">
        <v>1</v>
      </c>
      <c r="R22" s="728">
        <v>1</v>
      </c>
      <c r="S22" s="746">
        <v>1</v>
      </c>
      <c r="T22" s="813">
        <v>0.5</v>
      </c>
      <c r="U22" s="769">
        <v>1</v>
      </c>
    </row>
    <row r="23" spans="1:21" ht="14.4" customHeight="1" x14ac:dyDescent="0.3">
      <c r="A23" s="727">
        <v>22</v>
      </c>
      <c r="B23" s="728" t="s">
        <v>748</v>
      </c>
      <c r="C23" s="728" t="s">
        <v>750</v>
      </c>
      <c r="D23" s="811" t="s">
        <v>1089</v>
      </c>
      <c r="E23" s="812" t="s">
        <v>760</v>
      </c>
      <c r="F23" s="728" t="s">
        <v>749</v>
      </c>
      <c r="G23" s="728" t="s">
        <v>778</v>
      </c>
      <c r="H23" s="728" t="s">
        <v>528</v>
      </c>
      <c r="I23" s="728" t="s">
        <v>789</v>
      </c>
      <c r="J23" s="728" t="s">
        <v>587</v>
      </c>
      <c r="K23" s="728" t="s">
        <v>790</v>
      </c>
      <c r="L23" s="729">
        <v>103.67</v>
      </c>
      <c r="M23" s="729">
        <v>207.34</v>
      </c>
      <c r="N23" s="728">
        <v>2</v>
      </c>
      <c r="O23" s="813">
        <v>1.5</v>
      </c>
      <c r="P23" s="729">
        <v>207.34</v>
      </c>
      <c r="Q23" s="746">
        <v>1</v>
      </c>
      <c r="R23" s="728">
        <v>2</v>
      </c>
      <c r="S23" s="746">
        <v>1</v>
      </c>
      <c r="T23" s="813">
        <v>1.5</v>
      </c>
      <c r="U23" s="769">
        <v>1</v>
      </c>
    </row>
    <row r="24" spans="1:21" ht="14.4" customHeight="1" x14ac:dyDescent="0.3">
      <c r="A24" s="727">
        <v>22</v>
      </c>
      <c r="B24" s="728" t="s">
        <v>748</v>
      </c>
      <c r="C24" s="728" t="s">
        <v>750</v>
      </c>
      <c r="D24" s="811" t="s">
        <v>1089</v>
      </c>
      <c r="E24" s="812" t="s">
        <v>760</v>
      </c>
      <c r="F24" s="728" t="s">
        <v>749</v>
      </c>
      <c r="G24" s="728" t="s">
        <v>781</v>
      </c>
      <c r="H24" s="728" t="s">
        <v>528</v>
      </c>
      <c r="I24" s="728" t="s">
        <v>782</v>
      </c>
      <c r="J24" s="728" t="s">
        <v>783</v>
      </c>
      <c r="K24" s="728" t="s">
        <v>784</v>
      </c>
      <c r="L24" s="729">
        <v>87.67</v>
      </c>
      <c r="M24" s="729">
        <v>526.02</v>
      </c>
      <c r="N24" s="728">
        <v>6</v>
      </c>
      <c r="O24" s="813">
        <v>2.5</v>
      </c>
      <c r="P24" s="729">
        <v>526.02</v>
      </c>
      <c r="Q24" s="746">
        <v>1</v>
      </c>
      <c r="R24" s="728">
        <v>6</v>
      </c>
      <c r="S24" s="746">
        <v>1</v>
      </c>
      <c r="T24" s="813">
        <v>2.5</v>
      </c>
      <c r="U24" s="769">
        <v>1</v>
      </c>
    </row>
    <row r="25" spans="1:21" ht="14.4" customHeight="1" x14ac:dyDescent="0.3">
      <c r="A25" s="727">
        <v>22</v>
      </c>
      <c r="B25" s="728" t="s">
        <v>748</v>
      </c>
      <c r="C25" s="728" t="s">
        <v>750</v>
      </c>
      <c r="D25" s="811" t="s">
        <v>1089</v>
      </c>
      <c r="E25" s="812" t="s">
        <v>760</v>
      </c>
      <c r="F25" s="728" t="s">
        <v>749</v>
      </c>
      <c r="G25" s="728" t="s">
        <v>791</v>
      </c>
      <c r="H25" s="728" t="s">
        <v>528</v>
      </c>
      <c r="I25" s="728" t="s">
        <v>792</v>
      </c>
      <c r="J25" s="728" t="s">
        <v>793</v>
      </c>
      <c r="K25" s="728" t="s">
        <v>794</v>
      </c>
      <c r="L25" s="729">
        <v>0</v>
      </c>
      <c r="M25" s="729">
        <v>0</v>
      </c>
      <c r="N25" s="728">
        <v>1</v>
      </c>
      <c r="O25" s="813">
        <v>0.5</v>
      </c>
      <c r="P25" s="729">
        <v>0</v>
      </c>
      <c r="Q25" s="746"/>
      <c r="R25" s="728">
        <v>1</v>
      </c>
      <c r="S25" s="746">
        <v>1</v>
      </c>
      <c r="T25" s="813">
        <v>0.5</v>
      </c>
      <c r="U25" s="769">
        <v>1</v>
      </c>
    </row>
    <row r="26" spans="1:21" ht="14.4" customHeight="1" x14ac:dyDescent="0.3">
      <c r="A26" s="727">
        <v>22</v>
      </c>
      <c r="B26" s="728" t="s">
        <v>748</v>
      </c>
      <c r="C26" s="728" t="s">
        <v>750</v>
      </c>
      <c r="D26" s="811" t="s">
        <v>1089</v>
      </c>
      <c r="E26" s="812" t="s">
        <v>763</v>
      </c>
      <c r="F26" s="728" t="s">
        <v>749</v>
      </c>
      <c r="G26" s="728" t="s">
        <v>795</v>
      </c>
      <c r="H26" s="728" t="s">
        <v>569</v>
      </c>
      <c r="I26" s="728" t="s">
        <v>796</v>
      </c>
      <c r="J26" s="728" t="s">
        <v>797</v>
      </c>
      <c r="K26" s="728" t="s">
        <v>798</v>
      </c>
      <c r="L26" s="729">
        <v>35.11</v>
      </c>
      <c r="M26" s="729">
        <v>35.11</v>
      </c>
      <c r="N26" s="728">
        <v>1</v>
      </c>
      <c r="O26" s="813">
        <v>1</v>
      </c>
      <c r="P26" s="729"/>
      <c r="Q26" s="746">
        <v>0</v>
      </c>
      <c r="R26" s="728"/>
      <c r="S26" s="746">
        <v>0</v>
      </c>
      <c r="T26" s="813"/>
      <c r="U26" s="769">
        <v>0</v>
      </c>
    </row>
    <row r="27" spans="1:21" ht="14.4" customHeight="1" x14ac:dyDescent="0.3">
      <c r="A27" s="727">
        <v>22</v>
      </c>
      <c r="B27" s="728" t="s">
        <v>748</v>
      </c>
      <c r="C27" s="728" t="s">
        <v>750</v>
      </c>
      <c r="D27" s="811" t="s">
        <v>1089</v>
      </c>
      <c r="E27" s="812" t="s">
        <v>763</v>
      </c>
      <c r="F27" s="728" t="s">
        <v>749</v>
      </c>
      <c r="G27" s="728" t="s">
        <v>799</v>
      </c>
      <c r="H27" s="728" t="s">
        <v>528</v>
      </c>
      <c r="I27" s="728" t="s">
        <v>800</v>
      </c>
      <c r="J27" s="728" t="s">
        <v>601</v>
      </c>
      <c r="K27" s="728" t="s">
        <v>801</v>
      </c>
      <c r="L27" s="729">
        <v>0</v>
      </c>
      <c r="M27" s="729">
        <v>0</v>
      </c>
      <c r="N27" s="728">
        <v>1</v>
      </c>
      <c r="O27" s="813">
        <v>1</v>
      </c>
      <c r="P27" s="729">
        <v>0</v>
      </c>
      <c r="Q27" s="746"/>
      <c r="R27" s="728">
        <v>1</v>
      </c>
      <c r="S27" s="746">
        <v>1</v>
      </c>
      <c r="T27" s="813">
        <v>1</v>
      </c>
      <c r="U27" s="769">
        <v>1</v>
      </c>
    </row>
    <row r="28" spans="1:21" ht="14.4" customHeight="1" x14ac:dyDescent="0.3">
      <c r="A28" s="727">
        <v>22</v>
      </c>
      <c r="B28" s="728" t="s">
        <v>748</v>
      </c>
      <c r="C28" s="728" t="s">
        <v>750</v>
      </c>
      <c r="D28" s="811" t="s">
        <v>1089</v>
      </c>
      <c r="E28" s="812" t="s">
        <v>763</v>
      </c>
      <c r="F28" s="728" t="s">
        <v>749</v>
      </c>
      <c r="G28" s="728" t="s">
        <v>802</v>
      </c>
      <c r="H28" s="728" t="s">
        <v>528</v>
      </c>
      <c r="I28" s="728" t="s">
        <v>803</v>
      </c>
      <c r="J28" s="728" t="s">
        <v>804</v>
      </c>
      <c r="K28" s="728" t="s">
        <v>805</v>
      </c>
      <c r="L28" s="729">
        <v>69.39</v>
      </c>
      <c r="M28" s="729">
        <v>69.39</v>
      </c>
      <c r="N28" s="728">
        <v>1</v>
      </c>
      <c r="O28" s="813">
        <v>1</v>
      </c>
      <c r="P28" s="729"/>
      <c r="Q28" s="746">
        <v>0</v>
      </c>
      <c r="R28" s="728"/>
      <c r="S28" s="746">
        <v>0</v>
      </c>
      <c r="T28" s="813"/>
      <c r="U28" s="769">
        <v>0</v>
      </c>
    </row>
    <row r="29" spans="1:21" ht="14.4" customHeight="1" x14ac:dyDescent="0.3">
      <c r="A29" s="727">
        <v>22</v>
      </c>
      <c r="B29" s="728" t="s">
        <v>748</v>
      </c>
      <c r="C29" s="728" t="s">
        <v>750</v>
      </c>
      <c r="D29" s="811" t="s">
        <v>1089</v>
      </c>
      <c r="E29" s="812" t="s">
        <v>763</v>
      </c>
      <c r="F29" s="728" t="s">
        <v>749</v>
      </c>
      <c r="G29" s="728" t="s">
        <v>806</v>
      </c>
      <c r="H29" s="728" t="s">
        <v>528</v>
      </c>
      <c r="I29" s="728" t="s">
        <v>807</v>
      </c>
      <c r="J29" s="728" t="s">
        <v>808</v>
      </c>
      <c r="K29" s="728" t="s">
        <v>809</v>
      </c>
      <c r="L29" s="729">
        <v>34.15</v>
      </c>
      <c r="M29" s="729">
        <v>68.3</v>
      </c>
      <c r="N29" s="728">
        <v>2</v>
      </c>
      <c r="O29" s="813">
        <v>1</v>
      </c>
      <c r="P29" s="729"/>
      <c r="Q29" s="746">
        <v>0</v>
      </c>
      <c r="R29" s="728"/>
      <c r="S29" s="746">
        <v>0</v>
      </c>
      <c r="T29" s="813"/>
      <c r="U29" s="769">
        <v>0</v>
      </c>
    </row>
    <row r="30" spans="1:21" ht="14.4" customHeight="1" x14ac:dyDescent="0.3">
      <c r="A30" s="727">
        <v>22</v>
      </c>
      <c r="B30" s="728" t="s">
        <v>748</v>
      </c>
      <c r="C30" s="728" t="s">
        <v>750</v>
      </c>
      <c r="D30" s="811" t="s">
        <v>1089</v>
      </c>
      <c r="E30" s="812" t="s">
        <v>763</v>
      </c>
      <c r="F30" s="728" t="s">
        <v>749</v>
      </c>
      <c r="G30" s="728" t="s">
        <v>766</v>
      </c>
      <c r="H30" s="728" t="s">
        <v>528</v>
      </c>
      <c r="I30" s="728" t="s">
        <v>785</v>
      </c>
      <c r="J30" s="728" t="s">
        <v>704</v>
      </c>
      <c r="K30" s="728" t="s">
        <v>786</v>
      </c>
      <c r="L30" s="729">
        <v>158.05000000000001</v>
      </c>
      <c r="M30" s="729">
        <v>158.05000000000001</v>
      </c>
      <c r="N30" s="728">
        <v>1</v>
      </c>
      <c r="O30" s="813">
        <v>0.5</v>
      </c>
      <c r="P30" s="729"/>
      <c r="Q30" s="746">
        <v>0</v>
      </c>
      <c r="R30" s="728"/>
      <c r="S30" s="746">
        <v>0</v>
      </c>
      <c r="T30" s="813"/>
      <c r="U30" s="769">
        <v>0</v>
      </c>
    </row>
    <row r="31" spans="1:21" ht="14.4" customHeight="1" x14ac:dyDescent="0.3">
      <c r="A31" s="727">
        <v>22</v>
      </c>
      <c r="B31" s="728" t="s">
        <v>748</v>
      </c>
      <c r="C31" s="728" t="s">
        <v>750</v>
      </c>
      <c r="D31" s="811" t="s">
        <v>1089</v>
      </c>
      <c r="E31" s="812" t="s">
        <v>763</v>
      </c>
      <c r="F31" s="728" t="s">
        <v>749</v>
      </c>
      <c r="G31" s="728" t="s">
        <v>766</v>
      </c>
      <c r="H31" s="728" t="s">
        <v>569</v>
      </c>
      <c r="I31" s="728" t="s">
        <v>767</v>
      </c>
      <c r="J31" s="728" t="s">
        <v>704</v>
      </c>
      <c r="K31" s="728" t="s">
        <v>768</v>
      </c>
      <c r="L31" s="729">
        <v>0</v>
      </c>
      <c r="M31" s="729">
        <v>0</v>
      </c>
      <c r="N31" s="728">
        <v>1</v>
      </c>
      <c r="O31" s="813">
        <v>1</v>
      </c>
      <c r="P31" s="729">
        <v>0</v>
      </c>
      <c r="Q31" s="746"/>
      <c r="R31" s="728">
        <v>1</v>
      </c>
      <c r="S31" s="746">
        <v>1</v>
      </c>
      <c r="T31" s="813">
        <v>1</v>
      </c>
      <c r="U31" s="769">
        <v>1</v>
      </c>
    </row>
    <row r="32" spans="1:21" ht="14.4" customHeight="1" x14ac:dyDescent="0.3">
      <c r="A32" s="727">
        <v>22</v>
      </c>
      <c r="B32" s="728" t="s">
        <v>748</v>
      </c>
      <c r="C32" s="728" t="s">
        <v>750</v>
      </c>
      <c r="D32" s="811" t="s">
        <v>1089</v>
      </c>
      <c r="E32" s="812" t="s">
        <v>763</v>
      </c>
      <c r="F32" s="728" t="s">
        <v>749</v>
      </c>
      <c r="G32" s="728" t="s">
        <v>766</v>
      </c>
      <c r="H32" s="728" t="s">
        <v>569</v>
      </c>
      <c r="I32" s="728" t="s">
        <v>706</v>
      </c>
      <c r="J32" s="728" t="s">
        <v>597</v>
      </c>
      <c r="K32" s="728" t="s">
        <v>707</v>
      </c>
      <c r="L32" s="729">
        <v>98.78</v>
      </c>
      <c r="M32" s="729">
        <v>1679.2599999999998</v>
      </c>
      <c r="N32" s="728">
        <v>17</v>
      </c>
      <c r="O32" s="813">
        <v>17</v>
      </c>
      <c r="P32" s="729">
        <v>395.12</v>
      </c>
      <c r="Q32" s="746">
        <v>0.23529411764705885</v>
      </c>
      <c r="R32" s="728">
        <v>4</v>
      </c>
      <c r="S32" s="746">
        <v>0.23529411764705882</v>
      </c>
      <c r="T32" s="813">
        <v>4</v>
      </c>
      <c r="U32" s="769">
        <v>0.23529411764705882</v>
      </c>
    </row>
    <row r="33" spans="1:21" ht="14.4" customHeight="1" x14ac:dyDescent="0.3">
      <c r="A33" s="727">
        <v>22</v>
      </c>
      <c r="B33" s="728" t="s">
        <v>748</v>
      </c>
      <c r="C33" s="728" t="s">
        <v>750</v>
      </c>
      <c r="D33" s="811" t="s">
        <v>1089</v>
      </c>
      <c r="E33" s="812" t="s">
        <v>763</v>
      </c>
      <c r="F33" s="728" t="s">
        <v>749</v>
      </c>
      <c r="G33" s="728" t="s">
        <v>766</v>
      </c>
      <c r="H33" s="728" t="s">
        <v>569</v>
      </c>
      <c r="I33" s="728" t="s">
        <v>769</v>
      </c>
      <c r="J33" s="728" t="s">
        <v>770</v>
      </c>
      <c r="K33" s="728" t="s">
        <v>771</v>
      </c>
      <c r="L33" s="729">
        <v>118.54</v>
      </c>
      <c r="M33" s="729">
        <v>2607.8799999999997</v>
      </c>
      <c r="N33" s="728">
        <v>22</v>
      </c>
      <c r="O33" s="813">
        <v>19.5</v>
      </c>
      <c r="P33" s="729">
        <v>1185.3999999999999</v>
      </c>
      <c r="Q33" s="746">
        <v>0.45454545454545453</v>
      </c>
      <c r="R33" s="728">
        <v>10</v>
      </c>
      <c r="S33" s="746">
        <v>0.45454545454545453</v>
      </c>
      <c r="T33" s="813">
        <v>8.5</v>
      </c>
      <c r="U33" s="769">
        <v>0.4358974358974359</v>
      </c>
    </row>
    <row r="34" spans="1:21" ht="14.4" customHeight="1" x14ac:dyDescent="0.3">
      <c r="A34" s="727">
        <v>22</v>
      </c>
      <c r="B34" s="728" t="s">
        <v>748</v>
      </c>
      <c r="C34" s="728" t="s">
        <v>750</v>
      </c>
      <c r="D34" s="811" t="s">
        <v>1089</v>
      </c>
      <c r="E34" s="812" t="s">
        <v>763</v>
      </c>
      <c r="F34" s="728" t="s">
        <v>749</v>
      </c>
      <c r="G34" s="728" t="s">
        <v>766</v>
      </c>
      <c r="H34" s="728" t="s">
        <v>569</v>
      </c>
      <c r="I34" s="728" t="s">
        <v>810</v>
      </c>
      <c r="J34" s="728" t="s">
        <v>811</v>
      </c>
      <c r="K34" s="728" t="s">
        <v>812</v>
      </c>
      <c r="L34" s="729">
        <v>59.27</v>
      </c>
      <c r="M34" s="729">
        <v>59.27</v>
      </c>
      <c r="N34" s="728">
        <v>1</v>
      </c>
      <c r="O34" s="813">
        <v>1</v>
      </c>
      <c r="P34" s="729"/>
      <c r="Q34" s="746">
        <v>0</v>
      </c>
      <c r="R34" s="728"/>
      <c r="S34" s="746">
        <v>0</v>
      </c>
      <c r="T34" s="813"/>
      <c r="U34" s="769">
        <v>0</v>
      </c>
    </row>
    <row r="35" spans="1:21" ht="14.4" customHeight="1" x14ac:dyDescent="0.3">
      <c r="A35" s="727">
        <v>22</v>
      </c>
      <c r="B35" s="728" t="s">
        <v>748</v>
      </c>
      <c r="C35" s="728" t="s">
        <v>750</v>
      </c>
      <c r="D35" s="811" t="s">
        <v>1089</v>
      </c>
      <c r="E35" s="812" t="s">
        <v>763</v>
      </c>
      <c r="F35" s="728" t="s">
        <v>749</v>
      </c>
      <c r="G35" s="728" t="s">
        <v>766</v>
      </c>
      <c r="H35" s="728" t="s">
        <v>569</v>
      </c>
      <c r="I35" s="728" t="s">
        <v>710</v>
      </c>
      <c r="J35" s="728" t="s">
        <v>595</v>
      </c>
      <c r="K35" s="728" t="s">
        <v>711</v>
      </c>
      <c r="L35" s="729">
        <v>79.03</v>
      </c>
      <c r="M35" s="729">
        <v>1817.6899999999998</v>
      </c>
      <c r="N35" s="728">
        <v>23</v>
      </c>
      <c r="O35" s="813">
        <v>18.5</v>
      </c>
      <c r="P35" s="729">
        <v>790.3</v>
      </c>
      <c r="Q35" s="746">
        <v>0.43478260869565222</v>
      </c>
      <c r="R35" s="728">
        <v>10</v>
      </c>
      <c r="S35" s="746">
        <v>0.43478260869565216</v>
      </c>
      <c r="T35" s="813">
        <v>7.5</v>
      </c>
      <c r="U35" s="769">
        <v>0.40540540540540543</v>
      </c>
    </row>
    <row r="36" spans="1:21" ht="14.4" customHeight="1" x14ac:dyDescent="0.3">
      <c r="A36" s="727">
        <v>22</v>
      </c>
      <c r="B36" s="728" t="s">
        <v>748</v>
      </c>
      <c r="C36" s="728" t="s">
        <v>750</v>
      </c>
      <c r="D36" s="811" t="s">
        <v>1089</v>
      </c>
      <c r="E36" s="812" t="s">
        <v>763</v>
      </c>
      <c r="F36" s="728" t="s">
        <v>749</v>
      </c>
      <c r="G36" s="728" t="s">
        <v>766</v>
      </c>
      <c r="H36" s="728" t="s">
        <v>569</v>
      </c>
      <c r="I36" s="728" t="s">
        <v>772</v>
      </c>
      <c r="J36" s="728" t="s">
        <v>704</v>
      </c>
      <c r="K36" s="728" t="s">
        <v>773</v>
      </c>
      <c r="L36" s="729">
        <v>59.27</v>
      </c>
      <c r="M36" s="729">
        <v>59.27</v>
      </c>
      <c r="N36" s="728">
        <v>1</v>
      </c>
      <c r="O36" s="813">
        <v>1</v>
      </c>
      <c r="P36" s="729">
        <v>59.27</v>
      </c>
      <c r="Q36" s="746">
        <v>1</v>
      </c>
      <c r="R36" s="728">
        <v>1</v>
      </c>
      <c r="S36" s="746">
        <v>1</v>
      </c>
      <c r="T36" s="813">
        <v>1</v>
      </c>
      <c r="U36" s="769">
        <v>1</v>
      </c>
    </row>
    <row r="37" spans="1:21" ht="14.4" customHeight="1" x14ac:dyDescent="0.3">
      <c r="A37" s="727">
        <v>22</v>
      </c>
      <c r="B37" s="728" t="s">
        <v>748</v>
      </c>
      <c r="C37" s="728" t="s">
        <v>750</v>
      </c>
      <c r="D37" s="811" t="s">
        <v>1089</v>
      </c>
      <c r="E37" s="812" t="s">
        <v>763</v>
      </c>
      <c r="F37" s="728" t="s">
        <v>749</v>
      </c>
      <c r="G37" s="728" t="s">
        <v>766</v>
      </c>
      <c r="H37" s="728" t="s">
        <v>528</v>
      </c>
      <c r="I37" s="728" t="s">
        <v>774</v>
      </c>
      <c r="J37" s="728" t="s">
        <v>704</v>
      </c>
      <c r="K37" s="728" t="s">
        <v>775</v>
      </c>
      <c r="L37" s="729">
        <v>98.78</v>
      </c>
      <c r="M37" s="729">
        <v>197.56</v>
      </c>
      <c r="N37" s="728">
        <v>2</v>
      </c>
      <c r="O37" s="813">
        <v>2</v>
      </c>
      <c r="P37" s="729">
        <v>197.56</v>
      </c>
      <c r="Q37" s="746">
        <v>1</v>
      </c>
      <c r="R37" s="728">
        <v>2</v>
      </c>
      <c r="S37" s="746">
        <v>1</v>
      </c>
      <c r="T37" s="813">
        <v>2</v>
      </c>
      <c r="U37" s="769">
        <v>1</v>
      </c>
    </row>
    <row r="38" spans="1:21" ht="14.4" customHeight="1" x14ac:dyDescent="0.3">
      <c r="A38" s="727">
        <v>22</v>
      </c>
      <c r="B38" s="728" t="s">
        <v>748</v>
      </c>
      <c r="C38" s="728" t="s">
        <v>750</v>
      </c>
      <c r="D38" s="811" t="s">
        <v>1089</v>
      </c>
      <c r="E38" s="812" t="s">
        <v>763</v>
      </c>
      <c r="F38" s="728" t="s">
        <v>749</v>
      </c>
      <c r="G38" s="728" t="s">
        <v>766</v>
      </c>
      <c r="H38" s="728" t="s">
        <v>569</v>
      </c>
      <c r="I38" s="728" t="s">
        <v>787</v>
      </c>
      <c r="J38" s="728" t="s">
        <v>704</v>
      </c>
      <c r="K38" s="728" t="s">
        <v>788</v>
      </c>
      <c r="L38" s="729">
        <v>118.54</v>
      </c>
      <c r="M38" s="729">
        <v>829.78</v>
      </c>
      <c r="N38" s="728">
        <v>7</v>
      </c>
      <c r="O38" s="813">
        <v>6.5</v>
      </c>
      <c r="P38" s="729">
        <v>355.62</v>
      </c>
      <c r="Q38" s="746">
        <v>0.4285714285714286</v>
      </c>
      <c r="R38" s="728">
        <v>3</v>
      </c>
      <c r="S38" s="746">
        <v>0.42857142857142855</v>
      </c>
      <c r="T38" s="813">
        <v>3</v>
      </c>
      <c r="U38" s="769">
        <v>0.46153846153846156</v>
      </c>
    </row>
    <row r="39" spans="1:21" ht="14.4" customHeight="1" x14ac:dyDescent="0.3">
      <c r="A39" s="727">
        <v>22</v>
      </c>
      <c r="B39" s="728" t="s">
        <v>748</v>
      </c>
      <c r="C39" s="728" t="s">
        <v>750</v>
      </c>
      <c r="D39" s="811" t="s">
        <v>1089</v>
      </c>
      <c r="E39" s="812" t="s">
        <v>763</v>
      </c>
      <c r="F39" s="728" t="s">
        <v>749</v>
      </c>
      <c r="G39" s="728" t="s">
        <v>766</v>
      </c>
      <c r="H39" s="728" t="s">
        <v>528</v>
      </c>
      <c r="I39" s="728" t="s">
        <v>776</v>
      </c>
      <c r="J39" s="728" t="s">
        <v>704</v>
      </c>
      <c r="K39" s="728" t="s">
        <v>777</v>
      </c>
      <c r="L39" s="729">
        <v>79.03</v>
      </c>
      <c r="M39" s="729">
        <v>474.18</v>
      </c>
      <c r="N39" s="728">
        <v>6</v>
      </c>
      <c r="O39" s="813">
        <v>6</v>
      </c>
      <c r="P39" s="729">
        <v>237.09</v>
      </c>
      <c r="Q39" s="746">
        <v>0.5</v>
      </c>
      <c r="R39" s="728">
        <v>3</v>
      </c>
      <c r="S39" s="746">
        <v>0.5</v>
      </c>
      <c r="T39" s="813">
        <v>3</v>
      </c>
      <c r="U39" s="769">
        <v>0.5</v>
      </c>
    </row>
    <row r="40" spans="1:21" ht="14.4" customHeight="1" x14ac:dyDescent="0.3">
      <c r="A40" s="727">
        <v>22</v>
      </c>
      <c r="B40" s="728" t="s">
        <v>748</v>
      </c>
      <c r="C40" s="728" t="s">
        <v>750</v>
      </c>
      <c r="D40" s="811" t="s">
        <v>1089</v>
      </c>
      <c r="E40" s="812" t="s">
        <v>763</v>
      </c>
      <c r="F40" s="728" t="s">
        <v>749</v>
      </c>
      <c r="G40" s="728" t="s">
        <v>778</v>
      </c>
      <c r="H40" s="728" t="s">
        <v>528</v>
      </c>
      <c r="I40" s="728" t="s">
        <v>813</v>
      </c>
      <c r="J40" s="728" t="s">
        <v>587</v>
      </c>
      <c r="K40" s="728" t="s">
        <v>780</v>
      </c>
      <c r="L40" s="729">
        <v>93.71</v>
      </c>
      <c r="M40" s="729">
        <v>93.71</v>
      </c>
      <c r="N40" s="728">
        <v>1</v>
      </c>
      <c r="O40" s="813">
        <v>0.5</v>
      </c>
      <c r="P40" s="729"/>
      <c r="Q40" s="746">
        <v>0</v>
      </c>
      <c r="R40" s="728"/>
      <c r="S40" s="746">
        <v>0</v>
      </c>
      <c r="T40" s="813"/>
      <c r="U40" s="769">
        <v>0</v>
      </c>
    </row>
    <row r="41" spans="1:21" ht="14.4" customHeight="1" x14ac:dyDescent="0.3">
      <c r="A41" s="727">
        <v>22</v>
      </c>
      <c r="B41" s="728" t="s">
        <v>748</v>
      </c>
      <c r="C41" s="728" t="s">
        <v>750</v>
      </c>
      <c r="D41" s="811" t="s">
        <v>1089</v>
      </c>
      <c r="E41" s="812" t="s">
        <v>763</v>
      </c>
      <c r="F41" s="728" t="s">
        <v>749</v>
      </c>
      <c r="G41" s="728" t="s">
        <v>778</v>
      </c>
      <c r="H41" s="728" t="s">
        <v>528</v>
      </c>
      <c r="I41" s="728" t="s">
        <v>814</v>
      </c>
      <c r="J41" s="728" t="s">
        <v>815</v>
      </c>
      <c r="K41" s="728" t="s">
        <v>816</v>
      </c>
      <c r="L41" s="729">
        <v>0</v>
      </c>
      <c r="M41" s="729">
        <v>0</v>
      </c>
      <c r="N41" s="728">
        <v>1</v>
      </c>
      <c r="O41" s="813">
        <v>0.5</v>
      </c>
      <c r="P41" s="729">
        <v>0</v>
      </c>
      <c r="Q41" s="746"/>
      <c r="R41" s="728">
        <v>1</v>
      </c>
      <c r="S41" s="746">
        <v>1</v>
      </c>
      <c r="T41" s="813">
        <v>0.5</v>
      </c>
      <c r="U41" s="769">
        <v>1</v>
      </c>
    </row>
    <row r="42" spans="1:21" ht="14.4" customHeight="1" x14ac:dyDescent="0.3">
      <c r="A42" s="727">
        <v>22</v>
      </c>
      <c r="B42" s="728" t="s">
        <v>748</v>
      </c>
      <c r="C42" s="728" t="s">
        <v>750</v>
      </c>
      <c r="D42" s="811" t="s">
        <v>1089</v>
      </c>
      <c r="E42" s="812" t="s">
        <v>763</v>
      </c>
      <c r="F42" s="728" t="s">
        <v>749</v>
      </c>
      <c r="G42" s="728" t="s">
        <v>778</v>
      </c>
      <c r="H42" s="728" t="s">
        <v>528</v>
      </c>
      <c r="I42" s="728" t="s">
        <v>779</v>
      </c>
      <c r="J42" s="728" t="s">
        <v>587</v>
      </c>
      <c r="K42" s="728" t="s">
        <v>780</v>
      </c>
      <c r="L42" s="729">
        <v>57.64</v>
      </c>
      <c r="M42" s="729">
        <v>57.64</v>
      </c>
      <c r="N42" s="728">
        <v>1</v>
      </c>
      <c r="O42" s="813">
        <v>0.5</v>
      </c>
      <c r="P42" s="729"/>
      <c r="Q42" s="746">
        <v>0</v>
      </c>
      <c r="R42" s="728"/>
      <c r="S42" s="746">
        <v>0</v>
      </c>
      <c r="T42" s="813"/>
      <c r="U42" s="769">
        <v>0</v>
      </c>
    </row>
    <row r="43" spans="1:21" ht="14.4" customHeight="1" x14ac:dyDescent="0.3">
      <c r="A43" s="727">
        <v>22</v>
      </c>
      <c r="B43" s="728" t="s">
        <v>748</v>
      </c>
      <c r="C43" s="728" t="s">
        <v>750</v>
      </c>
      <c r="D43" s="811" t="s">
        <v>1089</v>
      </c>
      <c r="E43" s="812" t="s">
        <v>763</v>
      </c>
      <c r="F43" s="728" t="s">
        <v>749</v>
      </c>
      <c r="G43" s="728" t="s">
        <v>778</v>
      </c>
      <c r="H43" s="728" t="s">
        <v>528</v>
      </c>
      <c r="I43" s="728" t="s">
        <v>817</v>
      </c>
      <c r="J43" s="728" t="s">
        <v>587</v>
      </c>
      <c r="K43" s="728" t="s">
        <v>790</v>
      </c>
      <c r="L43" s="729">
        <v>185.26</v>
      </c>
      <c r="M43" s="729">
        <v>185.26</v>
      </c>
      <c r="N43" s="728">
        <v>1</v>
      </c>
      <c r="O43" s="813">
        <v>0.5</v>
      </c>
      <c r="P43" s="729">
        <v>185.26</v>
      </c>
      <c r="Q43" s="746">
        <v>1</v>
      </c>
      <c r="R43" s="728">
        <v>1</v>
      </c>
      <c r="S43" s="746">
        <v>1</v>
      </c>
      <c r="T43" s="813">
        <v>0.5</v>
      </c>
      <c r="U43" s="769">
        <v>1</v>
      </c>
    </row>
    <row r="44" spans="1:21" ht="14.4" customHeight="1" x14ac:dyDescent="0.3">
      <c r="A44" s="727">
        <v>22</v>
      </c>
      <c r="B44" s="728" t="s">
        <v>748</v>
      </c>
      <c r="C44" s="728" t="s">
        <v>750</v>
      </c>
      <c r="D44" s="811" t="s">
        <v>1089</v>
      </c>
      <c r="E44" s="812" t="s">
        <v>763</v>
      </c>
      <c r="F44" s="728" t="s">
        <v>749</v>
      </c>
      <c r="G44" s="728" t="s">
        <v>818</v>
      </c>
      <c r="H44" s="728" t="s">
        <v>569</v>
      </c>
      <c r="I44" s="728" t="s">
        <v>819</v>
      </c>
      <c r="J44" s="728" t="s">
        <v>820</v>
      </c>
      <c r="K44" s="728" t="s">
        <v>821</v>
      </c>
      <c r="L44" s="729">
        <v>72.88</v>
      </c>
      <c r="M44" s="729">
        <v>72.88</v>
      </c>
      <c r="N44" s="728">
        <v>1</v>
      </c>
      <c r="O44" s="813">
        <v>1</v>
      </c>
      <c r="P44" s="729"/>
      <c r="Q44" s="746">
        <v>0</v>
      </c>
      <c r="R44" s="728"/>
      <c r="S44" s="746">
        <v>0</v>
      </c>
      <c r="T44" s="813"/>
      <c r="U44" s="769">
        <v>0</v>
      </c>
    </row>
    <row r="45" spans="1:21" ht="14.4" customHeight="1" x14ac:dyDescent="0.3">
      <c r="A45" s="727">
        <v>22</v>
      </c>
      <c r="B45" s="728" t="s">
        <v>748</v>
      </c>
      <c r="C45" s="728" t="s">
        <v>750</v>
      </c>
      <c r="D45" s="811" t="s">
        <v>1089</v>
      </c>
      <c r="E45" s="812" t="s">
        <v>763</v>
      </c>
      <c r="F45" s="728" t="s">
        <v>749</v>
      </c>
      <c r="G45" s="728" t="s">
        <v>781</v>
      </c>
      <c r="H45" s="728" t="s">
        <v>528</v>
      </c>
      <c r="I45" s="728" t="s">
        <v>782</v>
      </c>
      <c r="J45" s="728" t="s">
        <v>783</v>
      </c>
      <c r="K45" s="728" t="s">
        <v>784</v>
      </c>
      <c r="L45" s="729">
        <v>99.11</v>
      </c>
      <c r="M45" s="729">
        <v>297.33</v>
      </c>
      <c r="N45" s="728">
        <v>3</v>
      </c>
      <c r="O45" s="813">
        <v>1</v>
      </c>
      <c r="P45" s="729">
        <v>198.22</v>
      </c>
      <c r="Q45" s="746">
        <v>0.66666666666666674</v>
      </c>
      <c r="R45" s="728">
        <v>2</v>
      </c>
      <c r="S45" s="746">
        <v>0.66666666666666663</v>
      </c>
      <c r="T45" s="813">
        <v>0.5</v>
      </c>
      <c r="U45" s="769">
        <v>0.5</v>
      </c>
    </row>
    <row r="46" spans="1:21" ht="14.4" customHeight="1" x14ac:dyDescent="0.3">
      <c r="A46" s="727">
        <v>22</v>
      </c>
      <c r="B46" s="728" t="s">
        <v>748</v>
      </c>
      <c r="C46" s="728" t="s">
        <v>750</v>
      </c>
      <c r="D46" s="811" t="s">
        <v>1089</v>
      </c>
      <c r="E46" s="812" t="s">
        <v>763</v>
      </c>
      <c r="F46" s="728" t="s">
        <v>749</v>
      </c>
      <c r="G46" s="728" t="s">
        <v>781</v>
      </c>
      <c r="H46" s="728" t="s">
        <v>528</v>
      </c>
      <c r="I46" s="728" t="s">
        <v>782</v>
      </c>
      <c r="J46" s="728" t="s">
        <v>783</v>
      </c>
      <c r="K46" s="728" t="s">
        <v>784</v>
      </c>
      <c r="L46" s="729">
        <v>87.67</v>
      </c>
      <c r="M46" s="729">
        <v>438.35</v>
      </c>
      <c r="N46" s="728">
        <v>5</v>
      </c>
      <c r="O46" s="813">
        <v>1</v>
      </c>
      <c r="P46" s="729">
        <v>175.34</v>
      </c>
      <c r="Q46" s="746">
        <v>0.39999999999999997</v>
      </c>
      <c r="R46" s="728">
        <v>2</v>
      </c>
      <c r="S46" s="746">
        <v>0.4</v>
      </c>
      <c r="T46" s="813">
        <v>0.5</v>
      </c>
      <c r="U46" s="769">
        <v>0.5</v>
      </c>
    </row>
    <row r="47" spans="1:21" ht="14.4" customHeight="1" x14ac:dyDescent="0.3">
      <c r="A47" s="727">
        <v>22</v>
      </c>
      <c r="B47" s="728" t="s">
        <v>748</v>
      </c>
      <c r="C47" s="728" t="s">
        <v>750</v>
      </c>
      <c r="D47" s="811" t="s">
        <v>1089</v>
      </c>
      <c r="E47" s="812" t="s">
        <v>765</v>
      </c>
      <c r="F47" s="728" t="s">
        <v>749</v>
      </c>
      <c r="G47" s="728" t="s">
        <v>766</v>
      </c>
      <c r="H47" s="728" t="s">
        <v>569</v>
      </c>
      <c r="I47" s="728" t="s">
        <v>822</v>
      </c>
      <c r="J47" s="728" t="s">
        <v>704</v>
      </c>
      <c r="K47" s="728" t="s">
        <v>823</v>
      </c>
      <c r="L47" s="729">
        <v>69.55</v>
      </c>
      <c r="M47" s="729">
        <v>69.55</v>
      </c>
      <c r="N47" s="728">
        <v>1</v>
      </c>
      <c r="O47" s="813">
        <v>1</v>
      </c>
      <c r="P47" s="729"/>
      <c r="Q47" s="746">
        <v>0</v>
      </c>
      <c r="R47" s="728"/>
      <c r="S47" s="746">
        <v>0</v>
      </c>
      <c r="T47" s="813"/>
      <c r="U47" s="769">
        <v>0</v>
      </c>
    </row>
    <row r="48" spans="1:21" ht="14.4" customHeight="1" x14ac:dyDescent="0.3">
      <c r="A48" s="727">
        <v>22</v>
      </c>
      <c r="B48" s="728" t="s">
        <v>748</v>
      </c>
      <c r="C48" s="728" t="s">
        <v>750</v>
      </c>
      <c r="D48" s="811" t="s">
        <v>1089</v>
      </c>
      <c r="E48" s="812" t="s">
        <v>765</v>
      </c>
      <c r="F48" s="728" t="s">
        <v>749</v>
      </c>
      <c r="G48" s="728" t="s">
        <v>766</v>
      </c>
      <c r="H48" s="728" t="s">
        <v>569</v>
      </c>
      <c r="I48" s="728" t="s">
        <v>767</v>
      </c>
      <c r="J48" s="728" t="s">
        <v>704</v>
      </c>
      <c r="K48" s="728" t="s">
        <v>768</v>
      </c>
      <c r="L48" s="729">
        <v>0</v>
      </c>
      <c r="M48" s="729">
        <v>0</v>
      </c>
      <c r="N48" s="728">
        <v>1</v>
      </c>
      <c r="O48" s="813">
        <v>1</v>
      </c>
      <c r="P48" s="729">
        <v>0</v>
      </c>
      <c r="Q48" s="746"/>
      <c r="R48" s="728">
        <v>1</v>
      </c>
      <c r="S48" s="746">
        <v>1</v>
      </c>
      <c r="T48" s="813">
        <v>1</v>
      </c>
      <c r="U48" s="769">
        <v>1</v>
      </c>
    </row>
    <row r="49" spans="1:21" ht="14.4" customHeight="1" x14ac:dyDescent="0.3">
      <c r="A49" s="727">
        <v>22</v>
      </c>
      <c r="B49" s="728" t="s">
        <v>748</v>
      </c>
      <c r="C49" s="728" t="s">
        <v>750</v>
      </c>
      <c r="D49" s="811" t="s">
        <v>1089</v>
      </c>
      <c r="E49" s="812" t="s">
        <v>765</v>
      </c>
      <c r="F49" s="728" t="s">
        <v>749</v>
      </c>
      <c r="G49" s="728" t="s">
        <v>766</v>
      </c>
      <c r="H49" s="728" t="s">
        <v>569</v>
      </c>
      <c r="I49" s="728" t="s">
        <v>769</v>
      </c>
      <c r="J49" s="728" t="s">
        <v>770</v>
      </c>
      <c r="K49" s="728" t="s">
        <v>771</v>
      </c>
      <c r="L49" s="729">
        <v>118.54</v>
      </c>
      <c r="M49" s="729">
        <v>237.08</v>
      </c>
      <c r="N49" s="728">
        <v>2</v>
      </c>
      <c r="O49" s="813">
        <v>2</v>
      </c>
      <c r="P49" s="729"/>
      <c r="Q49" s="746">
        <v>0</v>
      </c>
      <c r="R49" s="728"/>
      <c r="S49" s="746">
        <v>0</v>
      </c>
      <c r="T49" s="813"/>
      <c r="U49" s="769">
        <v>0</v>
      </c>
    </row>
    <row r="50" spans="1:21" ht="14.4" customHeight="1" x14ac:dyDescent="0.3">
      <c r="A50" s="727">
        <v>22</v>
      </c>
      <c r="B50" s="728" t="s">
        <v>748</v>
      </c>
      <c r="C50" s="728" t="s">
        <v>750</v>
      </c>
      <c r="D50" s="811" t="s">
        <v>1089</v>
      </c>
      <c r="E50" s="812" t="s">
        <v>765</v>
      </c>
      <c r="F50" s="728" t="s">
        <v>749</v>
      </c>
      <c r="G50" s="728" t="s">
        <v>766</v>
      </c>
      <c r="H50" s="728" t="s">
        <v>569</v>
      </c>
      <c r="I50" s="728" t="s">
        <v>710</v>
      </c>
      <c r="J50" s="728" t="s">
        <v>595</v>
      </c>
      <c r="K50" s="728" t="s">
        <v>711</v>
      </c>
      <c r="L50" s="729">
        <v>79.03</v>
      </c>
      <c r="M50" s="729">
        <v>237.09</v>
      </c>
      <c r="N50" s="728">
        <v>3</v>
      </c>
      <c r="O50" s="813">
        <v>3</v>
      </c>
      <c r="P50" s="729">
        <v>79.03</v>
      </c>
      <c r="Q50" s="746">
        <v>0.33333333333333331</v>
      </c>
      <c r="R50" s="728">
        <v>1</v>
      </c>
      <c r="S50" s="746">
        <v>0.33333333333333331</v>
      </c>
      <c r="T50" s="813">
        <v>1</v>
      </c>
      <c r="U50" s="769">
        <v>0.33333333333333331</v>
      </c>
    </row>
    <row r="51" spans="1:21" ht="14.4" customHeight="1" x14ac:dyDescent="0.3">
      <c r="A51" s="727">
        <v>22</v>
      </c>
      <c r="B51" s="728" t="s">
        <v>748</v>
      </c>
      <c r="C51" s="728" t="s">
        <v>750</v>
      </c>
      <c r="D51" s="811" t="s">
        <v>1089</v>
      </c>
      <c r="E51" s="812" t="s">
        <v>765</v>
      </c>
      <c r="F51" s="728" t="s">
        <v>749</v>
      </c>
      <c r="G51" s="728" t="s">
        <v>766</v>
      </c>
      <c r="H51" s="728" t="s">
        <v>528</v>
      </c>
      <c r="I51" s="728" t="s">
        <v>774</v>
      </c>
      <c r="J51" s="728" t="s">
        <v>704</v>
      </c>
      <c r="K51" s="728" t="s">
        <v>775</v>
      </c>
      <c r="L51" s="729">
        <v>98.78</v>
      </c>
      <c r="M51" s="729">
        <v>98.78</v>
      </c>
      <c r="N51" s="728">
        <v>1</v>
      </c>
      <c r="O51" s="813">
        <v>1</v>
      </c>
      <c r="P51" s="729"/>
      <c r="Q51" s="746">
        <v>0</v>
      </c>
      <c r="R51" s="728"/>
      <c r="S51" s="746">
        <v>0</v>
      </c>
      <c r="T51" s="813"/>
      <c r="U51" s="769">
        <v>0</v>
      </c>
    </row>
    <row r="52" spans="1:21" ht="14.4" customHeight="1" x14ac:dyDescent="0.3">
      <c r="A52" s="727">
        <v>22</v>
      </c>
      <c r="B52" s="728" t="s">
        <v>748</v>
      </c>
      <c r="C52" s="728" t="s">
        <v>750</v>
      </c>
      <c r="D52" s="811" t="s">
        <v>1089</v>
      </c>
      <c r="E52" s="812" t="s">
        <v>765</v>
      </c>
      <c r="F52" s="728" t="s">
        <v>749</v>
      </c>
      <c r="G52" s="728" t="s">
        <v>766</v>
      </c>
      <c r="H52" s="728" t="s">
        <v>569</v>
      </c>
      <c r="I52" s="728" t="s">
        <v>787</v>
      </c>
      <c r="J52" s="728" t="s">
        <v>704</v>
      </c>
      <c r="K52" s="728" t="s">
        <v>788</v>
      </c>
      <c r="L52" s="729">
        <v>118.54</v>
      </c>
      <c r="M52" s="729">
        <v>237.08</v>
      </c>
      <c r="N52" s="728">
        <v>2</v>
      </c>
      <c r="O52" s="813">
        <v>2</v>
      </c>
      <c r="P52" s="729"/>
      <c r="Q52" s="746">
        <v>0</v>
      </c>
      <c r="R52" s="728"/>
      <c r="S52" s="746">
        <v>0</v>
      </c>
      <c r="T52" s="813"/>
      <c r="U52" s="769">
        <v>0</v>
      </c>
    </row>
    <row r="53" spans="1:21" ht="14.4" customHeight="1" x14ac:dyDescent="0.3">
      <c r="A53" s="727">
        <v>22</v>
      </c>
      <c r="B53" s="728" t="s">
        <v>748</v>
      </c>
      <c r="C53" s="728" t="s">
        <v>750</v>
      </c>
      <c r="D53" s="811" t="s">
        <v>1089</v>
      </c>
      <c r="E53" s="812" t="s">
        <v>765</v>
      </c>
      <c r="F53" s="728" t="s">
        <v>749</v>
      </c>
      <c r="G53" s="728" t="s">
        <v>824</v>
      </c>
      <c r="H53" s="728" t="s">
        <v>528</v>
      </c>
      <c r="I53" s="728" t="s">
        <v>825</v>
      </c>
      <c r="J53" s="728" t="s">
        <v>826</v>
      </c>
      <c r="K53" s="728" t="s">
        <v>827</v>
      </c>
      <c r="L53" s="729">
        <v>10.65</v>
      </c>
      <c r="M53" s="729">
        <v>10.65</v>
      </c>
      <c r="N53" s="728">
        <v>1</v>
      </c>
      <c r="O53" s="813">
        <v>0.5</v>
      </c>
      <c r="P53" s="729">
        <v>10.65</v>
      </c>
      <c r="Q53" s="746">
        <v>1</v>
      </c>
      <c r="R53" s="728">
        <v>1</v>
      </c>
      <c r="S53" s="746">
        <v>1</v>
      </c>
      <c r="T53" s="813">
        <v>0.5</v>
      </c>
      <c r="U53" s="769">
        <v>1</v>
      </c>
    </row>
    <row r="54" spans="1:21" ht="14.4" customHeight="1" x14ac:dyDescent="0.3">
      <c r="A54" s="727">
        <v>22</v>
      </c>
      <c r="B54" s="728" t="s">
        <v>748</v>
      </c>
      <c r="C54" s="728" t="s">
        <v>750</v>
      </c>
      <c r="D54" s="811" t="s">
        <v>1089</v>
      </c>
      <c r="E54" s="812" t="s">
        <v>765</v>
      </c>
      <c r="F54" s="728" t="s">
        <v>749</v>
      </c>
      <c r="G54" s="728" t="s">
        <v>778</v>
      </c>
      <c r="H54" s="728" t="s">
        <v>528</v>
      </c>
      <c r="I54" s="728" t="s">
        <v>813</v>
      </c>
      <c r="J54" s="728" t="s">
        <v>587</v>
      </c>
      <c r="K54" s="728" t="s">
        <v>780</v>
      </c>
      <c r="L54" s="729">
        <v>93.71</v>
      </c>
      <c r="M54" s="729">
        <v>187.42</v>
      </c>
      <c r="N54" s="728">
        <v>2</v>
      </c>
      <c r="O54" s="813">
        <v>1</v>
      </c>
      <c r="P54" s="729">
        <v>93.71</v>
      </c>
      <c r="Q54" s="746">
        <v>0.5</v>
      </c>
      <c r="R54" s="728">
        <v>1</v>
      </c>
      <c r="S54" s="746">
        <v>0.5</v>
      </c>
      <c r="T54" s="813">
        <v>0.5</v>
      </c>
      <c r="U54" s="769">
        <v>0.5</v>
      </c>
    </row>
    <row r="55" spans="1:21" ht="14.4" customHeight="1" x14ac:dyDescent="0.3">
      <c r="A55" s="727">
        <v>22</v>
      </c>
      <c r="B55" s="728" t="s">
        <v>748</v>
      </c>
      <c r="C55" s="728" t="s">
        <v>750</v>
      </c>
      <c r="D55" s="811" t="s">
        <v>1089</v>
      </c>
      <c r="E55" s="812" t="s">
        <v>765</v>
      </c>
      <c r="F55" s="728" t="s">
        <v>749</v>
      </c>
      <c r="G55" s="728" t="s">
        <v>828</v>
      </c>
      <c r="H55" s="728" t="s">
        <v>528</v>
      </c>
      <c r="I55" s="728" t="s">
        <v>829</v>
      </c>
      <c r="J55" s="728" t="s">
        <v>830</v>
      </c>
      <c r="K55" s="728" t="s">
        <v>831</v>
      </c>
      <c r="L55" s="729">
        <v>0</v>
      </c>
      <c r="M55" s="729">
        <v>0</v>
      </c>
      <c r="N55" s="728">
        <v>1</v>
      </c>
      <c r="O55" s="813">
        <v>0.5</v>
      </c>
      <c r="P55" s="729">
        <v>0</v>
      </c>
      <c r="Q55" s="746"/>
      <c r="R55" s="728">
        <v>1</v>
      </c>
      <c r="S55" s="746">
        <v>1</v>
      </c>
      <c r="T55" s="813">
        <v>0.5</v>
      </c>
      <c r="U55" s="769">
        <v>1</v>
      </c>
    </row>
    <row r="56" spans="1:21" ht="14.4" customHeight="1" x14ac:dyDescent="0.3">
      <c r="A56" s="727">
        <v>22</v>
      </c>
      <c r="B56" s="728" t="s">
        <v>748</v>
      </c>
      <c r="C56" s="728" t="s">
        <v>750</v>
      </c>
      <c r="D56" s="811" t="s">
        <v>1089</v>
      </c>
      <c r="E56" s="812" t="s">
        <v>765</v>
      </c>
      <c r="F56" s="728" t="s">
        <v>749</v>
      </c>
      <c r="G56" s="728" t="s">
        <v>781</v>
      </c>
      <c r="H56" s="728" t="s">
        <v>528</v>
      </c>
      <c r="I56" s="728" t="s">
        <v>832</v>
      </c>
      <c r="J56" s="728" t="s">
        <v>833</v>
      </c>
      <c r="K56" s="728" t="s">
        <v>834</v>
      </c>
      <c r="L56" s="729">
        <v>24.78</v>
      </c>
      <c r="M56" s="729">
        <v>24.78</v>
      </c>
      <c r="N56" s="728">
        <v>1</v>
      </c>
      <c r="O56" s="813">
        <v>0.5</v>
      </c>
      <c r="P56" s="729"/>
      <c r="Q56" s="746">
        <v>0</v>
      </c>
      <c r="R56" s="728"/>
      <c r="S56" s="746">
        <v>0</v>
      </c>
      <c r="T56" s="813"/>
      <c r="U56" s="769">
        <v>0</v>
      </c>
    </row>
    <row r="57" spans="1:21" ht="14.4" customHeight="1" x14ac:dyDescent="0.3">
      <c r="A57" s="727">
        <v>22</v>
      </c>
      <c r="B57" s="728" t="s">
        <v>748</v>
      </c>
      <c r="C57" s="728" t="s">
        <v>750</v>
      </c>
      <c r="D57" s="811" t="s">
        <v>1089</v>
      </c>
      <c r="E57" s="812" t="s">
        <v>765</v>
      </c>
      <c r="F57" s="728" t="s">
        <v>749</v>
      </c>
      <c r="G57" s="728" t="s">
        <v>781</v>
      </c>
      <c r="H57" s="728" t="s">
        <v>528</v>
      </c>
      <c r="I57" s="728" t="s">
        <v>782</v>
      </c>
      <c r="J57" s="728" t="s">
        <v>783</v>
      </c>
      <c r="K57" s="728" t="s">
        <v>784</v>
      </c>
      <c r="L57" s="729">
        <v>99.11</v>
      </c>
      <c r="M57" s="729">
        <v>99.11</v>
      </c>
      <c r="N57" s="728">
        <v>1</v>
      </c>
      <c r="O57" s="813">
        <v>0.5</v>
      </c>
      <c r="P57" s="729">
        <v>99.11</v>
      </c>
      <c r="Q57" s="746">
        <v>1</v>
      </c>
      <c r="R57" s="728">
        <v>1</v>
      </c>
      <c r="S57" s="746">
        <v>1</v>
      </c>
      <c r="T57" s="813">
        <v>0.5</v>
      </c>
      <c r="U57" s="769">
        <v>1</v>
      </c>
    </row>
    <row r="58" spans="1:21" ht="14.4" customHeight="1" x14ac:dyDescent="0.3">
      <c r="A58" s="727">
        <v>22</v>
      </c>
      <c r="B58" s="728" t="s">
        <v>748</v>
      </c>
      <c r="C58" s="728" t="s">
        <v>752</v>
      </c>
      <c r="D58" s="811" t="s">
        <v>1090</v>
      </c>
      <c r="E58" s="812" t="s">
        <v>758</v>
      </c>
      <c r="F58" s="728" t="s">
        <v>749</v>
      </c>
      <c r="G58" s="728" t="s">
        <v>835</v>
      </c>
      <c r="H58" s="728" t="s">
        <v>528</v>
      </c>
      <c r="I58" s="728" t="s">
        <v>836</v>
      </c>
      <c r="J58" s="728" t="s">
        <v>837</v>
      </c>
      <c r="K58" s="728" t="s">
        <v>838</v>
      </c>
      <c r="L58" s="729">
        <v>154.36000000000001</v>
      </c>
      <c r="M58" s="729">
        <v>154.36000000000001</v>
      </c>
      <c r="N58" s="728">
        <v>1</v>
      </c>
      <c r="O58" s="813">
        <v>0.5</v>
      </c>
      <c r="P58" s="729"/>
      <c r="Q58" s="746">
        <v>0</v>
      </c>
      <c r="R58" s="728"/>
      <c r="S58" s="746">
        <v>0</v>
      </c>
      <c r="T58" s="813"/>
      <c r="U58" s="769">
        <v>0</v>
      </c>
    </row>
    <row r="59" spans="1:21" ht="14.4" customHeight="1" x14ac:dyDescent="0.3">
      <c r="A59" s="727">
        <v>22</v>
      </c>
      <c r="B59" s="728" t="s">
        <v>748</v>
      </c>
      <c r="C59" s="728" t="s">
        <v>752</v>
      </c>
      <c r="D59" s="811" t="s">
        <v>1090</v>
      </c>
      <c r="E59" s="812" t="s">
        <v>758</v>
      </c>
      <c r="F59" s="728" t="s">
        <v>749</v>
      </c>
      <c r="G59" s="728" t="s">
        <v>839</v>
      </c>
      <c r="H59" s="728" t="s">
        <v>528</v>
      </c>
      <c r="I59" s="728" t="s">
        <v>840</v>
      </c>
      <c r="J59" s="728" t="s">
        <v>841</v>
      </c>
      <c r="K59" s="728" t="s">
        <v>842</v>
      </c>
      <c r="L59" s="729">
        <v>86.02</v>
      </c>
      <c r="M59" s="729">
        <v>86.02</v>
      </c>
      <c r="N59" s="728">
        <v>1</v>
      </c>
      <c r="O59" s="813">
        <v>0.5</v>
      </c>
      <c r="P59" s="729"/>
      <c r="Q59" s="746">
        <v>0</v>
      </c>
      <c r="R59" s="728"/>
      <c r="S59" s="746">
        <v>0</v>
      </c>
      <c r="T59" s="813"/>
      <c r="U59" s="769">
        <v>0</v>
      </c>
    </row>
    <row r="60" spans="1:21" ht="14.4" customHeight="1" x14ac:dyDescent="0.3">
      <c r="A60" s="727">
        <v>22</v>
      </c>
      <c r="B60" s="728" t="s">
        <v>748</v>
      </c>
      <c r="C60" s="728" t="s">
        <v>752</v>
      </c>
      <c r="D60" s="811" t="s">
        <v>1090</v>
      </c>
      <c r="E60" s="812" t="s">
        <v>758</v>
      </c>
      <c r="F60" s="728" t="s">
        <v>749</v>
      </c>
      <c r="G60" s="728" t="s">
        <v>843</v>
      </c>
      <c r="H60" s="728" t="s">
        <v>528</v>
      </c>
      <c r="I60" s="728" t="s">
        <v>844</v>
      </c>
      <c r="J60" s="728" t="s">
        <v>845</v>
      </c>
      <c r="K60" s="728" t="s">
        <v>846</v>
      </c>
      <c r="L60" s="729">
        <v>115.26</v>
      </c>
      <c r="M60" s="729">
        <v>115.26</v>
      </c>
      <c r="N60" s="728">
        <v>1</v>
      </c>
      <c r="O60" s="813">
        <v>1</v>
      </c>
      <c r="P60" s="729"/>
      <c r="Q60" s="746">
        <v>0</v>
      </c>
      <c r="R60" s="728"/>
      <c r="S60" s="746">
        <v>0</v>
      </c>
      <c r="T60" s="813"/>
      <c r="U60" s="769">
        <v>0</v>
      </c>
    </row>
    <row r="61" spans="1:21" ht="14.4" customHeight="1" x14ac:dyDescent="0.3">
      <c r="A61" s="727">
        <v>22</v>
      </c>
      <c r="B61" s="728" t="s">
        <v>748</v>
      </c>
      <c r="C61" s="728" t="s">
        <v>752</v>
      </c>
      <c r="D61" s="811" t="s">
        <v>1090</v>
      </c>
      <c r="E61" s="812" t="s">
        <v>758</v>
      </c>
      <c r="F61" s="728" t="s">
        <v>749</v>
      </c>
      <c r="G61" s="728" t="s">
        <v>843</v>
      </c>
      <c r="H61" s="728" t="s">
        <v>528</v>
      </c>
      <c r="I61" s="728" t="s">
        <v>847</v>
      </c>
      <c r="J61" s="728" t="s">
        <v>845</v>
      </c>
      <c r="K61" s="728" t="s">
        <v>848</v>
      </c>
      <c r="L61" s="729">
        <v>207.45</v>
      </c>
      <c r="M61" s="729">
        <v>207.45</v>
      </c>
      <c r="N61" s="728">
        <v>1</v>
      </c>
      <c r="O61" s="813">
        <v>1</v>
      </c>
      <c r="P61" s="729"/>
      <c r="Q61" s="746">
        <v>0</v>
      </c>
      <c r="R61" s="728"/>
      <c r="S61" s="746">
        <v>0</v>
      </c>
      <c r="T61" s="813"/>
      <c r="U61" s="769">
        <v>0</v>
      </c>
    </row>
    <row r="62" spans="1:21" ht="14.4" customHeight="1" x14ac:dyDescent="0.3">
      <c r="A62" s="727">
        <v>22</v>
      </c>
      <c r="B62" s="728" t="s">
        <v>748</v>
      </c>
      <c r="C62" s="728" t="s">
        <v>752</v>
      </c>
      <c r="D62" s="811" t="s">
        <v>1090</v>
      </c>
      <c r="E62" s="812" t="s">
        <v>758</v>
      </c>
      <c r="F62" s="728" t="s">
        <v>749</v>
      </c>
      <c r="G62" s="728" t="s">
        <v>849</v>
      </c>
      <c r="H62" s="728" t="s">
        <v>528</v>
      </c>
      <c r="I62" s="728" t="s">
        <v>850</v>
      </c>
      <c r="J62" s="728" t="s">
        <v>851</v>
      </c>
      <c r="K62" s="728" t="s">
        <v>852</v>
      </c>
      <c r="L62" s="729">
        <v>182.22</v>
      </c>
      <c r="M62" s="729">
        <v>182.22</v>
      </c>
      <c r="N62" s="728">
        <v>1</v>
      </c>
      <c r="O62" s="813">
        <v>1</v>
      </c>
      <c r="P62" s="729"/>
      <c r="Q62" s="746">
        <v>0</v>
      </c>
      <c r="R62" s="728"/>
      <c r="S62" s="746">
        <v>0</v>
      </c>
      <c r="T62" s="813"/>
      <c r="U62" s="769">
        <v>0</v>
      </c>
    </row>
    <row r="63" spans="1:21" ht="14.4" customHeight="1" x14ac:dyDescent="0.3">
      <c r="A63" s="727">
        <v>22</v>
      </c>
      <c r="B63" s="728" t="s">
        <v>748</v>
      </c>
      <c r="C63" s="728" t="s">
        <v>752</v>
      </c>
      <c r="D63" s="811" t="s">
        <v>1090</v>
      </c>
      <c r="E63" s="812" t="s">
        <v>758</v>
      </c>
      <c r="F63" s="728" t="s">
        <v>749</v>
      </c>
      <c r="G63" s="728" t="s">
        <v>853</v>
      </c>
      <c r="H63" s="728" t="s">
        <v>528</v>
      </c>
      <c r="I63" s="728" t="s">
        <v>854</v>
      </c>
      <c r="J63" s="728" t="s">
        <v>855</v>
      </c>
      <c r="K63" s="728"/>
      <c r="L63" s="729">
        <v>0</v>
      </c>
      <c r="M63" s="729">
        <v>0</v>
      </c>
      <c r="N63" s="728">
        <v>2</v>
      </c>
      <c r="O63" s="813">
        <v>1</v>
      </c>
      <c r="P63" s="729"/>
      <c r="Q63" s="746"/>
      <c r="R63" s="728"/>
      <c r="S63" s="746">
        <v>0</v>
      </c>
      <c r="T63" s="813"/>
      <c r="U63" s="769">
        <v>0</v>
      </c>
    </row>
    <row r="64" spans="1:21" ht="14.4" customHeight="1" x14ac:dyDescent="0.3">
      <c r="A64" s="727">
        <v>22</v>
      </c>
      <c r="B64" s="728" t="s">
        <v>748</v>
      </c>
      <c r="C64" s="728" t="s">
        <v>752</v>
      </c>
      <c r="D64" s="811" t="s">
        <v>1090</v>
      </c>
      <c r="E64" s="812" t="s">
        <v>758</v>
      </c>
      <c r="F64" s="728" t="s">
        <v>749</v>
      </c>
      <c r="G64" s="728" t="s">
        <v>856</v>
      </c>
      <c r="H64" s="728" t="s">
        <v>528</v>
      </c>
      <c r="I64" s="728" t="s">
        <v>857</v>
      </c>
      <c r="J64" s="728" t="s">
        <v>858</v>
      </c>
      <c r="K64" s="728" t="s">
        <v>859</v>
      </c>
      <c r="L64" s="729">
        <v>48.09</v>
      </c>
      <c r="M64" s="729">
        <v>48.09</v>
      </c>
      <c r="N64" s="728">
        <v>1</v>
      </c>
      <c r="O64" s="813">
        <v>1</v>
      </c>
      <c r="P64" s="729"/>
      <c r="Q64" s="746">
        <v>0</v>
      </c>
      <c r="R64" s="728"/>
      <c r="S64" s="746">
        <v>0</v>
      </c>
      <c r="T64" s="813"/>
      <c r="U64" s="769">
        <v>0</v>
      </c>
    </row>
    <row r="65" spans="1:21" ht="14.4" customHeight="1" x14ac:dyDescent="0.3">
      <c r="A65" s="727">
        <v>22</v>
      </c>
      <c r="B65" s="728" t="s">
        <v>748</v>
      </c>
      <c r="C65" s="728" t="s">
        <v>752</v>
      </c>
      <c r="D65" s="811" t="s">
        <v>1090</v>
      </c>
      <c r="E65" s="812" t="s">
        <v>758</v>
      </c>
      <c r="F65" s="728" t="s">
        <v>749</v>
      </c>
      <c r="G65" s="728" t="s">
        <v>860</v>
      </c>
      <c r="H65" s="728" t="s">
        <v>528</v>
      </c>
      <c r="I65" s="728" t="s">
        <v>861</v>
      </c>
      <c r="J65" s="728" t="s">
        <v>862</v>
      </c>
      <c r="K65" s="728" t="s">
        <v>863</v>
      </c>
      <c r="L65" s="729">
        <v>0</v>
      </c>
      <c r="M65" s="729">
        <v>0</v>
      </c>
      <c r="N65" s="728">
        <v>1</v>
      </c>
      <c r="O65" s="813">
        <v>0.5</v>
      </c>
      <c r="P65" s="729"/>
      <c r="Q65" s="746"/>
      <c r="R65" s="728"/>
      <c r="S65" s="746">
        <v>0</v>
      </c>
      <c r="T65" s="813"/>
      <c r="U65" s="769">
        <v>0</v>
      </c>
    </row>
    <row r="66" spans="1:21" ht="14.4" customHeight="1" x14ac:dyDescent="0.3">
      <c r="A66" s="727">
        <v>22</v>
      </c>
      <c r="B66" s="728" t="s">
        <v>748</v>
      </c>
      <c r="C66" s="728" t="s">
        <v>752</v>
      </c>
      <c r="D66" s="811" t="s">
        <v>1090</v>
      </c>
      <c r="E66" s="812" t="s">
        <v>758</v>
      </c>
      <c r="F66" s="728" t="s">
        <v>749</v>
      </c>
      <c r="G66" s="728" t="s">
        <v>864</v>
      </c>
      <c r="H66" s="728" t="s">
        <v>528</v>
      </c>
      <c r="I66" s="728" t="s">
        <v>865</v>
      </c>
      <c r="J66" s="728" t="s">
        <v>866</v>
      </c>
      <c r="K66" s="728" t="s">
        <v>867</v>
      </c>
      <c r="L66" s="729">
        <v>58.63</v>
      </c>
      <c r="M66" s="729">
        <v>58.63</v>
      </c>
      <c r="N66" s="728">
        <v>1</v>
      </c>
      <c r="O66" s="813">
        <v>1</v>
      </c>
      <c r="P66" s="729"/>
      <c r="Q66" s="746">
        <v>0</v>
      </c>
      <c r="R66" s="728"/>
      <c r="S66" s="746">
        <v>0</v>
      </c>
      <c r="T66" s="813"/>
      <c r="U66" s="769">
        <v>0</v>
      </c>
    </row>
    <row r="67" spans="1:21" ht="14.4" customHeight="1" x14ac:dyDescent="0.3">
      <c r="A67" s="727">
        <v>22</v>
      </c>
      <c r="B67" s="728" t="s">
        <v>748</v>
      </c>
      <c r="C67" s="728" t="s">
        <v>752</v>
      </c>
      <c r="D67" s="811" t="s">
        <v>1090</v>
      </c>
      <c r="E67" s="812" t="s">
        <v>758</v>
      </c>
      <c r="F67" s="728" t="s">
        <v>749</v>
      </c>
      <c r="G67" s="728" t="s">
        <v>868</v>
      </c>
      <c r="H67" s="728" t="s">
        <v>528</v>
      </c>
      <c r="I67" s="728" t="s">
        <v>869</v>
      </c>
      <c r="J67" s="728" t="s">
        <v>870</v>
      </c>
      <c r="K67" s="728" t="s">
        <v>871</v>
      </c>
      <c r="L67" s="729">
        <v>0</v>
      </c>
      <c r="M67" s="729">
        <v>0</v>
      </c>
      <c r="N67" s="728">
        <v>1</v>
      </c>
      <c r="O67" s="813">
        <v>0.5</v>
      </c>
      <c r="P67" s="729">
        <v>0</v>
      </c>
      <c r="Q67" s="746"/>
      <c r="R67" s="728">
        <v>1</v>
      </c>
      <c r="S67" s="746">
        <v>1</v>
      </c>
      <c r="T67" s="813">
        <v>0.5</v>
      </c>
      <c r="U67" s="769">
        <v>1</v>
      </c>
    </row>
    <row r="68" spans="1:21" ht="14.4" customHeight="1" x14ac:dyDescent="0.3">
      <c r="A68" s="727">
        <v>22</v>
      </c>
      <c r="B68" s="728" t="s">
        <v>748</v>
      </c>
      <c r="C68" s="728" t="s">
        <v>752</v>
      </c>
      <c r="D68" s="811" t="s">
        <v>1090</v>
      </c>
      <c r="E68" s="812" t="s">
        <v>758</v>
      </c>
      <c r="F68" s="728" t="s">
        <v>749</v>
      </c>
      <c r="G68" s="728" t="s">
        <v>766</v>
      </c>
      <c r="H68" s="728" t="s">
        <v>569</v>
      </c>
      <c r="I68" s="728" t="s">
        <v>872</v>
      </c>
      <c r="J68" s="728" t="s">
        <v>704</v>
      </c>
      <c r="K68" s="728" t="s">
        <v>873</v>
      </c>
      <c r="L68" s="729">
        <v>0</v>
      </c>
      <c r="M68" s="729">
        <v>0</v>
      </c>
      <c r="N68" s="728">
        <v>1</v>
      </c>
      <c r="O68" s="813">
        <v>1</v>
      </c>
      <c r="P68" s="729">
        <v>0</v>
      </c>
      <c r="Q68" s="746"/>
      <c r="R68" s="728">
        <v>1</v>
      </c>
      <c r="S68" s="746">
        <v>1</v>
      </c>
      <c r="T68" s="813">
        <v>1</v>
      </c>
      <c r="U68" s="769">
        <v>1</v>
      </c>
    </row>
    <row r="69" spans="1:21" ht="14.4" customHeight="1" x14ac:dyDescent="0.3">
      <c r="A69" s="727">
        <v>22</v>
      </c>
      <c r="B69" s="728" t="s">
        <v>748</v>
      </c>
      <c r="C69" s="728" t="s">
        <v>752</v>
      </c>
      <c r="D69" s="811" t="s">
        <v>1090</v>
      </c>
      <c r="E69" s="812" t="s">
        <v>758</v>
      </c>
      <c r="F69" s="728" t="s">
        <v>749</v>
      </c>
      <c r="G69" s="728" t="s">
        <v>766</v>
      </c>
      <c r="H69" s="728" t="s">
        <v>569</v>
      </c>
      <c r="I69" s="728" t="s">
        <v>703</v>
      </c>
      <c r="J69" s="728" t="s">
        <v>704</v>
      </c>
      <c r="K69" s="728" t="s">
        <v>705</v>
      </c>
      <c r="L69" s="729">
        <v>88.51</v>
      </c>
      <c r="M69" s="729">
        <v>265.53000000000003</v>
      </c>
      <c r="N69" s="728">
        <v>3</v>
      </c>
      <c r="O69" s="813">
        <v>3</v>
      </c>
      <c r="P69" s="729">
        <v>177.02</v>
      </c>
      <c r="Q69" s="746">
        <v>0.66666666666666663</v>
      </c>
      <c r="R69" s="728">
        <v>2</v>
      </c>
      <c r="S69" s="746">
        <v>0.66666666666666663</v>
      </c>
      <c r="T69" s="813">
        <v>2</v>
      </c>
      <c r="U69" s="769">
        <v>0.66666666666666663</v>
      </c>
    </row>
    <row r="70" spans="1:21" ht="14.4" customHeight="1" x14ac:dyDescent="0.3">
      <c r="A70" s="727">
        <v>22</v>
      </c>
      <c r="B70" s="728" t="s">
        <v>748</v>
      </c>
      <c r="C70" s="728" t="s">
        <v>752</v>
      </c>
      <c r="D70" s="811" t="s">
        <v>1090</v>
      </c>
      <c r="E70" s="812" t="s">
        <v>758</v>
      </c>
      <c r="F70" s="728" t="s">
        <v>749</v>
      </c>
      <c r="G70" s="728" t="s">
        <v>766</v>
      </c>
      <c r="H70" s="728" t="s">
        <v>528</v>
      </c>
      <c r="I70" s="728" t="s">
        <v>785</v>
      </c>
      <c r="J70" s="728" t="s">
        <v>704</v>
      </c>
      <c r="K70" s="728" t="s">
        <v>786</v>
      </c>
      <c r="L70" s="729">
        <v>158.05000000000001</v>
      </c>
      <c r="M70" s="729">
        <v>474.15000000000003</v>
      </c>
      <c r="N70" s="728">
        <v>3</v>
      </c>
      <c r="O70" s="813">
        <v>3</v>
      </c>
      <c r="P70" s="729">
        <v>158.05000000000001</v>
      </c>
      <c r="Q70" s="746">
        <v>0.33333333333333331</v>
      </c>
      <c r="R70" s="728">
        <v>1</v>
      </c>
      <c r="S70" s="746">
        <v>0.33333333333333331</v>
      </c>
      <c r="T70" s="813">
        <v>1</v>
      </c>
      <c r="U70" s="769">
        <v>0.33333333333333331</v>
      </c>
    </row>
    <row r="71" spans="1:21" ht="14.4" customHeight="1" x14ac:dyDescent="0.3">
      <c r="A71" s="727">
        <v>22</v>
      </c>
      <c r="B71" s="728" t="s">
        <v>748</v>
      </c>
      <c r="C71" s="728" t="s">
        <v>752</v>
      </c>
      <c r="D71" s="811" t="s">
        <v>1090</v>
      </c>
      <c r="E71" s="812" t="s">
        <v>758</v>
      </c>
      <c r="F71" s="728" t="s">
        <v>749</v>
      </c>
      <c r="G71" s="728" t="s">
        <v>766</v>
      </c>
      <c r="H71" s="728" t="s">
        <v>569</v>
      </c>
      <c r="I71" s="728" t="s">
        <v>767</v>
      </c>
      <c r="J71" s="728" t="s">
        <v>704</v>
      </c>
      <c r="K71" s="728" t="s">
        <v>768</v>
      </c>
      <c r="L71" s="729">
        <v>0</v>
      </c>
      <c r="M71" s="729">
        <v>0</v>
      </c>
      <c r="N71" s="728">
        <v>3</v>
      </c>
      <c r="O71" s="813">
        <v>3</v>
      </c>
      <c r="P71" s="729">
        <v>0</v>
      </c>
      <c r="Q71" s="746"/>
      <c r="R71" s="728">
        <v>1</v>
      </c>
      <c r="S71" s="746">
        <v>0.33333333333333331</v>
      </c>
      <c r="T71" s="813">
        <v>1</v>
      </c>
      <c r="U71" s="769">
        <v>0.33333333333333331</v>
      </c>
    </row>
    <row r="72" spans="1:21" ht="14.4" customHeight="1" x14ac:dyDescent="0.3">
      <c r="A72" s="727">
        <v>22</v>
      </c>
      <c r="B72" s="728" t="s">
        <v>748</v>
      </c>
      <c r="C72" s="728" t="s">
        <v>752</v>
      </c>
      <c r="D72" s="811" t="s">
        <v>1090</v>
      </c>
      <c r="E72" s="812" t="s">
        <v>758</v>
      </c>
      <c r="F72" s="728" t="s">
        <v>749</v>
      </c>
      <c r="G72" s="728" t="s">
        <v>766</v>
      </c>
      <c r="H72" s="728" t="s">
        <v>569</v>
      </c>
      <c r="I72" s="728" t="s">
        <v>874</v>
      </c>
      <c r="J72" s="728" t="s">
        <v>704</v>
      </c>
      <c r="K72" s="728" t="s">
        <v>875</v>
      </c>
      <c r="L72" s="729">
        <v>108.26</v>
      </c>
      <c r="M72" s="729">
        <v>108.26</v>
      </c>
      <c r="N72" s="728">
        <v>1</v>
      </c>
      <c r="O72" s="813">
        <v>1</v>
      </c>
      <c r="P72" s="729">
        <v>108.26</v>
      </c>
      <c r="Q72" s="746">
        <v>1</v>
      </c>
      <c r="R72" s="728">
        <v>1</v>
      </c>
      <c r="S72" s="746">
        <v>1</v>
      </c>
      <c r="T72" s="813">
        <v>1</v>
      </c>
      <c r="U72" s="769">
        <v>1</v>
      </c>
    </row>
    <row r="73" spans="1:21" ht="14.4" customHeight="1" x14ac:dyDescent="0.3">
      <c r="A73" s="727">
        <v>22</v>
      </c>
      <c r="B73" s="728" t="s">
        <v>748</v>
      </c>
      <c r="C73" s="728" t="s">
        <v>752</v>
      </c>
      <c r="D73" s="811" t="s">
        <v>1090</v>
      </c>
      <c r="E73" s="812" t="s">
        <v>758</v>
      </c>
      <c r="F73" s="728" t="s">
        <v>749</v>
      </c>
      <c r="G73" s="728" t="s">
        <v>766</v>
      </c>
      <c r="H73" s="728" t="s">
        <v>569</v>
      </c>
      <c r="I73" s="728" t="s">
        <v>706</v>
      </c>
      <c r="J73" s="728" t="s">
        <v>597</v>
      </c>
      <c r="K73" s="728" t="s">
        <v>707</v>
      </c>
      <c r="L73" s="729">
        <v>98.78</v>
      </c>
      <c r="M73" s="729">
        <v>987.80000000000007</v>
      </c>
      <c r="N73" s="728">
        <v>10</v>
      </c>
      <c r="O73" s="813">
        <v>9</v>
      </c>
      <c r="P73" s="729">
        <v>691.46</v>
      </c>
      <c r="Q73" s="746">
        <v>0.7</v>
      </c>
      <c r="R73" s="728">
        <v>7</v>
      </c>
      <c r="S73" s="746">
        <v>0.7</v>
      </c>
      <c r="T73" s="813">
        <v>6</v>
      </c>
      <c r="U73" s="769">
        <v>0.66666666666666663</v>
      </c>
    </row>
    <row r="74" spans="1:21" ht="14.4" customHeight="1" x14ac:dyDescent="0.3">
      <c r="A74" s="727">
        <v>22</v>
      </c>
      <c r="B74" s="728" t="s">
        <v>748</v>
      </c>
      <c r="C74" s="728" t="s">
        <v>752</v>
      </c>
      <c r="D74" s="811" t="s">
        <v>1090</v>
      </c>
      <c r="E74" s="812" t="s">
        <v>758</v>
      </c>
      <c r="F74" s="728" t="s">
        <v>749</v>
      </c>
      <c r="G74" s="728" t="s">
        <v>766</v>
      </c>
      <c r="H74" s="728" t="s">
        <v>569</v>
      </c>
      <c r="I74" s="728" t="s">
        <v>769</v>
      </c>
      <c r="J74" s="728" t="s">
        <v>770</v>
      </c>
      <c r="K74" s="728" t="s">
        <v>771</v>
      </c>
      <c r="L74" s="729">
        <v>118.54</v>
      </c>
      <c r="M74" s="729">
        <v>2370.7999999999997</v>
      </c>
      <c r="N74" s="728">
        <v>20</v>
      </c>
      <c r="O74" s="813">
        <v>16</v>
      </c>
      <c r="P74" s="729">
        <v>948.31999999999994</v>
      </c>
      <c r="Q74" s="746">
        <v>0.4</v>
      </c>
      <c r="R74" s="728">
        <v>8</v>
      </c>
      <c r="S74" s="746">
        <v>0.4</v>
      </c>
      <c r="T74" s="813">
        <v>7</v>
      </c>
      <c r="U74" s="769">
        <v>0.4375</v>
      </c>
    </row>
    <row r="75" spans="1:21" ht="14.4" customHeight="1" x14ac:dyDescent="0.3">
      <c r="A75" s="727">
        <v>22</v>
      </c>
      <c r="B75" s="728" t="s">
        <v>748</v>
      </c>
      <c r="C75" s="728" t="s">
        <v>752</v>
      </c>
      <c r="D75" s="811" t="s">
        <v>1090</v>
      </c>
      <c r="E75" s="812" t="s">
        <v>758</v>
      </c>
      <c r="F75" s="728" t="s">
        <v>749</v>
      </c>
      <c r="G75" s="728" t="s">
        <v>766</v>
      </c>
      <c r="H75" s="728" t="s">
        <v>569</v>
      </c>
      <c r="I75" s="728" t="s">
        <v>810</v>
      </c>
      <c r="J75" s="728" t="s">
        <v>811</v>
      </c>
      <c r="K75" s="728" t="s">
        <v>812</v>
      </c>
      <c r="L75" s="729">
        <v>59.27</v>
      </c>
      <c r="M75" s="729">
        <v>59.27</v>
      </c>
      <c r="N75" s="728">
        <v>1</v>
      </c>
      <c r="O75" s="813">
        <v>0.5</v>
      </c>
      <c r="P75" s="729"/>
      <c r="Q75" s="746">
        <v>0</v>
      </c>
      <c r="R75" s="728"/>
      <c r="S75" s="746">
        <v>0</v>
      </c>
      <c r="T75" s="813"/>
      <c r="U75" s="769">
        <v>0</v>
      </c>
    </row>
    <row r="76" spans="1:21" ht="14.4" customHeight="1" x14ac:dyDescent="0.3">
      <c r="A76" s="727">
        <v>22</v>
      </c>
      <c r="B76" s="728" t="s">
        <v>748</v>
      </c>
      <c r="C76" s="728" t="s">
        <v>752</v>
      </c>
      <c r="D76" s="811" t="s">
        <v>1090</v>
      </c>
      <c r="E76" s="812" t="s">
        <v>758</v>
      </c>
      <c r="F76" s="728" t="s">
        <v>749</v>
      </c>
      <c r="G76" s="728" t="s">
        <v>766</v>
      </c>
      <c r="H76" s="728" t="s">
        <v>569</v>
      </c>
      <c r="I76" s="728" t="s">
        <v>710</v>
      </c>
      <c r="J76" s="728" t="s">
        <v>595</v>
      </c>
      <c r="K76" s="728" t="s">
        <v>711</v>
      </c>
      <c r="L76" s="729">
        <v>79.03</v>
      </c>
      <c r="M76" s="729">
        <v>1975.7499999999995</v>
      </c>
      <c r="N76" s="728">
        <v>25</v>
      </c>
      <c r="O76" s="813">
        <v>18.5</v>
      </c>
      <c r="P76" s="729">
        <v>316.12</v>
      </c>
      <c r="Q76" s="746">
        <v>0.16000000000000003</v>
      </c>
      <c r="R76" s="728">
        <v>4</v>
      </c>
      <c r="S76" s="746">
        <v>0.16</v>
      </c>
      <c r="T76" s="813">
        <v>4</v>
      </c>
      <c r="U76" s="769">
        <v>0.21621621621621623</v>
      </c>
    </row>
    <row r="77" spans="1:21" ht="14.4" customHeight="1" x14ac:dyDescent="0.3">
      <c r="A77" s="727">
        <v>22</v>
      </c>
      <c r="B77" s="728" t="s">
        <v>748</v>
      </c>
      <c r="C77" s="728" t="s">
        <v>752</v>
      </c>
      <c r="D77" s="811" t="s">
        <v>1090</v>
      </c>
      <c r="E77" s="812" t="s">
        <v>758</v>
      </c>
      <c r="F77" s="728" t="s">
        <v>749</v>
      </c>
      <c r="G77" s="728" t="s">
        <v>766</v>
      </c>
      <c r="H77" s="728" t="s">
        <v>569</v>
      </c>
      <c r="I77" s="728" t="s">
        <v>876</v>
      </c>
      <c r="J77" s="728" t="s">
        <v>597</v>
      </c>
      <c r="K77" s="728" t="s">
        <v>598</v>
      </c>
      <c r="L77" s="729">
        <v>103.74</v>
      </c>
      <c r="M77" s="729">
        <v>103.74</v>
      </c>
      <c r="N77" s="728">
        <v>1</v>
      </c>
      <c r="O77" s="813">
        <v>1</v>
      </c>
      <c r="P77" s="729"/>
      <c r="Q77" s="746">
        <v>0</v>
      </c>
      <c r="R77" s="728"/>
      <c r="S77" s="746">
        <v>0</v>
      </c>
      <c r="T77" s="813"/>
      <c r="U77" s="769">
        <v>0</v>
      </c>
    </row>
    <row r="78" spans="1:21" ht="14.4" customHeight="1" x14ac:dyDescent="0.3">
      <c r="A78" s="727">
        <v>22</v>
      </c>
      <c r="B78" s="728" t="s">
        <v>748</v>
      </c>
      <c r="C78" s="728" t="s">
        <v>752</v>
      </c>
      <c r="D78" s="811" t="s">
        <v>1090</v>
      </c>
      <c r="E78" s="812" t="s">
        <v>758</v>
      </c>
      <c r="F78" s="728" t="s">
        <v>749</v>
      </c>
      <c r="G78" s="728" t="s">
        <v>766</v>
      </c>
      <c r="H78" s="728" t="s">
        <v>569</v>
      </c>
      <c r="I78" s="728" t="s">
        <v>772</v>
      </c>
      <c r="J78" s="728" t="s">
        <v>704</v>
      </c>
      <c r="K78" s="728" t="s">
        <v>773</v>
      </c>
      <c r="L78" s="729">
        <v>59.27</v>
      </c>
      <c r="M78" s="729">
        <v>59.27</v>
      </c>
      <c r="N78" s="728">
        <v>1</v>
      </c>
      <c r="O78" s="813">
        <v>1</v>
      </c>
      <c r="P78" s="729">
        <v>59.27</v>
      </c>
      <c r="Q78" s="746">
        <v>1</v>
      </c>
      <c r="R78" s="728">
        <v>1</v>
      </c>
      <c r="S78" s="746">
        <v>1</v>
      </c>
      <c r="T78" s="813">
        <v>1</v>
      </c>
      <c r="U78" s="769">
        <v>1</v>
      </c>
    </row>
    <row r="79" spans="1:21" ht="14.4" customHeight="1" x14ac:dyDescent="0.3">
      <c r="A79" s="727">
        <v>22</v>
      </c>
      <c r="B79" s="728" t="s">
        <v>748</v>
      </c>
      <c r="C79" s="728" t="s">
        <v>752</v>
      </c>
      <c r="D79" s="811" t="s">
        <v>1090</v>
      </c>
      <c r="E79" s="812" t="s">
        <v>758</v>
      </c>
      <c r="F79" s="728" t="s">
        <v>749</v>
      </c>
      <c r="G79" s="728" t="s">
        <v>766</v>
      </c>
      <c r="H79" s="728" t="s">
        <v>528</v>
      </c>
      <c r="I79" s="728" t="s">
        <v>774</v>
      </c>
      <c r="J79" s="728" t="s">
        <v>704</v>
      </c>
      <c r="K79" s="728" t="s">
        <v>775</v>
      </c>
      <c r="L79" s="729">
        <v>98.78</v>
      </c>
      <c r="M79" s="729">
        <v>197.56</v>
      </c>
      <c r="N79" s="728">
        <v>2</v>
      </c>
      <c r="O79" s="813">
        <v>2</v>
      </c>
      <c r="P79" s="729">
        <v>197.56</v>
      </c>
      <c r="Q79" s="746">
        <v>1</v>
      </c>
      <c r="R79" s="728">
        <v>2</v>
      </c>
      <c r="S79" s="746">
        <v>1</v>
      </c>
      <c r="T79" s="813">
        <v>2</v>
      </c>
      <c r="U79" s="769">
        <v>1</v>
      </c>
    </row>
    <row r="80" spans="1:21" ht="14.4" customHeight="1" x14ac:dyDescent="0.3">
      <c r="A80" s="727">
        <v>22</v>
      </c>
      <c r="B80" s="728" t="s">
        <v>748</v>
      </c>
      <c r="C80" s="728" t="s">
        <v>752</v>
      </c>
      <c r="D80" s="811" t="s">
        <v>1090</v>
      </c>
      <c r="E80" s="812" t="s">
        <v>758</v>
      </c>
      <c r="F80" s="728" t="s">
        <v>749</v>
      </c>
      <c r="G80" s="728" t="s">
        <v>766</v>
      </c>
      <c r="H80" s="728" t="s">
        <v>569</v>
      </c>
      <c r="I80" s="728" t="s">
        <v>877</v>
      </c>
      <c r="J80" s="728" t="s">
        <v>770</v>
      </c>
      <c r="K80" s="728" t="s">
        <v>878</v>
      </c>
      <c r="L80" s="729">
        <v>118.54</v>
      </c>
      <c r="M80" s="729">
        <v>355.62</v>
      </c>
      <c r="N80" s="728">
        <v>3</v>
      </c>
      <c r="O80" s="813">
        <v>2</v>
      </c>
      <c r="P80" s="729"/>
      <c r="Q80" s="746">
        <v>0</v>
      </c>
      <c r="R80" s="728"/>
      <c r="S80" s="746">
        <v>0</v>
      </c>
      <c r="T80" s="813"/>
      <c r="U80" s="769">
        <v>0</v>
      </c>
    </row>
    <row r="81" spans="1:21" ht="14.4" customHeight="1" x14ac:dyDescent="0.3">
      <c r="A81" s="727">
        <v>22</v>
      </c>
      <c r="B81" s="728" t="s">
        <v>748</v>
      </c>
      <c r="C81" s="728" t="s">
        <v>752</v>
      </c>
      <c r="D81" s="811" t="s">
        <v>1090</v>
      </c>
      <c r="E81" s="812" t="s">
        <v>758</v>
      </c>
      <c r="F81" s="728" t="s">
        <v>749</v>
      </c>
      <c r="G81" s="728" t="s">
        <v>766</v>
      </c>
      <c r="H81" s="728" t="s">
        <v>569</v>
      </c>
      <c r="I81" s="728" t="s">
        <v>787</v>
      </c>
      <c r="J81" s="728" t="s">
        <v>704</v>
      </c>
      <c r="K81" s="728" t="s">
        <v>788</v>
      </c>
      <c r="L81" s="729">
        <v>118.54</v>
      </c>
      <c r="M81" s="729">
        <v>474.16</v>
      </c>
      <c r="N81" s="728">
        <v>4</v>
      </c>
      <c r="O81" s="813">
        <v>3</v>
      </c>
      <c r="P81" s="729"/>
      <c r="Q81" s="746">
        <v>0</v>
      </c>
      <c r="R81" s="728"/>
      <c r="S81" s="746">
        <v>0</v>
      </c>
      <c r="T81" s="813"/>
      <c r="U81" s="769">
        <v>0</v>
      </c>
    </row>
    <row r="82" spans="1:21" ht="14.4" customHeight="1" x14ac:dyDescent="0.3">
      <c r="A82" s="727">
        <v>22</v>
      </c>
      <c r="B82" s="728" t="s">
        <v>748</v>
      </c>
      <c r="C82" s="728" t="s">
        <v>752</v>
      </c>
      <c r="D82" s="811" t="s">
        <v>1090</v>
      </c>
      <c r="E82" s="812" t="s">
        <v>758</v>
      </c>
      <c r="F82" s="728" t="s">
        <v>749</v>
      </c>
      <c r="G82" s="728" t="s">
        <v>766</v>
      </c>
      <c r="H82" s="728" t="s">
        <v>528</v>
      </c>
      <c r="I82" s="728" t="s">
        <v>776</v>
      </c>
      <c r="J82" s="728" t="s">
        <v>704</v>
      </c>
      <c r="K82" s="728" t="s">
        <v>777</v>
      </c>
      <c r="L82" s="729">
        <v>79.03</v>
      </c>
      <c r="M82" s="729">
        <v>316.12</v>
      </c>
      <c r="N82" s="728">
        <v>4</v>
      </c>
      <c r="O82" s="813">
        <v>4</v>
      </c>
      <c r="P82" s="729"/>
      <c r="Q82" s="746">
        <v>0</v>
      </c>
      <c r="R82" s="728"/>
      <c r="S82" s="746">
        <v>0</v>
      </c>
      <c r="T82" s="813"/>
      <c r="U82" s="769">
        <v>0</v>
      </c>
    </row>
    <row r="83" spans="1:21" ht="14.4" customHeight="1" x14ac:dyDescent="0.3">
      <c r="A83" s="727">
        <v>22</v>
      </c>
      <c r="B83" s="728" t="s">
        <v>748</v>
      </c>
      <c r="C83" s="728" t="s">
        <v>752</v>
      </c>
      <c r="D83" s="811" t="s">
        <v>1090</v>
      </c>
      <c r="E83" s="812" t="s">
        <v>758</v>
      </c>
      <c r="F83" s="728" t="s">
        <v>749</v>
      </c>
      <c r="G83" s="728" t="s">
        <v>766</v>
      </c>
      <c r="H83" s="728" t="s">
        <v>569</v>
      </c>
      <c r="I83" s="728" t="s">
        <v>708</v>
      </c>
      <c r="J83" s="728" t="s">
        <v>599</v>
      </c>
      <c r="K83" s="728" t="s">
        <v>709</v>
      </c>
      <c r="L83" s="729">
        <v>46.07</v>
      </c>
      <c r="M83" s="729">
        <v>46.07</v>
      </c>
      <c r="N83" s="728">
        <v>1</v>
      </c>
      <c r="O83" s="813">
        <v>1</v>
      </c>
      <c r="P83" s="729"/>
      <c r="Q83" s="746">
        <v>0</v>
      </c>
      <c r="R83" s="728"/>
      <c r="S83" s="746">
        <v>0</v>
      </c>
      <c r="T83" s="813"/>
      <c r="U83" s="769">
        <v>0</v>
      </c>
    </row>
    <row r="84" spans="1:21" ht="14.4" customHeight="1" x14ac:dyDescent="0.3">
      <c r="A84" s="727">
        <v>22</v>
      </c>
      <c r="B84" s="728" t="s">
        <v>748</v>
      </c>
      <c r="C84" s="728" t="s">
        <v>752</v>
      </c>
      <c r="D84" s="811" t="s">
        <v>1090</v>
      </c>
      <c r="E84" s="812" t="s">
        <v>758</v>
      </c>
      <c r="F84" s="728" t="s">
        <v>749</v>
      </c>
      <c r="G84" s="728" t="s">
        <v>766</v>
      </c>
      <c r="H84" s="728" t="s">
        <v>528</v>
      </c>
      <c r="I84" s="728" t="s">
        <v>879</v>
      </c>
      <c r="J84" s="728" t="s">
        <v>880</v>
      </c>
      <c r="K84" s="728" t="s">
        <v>881</v>
      </c>
      <c r="L84" s="729">
        <v>79.03</v>
      </c>
      <c r="M84" s="729">
        <v>158.06</v>
      </c>
      <c r="N84" s="728">
        <v>2</v>
      </c>
      <c r="O84" s="813">
        <v>1</v>
      </c>
      <c r="P84" s="729">
        <v>158.06</v>
      </c>
      <c r="Q84" s="746">
        <v>1</v>
      </c>
      <c r="R84" s="728">
        <v>2</v>
      </c>
      <c r="S84" s="746">
        <v>1</v>
      </c>
      <c r="T84" s="813">
        <v>1</v>
      </c>
      <c r="U84" s="769">
        <v>1</v>
      </c>
    </row>
    <row r="85" spans="1:21" ht="14.4" customHeight="1" x14ac:dyDescent="0.3">
      <c r="A85" s="727">
        <v>22</v>
      </c>
      <c r="B85" s="728" t="s">
        <v>748</v>
      </c>
      <c r="C85" s="728" t="s">
        <v>752</v>
      </c>
      <c r="D85" s="811" t="s">
        <v>1090</v>
      </c>
      <c r="E85" s="812" t="s">
        <v>758</v>
      </c>
      <c r="F85" s="728" t="s">
        <v>749</v>
      </c>
      <c r="G85" s="728" t="s">
        <v>882</v>
      </c>
      <c r="H85" s="728" t="s">
        <v>569</v>
      </c>
      <c r="I85" s="728" t="s">
        <v>883</v>
      </c>
      <c r="J85" s="728" t="s">
        <v>884</v>
      </c>
      <c r="K85" s="728" t="s">
        <v>885</v>
      </c>
      <c r="L85" s="729">
        <v>161.06</v>
      </c>
      <c r="M85" s="729">
        <v>483.18</v>
      </c>
      <c r="N85" s="728">
        <v>3</v>
      </c>
      <c r="O85" s="813">
        <v>0.5</v>
      </c>
      <c r="P85" s="729">
        <v>483.18</v>
      </c>
      <c r="Q85" s="746">
        <v>1</v>
      </c>
      <c r="R85" s="728">
        <v>3</v>
      </c>
      <c r="S85" s="746">
        <v>1</v>
      </c>
      <c r="T85" s="813">
        <v>0.5</v>
      </c>
      <c r="U85" s="769">
        <v>1</v>
      </c>
    </row>
    <row r="86" spans="1:21" ht="14.4" customHeight="1" x14ac:dyDescent="0.3">
      <c r="A86" s="727">
        <v>22</v>
      </c>
      <c r="B86" s="728" t="s">
        <v>748</v>
      </c>
      <c r="C86" s="728" t="s">
        <v>752</v>
      </c>
      <c r="D86" s="811" t="s">
        <v>1090</v>
      </c>
      <c r="E86" s="812" t="s">
        <v>758</v>
      </c>
      <c r="F86" s="728" t="s">
        <v>749</v>
      </c>
      <c r="G86" s="728" t="s">
        <v>778</v>
      </c>
      <c r="H86" s="728" t="s">
        <v>528</v>
      </c>
      <c r="I86" s="728" t="s">
        <v>789</v>
      </c>
      <c r="J86" s="728" t="s">
        <v>587</v>
      </c>
      <c r="K86" s="728" t="s">
        <v>790</v>
      </c>
      <c r="L86" s="729">
        <v>301.2</v>
      </c>
      <c r="M86" s="729">
        <v>602.4</v>
      </c>
      <c r="N86" s="728">
        <v>2</v>
      </c>
      <c r="O86" s="813">
        <v>1.5</v>
      </c>
      <c r="P86" s="729">
        <v>301.2</v>
      </c>
      <c r="Q86" s="746">
        <v>0.5</v>
      </c>
      <c r="R86" s="728">
        <v>1</v>
      </c>
      <c r="S86" s="746">
        <v>0.5</v>
      </c>
      <c r="T86" s="813">
        <v>1</v>
      </c>
      <c r="U86" s="769">
        <v>0.66666666666666663</v>
      </c>
    </row>
    <row r="87" spans="1:21" ht="14.4" customHeight="1" x14ac:dyDescent="0.3">
      <c r="A87" s="727">
        <v>22</v>
      </c>
      <c r="B87" s="728" t="s">
        <v>748</v>
      </c>
      <c r="C87" s="728" t="s">
        <v>752</v>
      </c>
      <c r="D87" s="811" t="s">
        <v>1090</v>
      </c>
      <c r="E87" s="812" t="s">
        <v>758</v>
      </c>
      <c r="F87" s="728" t="s">
        <v>749</v>
      </c>
      <c r="G87" s="728" t="s">
        <v>778</v>
      </c>
      <c r="H87" s="728" t="s">
        <v>528</v>
      </c>
      <c r="I87" s="728" t="s">
        <v>886</v>
      </c>
      <c r="J87" s="728" t="s">
        <v>587</v>
      </c>
      <c r="K87" s="728" t="s">
        <v>790</v>
      </c>
      <c r="L87" s="729">
        <v>301.2</v>
      </c>
      <c r="M87" s="729">
        <v>301.2</v>
      </c>
      <c r="N87" s="728">
        <v>1</v>
      </c>
      <c r="O87" s="813">
        <v>1</v>
      </c>
      <c r="P87" s="729">
        <v>301.2</v>
      </c>
      <c r="Q87" s="746">
        <v>1</v>
      </c>
      <c r="R87" s="728">
        <v>1</v>
      </c>
      <c r="S87" s="746">
        <v>1</v>
      </c>
      <c r="T87" s="813">
        <v>1</v>
      </c>
      <c r="U87" s="769">
        <v>1</v>
      </c>
    </row>
    <row r="88" spans="1:21" ht="14.4" customHeight="1" x14ac:dyDescent="0.3">
      <c r="A88" s="727">
        <v>22</v>
      </c>
      <c r="B88" s="728" t="s">
        <v>748</v>
      </c>
      <c r="C88" s="728" t="s">
        <v>752</v>
      </c>
      <c r="D88" s="811" t="s">
        <v>1090</v>
      </c>
      <c r="E88" s="812" t="s">
        <v>758</v>
      </c>
      <c r="F88" s="728" t="s">
        <v>749</v>
      </c>
      <c r="G88" s="728" t="s">
        <v>887</v>
      </c>
      <c r="H88" s="728" t="s">
        <v>569</v>
      </c>
      <c r="I88" s="728" t="s">
        <v>718</v>
      </c>
      <c r="J88" s="728" t="s">
        <v>719</v>
      </c>
      <c r="K88" s="728" t="s">
        <v>720</v>
      </c>
      <c r="L88" s="729">
        <v>0</v>
      </c>
      <c r="M88" s="729">
        <v>0</v>
      </c>
      <c r="N88" s="728">
        <v>1</v>
      </c>
      <c r="O88" s="813">
        <v>1</v>
      </c>
      <c r="P88" s="729">
        <v>0</v>
      </c>
      <c r="Q88" s="746"/>
      <c r="R88" s="728">
        <v>1</v>
      </c>
      <c r="S88" s="746">
        <v>1</v>
      </c>
      <c r="T88" s="813">
        <v>1</v>
      </c>
      <c r="U88" s="769">
        <v>1</v>
      </c>
    </row>
    <row r="89" spans="1:21" ht="14.4" customHeight="1" x14ac:dyDescent="0.3">
      <c r="A89" s="727">
        <v>22</v>
      </c>
      <c r="B89" s="728" t="s">
        <v>748</v>
      </c>
      <c r="C89" s="728" t="s">
        <v>752</v>
      </c>
      <c r="D89" s="811" t="s">
        <v>1090</v>
      </c>
      <c r="E89" s="812" t="s">
        <v>758</v>
      </c>
      <c r="F89" s="728" t="s">
        <v>749</v>
      </c>
      <c r="G89" s="728" t="s">
        <v>888</v>
      </c>
      <c r="H89" s="728" t="s">
        <v>528</v>
      </c>
      <c r="I89" s="728" t="s">
        <v>889</v>
      </c>
      <c r="J89" s="728" t="s">
        <v>890</v>
      </c>
      <c r="K89" s="728" t="s">
        <v>891</v>
      </c>
      <c r="L89" s="729">
        <v>83.74</v>
      </c>
      <c r="M89" s="729">
        <v>418.7</v>
      </c>
      <c r="N89" s="728">
        <v>5</v>
      </c>
      <c r="O89" s="813">
        <v>1</v>
      </c>
      <c r="P89" s="729"/>
      <c r="Q89" s="746">
        <v>0</v>
      </c>
      <c r="R89" s="728"/>
      <c r="S89" s="746">
        <v>0</v>
      </c>
      <c r="T89" s="813"/>
      <c r="U89" s="769">
        <v>0</v>
      </c>
    </row>
    <row r="90" spans="1:21" ht="14.4" customHeight="1" x14ac:dyDescent="0.3">
      <c r="A90" s="727">
        <v>22</v>
      </c>
      <c r="B90" s="728" t="s">
        <v>748</v>
      </c>
      <c r="C90" s="728" t="s">
        <v>752</v>
      </c>
      <c r="D90" s="811" t="s">
        <v>1090</v>
      </c>
      <c r="E90" s="812" t="s">
        <v>758</v>
      </c>
      <c r="F90" s="728" t="s">
        <v>749</v>
      </c>
      <c r="G90" s="728" t="s">
        <v>892</v>
      </c>
      <c r="H90" s="728" t="s">
        <v>528</v>
      </c>
      <c r="I90" s="728" t="s">
        <v>893</v>
      </c>
      <c r="J90" s="728" t="s">
        <v>894</v>
      </c>
      <c r="K90" s="728" t="s">
        <v>895</v>
      </c>
      <c r="L90" s="729">
        <v>52.47</v>
      </c>
      <c r="M90" s="729">
        <v>104.94</v>
      </c>
      <c r="N90" s="728">
        <v>2</v>
      </c>
      <c r="O90" s="813">
        <v>1</v>
      </c>
      <c r="P90" s="729">
        <v>104.94</v>
      </c>
      <c r="Q90" s="746">
        <v>1</v>
      </c>
      <c r="R90" s="728">
        <v>2</v>
      </c>
      <c r="S90" s="746">
        <v>1</v>
      </c>
      <c r="T90" s="813">
        <v>1</v>
      </c>
      <c r="U90" s="769">
        <v>1</v>
      </c>
    </row>
    <row r="91" spans="1:21" ht="14.4" customHeight="1" x14ac:dyDescent="0.3">
      <c r="A91" s="727">
        <v>22</v>
      </c>
      <c r="B91" s="728" t="s">
        <v>748</v>
      </c>
      <c r="C91" s="728" t="s">
        <v>752</v>
      </c>
      <c r="D91" s="811" t="s">
        <v>1090</v>
      </c>
      <c r="E91" s="812" t="s">
        <v>758</v>
      </c>
      <c r="F91" s="728" t="s">
        <v>749</v>
      </c>
      <c r="G91" s="728" t="s">
        <v>896</v>
      </c>
      <c r="H91" s="728" t="s">
        <v>528</v>
      </c>
      <c r="I91" s="728" t="s">
        <v>897</v>
      </c>
      <c r="J91" s="728" t="s">
        <v>622</v>
      </c>
      <c r="K91" s="728" t="s">
        <v>723</v>
      </c>
      <c r="L91" s="729">
        <v>0</v>
      </c>
      <c r="M91" s="729">
        <v>0</v>
      </c>
      <c r="N91" s="728">
        <v>1</v>
      </c>
      <c r="O91" s="813">
        <v>1</v>
      </c>
      <c r="P91" s="729"/>
      <c r="Q91" s="746"/>
      <c r="R91" s="728"/>
      <c r="S91" s="746">
        <v>0</v>
      </c>
      <c r="T91" s="813"/>
      <c r="U91" s="769">
        <v>0</v>
      </c>
    </row>
    <row r="92" spans="1:21" ht="14.4" customHeight="1" x14ac:dyDescent="0.3">
      <c r="A92" s="727">
        <v>22</v>
      </c>
      <c r="B92" s="728" t="s">
        <v>748</v>
      </c>
      <c r="C92" s="728" t="s">
        <v>752</v>
      </c>
      <c r="D92" s="811" t="s">
        <v>1090</v>
      </c>
      <c r="E92" s="812" t="s">
        <v>758</v>
      </c>
      <c r="F92" s="728" t="s">
        <v>749</v>
      </c>
      <c r="G92" s="728" t="s">
        <v>896</v>
      </c>
      <c r="H92" s="728" t="s">
        <v>569</v>
      </c>
      <c r="I92" s="728" t="s">
        <v>722</v>
      </c>
      <c r="J92" s="728" t="s">
        <v>622</v>
      </c>
      <c r="K92" s="728" t="s">
        <v>723</v>
      </c>
      <c r="L92" s="729">
        <v>0</v>
      </c>
      <c r="M92" s="729">
        <v>0</v>
      </c>
      <c r="N92" s="728">
        <v>6</v>
      </c>
      <c r="O92" s="813">
        <v>4.5</v>
      </c>
      <c r="P92" s="729">
        <v>0</v>
      </c>
      <c r="Q92" s="746"/>
      <c r="R92" s="728">
        <v>2</v>
      </c>
      <c r="S92" s="746">
        <v>0.33333333333333331</v>
      </c>
      <c r="T92" s="813">
        <v>1.5</v>
      </c>
      <c r="U92" s="769">
        <v>0.33333333333333331</v>
      </c>
    </row>
    <row r="93" spans="1:21" ht="14.4" customHeight="1" x14ac:dyDescent="0.3">
      <c r="A93" s="727">
        <v>22</v>
      </c>
      <c r="B93" s="728" t="s">
        <v>748</v>
      </c>
      <c r="C93" s="728" t="s">
        <v>752</v>
      </c>
      <c r="D93" s="811" t="s">
        <v>1090</v>
      </c>
      <c r="E93" s="812" t="s">
        <v>758</v>
      </c>
      <c r="F93" s="728" t="s">
        <v>749</v>
      </c>
      <c r="G93" s="728" t="s">
        <v>896</v>
      </c>
      <c r="H93" s="728" t="s">
        <v>528</v>
      </c>
      <c r="I93" s="728" t="s">
        <v>898</v>
      </c>
      <c r="J93" s="728" t="s">
        <v>899</v>
      </c>
      <c r="K93" s="728" t="s">
        <v>723</v>
      </c>
      <c r="L93" s="729">
        <v>0</v>
      </c>
      <c r="M93" s="729">
        <v>0</v>
      </c>
      <c r="N93" s="728">
        <v>2</v>
      </c>
      <c r="O93" s="813">
        <v>0.5</v>
      </c>
      <c r="P93" s="729"/>
      <c r="Q93" s="746"/>
      <c r="R93" s="728"/>
      <c r="S93" s="746">
        <v>0</v>
      </c>
      <c r="T93" s="813"/>
      <c r="U93" s="769">
        <v>0</v>
      </c>
    </row>
    <row r="94" spans="1:21" ht="14.4" customHeight="1" x14ac:dyDescent="0.3">
      <c r="A94" s="727">
        <v>22</v>
      </c>
      <c r="B94" s="728" t="s">
        <v>748</v>
      </c>
      <c r="C94" s="728" t="s">
        <v>752</v>
      </c>
      <c r="D94" s="811" t="s">
        <v>1090</v>
      </c>
      <c r="E94" s="812" t="s">
        <v>758</v>
      </c>
      <c r="F94" s="728" t="s">
        <v>749</v>
      </c>
      <c r="G94" s="728" t="s">
        <v>900</v>
      </c>
      <c r="H94" s="728" t="s">
        <v>569</v>
      </c>
      <c r="I94" s="728" t="s">
        <v>901</v>
      </c>
      <c r="J94" s="728" t="s">
        <v>902</v>
      </c>
      <c r="K94" s="728" t="s">
        <v>903</v>
      </c>
      <c r="L94" s="729">
        <v>133.94</v>
      </c>
      <c r="M94" s="729">
        <v>133.94</v>
      </c>
      <c r="N94" s="728">
        <v>1</v>
      </c>
      <c r="O94" s="813">
        <v>0.5</v>
      </c>
      <c r="P94" s="729"/>
      <c r="Q94" s="746">
        <v>0</v>
      </c>
      <c r="R94" s="728"/>
      <c r="S94" s="746">
        <v>0</v>
      </c>
      <c r="T94" s="813"/>
      <c r="U94" s="769">
        <v>0</v>
      </c>
    </row>
    <row r="95" spans="1:21" ht="14.4" customHeight="1" x14ac:dyDescent="0.3">
      <c r="A95" s="727">
        <v>22</v>
      </c>
      <c r="B95" s="728" t="s">
        <v>748</v>
      </c>
      <c r="C95" s="728" t="s">
        <v>752</v>
      </c>
      <c r="D95" s="811" t="s">
        <v>1090</v>
      </c>
      <c r="E95" s="812" t="s">
        <v>758</v>
      </c>
      <c r="F95" s="728" t="s">
        <v>749</v>
      </c>
      <c r="G95" s="728" t="s">
        <v>791</v>
      </c>
      <c r="H95" s="728" t="s">
        <v>528</v>
      </c>
      <c r="I95" s="728" t="s">
        <v>792</v>
      </c>
      <c r="J95" s="728" t="s">
        <v>793</v>
      </c>
      <c r="K95" s="728" t="s">
        <v>794</v>
      </c>
      <c r="L95" s="729">
        <v>0</v>
      </c>
      <c r="M95" s="729">
        <v>0</v>
      </c>
      <c r="N95" s="728">
        <v>3</v>
      </c>
      <c r="O95" s="813">
        <v>2</v>
      </c>
      <c r="P95" s="729">
        <v>0</v>
      </c>
      <c r="Q95" s="746"/>
      <c r="R95" s="728">
        <v>3</v>
      </c>
      <c r="S95" s="746">
        <v>1</v>
      </c>
      <c r="T95" s="813">
        <v>2</v>
      </c>
      <c r="U95" s="769">
        <v>1</v>
      </c>
    </row>
    <row r="96" spans="1:21" ht="14.4" customHeight="1" x14ac:dyDescent="0.3">
      <c r="A96" s="727">
        <v>22</v>
      </c>
      <c r="B96" s="728" t="s">
        <v>748</v>
      </c>
      <c r="C96" s="728" t="s">
        <v>752</v>
      </c>
      <c r="D96" s="811" t="s">
        <v>1090</v>
      </c>
      <c r="E96" s="812" t="s">
        <v>758</v>
      </c>
      <c r="F96" s="728" t="s">
        <v>749</v>
      </c>
      <c r="G96" s="728" t="s">
        <v>904</v>
      </c>
      <c r="H96" s="728" t="s">
        <v>528</v>
      </c>
      <c r="I96" s="728" t="s">
        <v>905</v>
      </c>
      <c r="J96" s="728" t="s">
        <v>906</v>
      </c>
      <c r="K96" s="728" t="s">
        <v>907</v>
      </c>
      <c r="L96" s="729">
        <v>91.19</v>
      </c>
      <c r="M96" s="729">
        <v>182.38</v>
      </c>
      <c r="N96" s="728">
        <v>2</v>
      </c>
      <c r="O96" s="813">
        <v>1.5</v>
      </c>
      <c r="P96" s="729">
        <v>182.38</v>
      </c>
      <c r="Q96" s="746">
        <v>1</v>
      </c>
      <c r="R96" s="728">
        <v>2</v>
      </c>
      <c r="S96" s="746">
        <v>1</v>
      </c>
      <c r="T96" s="813">
        <v>1.5</v>
      </c>
      <c r="U96" s="769">
        <v>1</v>
      </c>
    </row>
    <row r="97" spans="1:21" ht="14.4" customHeight="1" x14ac:dyDescent="0.3">
      <c r="A97" s="727">
        <v>22</v>
      </c>
      <c r="B97" s="728" t="s">
        <v>748</v>
      </c>
      <c r="C97" s="728" t="s">
        <v>752</v>
      </c>
      <c r="D97" s="811" t="s">
        <v>1090</v>
      </c>
      <c r="E97" s="812" t="s">
        <v>759</v>
      </c>
      <c r="F97" s="728" t="s">
        <v>749</v>
      </c>
      <c r="G97" s="728" t="s">
        <v>908</v>
      </c>
      <c r="H97" s="728" t="s">
        <v>569</v>
      </c>
      <c r="I97" s="728" t="s">
        <v>909</v>
      </c>
      <c r="J97" s="728" t="s">
        <v>910</v>
      </c>
      <c r="K97" s="728" t="s">
        <v>911</v>
      </c>
      <c r="L97" s="729">
        <v>0</v>
      </c>
      <c r="M97" s="729">
        <v>0</v>
      </c>
      <c r="N97" s="728">
        <v>5</v>
      </c>
      <c r="O97" s="813">
        <v>1.5</v>
      </c>
      <c r="P97" s="729">
        <v>0</v>
      </c>
      <c r="Q97" s="746"/>
      <c r="R97" s="728">
        <v>5</v>
      </c>
      <c r="S97" s="746">
        <v>1</v>
      </c>
      <c r="T97" s="813">
        <v>1.5</v>
      </c>
      <c r="U97" s="769">
        <v>1</v>
      </c>
    </row>
    <row r="98" spans="1:21" ht="14.4" customHeight="1" x14ac:dyDescent="0.3">
      <c r="A98" s="727">
        <v>22</v>
      </c>
      <c r="B98" s="728" t="s">
        <v>748</v>
      </c>
      <c r="C98" s="728" t="s">
        <v>752</v>
      </c>
      <c r="D98" s="811" t="s">
        <v>1090</v>
      </c>
      <c r="E98" s="812" t="s">
        <v>759</v>
      </c>
      <c r="F98" s="728" t="s">
        <v>749</v>
      </c>
      <c r="G98" s="728" t="s">
        <v>912</v>
      </c>
      <c r="H98" s="728" t="s">
        <v>528</v>
      </c>
      <c r="I98" s="728" t="s">
        <v>913</v>
      </c>
      <c r="J98" s="728" t="s">
        <v>914</v>
      </c>
      <c r="K98" s="728" t="s">
        <v>915</v>
      </c>
      <c r="L98" s="729">
        <v>80.23</v>
      </c>
      <c r="M98" s="729">
        <v>80.23</v>
      </c>
      <c r="N98" s="728">
        <v>1</v>
      </c>
      <c r="O98" s="813">
        <v>1</v>
      </c>
      <c r="P98" s="729">
        <v>80.23</v>
      </c>
      <c r="Q98" s="746">
        <v>1</v>
      </c>
      <c r="R98" s="728">
        <v>1</v>
      </c>
      <c r="S98" s="746">
        <v>1</v>
      </c>
      <c r="T98" s="813">
        <v>1</v>
      </c>
      <c r="U98" s="769">
        <v>1</v>
      </c>
    </row>
    <row r="99" spans="1:21" ht="14.4" customHeight="1" x14ac:dyDescent="0.3">
      <c r="A99" s="727">
        <v>22</v>
      </c>
      <c r="B99" s="728" t="s">
        <v>748</v>
      </c>
      <c r="C99" s="728" t="s">
        <v>752</v>
      </c>
      <c r="D99" s="811" t="s">
        <v>1090</v>
      </c>
      <c r="E99" s="812" t="s">
        <v>759</v>
      </c>
      <c r="F99" s="728" t="s">
        <v>749</v>
      </c>
      <c r="G99" s="728" t="s">
        <v>843</v>
      </c>
      <c r="H99" s="728" t="s">
        <v>528</v>
      </c>
      <c r="I99" s="728" t="s">
        <v>916</v>
      </c>
      <c r="J99" s="728" t="s">
        <v>845</v>
      </c>
      <c r="K99" s="728" t="s">
        <v>917</v>
      </c>
      <c r="L99" s="729">
        <v>27.67</v>
      </c>
      <c r="M99" s="729">
        <v>193.69000000000003</v>
      </c>
      <c r="N99" s="728">
        <v>7</v>
      </c>
      <c r="O99" s="813">
        <v>3</v>
      </c>
      <c r="P99" s="729">
        <v>193.69000000000003</v>
      </c>
      <c r="Q99" s="746">
        <v>1</v>
      </c>
      <c r="R99" s="728">
        <v>7</v>
      </c>
      <c r="S99" s="746">
        <v>1</v>
      </c>
      <c r="T99" s="813">
        <v>3</v>
      </c>
      <c r="U99" s="769">
        <v>1</v>
      </c>
    </row>
    <row r="100" spans="1:21" ht="14.4" customHeight="1" x14ac:dyDescent="0.3">
      <c r="A100" s="727">
        <v>22</v>
      </c>
      <c r="B100" s="728" t="s">
        <v>748</v>
      </c>
      <c r="C100" s="728" t="s">
        <v>752</v>
      </c>
      <c r="D100" s="811" t="s">
        <v>1090</v>
      </c>
      <c r="E100" s="812" t="s">
        <v>759</v>
      </c>
      <c r="F100" s="728" t="s">
        <v>749</v>
      </c>
      <c r="G100" s="728" t="s">
        <v>918</v>
      </c>
      <c r="H100" s="728" t="s">
        <v>528</v>
      </c>
      <c r="I100" s="728" t="s">
        <v>919</v>
      </c>
      <c r="J100" s="728" t="s">
        <v>920</v>
      </c>
      <c r="K100" s="728" t="s">
        <v>921</v>
      </c>
      <c r="L100" s="729">
        <v>0</v>
      </c>
      <c r="M100" s="729">
        <v>0</v>
      </c>
      <c r="N100" s="728">
        <v>2</v>
      </c>
      <c r="O100" s="813">
        <v>1</v>
      </c>
      <c r="P100" s="729">
        <v>0</v>
      </c>
      <c r="Q100" s="746"/>
      <c r="R100" s="728">
        <v>2</v>
      </c>
      <c r="S100" s="746">
        <v>1</v>
      </c>
      <c r="T100" s="813">
        <v>1</v>
      </c>
      <c r="U100" s="769">
        <v>1</v>
      </c>
    </row>
    <row r="101" spans="1:21" ht="14.4" customHeight="1" x14ac:dyDescent="0.3">
      <c r="A101" s="727">
        <v>22</v>
      </c>
      <c r="B101" s="728" t="s">
        <v>748</v>
      </c>
      <c r="C101" s="728" t="s">
        <v>752</v>
      </c>
      <c r="D101" s="811" t="s">
        <v>1090</v>
      </c>
      <c r="E101" s="812" t="s">
        <v>759</v>
      </c>
      <c r="F101" s="728" t="s">
        <v>749</v>
      </c>
      <c r="G101" s="728" t="s">
        <v>856</v>
      </c>
      <c r="H101" s="728" t="s">
        <v>528</v>
      </c>
      <c r="I101" s="728" t="s">
        <v>857</v>
      </c>
      <c r="J101" s="728" t="s">
        <v>858</v>
      </c>
      <c r="K101" s="728" t="s">
        <v>859</v>
      </c>
      <c r="L101" s="729">
        <v>48.09</v>
      </c>
      <c r="M101" s="729">
        <v>48.09</v>
      </c>
      <c r="N101" s="728">
        <v>1</v>
      </c>
      <c r="O101" s="813">
        <v>1</v>
      </c>
      <c r="P101" s="729">
        <v>48.09</v>
      </c>
      <c r="Q101" s="746">
        <v>1</v>
      </c>
      <c r="R101" s="728">
        <v>1</v>
      </c>
      <c r="S101" s="746">
        <v>1</v>
      </c>
      <c r="T101" s="813">
        <v>1</v>
      </c>
      <c r="U101" s="769">
        <v>1</v>
      </c>
    </row>
    <row r="102" spans="1:21" ht="14.4" customHeight="1" x14ac:dyDescent="0.3">
      <c r="A102" s="727">
        <v>22</v>
      </c>
      <c r="B102" s="728" t="s">
        <v>748</v>
      </c>
      <c r="C102" s="728" t="s">
        <v>752</v>
      </c>
      <c r="D102" s="811" t="s">
        <v>1090</v>
      </c>
      <c r="E102" s="812" t="s">
        <v>759</v>
      </c>
      <c r="F102" s="728" t="s">
        <v>749</v>
      </c>
      <c r="G102" s="728" t="s">
        <v>781</v>
      </c>
      <c r="H102" s="728" t="s">
        <v>528</v>
      </c>
      <c r="I102" s="728" t="s">
        <v>922</v>
      </c>
      <c r="J102" s="728" t="s">
        <v>923</v>
      </c>
      <c r="K102" s="728" t="s">
        <v>924</v>
      </c>
      <c r="L102" s="729">
        <v>0</v>
      </c>
      <c r="M102" s="729">
        <v>0</v>
      </c>
      <c r="N102" s="728">
        <v>1</v>
      </c>
      <c r="O102" s="813">
        <v>0.5</v>
      </c>
      <c r="P102" s="729">
        <v>0</v>
      </c>
      <c r="Q102" s="746"/>
      <c r="R102" s="728">
        <v>1</v>
      </c>
      <c r="S102" s="746">
        <v>1</v>
      </c>
      <c r="T102" s="813">
        <v>0.5</v>
      </c>
      <c r="U102" s="769">
        <v>1</v>
      </c>
    </row>
    <row r="103" spans="1:21" ht="14.4" customHeight="1" x14ac:dyDescent="0.3">
      <c r="A103" s="727">
        <v>22</v>
      </c>
      <c r="B103" s="728" t="s">
        <v>748</v>
      </c>
      <c r="C103" s="728" t="s">
        <v>752</v>
      </c>
      <c r="D103" s="811" t="s">
        <v>1090</v>
      </c>
      <c r="E103" s="812" t="s">
        <v>760</v>
      </c>
      <c r="F103" s="728" t="s">
        <v>749</v>
      </c>
      <c r="G103" s="728" t="s">
        <v>925</v>
      </c>
      <c r="H103" s="728" t="s">
        <v>528</v>
      </c>
      <c r="I103" s="728" t="s">
        <v>926</v>
      </c>
      <c r="J103" s="728" t="s">
        <v>927</v>
      </c>
      <c r="K103" s="728" t="s">
        <v>928</v>
      </c>
      <c r="L103" s="729">
        <v>35.11</v>
      </c>
      <c r="M103" s="729">
        <v>105.33</v>
      </c>
      <c r="N103" s="728">
        <v>3</v>
      </c>
      <c r="O103" s="813">
        <v>0.5</v>
      </c>
      <c r="P103" s="729">
        <v>105.33</v>
      </c>
      <c r="Q103" s="746">
        <v>1</v>
      </c>
      <c r="R103" s="728">
        <v>3</v>
      </c>
      <c r="S103" s="746">
        <v>1</v>
      </c>
      <c r="T103" s="813">
        <v>0.5</v>
      </c>
      <c r="U103" s="769">
        <v>1</v>
      </c>
    </row>
    <row r="104" spans="1:21" ht="14.4" customHeight="1" x14ac:dyDescent="0.3">
      <c r="A104" s="727">
        <v>22</v>
      </c>
      <c r="B104" s="728" t="s">
        <v>748</v>
      </c>
      <c r="C104" s="728" t="s">
        <v>752</v>
      </c>
      <c r="D104" s="811" t="s">
        <v>1090</v>
      </c>
      <c r="E104" s="812" t="s">
        <v>760</v>
      </c>
      <c r="F104" s="728" t="s">
        <v>749</v>
      </c>
      <c r="G104" s="728" t="s">
        <v>929</v>
      </c>
      <c r="H104" s="728" t="s">
        <v>528</v>
      </c>
      <c r="I104" s="728" t="s">
        <v>930</v>
      </c>
      <c r="J104" s="728" t="s">
        <v>931</v>
      </c>
      <c r="K104" s="728" t="s">
        <v>932</v>
      </c>
      <c r="L104" s="729">
        <v>143.34</v>
      </c>
      <c r="M104" s="729">
        <v>430.02</v>
      </c>
      <c r="N104" s="728">
        <v>3</v>
      </c>
      <c r="O104" s="813">
        <v>0.5</v>
      </c>
      <c r="P104" s="729"/>
      <c r="Q104" s="746">
        <v>0</v>
      </c>
      <c r="R104" s="728"/>
      <c r="S104" s="746">
        <v>0</v>
      </c>
      <c r="T104" s="813"/>
      <c r="U104" s="769">
        <v>0</v>
      </c>
    </row>
    <row r="105" spans="1:21" ht="14.4" customHeight="1" x14ac:dyDescent="0.3">
      <c r="A105" s="727">
        <v>22</v>
      </c>
      <c r="B105" s="728" t="s">
        <v>748</v>
      </c>
      <c r="C105" s="728" t="s">
        <v>752</v>
      </c>
      <c r="D105" s="811" t="s">
        <v>1090</v>
      </c>
      <c r="E105" s="812" t="s">
        <v>760</v>
      </c>
      <c r="F105" s="728" t="s">
        <v>749</v>
      </c>
      <c r="G105" s="728" t="s">
        <v>835</v>
      </c>
      <c r="H105" s="728" t="s">
        <v>569</v>
      </c>
      <c r="I105" s="728" t="s">
        <v>933</v>
      </c>
      <c r="J105" s="728" t="s">
        <v>934</v>
      </c>
      <c r="K105" s="728" t="s">
        <v>935</v>
      </c>
      <c r="L105" s="729">
        <v>111.22</v>
      </c>
      <c r="M105" s="729">
        <v>111.22</v>
      </c>
      <c r="N105" s="728">
        <v>1</v>
      </c>
      <c r="O105" s="813">
        <v>1</v>
      </c>
      <c r="P105" s="729">
        <v>111.22</v>
      </c>
      <c r="Q105" s="746">
        <v>1</v>
      </c>
      <c r="R105" s="728">
        <v>1</v>
      </c>
      <c r="S105" s="746">
        <v>1</v>
      </c>
      <c r="T105" s="813">
        <v>1</v>
      </c>
      <c r="U105" s="769">
        <v>1</v>
      </c>
    </row>
    <row r="106" spans="1:21" ht="14.4" customHeight="1" x14ac:dyDescent="0.3">
      <c r="A106" s="727">
        <v>22</v>
      </c>
      <c r="B106" s="728" t="s">
        <v>748</v>
      </c>
      <c r="C106" s="728" t="s">
        <v>752</v>
      </c>
      <c r="D106" s="811" t="s">
        <v>1090</v>
      </c>
      <c r="E106" s="812" t="s">
        <v>760</v>
      </c>
      <c r="F106" s="728" t="s">
        <v>749</v>
      </c>
      <c r="G106" s="728" t="s">
        <v>936</v>
      </c>
      <c r="H106" s="728" t="s">
        <v>528</v>
      </c>
      <c r="I106" s="728" t="s">
        <v>937</v>
      </c>
      <c r="J106" s="728" t="s">
        <v>938</v>
      </c>
      <c r="K106" s="728" t="s">
        <v>939</v>
      </c>
      <c r="L106" s="729">
        <v>115.26</v>
      </c>
      <c r="M106" s="729">
        <v>115.26</v>
      </c>
      <c r="N106" s="728">
        <v>1</v>
      </c>
      <c r="O106" s="813">
        <v>1</v>
      </c>
      <c r="P106" s="729">
        <v>115.26</v>
      </c>
      <c r="Q106" s="746">
        <v>1</v>
      </c>
      <c r="R106" s="728">
        <v>1</v>
      </c>
      <c r="S106" s="746">
        <v>1</v>
      </c>
      <c r="T106" s="813">
        <v>1</v>
      </c>
      <c r="U106" s="769">
        <v>1</v>
      </c>
    </row>
    <row r="107" spans="1:21" ht="14.4" customHeight="1" x14ac:dyDescent="0.3">
      <c r="A107" s="727">
        <v>22</v>
      </c>
      <c r="B107" s="728" t="s">
        <v>748</v>
      </c>
      <c r="C107" s="728" t="s">
        <v>752</v>
      </c>
      <c r="D107" s="811" t="s">
        <v>1090</v>
      </c>
      <c r="E107" s="812" t="s">
        <v>760</v>
      </c>
      <c r="F107" s="728" t="s">
        <v>749</v>
      </c>
      <c r="G107" s="728" t="s">
        <v>795</v>
      </c>
      <c r="H107" s="728" t="s">
        <v>569</v>
      </c>
      <c r="I107" s="728" t="s">
        <v>940</v>
      </c>
      <c r="J107" s="728" t="s">
        <v>797</v>
      </c>
      <c r="K107" s="728" t="s">
        <v>848</v>
      </c>
      <c r="L107" s="729">
        <v>105.32</v>
      </c>
      <c r="M107" s="729">
        <v>105.32</v>
      </c>
      <c r="N107" s="728">
        <v>1</v>
      </c>
      <c r="O107" s="813">
        <v>0.5</v>
      </c>
      <c r="P107" s="729">
        <v>105.32</v>
      </c>
      <c r="Q107" s="746">
        <v>1</v>
      </c>
      <c r="R107" s="728">
        <v>1</v>
      </c>
      <c r="S107" s="746">
        <v>1</v>
      </c>
      <c r="T107" s="813">
        <v>0.5</v>
      </c>
      <c r="U107" s="769">
        <v>1</v>
      </c>
    </row>
    <row r="108" spans="1:21" ht="14.4" customHeight="1" x14ac:dyDescent="0.3">
      <c r="A108" s="727">
        <v>22</v>
      </c>
      <c r="B108" s="728" t="s">
        <v>748</v>
      </c>
      <c r="C108" s="728" t="s">
        <v>752</v>
      </c>
      <c r="D108" s="811" t="s">
        <v>1090</v>
      </c>
      <c r="E108" s="812" t="s">
        <v>760</v>
      </c>
      <c r="F108" s="728" t="s">
        <v>749</v>
      </c>
      <c r="G108" s="728" t="s">
        <v>941</v>
      </c>
      <c r="H108" s="728" t="s">
        <v>569</v>
      </c>
      <c r="I108" s="728" t="s">
        <v>942</v>
      </c>
      <c r="J108" s="728" t="s">
        <v>943</v>
      </c>
      <c r="K108" s="728" t="s">
        <v>944</v>
      </c>
      <c r="L108" s="729">
        <v>207.45</v>
      </c>
      <c r="M108" s="729">
        <v>414.9</v>
      </c>
      <c r="N108" s="728">
        <v>2</v>
      </c>
      <c r="O108" s="813">
        <v>2</v>
      </c>
      <c r="P108" s="729">
        <v>414.9</v>
      </c>
      <c r="Q108" s="746">
        <v>1</v>
      </c>
      <c r="R108" s="728">
        <v>2</v>
      </c>
      <c r="S108" s="746">
        <v>1</v>
      </c>
      <c r="T108" s="813">
        <v>2</v>
      </c>
      <c r="U108" s="769">
        <v>1</v>
      </c>
    </row>
    <row r="109" spans="1:21" ht="14.4" customHeight="1" x14ac:dyDescent="0.3">
      <c r="A109" s="727">
        <v>22</v>
      </c>
      <c r="B109" s="728" t="s">
        <v>748</v>
      </c>
      <c r="C109" s="728" t="s">
        <v>752</v>
      </c>
      <c r="D109" s="811" t="s">
        <v>1090</v>
      </c>
      <c r="E109" s="812" t="s">
        <v>760</v>
      </c>
      <c r="F109" s="728" t="s">
        <v>749</v>
      </c>
      <c r="G109" s="728" t="s">
        <v>945</v>
      </c>
      <c r="H109" s="728" t="s">
        <v>528</v>
      </c>
      <c r="I109" s="728" t="s">
        <v>946</v>
      </c>
      <c r="J109" s="728" t="s">
        <v>947</v>
      </c>
      <c r="K109" s="728" t="s">
        <v>948</v>
      </c>
      <c r="L109" s="729">
        <v>23.72</v>
      </c>
      <c r="M109" s="729">
        <v>71.16</v>
      </c>
      <c r="N109" s="728">
        <v>3</v>
      </c>
      <c r="O109" s="813">
        <v>1</v>
      </c>
      <c r="P109" s="729"/>
      <c r="Q109" s="746">
        <v>0</v>
      </c>
      <c r="R109" s="728"/>
      <c r="S109" s="746">
        <v>0</v>
      </c>
      <c r="T109" s="813"/>
      <c r="U109" s="769">
        <v>0</v>
      </c>
    </row>
    <row r="110" spans="1:21" ht="14.4" customHeight="1" x14ac:dyDescent="0.3">
      <c r="A110" s="727">
        <v>22</v>
      </c>
      <c r="B110" s="728" t="s">
        <v>748</v>
      </c>
      <c r="C110" s="728" t="s">
        <v>752</v>
      </c>
      <c r="D110" s="811" t="s">
        <v>1090</v>
      </c>
      <c r="E110" s="812" t="s">
        <v>760</v>
      </c>
      <c r="F110" s="728" t="s">
        <v>749</v>
      </c>
      <c r="G110" s="728" t="s">
        <v>849</v>
      </c>
      <c r="H110" s="728" t="s">
        <v>528</v>
      </c>
      <c r="I110" s="728" t="s">
        <v>850</v>
      </c>
      <c r="J110" s="728" t="s">
        <v>851</v>
      </c>
      <c r="K110" s="728" t="s">
        <v>852</v>
      </c>
      <c r="L110" s="729">
        <v>182.22</v>
      </c>
      <c r="M110" s="729">
        <v>364.44</v>
      </c>
      <c r="N110" s="728">
        <v>2</v>
      </c>
      <c r="O110" s="813">
        <v>1.5</v>
      </c>
      <c r="P110" s="729">
        <v>364.44</v>
      </c>
      <c r="Q110" s="746">
        <v>1</v>
      </c>
      <c r="R110" s="728">
        <v>2</v>
      </c>
      <c r="S110" s="746">
        <v>1</v>
      </c>
      <c r="T110" s="813">
        <v>1.5</v>
      </c>
      <c r="U110" s="769">
        <v>1</v>
      </c>
    </row>
    <row r="111" spans="1:21" ht="14.4" customHeight="1" x14ac:dyDescent="0.3">
      <c r="A111" s="727">
        <v>22</v>
      </c>
      <c r="B111" s="728" t="s">
        <v>748</v>
      </c>
      <c r="C111" s="728" t="s">
        <v>752</v>
      </c>
      <c r="D111" s="811" t="s">
        <v>1090</v>
      </c>
      <c r="E111" s="812" t="s">
        <v>760</v>
      </c>
      <c r="F111" s="728" t="s">
        <v>749</v>
      </c>
      <c r="G111" s="728" t="s">
        <v>949</v>
      </c>
      <c r="H111" s="728" t="s">
        <v>528</v>
      </c>
      <c r="I111" s="728" t="s">
        <v>950</v>
      </c>
      <c r="J111" s="728" t="s">
        <v>951</v>
      </c>
      <c r="K111" s="728" t="s">
        <v>952</v>
      </c>
      <c r="L111" s="729">
        <v>46.75</v>
      </c>
      <c r="M111" s="729">
        <v>187</v>
      </c>
      <c r="N111" s="728">
        <v>4</v>
      </c>
      <c r="O111" s="813">
        <v>1</v>
      </c>
      <c r="P111" s="729">
        <v>187</v>
      </c>
      <c r="Q111" s="746">
        <v>1</v>
      </c>
      <c r="R111" s="728">
        <v>4</v>
      </c>
      <c r="S111" s="746">
        <v>1</v>
      </c>
      <c r="T111" s="813">
        <v>1</v>
      </c>
      <c r="U111" s="769">
        <v>1</v>
      </c>
    </row>
    <row r="112" spans="1:21" ht="14.4" customHeight="1" x14ac:dyDescent="0.3">
      <c r="A112" s="727">
        <v>22</v>
      </c>
      <c r="B112" s="728" t="s">
        <v>748</v>
      </c>
      <c r="C112" s="728" t="s">
        <v>752</v>
      </c>
      <c r="D112" s="811" t="s">
        <v>1090</v>
      </c>
      <c r="E112" s="812" t="s">
        <v>760</v>
      </c>
      <c r="F112" s="728" t="s">
        <v>749</v>
      </c>
      <c r="G112" s="728" t="s">
        <v>953</v>
      </c>
      <c r="H112" s="728" t="s">
        <v>528</v>
      </c>
      <c r="I112" s="728" t="s">
        <v>954</v>
      </c>
      <c r="J112" s="728" t="s">
        <v>955</v>
      </c>
      <c r="K112" s="728" t="s">
        <v>956</v>
      </c>
      <c r="L112" s="729">
        <v>0</v>
      </c>
      <c r="M112" s="729">
        <v>0</v>
      </c>
      <c r="N112" s="728">
        <v>1</v>
      </c>
      <c r="O112" s="813">
        <v>1</v>
      </c>
      <c r="P112" s="729"/>
      <c r="Q112" s="746"/>
      <c r="R112" s="728"/>
      <c r="S112" s="746">
        <v>0</v>
      </c>
      <c r="T112" s="813"/>
      <c r="U112" s="769">
        <v>0</v>
      </c>
    </row>
    <row r="113" spans="1:21" ht="14.4" customHeight="1" x14ac:dyDescent="0.3">
      <c r="A113" s="727">
        <v>22</v>
      </c>
      <c r="B113" s="728" t="s">
        <v>748</v>
      </c>
      <c r="C113" s="728" t="s">
        <v>752</v>
      </c>
      <c r="D113" s="811" t="s">
        <v>1090</v>
      </c>
      <c r="E113" s="812" t="s">
        <v>760</v>
      </c>
      <c r="F113" s="728" t="s">
        <v>749</v>
      </c>
      <c r="G113" s="728" t="s">
        <v>957</v>
      </c>
      <c r="H113" s="728" t="s">
        <v>528</v>
      </c>
      <c r="I113" s="728" t="s">
        <v>958</v>
      </c>
      <c r="J113" s="728" t="s">
        <v>959</v>
      </c>
      <c r="K113" s="728" t="s">
        <v>960</v>
      </c>
      <c r="L113" s="729">
        <v>0</v>
      </c>
      <c r="M113" s="729">
        <v>0</v>
      </c>
      <c r="N113" s="728">
        <v>1</v>
      </c>
      <c r="O113" s="813">
        <v>0.5</v>
      </c>
      <c r="P113" s="729">
        <v>0</v>
      </c>
      <c r="Q113" s="746"/>
      <c r="R113" s="728">
        <v>1</v>
      </c>
      <c r="S113" s="746">
        <v>1</v>
      </c>
      <c r="T113" s="813">
        <v>0.5</v>
      </c>
      <c r="U113" s="769">
        <v>1</v>
      </c>
    </row>
    <row r="114" spans="1:21" ht="14.4" customHeight="1" x14ac:dyDescent="0.3">
      <c r="A114" s="727">
        <v>22</v>
      </c>
      <c r="B114" s="728" t="s">
        <v>748</v>
      </c>
      <c r="C114" s="728" t="s">
        <v>752</v>
      </c>
      <c r="D114" s="811" t="s">
        <v>1090</v>
      </c>
      <c r="E114" s="812" t="s">
        <v>760</v>
      </c>
      <c r="F114" s="728" t="s">
        <v>749</v>
      </c>
      <c r="G114" s="728" t="s">
        <v>853</v>
      </c>
      <c r="H114" s="728" t="s">
        <v>528</v>
      </c>
      <c r="I114" s="728" t="s">
        <v>961</v>
      </c>
      <c r="J114" s="728" t="s">
        <v>855</v>
      </c>
      <c r="K114" s="728"/>
      <c r="L114" s="729">
        <v>0</v>
      </c>
      <c r="M114" s="729">
        <v>0</v>
      </c>
      <c r="N114" s="728">
        <v>1</v>
      </c>
      <c r="O114" s="813">
        <v>0.5</v>
      </c>
      <c r="P114" s="729">
        <v>0</v>
      </c>
      <c r="Q114" s="746"/>
      <c r="R114" s="728">
        <v>1</v>
      </c>
      <c r="S114" s="746">
        <v>1</v>
      </c>
      <c r="T114" s="813">
        <v>0.5</v>
      </c>
      <c r="U114" s="769">
        <v>1</v>
      </c>
    </row>
    <row r="115" spans="1:21" ht="14.4" customHeight="1" x14ac:dyDescent="0.3">
      <c r="A115" s="727">
        <v>22</v>
      </c>
      <c r="B115" s="728" t="s">
        <v>748</v>
      </c>
      <c r="C115" s="728" t="s">
        <v>752</v>
      </c>
      <c r="D115" s="811" t="s">
        <v>1090</v>
      </c>
      <c r="E115" s="812" t="s">
        <v>760</v>
      </c>
      <c r="F115" s="728" t="s">
        <v>749</v>
      </c>
      <c r="G115" s="728" t="s">
        <v>856</v>
      </c>
      <c r="H115" s="728" t="s">
        <v>528</v>
      </c>
      <c r="I115" s="728" t="s">
        <v>962</v>
      </c>
      <c r="J115" s="728" t="s">
        <v>963</v>
      </c>
      <c r="K115" s="728" t="s">
        <v>964</v>
      </c>
      <c r="L115" s="729">
        <v>89.91</v>
      </c>
      <c r="M115" s="729">
        <v>89.91</v>
      </c>
      <c r="N115" s="728">
        <v>1</v>
      </c>
      <c r="O115" s="813">
        <v>1</v>
      </c>
      <c r="P115" s="729">
        <v>89.91</v>
      </c>
      <c r="Q115" s="746">
        <v>1</v>
      </c>
      <c r="R115" s="728">
        <v>1</v>
      </c>
      <c r="S115" s="746">
        <v>1</v>
      </c>
      <c r="T115" s="813">
        <v>1</v>
      </c>
      <c r="U115" s="769">
        <v>1</v>
      </c>
    </row>
    <row r="116" spans="1:21" ht="14.4" customHeight="1" x14ac:dyDescent="0.3">
      <c r="A116" s="727">
        <v>22</v>
      </c>
      <c r="B116" s="728" t="s">
        <v>748</v>
      </c>
      <c r="C116" s="728" t="s">
        <v>752</v>
      </c>
      <c r="D116" s="811" t="s">
        <v>1090</v>
      </c>
      <c r="E116" s="812" t="s">
        <v>760</v>
      </c>
      <c r="F116" s="728" t="s">
        <v>749</v>
      </c>
      <c r="G116" s="728" t="s">
        <v>965</v>
      </c>
      <c r="H116" s="728" t="s">
        <v>528</v>
      </c>
      <c r="I116" s="728" t="s">
        <v>966</v>
      </c>
      <c r="J116" s="728" t="s">
        <v>967</v>
      </c>
      <c r="K116" s="728" t="s">
        <v>968</v>
      </c>
      <c r="L116" s="729">
        <v>49.38</v>
      </c>
      <c r="M116" s="729">
        <v>49.38</v>
      </c>
      <c r="N116" s="728">
        <v>1</v>
      </c>
      <c r="O116" s="813">
        <v>1</v>
      </c>
      <c r="P116" s="729"/>
      <c r="Q116" s="746">
        <v>0</v>
      </c>
      <c r="R116" s="728"/>
      <c r="S116" s="746">
        <v>0</v>
      </c>
      <c r="T116" s="813"/>
      <c r="U116" s="769">
        <v>0</v>
      </c>
    </row>
    <row r="117" spans="1:21" ht="14.4" customHeight="1" x14ac:dyDescent="0.3">
      <c r="A117" s="727">
        <v>22</v>
      </c>
      <c r="B117" s="728" t="s">
        <v>748</v>
      </c>
      <c r="C117" s="728" t="s">
        <v>752</v>
      </c>
      <c r="D117" s="811" t="s">
        <v>1090</v>
      </c>
      <c r="E117" s="812" t="s">
        <v>760</v>
      </c>
      <c r="F117" s="728" t="s">
        <v>749</v>
      </c>
      <c r="G117" s="728" t="s">
        <v>860</v>
      </c>
      <c r="H117" s="728" t="s">
        <v>528</v>
      </c>
      <c r="I117" s="728" t="s">
        <v>969</v>
      </c>
      <c r="J117" s="728" t="s">
        <v>862</v>
      </c>
      <c r="K117" s="728" t="s">
        <v>970</v>
      </c>
      <c r="L117" s="729">
        <v>38.5</v>
      </c>
      <c r="M117" s="729">
        <v>38.5</v>
      </c>
      <c r="N117" s="728">
        <v>1</v>
      </c>
      <c r="O117" s="813">
        <v>1</v>
      </c>
      <c r="P117" s="729">
        <v>38.5</v>
      </c>
      <c r="Q117" s="746">
        <v>1</v>
      </c>
      <c r="R117" s="728">
        <v>1</v>
      </c>
      <c r="S117" s="746">
        <v>1</v>
      </c>
      <c r="T117" s="813">
        <v>1</v>
      </c>
      <c r="U117" s="769">
        <v>1</v>
      </c>
    </row>
    <row r="118" spans="1:21" ht="14.4" customHeight="1" x14ac:dyDescent="0.3">
      <c r="A118" s="727">
        <v>22</v>
      </c>
      <c r="B118" s="728" t="s">
        <v>748</v>
      </c>
      <c r="C118" s="728" t="s">
        <v>752</v>
      </c>
      <c r="D118" s="811" t="s">
        <v>1090</v>
      </c>
      <c r="E118" s="812" t="s">
        <v>760</v>
      </c>
      <c r="F118" s="728" t="s">
        <v>749</v>
      </c>
      <c r="G118" s="728" t="s">
        <v>971</v>
      </c>
      <c r="H118" s="728" t="s">
        <v>528</v>
      </c>
      <c r="I118" s="728" t="s">
        <v>972</v>
      </c>
      <c r="J118" s="728" t="s">
        <v>973</v>
      </c>
      <c r="K118" s="728" t="s">
        <v>974</v>
      </c>
      <c r="L118" s="729">
        <v>46.1</v>
      </c>
      <c r="M118" s="729">
        <v>46.1</v>
      </c>
      <c r="N118" s="728">
        <v>1</v>
      </c>
      <c r="O118" s="813">
        <v>1</v>
      </c>
      <c r="P118" s="729">
        <v>46.1</v>
      </c>
      <c r="Q118" s="746">
        <v>1</v>
      </c>
      <c r="R118" s="728">
        <v>1</v>
      </c>
      <c r="S118" s="746">
        <v>1</v>
      </c>
      <c r="T118" s="813">
        <v>1</v>
      </c>
      <c r="U118" s="769">
        <v>1</v>
      </c>
    </row>
    <row r="119" spans="1:21" ht="14.4" customHeight="1" x14ac:dyDescent="0.3">
      <c r="A119" s="727">
        <v>22</v>
      </c>
      <c r="B119" s="728" t="s">
        <v>748</v>
      </c>
      <c r="C119" s="728" t="s">
        <v>752</v>
      </c>
      <c r="D119" s="811" t="s">
        <v>1090</v>
      </c>
      <c r="E119" s="812" t="s">
        <v>760</v>
      </c>
      <c r="F119" s="728" t="s">
        <v>749</v>
      </c>
      <c r="G119" s="728" t="s">
        <v>766</v>
      </c>
      <c r="H119" s="728" t="s">
        <v>569</v>
      </c>
      <c r="I119" s="728" t="s">
        <v>822</v>
      </c>
      <c r="J119" s="728" t="s">
        <v>704</v>
      </c>
      <c r="K119" s="728" t="s">
        <v>823</v>
      </c>
      <c r="L119" s="729">
        <v>69.55</v>
      </c>
      <c r="M119" s="729">
        <v>486.85</v>
      </c>
      <c r="N119" s="728">
        <v>7</v>
      </c>
      <c r="O119" s="813">
        <v>6</v>
      </c>
      <c r="P119" s="729">
        <v>347.75</v>
      </c>
      <c r="Q119" s="746">
        <v>0.7142857142857143</v>
      </c>
      <c r="R119" s="728">
        <v>5</v>
      </c>
      <c r="S119" s="746">
        <v>0.7142857142857143</v>
      </c>
      <c r="T119" s="813">
        <v>4</v>
      </c>
      <c r="U119" s="769">
        <v>0.66666666666666663</v>
      </c>
    </row>
    <row r="120" spans="1:21" ht="14.4" customHeight="1" x14ac:dyDescent="0.3">
      <c r="A120" s="727">
        <v>22</v>
      </c>
      <c r="B120" s="728" t="s">
        <v>748</v>
      </c>
      <c r="C120" s="728" t="s">
        <v>752</v>
      </c>
      <c r="D120" s="811" t="s">
        <v>1090</v>
      </c>
      <c r="E120" s="812" t="s">
        <v>760</v>
      </c>
      <c r="F120" s="728" t="s">
        <v>749</v>
      </c>
      <c r="G120" s="728" t="s">
        <v>766</v>
      </c>
      <c r="H120" s="728" t="s">
        <v>569</v>
      </c>
      <c r="I120" s="728" t="s">
        <v>703</v>
      </c>
      <c r="J120" s="728" t="s">
        <v>704</v>
      </c>
      <c r="K120" s="728" t="s">
        <v>705</v>
      </c>
      <c r="L120" s="729">
        <v>88.51</v>
      </c>
      <c r="M120" s="729">
        <v>531.06000000000006</v>
      </c>
      <c r="N120" s="728">
        <v>6</v>
      </c>
      <c r="O120" s="813">
        <v>5.5</v>
      </c>
      <c r="P120" s="729">
        <v>177.02</v>
      </c>
      <c r="Q120" s="746">
        <v>0.33333333333333331</v>
      </c>
      <c r="R120" s="728">
        <v>2</v>
      </c>
      <c r="S120" s="746">
        <v>0.33333333333333331</v>
      </c>
      <c r="T120" s="813">
        <v>1.5</v>
      </c>
      <c r="U120" s="769">
        <v>0.27272727272727271</v>
      </c>
    </row>
    <row r="121" spans="1:21" ht="14.4" customHeight="1" x14ac:dyDescent="0.3">
      <c r="A121" s="727">
        <v>22</v>
      </c>
      <c r="B121" s="728" t="s">
        <v>748</v>
      </c>
      <c r="C121" s="728" t="s">
        <v>752</v>
      </c>
      <c r="D121" s="811" t="s">
        <v>1090</v>
      </c>
      <c r="E121" s="812" t="s">
        <v>760</v>
      </c>
      <c r="F121" s="728" t="s">
        <v>749</v>
      </c>
      <c r="G121" s="728" t="s">
        <v>766</v>
      </c>
      <c r="H121" s="728" t="s">
        <v>528</v>
      </c>
      <c r="I121" s="728" t="s">
        <v>785</v>
      </c>
      <c r="J121" s="728" t="s">
        <v>704</v>
      </c>
      <c r="K121" s="728" t="s">
        <v>786</v>
      </c>
      <c r="L121" s="729">
        <v>158.05000000000001</v>
      </c>
      <c r="M121" s="729">
        <v>1264.4000000000001</v>
      </c>
      <c r="N121" s="728">
        <v>8</v>
      </c>
      <c r="O121" s="813">
        <v>6</v>
      </c>
      <c r="P121" s="729">
        <v>316.10000000000002</v>
      </c>
      <c r="Q121" s="746">
        <v>0.25</v>
      </c>
      <c r="R121" s="728">
        <v>2</v>
      </c>
      <c r="S121" s="746">
        <v>0.25</v>
      </c>
      <c r="T121" s="813">
        <v>1.5</v>
      </c>
      <c r="U121" s="769">
        <v>0.25</v>
      </c>
    </row>
    <row r="122" spans="1:21" ht="14.4" customHeight="1" x14ac:dyDescent="0.3">
      <c r="A122" s="727">
        <v>22</v>
      </c>
      <c r="B122" s="728" t="s">
        <v>748</v>
      </c>
      <c r="C122" s="728" t="s">
        <v>752</v>
      </c>
      <c r="D122" s="811" t="s">
        <v>1090</v>
      </c>
      <c r="E122" s="812" t="s">
        <v>760</v>
      </c>
      <c r="F122" s="728" t="s">
        <v>749</v>
      </c>
      <c r="G122" s="728" t="s">
        <v>766</v>
      </c>
      <c r="H122" s="728" t="s">
        <v>569</v>
      </c>
      <c r="I122" s="728" t="s">
        <v>767</v>
      </c>
      <c r="J122" s="728" t="s">
        <v>704</v>
      </c>
      <c r="K122" s="728" t="s">
        <v>768</v>
      </c>
      <c r="L122" s="729">
        <v>0</v>
      </c>
      <c r="M122" s="729">
        <v>0</v>
      </c>
      <c r="N122" s="728">
        <v>5</v>
      </c>
      <c r="O122" s="813">
        <v>5</v>
      </c>
      <c r="P122" s="729">
        <v>0</v>
      </c>
      <c r="Q122" s="746"/>
      <c r="R122" s="728">
        <v>2</v>
      </c>
      <c r="S122" s="746">
        <v>0.4</v>
      </c>
      <c r="T122" s="813">
        <v>2</v>
      </c>
      <c r="U122" s="769">
        <v>0.4</v>
      </c>
    </row>
    <row r="123" spans="1:21" ht="14.4" customHeight="1" x14ac:dyDescent="0.3">
      <c r="A123" s="727">
        <v>22</v>
      </c>
      <c r="B123" s="728" t="s">
        <v>748</v>
      </c>
      <c r="C123" s="728" t="s">
        <v>752</v>
      </c>
      <c r="D123" s="811" t="s">
        <v>1090</v>
      </c>
      <c r="E123" s="812" t="s">
        <v>760</v>
      </c>
      <c r="F123" s="728" t="s">
        <v>749</v>
      </c>
      <c r="G123" s="728" t="s">
        <v>766</v>
      </c>
      <c r="H123" s="728" t="s">
        <v>569</v>
      </c>
      <c r="I123" s="728" t="s">
        <v>706</v>
      </c>
      <c r="J123" s="728" t="s">
        <v>597</v>
      </c>
      <c r="K123" s="728" t="s">
        <v>707</v>
      </c>
      <c r="L123" s="729">
        <v>98.78</v>
      </c>
      <c r="M123" s="729">
        <v>3160.9599999999996</v>
      </c>
      <c r="N123" s="728">
        <v>32</v>
      </c>
      <c r="O123" s="813">
        <v>30.5</v>
      </c>
      <c r="P123" s="729">
        <v>987.79999999999984</v>
      </c>
      <c r="Q123" s="746">
        <v>0.3125</v>
      </c>
      <c r="R123" s="728">
        <v>10</v>
      </c>
      <c r="S123" s="746">
        <v>0.3125</v>
      </c>
      <c r="T123" s="813">
        <v>9.5</v>
      </c>
      <c r="U123" s="769">
        <v>0.31147540983606559</v>
      </c>
    </row>
    <row r="124" spans="1:21" ht="14.4" customHeight="1" x14ac:dyDescent="0.3">
      <c r="A124" s="727">
        <v>22</v>
      </c>
      <c r="B124" s="728" t="s">
        <v>748</v>
      </c>
      <c r="C124" s="728" t="s">
        <v>752</v>
      </c>
      <c r="D124" s="811" t="s">
        <v>1090</v>
      </c>
      <c r="E124" s="812" t="s">
        <v>760</v>
      </c>
      <c r="F124" s="728" t="s">
        <v>749</v>
      </c>
      <c r="G124" s="728" t="s">
        <v>766</v>
      </c>
      <c r="H124" s="728" t="s">
        <v>569</v>
      </c>
      <c r="I124" s="728" t="s">
        <v>769</v>
      </c>
      <c r="J124" s="728" t="s">
        <v>770</v>
      </c>
      <c r="K124" s="728" t="s">
        <v>771</v>
      </c>
      <c r="L124" s="729">
        <v>118.54</v>
      </c>
      <c r="M124" s="729">
        <v>7823.6399999999994</v>
      </c>
      <c r="N124" s="728">
        <v>66</v>
      </c>
      <c r="O124" s="813">
        <v>58</v>
      </c>
      <c r="P124" s="729">
        <v>3556.1999999999994</v>
      </c>
      <c r="Q124" s="746">
        <v>0.45454545454545447</v>
      </c>
      <c r="R124" s="728">
        <v>30</v>
      </c>
      <c r="S124" s="746">
        <v>0.45454545454545453</v>
      </c>
      <c r="T124" s="813">
        <v>25</v>
      </c>
      <c r="U124" s="769">
        <v>0.43103448275862066</v>
      </c>
    </row>
    <row r="125" spans="1:21" ht="14.4" customHeight="1" x14ac:dyDescent="0.3">
      <c r="A125" s="727">
        <v>22</v>
      </c>
      <c r="B125" s="728" t="s">
        <v>748</v>
      </c>
      <c r="C125" s="728" t="s">
        <v>752</v>
      </c>
      <c r="D125" s="811" t="s">
        <v>1090</v>
      </c>
      <c r="E125" s="812" t="s">
        <v>760</v>
      </c>
      <c r="F125" s="728" t="s">
        <v>749</v>
      </c>
      <c r="G125" s="728" t="s">
        <v>766</v>
      </c>
      <c r="H125" s="728" t="s">
        <v>569</v>
      </c>
      <c r="I125" s="728" t="s">
        <v>810</v>
      </c>
      <c r="J125" s="728" t="s">
        <v>811</v>
      </c>
      <c r="K125" s="728" t="s">
        <v>812</v>
      </c>
      <c r="L125" s="729">
        <v>59.27</v>
      </c>
      <c r="M125" s="729">
        <v>296.35000000000002</v>
      </c>
      <c r="N125" s="728">
        <v>5</v>
      </c>
      <c r="O125" s="813">
        <v>3.5</v>
      </c>
      <c r="P125" s="729">
        <v>59.27</v>
      </c>
      <c r="Q125" s="746">
        <v>0.19999999999999998</v>
      </c>
      <c r="R125" s="728">
        <v>1</v>
      </c>
      <c r="S125" s="746">
        <v>0.2</v>
      </c>
      <c r="T125" s="813">
        <v>1</v>
      </c>
      <c r="U125" s="769">
        <v>0.2857142857142857</v>
      </c>
    </row>
    <row r="126" spans="1:21" ht="14.4" customHeight="1" x14ac:dyDescent="0.3">
      <c r="A126" s="727">
        <v>22</v>
      </c>
      <c r="B126" s="728" t="s">
        <v>748</v>
      </c>
      <c r="C126" s="728" t="s">
        <v>752</v>
      </c>
      <c r="D126" s="811" t="s">
        <v>1090</v>
      </c>
      <c r="E126" s="812" t="s">
        <v>760</v>
      </c>
      <c r="F126" s="728" t="s">
        <v>749</v>
      </c>
      <c r="G126" s="728" t="s">
        <v>766</v>
      </c>
      <c r="H126" s="728" t="s">
        <v>569</v>
      </c>
      <c r="I126" s="728" t="s">
        <v>710</v>
      </c>
      <c r="J126" s="728" t="s">
        <v>595</v>
      </c>
      <c r="K126" s="728" t="s">
        <v>711</v>
      </c>
      <c r="L126" s="729">
        <v>79.03</v>
      </c>
      <c r="M126" s="729">
        <v>5690.1600000000026</v>
      </c>
      <c r="N126" s="728">
        <v>72</v>
      </c>
      <c r="O126" s="813">
        <v>56</v>
      </c>
      <c r="P126" s="729">
        <v>2133.81</v>
      </c>
      <c r="Q126" s="746">
        <v>0.37499999999999983</v>
      </c>
      <c r="R126" s="728">
        <v>27</v>
      </c>
      <c r="S126" s="746">
        <v>0.375</v>
      </c>
      <c r="T126" s="813">
        <v>19.5</v>
      </c>
      <c r="U126" s="769">
        <v>0.3482142857142857</v>
      </c>
    </row>
    <row r="127" spans="1:21" ht="14.4" customHeight="1" x14ac:dyDescent="0.3">
      <c r="A127" s="727">
        <v>22</v>
      </c>
      <c r="B127" s="728" t="s">
        <v>748</v>
      </c>
      <c r="C127" s="728" t="s">
        <v>752</v>
      </c>
      <c r="D127" s="811" t="s">
        <v>1090</v>
      </c>
      <c r="E127" s="812" t="s">
        <v>760</v>
      </c>
      <c r="F127" s="728" t="s">
        <v>749</v>
      </c>
      <c r="G127" s="728" t="s">
        <v>766</v>
      </c>
      <c r="H127" s="728" t="s">
        <v>569</v>
      </c>
      <c r="I127" s="728" t="s">
        <v>772</v>
      </c>
      <c r="J127" s="728" t="s">
        <v>704</v>
      </c>
      <c r="K127" s="728" t="s">
        <v>773</v>
      </c>
      <c r="L127" s="729">
        <v>59.27</v>
      </c>
      <c r="M127" s="729">
        <v>237.08</v>
      </c>
      <c r="N127" s="728">
        <v>4</v>
      </c>
      <c r="O127" s="813">
        <v>2</v>
      </c>
      <c r="P127" s="729">
        <v>59.27</v>
      </c>
      <c r="Q127" s="746">
        <v>0.25</v>
      </c>
      <c r="R127" s="728">
        <v>1</v>
      </c>
      <c r="S127" s="746">
        <v>0.25</v>
      </c>
      <c r="T127" s="813">
        <v>1</v>
      </c>
      <c r="U127" s="769">
        <v>0.5</v>
      </c>
    </row>
    <row r="128" spans="1:21" ht="14.4" customHeight="1" x14ac:dyDescent="0.3">
      <c r="A128" s="727">
        <v>22</v>
      </c>
      <c r="B128" s="728" t="s">
        <v>748</v>
      </c>
      <c r="C128" s="728" t="s">
        <v>752</v>
      </c>
      <c r="D128" s="811" t="s">
        <v>1090</v>
      </c>
      <c r="E128" s="812" t="s">
        <v>760</v>
      </c>
      <c r="F128" s="728" t="s">
        <v>749</v>
      </c>
      <c r="G128" s="728" t="s">
        <v>766</v>
      </c>
      <c r="H128" s="728" t="s">
        <v>528</v>
      </c>
      <c r="I128" s="728" t="s">
        <v>774</v>
      </c>
      <c r="J128" s="728" t="s">
        <v>704</v>
      </c>
      <c r="K128" s="728" t="s">
        <v>775</v>
      </c>
      <c r="L128" s="729">
        <v>98.78</v>
      </c>
      <c r="M128" s="729">
        <v>691.46</v>
      </c>
      <c r="N128" s="728">
        <v>7</v>
      </c>
      <c r="O128" s="813">
        <v>6</v>
      </c>
      <c r="P128" s="729">
        <v>296.34000000000003</v>
      </c>
      <c r="Q128" s="746">
        <v>0.4285714285714286</v>
      </c>
      <c r="R128" s="728">
        <v>3</v>
      </c>
      <c r="S128" s="746">
        <v>0.42857142857142855</v>
      </c>
      <c r="T128" s="813">
        <v>2.5</v>
      </c>
      <c r="U128" s="769">
        <v>0.41666666666666669</v>
      </c>
    </row>
    <row r="129" spans="1:21" ht="14.4" customHeight="1" x14ac:dyDescent="0.3">
      <c r="A129" s="727">
        <v>22</v>
      </c>
      <c r="B129" s="728" t="s">
        <v>748</v>
      </c>
      <c r="C129" s="728" t="s">
        <v>752</v>
      </c>
      <c r="D129" s="811" t="s">
        <v>1090</v>
      </c>
      <c r="E129" s="812" t="s">
        <v>760</v>
      </c>
      <c r="F129" s="728" t="s">
        <v>749</v>
      </c>
      <c r="G129" s="728" t="s">
        <v>766</v>
      </c>
      <c r="H129" s="728" t="s">
        <v>569</v>
      </c>
      <c r="I129" s="728" t="s">
        <v>712</v>
      </c>
      <c r="J129" s="728" t="s">
        <v>704</v>
      </c>
      <c r="K129" s="728" t="s">
        <v>713</v>
      </c>
      <c r="L129" s="729">
        <v>46.07</v>
      </c>
      <c r="M129" s="729">
        <v>184.28</v>
      </c>
      <c r="N129" s="728">
        <v>4</v>
      </c>
      <c r="O129" s="813">
        <v>3</v>
      </c>
      <c r="P129" s="729">
        <v>92.14</v>
      </c>
      <c r="Q129" s="746">
        <v>0.5</v>
      </c>
      <c r="R129" s="728">
        <v>2</v>
      </c>
      <c r="S129" s="746">
        <v>0.5</v>
      </c>
      <c r="T129" s="813">
        <v>1.5</v>
      </c>
      <c r="U129" s="769">
        <v>0.5</v>
      </c>
    </row>
    <row r="130" spans="1:21" ht="14.4" customHeight="1" x14ac:dyDescent="0.3">
      <c r="A130" s="727">
        <v>22</v>
      </c>
      <c r="B130" s="728" t="s">
        <v>748</v>
      </c>
      <c r="C130" s="728" t="s">
        <v>752</v>
      </c>
      <c r="D130" s="811" t="s">
        <v>1090</v>
      </c>
      <c r="E130" s="812" t="s">
        <v>760</v>
      </c>
      <c r="F130" s="728" t="s">
        <v>749</v>
      </c>
      <c r="G130" s="728" t="s">
        <v>766</v>
      </c>
      <c r="H130" s="728" t="s">
        <v>569</v>
      </c>
      <c r="I130" s="728" t="s">
        <v>787</v>
      </c>
      <c r="J130" s="728" t="s">
        <v>704</v>
      </c>
      <c r="K130" s="728" t="s">
        <v>788</v>
      </c>
      <c r="L130" s="729">
        <v>118.54</v>
      </c>
      <c r="M130" s="729">
        <v>1896.6399999999999</v>
      </c>
      <c r="N130" s="728">
        <v>16</v>
      </c>
      <c r="O130" s="813">
        <v>13</v>
      </c>
      <c r="P130" s="729">
        <v>711.24</v>
      </c>
      <c r="Q130" s="746">
        <v>0.37500000000000006</v>
      </c>
      <c r="R130" s="728">
        <v>6</v>
      </c>
      <c r="S130" s="746">
        <v>0.375</v>
      </c>
      <c r="T130" s="813">
        <v>5.5</v>
      </c>
      <c r="U130" s="769">
        <v>0.42307692307692307</v>
      </c>
    </row>
    <row r="131" spans="1:21" ht="14.4" customHeight="1" x14ac:dyDescent="0.3">
      <c r="A131" s="727">
        <v>22</v>
      </c>
      <c r="B131" s="728" t="s">
        <v>748</v>
      </c>
      <c r="C131" s="728" t="s">
        <v>752</v>
      </c>
      <c r="D131" s="811" t="s">
        <v>1090</v>
      </c>
      <c r="E131" s="812" t="s">
        <v>760</v>
      </c>
      <c r="F131" s="728" t="s">
        <v>749</v>
      </c>
      <c r="G131" s="728" t="s">
        <v>766</v>
      </c>
      <c r="H131" s="728" t="s">
        <v>528</v>
      </c>
      <c r="I131" s="728" t="s">
        <v>776</v>
      </c>
      <c r="J131" s="728" t="s">
        <v>704</v>
      </c>
      <c r="K131" s="728" t="s">
        <v>777</v>
      </c>
      <c r="L131" s="729">
        <v>79.03</v>
      </c>
      <c r="M131" s="729">
        <v>1264.4799999999998</v>
      </c>
      <c r="N131" s="728">
        <v>16</v>
      </c>
      <c r="O131" s="813">
        <v>10.5</v>
      </c>
      <c r="P131" s="729">
        <v>237.09</v>
      </c>
      <c r="Q131" s="746">
        <v>0.18750000000000003</v>
      </c>
      <c r="R131" s="728">
        <v>3</v>
      </c>
      <c r="S131" s="746">
        <v>0.1875</v>
      </c>
      <c r="T131" s="813">
        <v>2.5</v>
      </c>
      <c r="U131" s="769">
        <v>0.23809523809523808</v>
      </c>
    </row>
    <row r="132" spans="1:21" ht="14.4" customHeight="1" x14ac:dyDescent="0.3">
      <c r="A132" s="727">
        <v>22</v>
      </c>
      <c r="B132" s="728" t="s">
        <v>748</v>
      </c>
      <c r="C132" s="728" t="s">
        <v>752</v>
      </c>
      <c r="D132" s="811" t="s">
        <v>1090</v>
      </c>
      <c r="E132" s="812" t="s">
        <v>760</v>
      </c>
      <c r="F132" s="728" t="s">
        <v>749</v>
      </c>
      <c r="G132" s="728" t="s">
        <v>766</v>
      </c>
      <c r="H132" s="728" t="s">
        <v>569</v>
      </c>
      <c r="I132" s="728" t="s">
        <v>708</v>
      </c>
      <c r="J132" s="728" t="s">
        <v>599</v>
      </c>
      <c r="K132" s="728" t="s">
        <v>709</v>
      </c>
      <c r="L132" s="729">
        <v>46.07</v>
      </c>
      <c r="M132" s="729">
        <v>138.21</v>
      </c>
      <c r="N132" s="728">
        <v>3</v>
      </c>
      <c r="O132" s="813">
        <v>2.5</v>
      </c>
      <c r="P132" s="729"/>
      <c r="Q132" s="746">
        <v>0</v>
      </c>
      <c r="R132" s="728"/>
      <c r="S132" s="746">
        <v>0</v>
      </c>
      <c r="T132" s="813"/>
      <c r="U132" s="769">
        <v>0</v>
      </c>
    </row>
    <row r="133" spans="1:21" ht="14.4" customHeight="1" x14ac:dyDescent="0.3">
      <c r="A133" s="727">
        <v>22</v>
      </c>
      <c r="B133" s="728" t="s">
        <v>748</v>
      </c>
      <c r="C133" s="728" t="s">
        <v>752</v>
      </c>
      <c r="D133" s="811" t="s">
        <v>1090</v>
      </c>
      <c r="E133" s="812" t="s">
        <v>760</v>
      </c>
      <c r="F133" s="728" t="s">
        <v>749</v>
      </c>
      <c r="G133" s="728" t="s">
        <v>766</v>
      </c>
      <c r="H133" s="728" t="s">
        <v>528</v>
      </c>
      <c r="I133" s="728" t="s">
        <v>879</v>
      </c>
      <c r="J133" s="728" t="s">
        <v>880</v>
      </c>
      <c r="K133" s="728" t="s">
        <v>881</v>
      </c>
      <c r="L133" s="729">
        <v>79.03</v>
      </c>
      <c r="M133" s="729">
        <v>395.15</v>
      </c>
      <c r="N133" s="728">
        <v>5</v>
      </c>
      <c r="O133" s="813">
        <v>4</v>
      </c>
      <c r="P133" s="729">
        <v>237.09</v>
      </c>
      <c r="Q133" s="746">
        <v>0.60000000000000009</v>
      </c>
      <c r="R133" s="728">
        <v>3</v>
      </c>
      <c r="S133" s="746">
        <v>0.6</v>
      </c>
      <c r="T133" s="813">
        <v>2</v>
      </c>
      <c r="U133" s="769">
        <v>0.5</v>
      </c>
    </row>
    <row r="134" spans="1:21" ht="14.4" customHeight="1" x14ac:dyDescent="0.3">
      <c r="A134" s="727">
        <v>22</v>
      </c>
      <c r="B134" s="728" t="s">
        <v>748</v>
      </c>
      <c r="C134" s="728" t="s">
        <v>752</v>
      </c>
      <c r="D134" s="811" t="s">
        <v>1090</v>
      </c>
      <c r="E134" s="812" t="s">
        <v>760</v>
      </c>
      <c r="F134" s="728" t="s">
        <v>749</v>
      </c>
      <c r="G134" s="728" t="s">
        <v>766</v>
      </c>
      <c r="H134" s="728" t="s">
        <v>528</v>
      </c>
      <c r="I134" s="728" t="s">
        <v>975</v>
      </c>
      <c r="J134" s="728" t="s">
        <v>880</v>
      </c>
      <c r="K134" s="728" t="s">
        <v>713</v>
      </c>
      <c r="L134" s="729">
        <v>46.07</v>
      </c>
      <c r="M134" s="729">
        <v>322.49</v>
      </c>
      <c r="N134" s="728">
        <v>7</v>
      </c>
      <c r="O134" s="813">
        <v>5</v>
      </c>
      <c r="P134" s="729">
        <v>230.35</v>
      </c>
      <c r="Q134" s="746">
        <v>0.7142857142857143</v>
      </c>
      <c r="R134" s="728">
        <v>5</v>
      </c>
      <c r="S134" s="746">
        <v>0.7142857142857143</v>
      </c>
      <c r="T134" s="813">
        <v>4</v>
      </c>
      <c r="U134" s="769">
        <v>0.8</v>
      </c>
    </row>
    <row r="135" spans="1:21" ht="14.4" customHeight="1" x14ac:dyDescent="0.3">
      <c r="A135" s="727">
        <v>22</v>
      </c>
      <c r="B135" s="728" t="s">
        <v>748</v>
      </c>
      <c r="C135" s="728" t="s">
        <v>752</v>
      </c>
      <c r="D135" s="811" t="s">
        <v>1090</v>
      </c>
      <c r="E135" s="812" t="s">
        <v>760</v>
      </c>
      <c r="F135" s="728" t="s">
        <v>749</v>
      </c>
      <c r="G135" s="728" t="s">
        <v>976</v>
      </c>
      <c r="H135" s="728" t="s">
        <v>528</v>
      </c>
      <c r="I135" s="728" t="s">
        <v>977</v>
      </c>
      <c r="J135" s="728" t="s">
        <v>978</v>
      </c>
      <c r="K135" s="728" t="s">
        <v>979</v>
      </c>
      <c r="L135" s="729">
        <v>195.77</v>
      </c>
      <c r="M135" s="729">
        <v>195.77</v>
      </c>
      <c r="N135" s="728">
        <v>1</v>
      </c>
      <c r="O135" s="813">
        <v>1</v>
      </c>
      <c r="P135" s="729">
        <v>195.77</v>
      </c>
      <c r="Q135" s="746">
        <v>1</v>
      </c>
      <c r="R135" s="728">
        <v>1</v>
      </c>
      <c r="S135" s="746">
        <v>1</v>
      </c>
      <c r="T135" s="813">
        <v>1</v>
      </c>
      <c r="U135" s="769">
        <v>1</v>
      </c>
    </row>
    <row r="136" spans="1:21" ht="14.4" customHeight="1" x14ac:dyDescent="0.3">
      <c r="A136" s="727">
        <v>22</v>
      </c>
      <c r="B136" s="728" t="s">
        <v>748</v>
      </c>
      <c r="C136" s="728" t="s">
        <v>752</v>
      </c>
      <c r="D136" s="811" t="s">
        <v>1090</v>
      </c>
      <c r="E136" s="812" t="s">
        <v>760</v>
      </c>
      <c r="F136" s="728" t="s">
        <v>749</v>
      </c>
      <c r="G136" s="728" t="s">
        <v>980</v>
      </c>
      <c r="H136" s="728" t="s">
        <v>528</v>
      </c>
      <c r="I136" s="728" t="s">
        <v>981</v>
      </c>
      <c r="J136" s="728" t="s">
        <v>982</v>
      </c>
      <c r="K136" s="728" t="s">
        <v>983</v>
      </c>
      <c r="L136" s="729">
        <v>48.42</v>
      </c>
      <c r="M136" s="729">
        <v>96.84</v>
      </c>
      <c r="N136" s="728">
        <v>2</v>
      </c>
      <c r="O136" s="813">
        <v>1</v>
      </c>
      <c r="P136" s="729">
        <v>96.84</v>
      </c>
      <c r="Q136" s="746">
        <v>1</v>
      </c>
      <c r="R136" s="728">
        <v>2</v>
      </c>
      <c r="S136" s="746">
        <v>1</v>
      </c>
      <c r="T136" s="813">
        <v>1</v>
      </c>
      <c r="U136" s="769">
        <v>1</v>
      </c>
    </row>
    <row r="137" spans="1:21" ht="14.4" customHeight="1" x14ac:dyDescent="0.3">
      <c r="A137" s="727">
        <v>22</v>
      </c>
      <c r="B137" s="728" t="s">
        <v>748</v>
      </c>
      <c r="C137" s="728" t="s">
        <v>752</v>
      </c>
      <c r="D137" s="811" t="s">
        <v>1090</v>
      </c>
      <c r="E137" s="812" t="s">
        <v>760</v>
      </c>
      <c r="F137" s="728" t="s">
        <v>749</v>
      </c>
      <c r="G137" s="728" t="s">
        <v>984</v>
      </c>
      <c r="H137" s="728" t="s">
        <v>528</v>
      </c>
      <c r="I137" s="728" t="s">
        <v>985</v>
      </c>
      <c r="J137" s="728" t="s">
        <v>986</v>
      </c>
      <c r="K137" s="728" t="s">
        <v>987</v>
      </c>
      <c r="L137" s="729">
        <v>0</v>
      </c>
      <c r="M137" s="729">
        <v>0</v>
      </c>
      <c r="N137" s="728">
        <v>1</v>
      </c>
      <c r="O137" s="813">
        <v>0.5</v>
      </c>
      <c r="P137" s="729">
        <v>0</v>
      </c>
      <c r="Q137" s="746"/>
      <c r="R137" s="728">
        <v>1</v>
      </c>
      <c r="S137" s="746">
        <v>1</v>
      </c>
      <c r="T137" s="813">
        <v>0.5</v>
      </c>
      <c r="U137" s="769">
        <v>1</v>
      </c>
    </row>
    <row r="138" spans="1:21" ht="14.4" customHeight="1" x14ac:dyDescent="0.3">
      <c r="A138" s="727">
        <v>22</v>
      </c>
      <c r="B138" s="728" t="s">
        <v>748</v>
      </c>
      <c r="C138" s="728" t="s">
        <v>752</v>
      </c>
      <c r="D138" s="811" t="s">
        <v>1090</v>
      </c>
      <c r="E138" s="812" t="s">
        <v>760</v>
      </c>
      <c r="F138" s="728" t="s">
        <v>749</v>
      </c>
      <c r="G138" s="728" t="s">
        <v>778</v>
      </c>
      <c r="H138" s="728" t="s">
        <v>528</v>
      </c>
      <c r="I138" s="728" t="s">
        <v>817</v>
      </c>
      <c r="J138" s="728" t="s">
        <v>587</v>
      </c>
      <c r="K138" s="728" t="s">
        <v>790</v>
      </c>
      <c r="L138" s="729">
        <v>185.26</v>
      </c>
      <c r="M138" s="729">
        <v>185.26</v>
      </c>
      <c r="N138" s="728">
        <v>1</v>
      </c>
      <c r="O138" s="813">
        <v>0.5</v>
      </c>
      <c r="P138" s="729">
        <v>185.26</v>
      </c>
      <c r="Q138" s="746">
        <v>1</v>
      </c>
      <c r="R138" s="728">
        <v>1</v>
      </c>
      <c r="S138" s="746">
        <v>1</v>
      </c>
      <c r="T138" s="813">
        <v>0.5</v>
      </c>
      <c r="U138" s="769">
        <v>1</v>
      </c>
    </row>
    <row r="139" spans="1:21" ht="14.4" customHeight="1" x14ac:dyDescent="0.3">
      <c r="A139" s="727">
        <v>22</v>
      </c>
      <c r="B139" s="728" t="s">
        <v>748</v>
      </c>
      <c r="C139" s="728" t="s">
        <v>752</v>
      </c>
      <c r="D139" s="811" t="s">
        <v>1090</v>
      </c>
      <c r="E139" s="812" t="s">
        <v>760</v>
      </c>
      <c r="F139" s="728" t="s">
        <v>749</v>
      </c>
      <c r="G139" s="728" t="s">
        <v>828</v>
      </c>
      <c r="H139" s="728" t="s">
        <v>569</v>
      </c>
      <c r="I139" s="728" t="s">
        <v>988</v>
      </c>
      <c r="J139" s="728" t="s">
        <v>830</v>
      </c>
      <c r="K139" s="728" t="s">
        <v>848</v>
      </c>
      <c r="L139" s="729">
        <v>144.81</v>
      </c>
      <c r="M139" s="729">
        <v>144.81</v>
      </c>
      <c r="N139" s="728">
        <v>1</v>
      </c>
      <c r="O139" s="813">
        <v>0.5</v>
      </c>
      <c r="P139" s="729">
        <v>144.81</v>
      </c>
      <c r="Q139" s="746">
        <v>1</v>
      </c>
      <c r="R139" s="728">
        <v>1</v>
      </c>
      <c r="S139" s="746">
        <v>1</v>
      </c>
      <c r="T139" s="813">
        <v>0.5</v>
      </c>
      <c r="U139" s="769">
        <v>1</v>
      </c>
    </row>
    <row r="140" spans="1:21" ht="14.4" customHeight="1" x14ac:dyDescent="0.3">
      <c r="A140" s="727">
        <v>22</v>
      </c>
      <c r="B140" s="728" t="s">
        <v>748</v>
      </c>
      <c r="C140" s="728" t="s">
        <v>752</v>
      </c>
      <c r="D140" s="811" t="s">
        <v>1090</v>
      </c>
      <c r="E140" s="812" t="s">
        <v>760</v>
      </c>
      <c r="F140" s="728" t="s">
        <v>749</v>
      </c>
      <c r="G140" s="728" t="s">
        <v>818</v>
      </c>
      <c r="H140" s="728" t="s">
        <v>569</v>
      </c>
      <c r="I140" s="728" t="s">
        <v>989</v>
      </c>
      <c r="J140" s="728" t="s">
        <v>820</v>
      </c>
      <c r="K140" s="728" t="s">
        <v>990</v>
      </c>
      <c r="L140" s="729">
        <v>218.62</v>
      </c>
      <c r="M140" s="729">
        <v>218.62</v>
      </c>
      <c r="N140" s="728">
        <v>1</v>
      </c>
      <c r="O140" s="813">
        <v>0.5</v>
      </c>
      <c r="P140" s="729">
        <v>218.62</v>
      </c>
      <c r="Q140" s="746">
        <v>1</v>
      </c>
      <c r="R140" s="728">
        <v>1</v>
      </c>
      <c r="S140" s="746">
        <v>1</v>
      </c>
      <c r="T140" s="813">
        <v>0.5</v>
      </c>
      <c r="U140" s="769">
        <v>1</v>
      </c>
    </row>
    <row r="141" spans="1:21" ht="14.4" customHeight="1" x14ac:dyDescent="0.3">
      <c r="A141" s="727">
        <v>22</v>
      </c>
      <c r="B141" s="728" t="s">
        <v>748</v>
      </c>
      <c r="C141" s="728" t="s">
        <v>752</v>
      </c>
      <c r="D141" s="811" t="s">
        <v>1090</v>
      </c>
      <c r="E141" s="812" t="s">
        <v>760</v>
      </c>
      <c r="F141" s="728" t="s">
        <v>749</v>
      </c>
      <c r="G141" s="728" t="s">
        <v>991</v>
      </c>
      <c r="H141" s="728" t="s">
        <v>528</v>
      </c>
      <c r="I141" s="728" t="s">
        <v>992</v>
      </c>
      <c r="J141" s="728" t="s">
        <v>993</v>
      </c>
      <c r="K141" s="728" t="s">
        <v>994</v>
      </c>
      <c r="L141" s="729">
        <v>238.44</v>
      </c>
      <c r="M141" s="729">
        <v>238.44</v>
      </c>
      <c r="N141" s="728">
        <v>1</v>
      </c>
      <c r="O141" s="813">
        <v>1</v>
      </c>
      <c r="P141" s="729"/>
      <c r="Q141" s="746">
        <v>0</v>
      </c>
      <c r="R141" s="728"/>
      <c r="S141" s="746">
        <v>0</v>
      </c>
      <c r="T141" s="813"/>
      <c r="U141" s="769">
        <v>0</v>
      </c>
    </row>
    <row r="142" spans="1:21" ht="14.4" customHeight="1" x14ac:dyDescent="0.3">
      <c r="A142" s="727">
        <v>22</v>
      </c>
      <c r="B142" s="728" t="s">
        <v>748</v>
      </c>
      <c r="C142" s="728" t="s">
        <v>752</v>
      </c>
      <c r="D142" s="811" t="s">
        <v>1090</v>
      </c>
      <c r="E142" s="812" t="s">
        <v>760</v>
      </c>
      <c r="F142" s="728" t="s">
        <v>749</v>
      </c>
      <c r="G142" s="728" t="s">
        <v>896</v>
      </c>
      <c r="H142" s="728" t="s">
        <v>569</v>
      </c>
      <c r="I142" s="728" t="s">
        <v>722</v>
      </c>
      <c r="J142" s="728" t="s">
        <v>622</v>
      </c>
      <c r="K142" s="728" t="s">
        <v>723</v>
      </c>
      <c r="L142" s="729">
        <v>0</v>
      </c>
      <c r="M142" s="729">
        <v>0</v>
      </c>
      <c r="N142" s="728">
        <v>1</v>
      </c>
      <c r="O142" s="813">
        <v>1</v>
      </c>
      <c r="P142" s="729">
        <v>0</v>
      </c>
      <c r="Q142" s="746"/>
      <c r="R142" s="728">
        <v>1</v>
      </c>
      <c r="S142" s="746">
        <v>1</v>
      </c>
      <c r="T142" s="813">
        <v>1</v>
      </c>
      <c r="U142" s="769">
        <v>1</v>
      </c>
    </row>
    <row r="143" spans="1:21" ht="14.4" customHeight="1" x14ac:dyDescent="0.3">
      <c r="A143" s="727">
        <v>22</v>
      </c>
      <c r="B143" s="728" t="s">
        <v>748</v>
      </c>
      <c r="C143" s="728" t="s">
        <v>752</v>
      </c>
      <c r="D143" s="811" t="s">
        <v>1090</v>
      </c>
      <c r="E143" s="812" t="s">
        <v>760</v>
      </c>
      <c r="F143" s="728" t="s">
        <v>749</v>
      </c>
      <c r="G143" s="728" t="s">
        <v>995</v>
      </c>
      <c r="H143" s="728" t="s">
        <v>528</v>
      </c>
      <c r="I143" s="728" t="s">
        <v>996</v>
      </c>
      <c r="J143" s="728" t="s">
        <v>997</v>
      </c>
      <c r="K143" s="728" t="s">
        <v>998</v>
      </c>
      <c r="L143" s="729">
        <v>0</v>
      </c>
      <c r="M143" s="729">
        <v>0</v>
      </c>
      <c r="N143" s="728">
        <v>2</v>
      </c>
      <c r="O143" s="813">
        <v>2</v>
      </c>
      <c r="P143" s="729">
        <v>0</v>
      </c>
      <c r="Q143" s="746"/>
      <c r="R143" s="728">
        <v>2</v>
      </c>
      <c r="S143" s="746">
        <v>1</v>
      </c>
      <c r="T143" s="813">
        <v>2</v>
      </c>
      <c r="U143" s="769">
        <v>1</v>
      </c>
    </row>
    <row r="144" spans="1:21" ht="14.4" customHeight="1" x14ac:dyDescent="0.3">
      <c r="A144" s="727">
        <v>22</v>
      </c>
      <c r="B144" s="728" t="s">
        <v>748</v>
      </c>
      <c r="C144" s="728" t="s">
        <v>752</v>
      </c>
      <c r="D144" s="811" t="s">
        <v>1090</v>
      </c>
      <c r="E144" s="812" t="s">
        <v>760</v>
      </c>
      <c r="F144" s="728" t="s">
        <v>749</v>
      </c>
      <c r="G144" s="728" t="s">
        <v>900</v>
      </c>
      <c r="H144" s="728" t="s">
        <v>569</v>
      </c>
      <c r="I144" s="728" t="s">
        <v>901</v>
      </c>
      <c r="J144" s="728" t="s">
        <v>902</v>
      </c>
      <c r="K144" s="728" t="s">
        <v>903</v>
      </c>
      <c r="L144" s="729">
        <v>133.94</v>
      </c>
      <c r="M144" s="729">
        <v>133.94</v>
      </c>
      <c r="N144" s="728">
        <v>1</v>
      </c>
      <c r="O144" s="813">
        <v>0.5</v>
      </c>
      <c r="P144" s="729">
        <v>133.94</v>
      </c>
      <c r="Q144" s="746">
        <v>1</v>
      </c>
      <c r="R144" s="728">
        <v>1</v>
      </c>
      <c r="S144" s="746">
        <v>1</v>
      </c>
      <c r="T144" s="813">
        <v>0.5</v>
      </c>
      <c r="U144" s="769">
        <v>1</v>
      </c>
    </row>
    <row r="145" spans="1:21" ht="14.4" customHeight="1" x14ac:dyDescent="0.3">
      <c r="A145" s="727">
        <v>22</v>
      </c>
      <c r="B145" s="728" t="s">
        <v>748</v>
      </c>
      <c r="C145" s="728" t="s">
        <v>752</v>
      </c>
      <c r="D145" s="811" t="s">
        <v>1090</v>
      </c>
      <c r="E145" s="812" t="s">
        <v>760</v>
      </c>
      <c r="F145" s="728" t="s">
        <v>749</v>
      </c>
      <c r="G145" s="728" t="s">
        <v>791</v>
      </c>
      <c r="H145" s="728" t="s">
        <v>528</v>
      </c>
      <c r="I145" s="728" t="s">
        <v>792</v>
      </c>
      <c r="J145" s="728" t="s">
        <v>793</v>
      </c>
      <c r="K145" s="728" t="s">
        <v>794</v>
      </c>
      <c r="L145" s="729">
        <v>0</v>
      </c>
      <c r="M145" s="729">
        <v>0</v>
      </c>
      <c r="N145" s="728">
        <v>10</v>
      </c>
      <c r="O145" s="813">
        <v>8</v>
      </c>
      <c r="P145" s="729">
        <v>0</v>
      </c>
      <c r="Q145" s="746"/>
      <c r="R145" s="728">
        <v>10</v>
      </c>
      <c r="S145" s="746">
        <v>1</v>
      </c>
      <c r="T145" s="813">
        <v>8</v>
      </c>
      <c r="U145" s="769">
        <v>1</v>
      </c>
    </row>
    <row r="146" spans="1:21" ht="14.4" customHeight="1" x14ac:dyDescent="0.3">
      <c r="A146" s="727">
        <v>22</v>
      </c>
      <c r="B146" s="728" t="s">
        <v>748</v>
      </c>
      <c r="C146" s="728" t="s">
        <v>752</v>
      </c>
      <c r="D146" s="811" t="s">
        <v>1090</v>
      </c>
      <c r="E146" s="812" t="s">
        <v>761</v>
      </c>
      <c r="F146" s="728" t="s">
        <v>749</v>
      </c>
      <c r="G146" s="728" t="s">
        <v>965</v>
      </c>
      <c r="H146" s="728" t="s">
        <v>528</v>
      </c>
      <c r="I146" s="728" t="s">
        <v>999</v>
      </c>
      <c r="J146" s="728" t="s">
        <v>1000</v>
      </c>
      <c r="K146" s="728" t="s">
        <v>1001</v>
      </c>
      <c r="L146" s="729">
        <v>98.75</v>
      </c>
      <c r="M146" s="729">
        <v>197.5</v>
      </c>
      <c r="N146" s="728">
        <v>2</v>
      </c>
      <c r="O146" s="813">
        <v>1</v>
      </c>
      <c r="P146" s="729">
        <v>197.5</v>
      </c>
      <c r="Q146" s="746">
        <v>1</v>
      </c>
      <c r="R146" s="728">
        <v>2</v>
      </c>
      <c r="S146" s="746">
        <v>1</v>
      </c>
      <c r="T146" s="813">
        <v>1</v>
      </c>
      <c r="U146" s="769">
        <v>1</v>
      </c>
    </row>
    <row r="147" spans="1:21" ht="14.4" customHeight="1" x14ac:dyDescent="0.3">
      <c r="A147" s="727">
        <v>22</v>
      </c>
      <c r="B147" s="728" t="s">
        <v>748</v>
      </c>
      <c r="C147" s="728" t="s">
        <v>752</v>
      </c>
      <c r="D147" s="811" t="s">
        <v>1090</v>
      </c>
      <c r="E147" s="812" t="s">
        <v>761</v>
      </c>
      <c r="F147" s="728" t="s">
        <v>749</v>
      </c>
      <c r="G147" s="728" t="s">
        <v>965</v>
      </c>
      <c r="H147" s="728" t="s">
        <v>528</v>
      </c>
      <c r="I147" s="728" t="s">
        <v>1002</v>
      </c>
      <c r="J147" s="728" t="s">
        <v>1000</v>
      </c>
      <c r="K147" s="728" t="s">
        <v>1003</v>
      </c>
      <c r="L147" s="729">
        <v>0</v>
      </c>
      <c r="M147" s="729">
        <v>0</v>
      </c>
      <c r="N147" s="728">
        <v>1</v>
      </c>
      <c r="O147" s="813">
        <v>1</v>
      </c>
      <c r="P147" s="729">
        <v>0</v>
      </c>
      <c r="Q147" s="746"/>
      <c r="R147" s="728">
        <v>1</v>
      </c>
      <c r="S147" s="746">
        <v>1</v>
      </c>
      <c r="T147" s="813">
        <v>1</v>
      </c>
      <c r="U147" s="769">
        <v>1</v>
      </c>
    </row>
    <row r="148" spans="1:21" ht="14.4" customHeight="1" x14ac:dyDescent="0.3">
      <c r="A148" s="727">
        <v>22</v>
      </c>
      <c r="B148" s="728" t="s">
        <v>748</v>
      </c>
      <c r="C148" s="728" t="s">
        <v>752</v>
      </c>
      <c r="D148" s="811" t="s">
        <v>1090</v>
      </c>
      <c r="E148" s="812" t="s">
        <v>762</v>
      </c>
      <c r="F148" s="728" t="s">
        <v>749</v>
      </c>
      <c r="G148" s="728" t="s">
        <v>766</v>
      </c>
      <c r="H148" s="728" t="s">
        <v>569</v>
      </c>
      <c r="I148" s="728" t="s">
        <v>822</v>
      </c>
      <c r="J148" s="728" t="s">
        <v>704</v>
      </c>
      <c r="K148" s="728" t="s">
        <v>823</v>
      </c>
      <c r="L148" s="729">
        <v>69.55</v>
      </c>
      <c r="M148" s="729">
        <v>69.55</v>
      </c>
      <c r="N148" s="728">
        <v>1</v>
      </c>
      <c r="O148" s="813">
        <v>1</v>
      </c>
      <c r="P148" s="729">
        <v>69.55</v>
      </c>
      <c r="Q148" s="746">
        <v>1</v>
      </c>
      <c r="R148" s="728">
        <v>1</v>
      </c>
      <c r="S148" s="746">
        <v>1</v>
      </c>
      <c r="T148" s="813">
        <v>1</v>
      </c>
      <c r="U148" s="769">
        <v>1</v>
      </c>
    </row>
    <row r="149" spans="1:21" ht="14.4" customHeight="1" x14ac:dyDescent="0.3">
      <c r="A149" s="727">
        <v>22</v>
      </c>
      <c r="B149" s="728" t="s">
        <v>748</v>
      </c>
      <c r="C149" s="728" t="s">
        <v>752</v>
      </c>
      <c r="D149" s="811" t="s">
        <v>1090</v>
      </c>
      <c r="E149" s="812" t="s">
        <v>762</v>
      </c>
      <c r="F149" s="728" t="s">
        <v>749</v>
      </c>
      <c r="G149" s="728" t="s">
        <v>766</v>
      </c>
      <c r="H149" s="728" t="s">
        <v>569</v>
      </c>
      <c r="I149" s="728" t="s">
        <v>703</v>
      </c>
      <c r="J149" s="728" t="s">
        <v>704</v>
      </c>
      <c r="K149" s="728" t="s">
        <v>705</v>
      </c>
      <c r="L149" s="729">
        <v>88.51</v>
      </c>
      <c r="M149" s="729">
        <v>88.51</v>
      </c>
      <c r="N149" s="728">
        <v>1</v>
      </c>
      <c r="O149" s="813">
        <v>1</v>
      </c>
      <c r="P149" s="729">
        <v>88.51</v>
      </c>
      <c r="Q149" s="746">
        <v>1</v>
      </c>
      <c r="R149" s="728">
        <v>1</v>
      </c>
      <c r="S149" s="746">
        <v>1</v>
      </c>
      <c r="T149" s="813">
        <v>1</v>
      </c>
      <c r="U149" s="769">
        <v>1</v>
      </c>
    </row>
    <row r="150" spans="1:21" ht="14.4" customHeight="1" x14ac:dyDescent="0.3">
      <c r="A150" s="727">
        <v>22</v>
      </c>
      <c r="B150" s="728" t="s">
        <v>748</v>
      </c>
      <c r="C150" s="728" t="s">
        <v>752</v>
      </c>
      <c r="D150" s="811" t="s">
        <v>1090</v>
      </c>
      <c r="E150" s="812" t="s">
        <v>762</v>
      </c>
      <c r="F150" s="728" t="s">
        <v>749</v>
      </c>
      <c r="G150" s="728" t="s">
        <v>766</v>
      </c>
      <c r="H150" s="728" t="s">
        <v>569</v>
      </c>
      <c r="I150" s="728" t="s">
        <v>767</v>
      </c>
      <c r="J150" s="728" t="s">
        <v>704</v>
      </c>
      <c r="K150" s="728" t="s">
        <v>768</v>
      </c>
      <c r="L150" s="729">
        <v>0</v>
      </c>
      <c r="M150" s="729">
        <v>0</v>
      </c>
      <c r="N150" s="728">
        <v>1</v>
      </c>
      <c r="O150" s="813">
        <v>1</v>
      </c>
      <c r="P150" s="729">
        <v>0</v>
      </c>
      <c r="Q150" s="746"/>
      <c r="R150" s="728">
        <v>1</v>
      </c>
      <c r="S150" s="746">
        <v>1</v>
      </c>
      <c r="T150" s="813">
        <v>1</v>
      </c>
      <c r="U150" s="769">
        <v>1</v>
      </c>
    </row>
    <row r="151" spans="1:21" ht="14.4" customHeight="1" x14ac:dyDescent="0.3">
      <c r="A151" s="727">
        <v>22</v>
      </c>
      <c r="B151" s="728" t="s">
        <v>748</v>
      </c>
      <c r="C151" s="728" t="s">
        <v>752</v>
      </c>
      <c r="D151" s="811" t="s">
        <v>1090</v>
      </c>
      <c r="E151" s="812" t="s">
        <v>762</v>
      </c>
      <c r="F151" s="728" t="s">
        <v>749</v>
      </c>
      <c r="G151" s="728" t="s">
        <v>766</v>
      </c>
      <c r="H151" s="728" t="s">
        <v>569</v>
      </c>
      <c r="I151" s="728" t="s">
        <v>706</v>
      </c>
      <c r="J151" s="728" t="s">
        <v>597</v>
      </c>
      <c r="K151" s="728" t="s">
        <v>707</v>
      </c>
      <c r="L151" s="729">
        <v>98.78</v>
      </c>
      <c r="M151" s="729">
        <v>197.56</v>
      </c>
      <c r="N151" s="728">
        <v>2</v>
      </c>
      <c r="O151" s="813">
        <v>1</v>
      </c>
      <c r="P151" s="729"/>
      <c r="Q151" s="746">
        <v>0</v>
      </c>
      <c r="R151" s="728"/>
      <c r="S151" s="746">
        <v>0</v>
      </c>
      <c r="T151" s="813"/>
      <c r="U151" s="769">
        <v>0</v>
      </c>
    </row>
    <row r="152" spans="1:21" ht="14.4" customHeight="1" x14ac:dyDescent="0.3">
      <c r="A152" s="727">
        <v>22</v>
      </c>
      <c r="B152" s="728" t="s">
        <v>748</v>
      </c>
      <c r="C152" s="728" t="s">
        <v>752</v>
      </c>
      <c r="D152" s="811" t="s">
        <v>1090</v>
      </c>
      <c r="E152" s="812" t="s">
        <v>762</v>
      </c>
      <c r="F152" s="728" t="s">
        <v>749</v>
      </c>
      <c r="G152" s="728" t="s">
        <v>766</v>
      </c>
      <c r="H152" s="728" t="s">
        <v>569</v>
      </c>
      <c r="I152" s="728" t="s">
        <v>769</v>
      </c>
      <c r="J152" s="728" t="s">
        <v>770</v>
      </c>
      <c r="K152" s="728" t="s">
        <v>771</v>
      </c>
      <c r="L152" s="729">
        <v>118.54</v>
      </c>
      <c r="M152" s="729">
        <v>237.08</v>
      </c>
      <c r="N152" s="728">
        <v>2</v>
      </c>
      <c r="O152" s="813">
        <v>1.5</v>
      </c>
      <c r="P152" s="729"/>
      <c r="Q152" s="746">
        <v>0</v>
      </c>
      <c r="R152" s="728"/>
      <c r="S152" s="746">
        <v>0</v>
      </c>
      <c r="T152" s="813"/>
      <c r="U152" s="769">
        <v>0</v>
      </c>
    </row>
    <row r="153" spans="1:21" ht="14.4" customHeight="1" x14ac:dyDescent="0.3">
      <c r="A153" s="727">
        <v>22</v>
      </c>
      <c r="B153" s="728" t="s">
        <v>748</v>
      </c>
      <c r="C153" s="728" t="s">
        <v>752</v>
      </c>
      <c r="D153" s="811" t="s">
        <v>1090</v>
      </c>
      <c r="E153" s="812" t="s">
        <v>762</v>
      </c>
      <c r="F153" s="728" t="s">
        <v>749</v>
      </c>
      <c r="G153" s="728" t="s">
        <v>766</v>
      </c>
      <c r="H153" s="728" t="s">
        <v>569</v>
      </c>
      <c r="I153" s="728" t="s">
        <v>810</v>
      </c>
      <c r="J153" s="728" t="s">
        <v>811</v>
      </c>
      <c r="K153" s="728" t="s">
        <v>812</v>
      </c>
      <c r="L153" s="729">
        <v>59.27</v>
      </c>
      <c r="M153" s="729">
        <v>59.27</v>
      </c>
      <c r="N153" s="728">
        <v>1</v>
      </c>
      <c r="O153" s="813">
        <v>1</v>
      </c>
      <c r="P153" s="729">
        <v>59.27</v>
      </c>
      <c r="Q153" s="746">
        <v>1</v>
      </c>
      <c r="R153" s="728">
        <v>1</v>
      </c>
      <c r="S153" s="746">
        <v>1</v>
      </c>
      <c r="T153" s="813">
        <v>1</v>
      </c>
      <c r="U153" s="769">
        <v>1</v>
      </c>
    </row>
    <row r="154" spans="1:21" ht="14.4" customHeight="1" x14ac:dyDescent="0.3">
      <c r="A154" s="727">
        <v>22</v>
      </c>
      <c r="B154" s="728" t="s">
        <v>748</v>
      </c>
      <c r="C154" s="728" t="s">
        <v>752</v>
      </c>
      <c r="D154" s="811" t="s">
        <v>1090</v>
      </c>
      <c r="E154" s="812" t="s">
        <v>762</v>
      </c>
      <c r="F154" s="728" t="s">
        <v>749</v>
      </c>
      <c r="G154" s="728" t="s">
        <v>766</v>
      </c>
      <c r="H154" s="728" t="s">
        <v>569</v>
      </c>
      <c r="I154" s="728" t="s">
        <v>710</v>
      </c>
      <c r="J154" s="728" t="s">
        <v>595</v>
      </c>
      <c r="K154" s="728" t="s">
        <v>711</v>
      </c>
      <c r="L154" s="729">
        <v>79.03</v>
      </c>
      <c r="M154" s="729">
        <v>237.09</v>
      </c>
      <c r="N154" s="728">
        <v>3</v>
      </c>
      <c r="O154" s="813">
        <v>2.5</v>
      </c>
      <c r="P154" s="729">
        <v>79.03</v>
      </c>
      <c r="Q154" s="746">
        <v>0.33333333333333331</v>
      </c>
      <c r="R154" s="728">
        <v>1</v>
      </c>
      <c r="S154" s="746">
        <v>0.33333333333333331</v>
      </c>
      <c r="T154" s="813">
        <v>1</v>
      </c>
      <c r="U154" s="769">
        <v>0.4</v>
      </c>
    </row>
    <row r="155" spans="1:21" ht="14.4" customHeight="1" x14ac:dyDescent="0.3">
      <c r="A155" s="727">
        <v>22</v>
      </c>
      <c r="B155" s="728" t="s">
        <v>748</v>
      </c>
      <c r="C155" s="728" t="s">
        <v>752</v>
      </c>
      <c r="D155" s="811" t="s">
        <v>1090</v>
      </c>
      <c r="E155" s="812" t="s">
        <v>762</v>
      </c>
      <c r="F155" s="728" t="s">
        <v>749</v>
      </c>
      <c r="G155" s="728" t="s">
        <v>766</v>
      </c>
      <c r="H155" s="728" t="s">
        <v>569</v>
      </c>
      <c r="I155" s="728" t="s">
        <v>708</v>
      </c>
      <c r="J155" s="728" t="s">
        <v>599</v>
      </c>
      <c r="K155" s="728" t="s">
        <v>709</v>
      </c>
      <c r="L155" s="729">
        <v>46.07</v>
      </c>
      <c r="M155" s="729">
        <v>92.14</v>
      </c>
      <c r="N155" s="728">
        <v>2</v>
      </c>
      <c r="O155" s="813">
        <v>2</v>
      </c>
      <c r="P155" s="729">
        <v>46.07</v>
      </c>
      <c r="Q155" s="746">
        <v>0.5</v>
      </c>
      <c r="R155" s="728">
        <v>1</v>
      </c>
      <c r="S155" s="746">
        <v>0.5</v>
      </c>
      <c r="T155" s="813">
        <v>1</v>
      </c>
      <c r="U155" s="769">
        <v>0.5</v>
      </c>
    </row>
    <row r="156" spans="1:21" ht="14.4" customHeight="1" x14ac:dyDescent="0.3">
      <c r="A156" s="727">
        <v>22</v>
      </c>
      <c r="B156" s="728" t="s">
        <v>748</v>
      </c>
      <c r="C156" s="728" t="s">
        <v>752</v>
      </c>
      <c r="D156" s="811" t="s">
        <v>1090</v>
      </c>
      <c r="E156" s="812" t="s">
        <v>763</v>
      </c>
      <c r="F156" s="728" t="s">
        <v>749</v>
      </c>
      <c r="G156" s="728" t="s">
        <v>925</v>
      </c>
      <c r="H156" s="728" t="s">
        <v>528</v>
      </c>
      <c r="I156" s="728" t="s">
        <v>926</v>
      </c>
      <c r="J156" s="728" t="s">
        <v>927</v>
      </c>
      <c r="K156" s="728" t="s">
        <v>928</v>
      </c>
      <c r="L156" s="729">
        <v>35.11</v>
      </c>
      <c r="M156" s="729">
        <v>105.33</v>
      </c>
      <c r="N156" s="728">
        <v>3</v>
      </c>
      <c r="O156" s="813">
        <v>0.5</v>
      </c>
      <c r="P156" s="729"/>
      <c r="Q156" s="746">
        <v>0</v>
      </c>
      <c r="R156" s="728"/>
      <c r="S156" s="746">
        <v>0</v>
      </c>
      <c r="T156" s="813"/>
      <c r="U156" s="769">
        <v>0</v>
      </c>
    </row>
    <row r="157" spans="1:21" ht="14.4" customHeight="1" x14ac:dyDescent="0.3">
      <c r="A157" s="727">
        <v>22</v>
      </c>
      <c r="B157" s="728" t="s">
        <v>748</v>
      </c>
      <c r="C157" s="728" t="s">
        <v>752</v>
      </c>
      <c r="D157" s="811" t="s">
        <v>1090</v>
      </c>
      <c r="E157" s="812" t="s">
        <v>763</v>
      </c>
      <c r="F157" s="728" t="s">
        <v>749</v>
      </c>
      <c r="G157" s="728" t="s">
        <v>1004</v>
      </c>
      <c r="H157" s="728" t="s">
        <v>528</v>
      </c>
      <c r="I157" s="728" t="s">
        <v>1005</v>
      </c>
      <c r="J157" s="728" t="s">
        <v>1006</v>
      </c>
      <c r="K157" s="728" t="s">
        <v>1007</v>
      </c>
      <c r="L157" s="729">
        <v>87.77</v>
      </c>
      <c r="M157" s="729">
        <v>87.77</v>
      </c>
      <c r="N157" s="728">
        <v>1</v>
      </c>
      <c r="O157" s="813">
        <v>1</v>
      </c>
      <c r="P157" s="729">
        <v>87.77</v>
      </c>
      <c r="Q157" s="746">
        <v>1</v>
      </c>
      <c r="R157" s="728">
        <v>1</v>
      </c>
      <c r="S157" s="746">
        <v>1</v>
      </c>
      <c r="T157" s="813">
        <v>1</v>
      </c>
      <c r="U157" s="769">
        <v>1</v>
      </c>
    </row>
    <row r="158" spans="1:21" ht="14.4" customHeight="1" x14ac:dyDescent="0.3">
      <c r="A158" s="727">
        <v>22</v>
      </c>
      <c r="B158" s="728" t="s">
        <v>748</v>
      </c>
      <c r="C158" s="728" t="s">
        <v>752</v>
      </c>
      <c r="D158" s="811" t="s">
        <v>1090</v>
      </c>
      <c r="E158" s="812" t="s">
        <v>763</v>
      </c>
      <c r="F158" s="728" t="s">
        <v>749</v>
      </c>
      <c r="G158" s="728" t="s">
        <v>835</v>
      </c>
      <c r="H158" s="728" t="s">
        <v>528</v>
      </c>
      <c r="I158" s="728" t="s">
        <v>1008</v>
      </c>
      <c r="J158" s="728" t="s">
        <v>1009</v>
      </c>
      <c r="K158" s="728" t="s">
        <v>838</v>
      </c>
      <c r="L158" s="729">
        <v>154.36000000000001</v>
      </c>
      <c r="M158" s="729">
        <v>154.36000000000001</v>
      </c>
      <c r="N158" s="728">
        <v>1</v>
      </c>
      <c r="O158" s="813">
        <v>1</v>
      </c>
      <c r="P158" s="729">
        <v>154.36000000000001</v>
      </c>
      <c r="Q158" s="746">
        <v>1</v>
      </c>
      <c r="R158" s="728">
        <v>1</v>
      </c>
      <c r="S158" s="746">
        <v>1</v>
      </c>
      <c r="T158" s="813">
        <v>1</v>
      </c>
      <c r="U158" s="769">
        <v>1</v>
      </c>
    </row>
    <row r="159" spans="1:21" ht="14.4" customHeight="1" x14ac:dyDescent="0.3">
      <c r="A159" s="727">
        <v>22</v>
      </c>
      <c r="B159" s="728" t="s">
        <v>748</v>
      </c>
      <c r="C159" s="728" t="s">
        <v>752</v>
      </c>
      <c r="D159" s="811" t="s">
        <v>1090</v>
      </c>
      <c r="E159" s="812" t="s">
        <v>763</v>
      </c>
      <c r="F159" s="728" t="s">
        <v>749</v>
      </c>
      <c r="G159" s="728" t="s">
        <v>795</v>
      </c>
      <c r="H159" s="728" t="s">
        <v>528</v>
      </c>
      <c r="I159" s="728" t="s">
        <v>1010</v>
      </c>
      <c r="J159" s="728" t="s">
        <v>1011</v>
      </c>
      <c r="K159" s="728" t="s">
        <v>1012</v>
      </c>
      <c r="L159" s="729">
        <v>35.11</v>
      </c>
      <c r="M159" s="729">
        <v>70.22</v>
      </c>
      <c r="N159" s="728">
        <v>2</v>
      </c>
      <c r="O159" s="813">
        <v>0.5</v>
      </c>
      <c r="P159" s="729"/>
      <c r="Q159" s="746">
        <v>0</v>
      </c>
      <c r="R159" s="728"/>
      <c r="S159" s="746">
        <v>0</v>
      </c>
      <c r="T159" s="813"/>
      <c r="U159" s="769">
        <v>0</v>
      </c>
    </row>
    <row r="160" spans="1:21" ht="14.4" customHeight="1" x14ac:dyDescent="0.3">
      <c r="A160" s="727">
        <v>22</v>
      </c>
      <c r="B160" s="728" t="s">
        <v>748</v>
      </c>
      <c r="C160" s="728" t="s">
        <v>752</v>
      </c>
      <c r="D160" s="811" t="s">
        <v>1090</v>
      </c>
      <c r="E160" s="812" t="s">
        <v>763</v>
      </c>
      <c r="F160" s="728" t="s">
        <v>749</v>
      </c>
      <c r="G160" s="728" t="s">
        <v>1013</v>
      </c>
      <c r="H160" s="728" t="s">
        <v>528</v>
      </c>
      <c r="I160" s="728" t="s">
        <v>1014</v>
      </c>
      <c r="J160" s="728" t="s">
        <v>1015</v>
      </c>
      <c r="K160" s="728" t="s">
        <v>1016</v>
      </c>
      <c r="L160" s="729">
        <v>0</v>
      </c>
      <c r="M160" s="729">
        <v>0</v>
      </c>
      <c r="N160" s="728">
        <v>2</v>
      </c>
      <c r="O160" s="813">
        <v>1.5</v>
      </c>
      <c r="P160" s="729">
        <v>0</v>
      </c>
      <c r="Q160" s="746"/>
      <c r="R160" s="728">
        <v>2</v>
      </c>
      <c r="S160" s="746">
        <v>1</v>
      </c>
      <c r="T160" s="813">
        <v>1.5</v>
      </c>
      <c r="U160" s="769">
        <v>1</v>
      </c>
    </row>
    <row r="161" spans="1:21" ht="14.4" customHeight="1" x14ac:dyDescent="0.3">
      <c r="A161" s="727">
        <v>22</v>
      </c>
      <c r="B161" s="728" t="s">
        <v>748</v>
      </c>
      <c r="C161" s="728" t="s">
        <v>752</v>
      </c>
      <c r="D161" s="811" t="s">
        <v>1090</v>
      </c>
      <c r="E161" s="812" t="s">
        <v>763</v>
      </c>
      <c r="F161" s="728" t="s">
        <v>749</v>
      </c>
      <c r="G161" s="728" t="s">
        <v>1017</v>
      </c>
      <c r="H161" s="728" t="s">
        <v>528</v>
      </c>
      <c r="I161" s="728" t="s">
        <v>1018</v>
      </c>
      <c r="J161" s="728" t="s">
        <v>1019</v>
      </c>
      <c r="K161" s="728" t="s">
        <v>1020</v>
      </c>
      <c r="L161" s="729">
        <v>3480.65</v>
      </c>
      <c r="M161" s="729">
        <v>3480.65</v>
      </c>
      <c r="N161" s="728">
        <v>1</v>
      </c>
      <c r="O161" s="813">
        <v>1</v>
      </c>
      <c r="P161" s="729">
        <v>3480.65</v>
      </c>
      <c r="Q161" s="746">
        <v>1</v>
      </c>
      <c r="R161" s="728">
        <v>1</v>
      </c>
      <c r="S161" s="746">
        <v>1</v>
      </c>
      <c r="T161" s="813">
        <v>1</v>
      </c>
      <c r="U161" s="769">
        <v>1</v>
      </c>
    </row>
    <row r="162" spans="1:21" ht="14.4" customHeight="1" x14ac:dyDescent="0.3">
      <c r="A162" s="727">
        <v>22</v>
      </c>
      <c r="B162" s="728" t="s">
        <v>748</v>
      </c>
      <c r="C162" s="728" t="s">
        <v>752</v>
      </c>
      <c r="D162" s="811" t="s">
        <v>1090</v>
      </c>
      <c r="E162" s="812" t="s">
        <v>763</v>
      </c>
      <c r="F162" s="728" t="s">
        <v>749</v>
      </c>
      <c r="G162" s="728" t="s">
        <v>1021</v>
      </c>
      <c r="H162" s="728" t="s">
        <v>528</v>
      </c>
      <c r="I162" s="728" t="s">
        <v>1022</v>
      </c>
      <c r="J162" s="728" t="s">
        <v>1023</v>
      </c>
      <c r="K162" s="728" t="s">
        <v>1024</v>
      </c>
      <c r="L162" s="729">
        <v>0</v>
      </c>
      <c r="M162" s="729">
        <v>0</v>
      </c>
      <c r="N162" s="728">
        <v>1</v>
      </c>
      <c r="O162" s="813">
        <v>1</v>
      </c>
      <c r="P162" s="729">
        <v>0</v>
      </c>
      <c r="Q162" s="746"/>
      <c r="R162" s="728">
        <v>1</v>
      </c>
      <c r="S162" s="746">
        <v>1</v>
      </c>
      <c r="T162" s="813">
        <v>1</v>
      </c>
      <c r="U162" s="769">
        <v>1</v>
      </c>
    </row>
    <row r="163" spans="1:21" ht="14.4" customHeight="1" x14ac:dyDescent="0.3">
      <c r="A163" s="727">
        <v>22</v>
      </c>
      <c r="B163" s="728" t="s">
        <v>748</v>
      </c>
      <c r="C163" s="728" t="s">
        <v>752</v>
      </c>
      <c r="D163" s="811" t="s">
        <v>1090</v>
      </c>
      <c r="E163" s="812" t="s">
        <v>763</v>
      </c>
      <c r="F163" s="728" t="s">
        <v>749</v>
      </c>
      <c r="G163" s="728" t="s">
        <v>1025</v>
      </c>
      <c r="H163" s="728" t="s">
        <v>528</v>
      </c>
      <c r="I163" s="728" t="s">
        <v>1026</v>
      </c>
      <c r="J163" s="728" t="s">
        <v>1027</v>
      </c>
      <c r="K163" s="728" t="s">
        <v>1028</v>
      </c>
      <c r="L163" s="729">
        <v>107.27</v>
      </c>
      <c r="M163" s="729">
        <v>321.81</v>
      </c>
      <c r="N163" s="728">
        <v>3</v>
      </c>
      <c r="O163" s="813">
        <v>2.5</v>
      </c>
      <c r="P163" s="729">
        <v>107.27</v>
      </c>
      <c r="Q163" s="746">
        <v>0.33333333333333331</v>
      </c>
      <c r="R163" s="728">
        <v>1</v>
      </c>
      <c r="S163" s="746">
        <v>0.33333333333333331</v>
      </c>
      <c r="T163" s="813">
        <v>0.5</v>
      </c>
      <c r="U163" s="769">
        <v>0.2</v>
      </c>
    </row>
    <row r="164" spans="1:21" ht="14.4" customHeight="1" x14ac:dyDescent="0.3">
      <c r="A164" s="727">
        <v>22</v>
      </c>
      <c r="B164" s="728" t="s">
        <v>748</v>
      </c>
      <c r="C164" s="728" t="s">
        <v>752</v>
      </c>
      <c r="D164" s="811" t="s">
        <v>1090</v>
      </c>
      <c r="E164" s="812" t="s">
        <v>763</v>
      </c>
      <c r="F164" s="728" t="s">
        <v>749</v>
      </c>
      <c r="G164" s="728" t="s">
        <v>1029</v>
      </c>
      <c r="H164" s="728" t="s">
        <v>528</v>
      </c>
      <c r="I164" s="728" t="s">
        <v>1030</v>
      </c>
      <c r="J164" s="728" t="s">
        <v>1031</v>
      </c>
      <c r="K164" s="728" t="s">
        <v>1032</v>
      </c>
      <c r="L164" s="729">
        <v>1322.72</v>
      </c>
      <c r="M164" s="729">
        <v>1322.72</v>
      </c>
      <c r="N164" s="728">
        <v>1</v>
      </c>
      <c r="O164" s="813">
        <v>1</v>
      </c>
      <c r="P164" s="729">
        <v>1322.72</v>
      </c>
      <c r="Q164" s="746">
        <v>1</v>
      </c>
      <c r="R164" s="728">
        <v>1</v>
      </c>
      <c r="S164" s="746">
        <v>1</v>
      </c>
      <c r="T164" s="813">
        <v>1</v>
      </c>
      <c r="U164" s="769">
        <v>1</v>
      </c>
    </row>
    <row r="165" spans="1:21" ht="14.4" customHeight="1" x14ac:dyDescent="0.3">
      <c r="A165" s="727">
        <v>22</v>
      </c>
      <c r="B165" s="728" t="s">
        <v>748</v>
      </c>
      <c r="C165" s="728" t="s">
        <v>752</v>
      </c>
      <c r="D165" s="811" t="s">
        <v>1090</v>
      </c>
      <c r="E165" s="812" t="s">
        <v>763</v>
      </c>
      <c r="F165" s="728" t="s">
        <v>749</v>
      </c>
      <c r="G165" s="728" t="s">
        <v>1033</v>
      </c>
      <c r="H165" s="728" t="s">
        <v>569</v>
      </c>
      <c r="I165" s="728" t="s">
        <v>1034</v>
      </c>
      <c r="J165" s="728" t="s">
        <v>1035</v>
      </c>
      <c r="K165" s="728" t="s">
        <v>1036</v>
      </c>
      <c r="L165" s="729">
        <v>28.81</v>
      </c>
      <c r="M165" s="729">
        <v>28.81</v>
      </c>
      <c r="N165" s="728">
        <v>1</v>
      </c>
      <c r="O165" s="813">
        <v>1</v>
      </c>
      <c r="P165" s="729">
        <v>28.81</v>
      </c>
      <c r="Q165" s="746">
        <v>1</v>
      </c>
      <c r="R165" s="728">
        <v>1</v>
      </c>
      <c r="S165" s="746">
        <v>1</v>
      </c>
      <c r="T165" s="813">
        <v>1</v>
      </c>
      <c r="U165" s="769">
        <v>1</v>
      </c>
    </row>
    <row r="166" spans="1:21" ht="14.4" customHeight="1" x14ac:dyDescent="0.3">
      <c r="A166" s="727">
        <v>22</v>
      </c>
      <c r="B166" s="728" t="s">
        <v>748</v>
      </c>
      <c r="C166" s="728" t="s">
        <v>752</v>
      </c>
      <c r="D166" s="811" t="s">
        <v>1090</v>
      </c>
      <c r="E166" s="812" t="s">
        <v>763</v>
      </c>
      <c r="F166" s="728" t="s">
        <v>749</v>
      </c>
      <c r="G166" s="728" t="s">
        <v>766</v>
      </c>
      <c r="H166" s="728" t="s">
        <v>569</v>
      </c>
      <c r="I166" s="728" t="s">
        <v>822</v>
      </c>
      <c r="J166" s="728" t="s">
        <v>704</v>
      </c>
      <c r="K166" s="728" t="s">
        <v>823</v>
      </c>
      <c r="L166" s="729">
        <v>69.55</v>
      </c>
      <c r="M166" s="729">
        <v>139.1</v>
      </c>
      <c r="N166" s="728">
        <v>2</v>
      </c>
      <c r="O166" s="813">
        <v>2</v>
      </c>
      <c r="P166" s="729"/>
      <c r="Q166" s="746">
        <v>0</v>
      </c>
      <c r="R166" s="728"/>
      <c r="S166" s="746">
        <v>0</v>
      </c>
      <c r="T166" s="813"/>
      <c r="U166" s="769">
        <v>0</v>
      </c>
    </row>
    <row r="167" spans="1:21" ht="14.4" customHeight="1" x14ac:dyDescent="0.3">
      <c r="A167" s="727">
        <v>22</v>
      </c>
      <c r="B167" s="728" t="s">
        <v>748</v>
      </c>
      <c r="C167" s="728" t="s">
        <v>752</v>
      </c>
      <c r="D167" s="811" t="s">
        <v>1090</v>
      </c>
      <c r="E167" s="812" t="s">
        <v>763</v>
      </c>
      <c r="F167" s="728" t="s">
        <v>749</v>
      </c>
      <c r="G167" s="728" t="s">
        <v>766</v>
      </c>
      <c r="H167" s="728" t="s">
        <v>569</v>
      </c>
      <c r="I167" s="728" t="s">
        <v>703</v>
      </c>
      <c r="J167" s="728" t="s">
        <v>704</v>
      </c>
      <c r="K167" s="728" t="s">
        <v>705</v>
      </c>
      <c r="L167" s="729">
        <v>88.51</v>
      </c>
      <c r="M167" s="729">
        <v>88.51</v>
      </c>
      <c r="N167" s="728">
        <v>1</v>
      </c>
      <c r="O167" s="813">
        <v>0.5</v>
      </c>
      <c r="P167" s="729"/>
      <c r="Q167" s="746">
        <v>0</v>
      </c>
      <c r="R167" s="728"/>
      <c r="S167" s="746">
        <v>0</v>
      </c>
      <c r="T167" s="813"/>
      <c r="U167" s="769">
        <v>0</v>
      </c>
    </row>
    <row r="168" spans="1:21" ht="14.4" customHeight="1" x14ac:dyDescent="0.3">
      <c r="A168" s="727">
        <v>22</v>
      </c>
      <c r="B168" s="728" t="s">
        <v>748</v>
      </c>
      <c r="C168" s="728" t="s">
        <v>752</v>
      </c>
      <c r="D168" s="811" t="s">
        <v>1090</v>
      </c>
      <c r="E168" s="812" t="s">
        <v>763</v>
      </c>
      <c r="F168" s="728" t="s">
        <v>749</v>
      </c>
      <c r="G168" s="728" t="s">
        <v>766</v>
      </c>
      <c r="H168" s="728" t="s">
        <v>528</v>
      </c>
      <c r="I168" s="728" t="s">
        <v>1037</v>
      </c>
      <c r="J168" s="728" t="s">
        <v>704</v>
      </c>
      <c r="K168" s="728" t="s">
        <v>1038</v>
      </c>
      <c r="L168" s="729">
        <v>0</v>
      </c>
      <c r="M168" s="729">
        <v>0</v>
      </c>
      <c r="N168" s="728">
        <v>3</v>
      </c>
      <c r="O168" s="813">
        <v>3</v>
      </c>
      <c r="P168" s="729">
        <v>0</v>
      </c>
      <c r="Q168" s="746"/>
      <c r="R168" s="728">
        <v>1</v>
      </c>
      <c r="S168" s="746">
        <v>0.33333333333333331</v>
      </c>
      <c r="T168" s="813">
        <v>1</v>
      </c>
      <c r="U168" s="769">
        <v>0.33333333333333331</v>
      </c>
    </row>
    <row r="169" spans="1:21" ht="14.4" customHeight="1" x14ac:dyDescent="0.3">
      <c r="A169" s="727">
        <v>22</v>
      </c>
      <c r="B169" s="728" t="s">
        <v>748</v>
      </c>
      <c r="C169" s="728" t="s">
        <v>752</v>
      </c>
      <c r="D169" s="811" t="s">
        <v>1090</v>
      </c>
      <c r="E169" s="812" t="s">
        <v>763</v>
      </c>
      <c r="F169" s="728" t="s">
        <v>749</v>
      </c>
      <c r="G169" s="728" t="s">
        <v>766</v>
      </c>
      <c r="H169" s="728" t="s">
        <v>528</v>
      </c>
      <c r="I169" s="728" t="s">
        <v>785</v>
      </c>
      <c r="J169" s="728" t="s">
        <v>704</v>
      </c>
      <c r="K169" s="728" t="s">
        <v>786</v>
      </c>
      <c r="L169" s="729">
        <v>158.05000000000001</v>
      </c>
      <c r="M169" s="729">
        <v>790.25</v>
      </c>
      <c r="N169" s="728">
        <v>5</v>
      </c>
      <c r="O169" s="813">
        <v>4</v>
      </c>
      <c r="P169" s="729">
        <v>632.20000000000005</v>
      </c>
      <c r="Q169" s="746">
        <v>0.8</v>
      </c>
      <c r="R169" s="728">
        <v>4</v>
      </c>
      <c r="S169" s="746">
        <v>0.8</v>
      </c>
      <c r="T169" s="813">
        <v>3</v>
      </c>
      <c r="U169" s="769">
        <v>0.75</v>
      </c>
    </row>
    <row r="170" spans="1:21" ht="14.4" customHeight="1" x14ac:dyDescent="0.3">
      <c r="A170" s="727">
        <v>22</v>
      </c>
      <c r="B170" s="728" t="s">
        <v>748</v>
      </c>
      <c r="C170" s="728" t="s">
        <v>752</v>
      </c>
      <c r="D170" s="811" t="s">
        <v>1090</v>
      </c>
      <c r="E170" s="812" t="s">
        <v>763</v>
      </c>
      <c r="F170" s="728" t="s">
        <v>749</v>
      </c>
      <c r="G170" s="728" t="s">
        <v>766</v>
      </c>
      <c r="H170" s="728" t="s">
        <v>569</v>
      </c>
      <c r="I170" s="728" t="s">
        <v>767</v>
      </c>
      <c r="J170" s="728" t="s">
        <v>704</v>
      </c>
      <c r="K170" s="728" t="s">
        <v>768</v>
      </c>
      <c r="L170" s="729">
        <v>0</v>
      </c>
      <c r="M170" s="729">
        <v>0</v>
      </c>
      <c r="N170" s="728">
        <v>1</v>
      </c>
      <c r="O170" s="813">
        <v>1</v>
      </c>
      <c r="P170" s="729"/>
      <c r="Q170" s="746"/>
      <c r="R170" s="728"/>
      <c r="S170" s="746">
        <v>0</v>
      </c>
      <c r="T170" s="813"/>
      <c r="U170" s="769">
        <v>0</v>
      </c>
    </row>
    <row r="171" spans="1:21" ht="14.4" customHeight="1" x14ac:dyDescent="0.3">
      <c r="A171" s="727">
        <v>22</v>
      </c>
      <c r="B171" s="728" t="s">
        <v>748</v>
      </c>
      <c r="C171" s="728" t="s">
        <v>752</v>
      </c>
      <c r="D171" s="811" t="s">
        <v>1090</v>
      </c>
      <c r="E171" s="812" t="s">
        <v>763</v>
      </c>
      <c r="F171" s="728" t="s">
        <v>749</v>
      </c>
      <c r="G171" s="728" t="s">
        <v>766</v>
      </c>
      <c r="H171" s="728" t="s">
        <v>569</v>
      </c>
      <c r="I171" s="728" t="s">
        <v>706</v>
      </c>
      <c r="J171" s="728" t="s">
        <v>597</v>
      </c>
      <c r="K171" s="728" t="s">
        <v>707</v>
      </c>
      <c r="L171" s="729">
        <v>98.78</v>
      </c>
      <c r="M171" s="729">
        <v>2765.8399999999997</v>
      </c>
      <c r="N171" s="728">
        <v>28</v>
      </c>
      <c r="O171" s="813">
        <v>26</v>
      </c>
      <c r="P171" s="729">
        <v>1284.1399999999999</v>
      </c>
      <c r="Q171" s="746">
        <v>0.4642857142857143</v>
      </c>
      <c r="R171" s="728">
        <v>13</v>
      </c>
      <c r="S171" s="746">
        <v>0.4642857142857143</v>
      </c>
      <c r="T171" s="813">
        <v>11</v>
      </c>
      <c r="U171" s="769">
        <v>0.42307692307692307</v>
      </c>
    </row>
    <row r="172" spans="1:21" ht="14.4" customHeight="1" x14ac:dyDescent="0.3">
      <c r="A172" s="727">
        <v>22</v>
      </c>
      <c r="B172" s="728" t="s">
        <v>748</v>
      </c>
      <c r="C172" s="728" t="s">
        <v>752</v>
      </c>
      <c r="D172" s="811" t="s">
        <v>1090</v>
      </c>
      <c r="E172" s="812" t="s">
        <v>763</v>
      </c>
      <c r="F172" s="728" t="s">
        <v>749</v>
      </c>
      <c r="G172" s="728" t="s">
        <v>766</v>
      </c>
      <c r="H172" s="728" t="s">
        <v>569</v>
      </c>
      <c r="I172" s="728" t="s">
        <v>769</v>
      </c>
      <c r="J172" s="728" t="s">
        <v>770</v>
      </c>
      <c r="K172" s="728" t="s">
        <v>771</v>
      </c>
      <c r="L172" s="729">
        <v>118.54</v>
      </c>
      <c r="M172" s="729">
        <v>2963.4999999999995</v>
      </c>
      <c r="N172" s="728">
        <v>25</v>
      </c>
      <c r="O172" s="813">
        <v>22.5</v>
      </c>
      <c r="P172" s="729">
        <v>1541.0199999999998</v>
      </c>
      <c r="Q172" s="746">
        <v>0.52</v>
      </c>
      <c r="R172" s="728">
        <v>13</v>
      </c>
      <c r="S172" s="746">
        <v>0.52</v>
      </c>
      <c r="T172" s="813">
        <v>11</v>
      </c>
      <c r="U172" s="769">
        <v>0.48888888888888887</v>
      </c>
    </row>
    <row r="173" spans="1:21" ht="14.4" customHeight="1" x14ac:dyDescent="0.3">
      <c r="A173" s="727">
        <v>22</v>
      </c>
      <c r="B173" s="728" t="s">
        <v>748</v>
      </c>
      <c r="C173" s="728" t="s">
        <v>752</v>
      </c>
      <c r="D173" s="811" t="s">
        <v>1090</v>
      </c>
      <c r="E173" s="812" t="s">
        <v>763</v>
      </c>
      <c r="F173" s="728" t="s">
        <v>749</v>
      </c>
      <c r="G173" s="728" t="s">
        <v>766</v>
      </c>
      <c r="H173" s="728" t="s">
        <v>569</v>
      </c>
      <c r="I173" s="728" t="s">
        <v>810</v>
      </c>
      <c r="J173" s="728" t="s">
        <v>811</v>
      </c>
      <c r="K173" s="728" t="s">
        <v>812</v>
      </c>
      <c r="L173" s="729">
        <v>59.27</v>
      </c>
      <c r="M173" s="729">
        <v>355.62</v>
      </c>
      <c r="N173" s="728">
        <v>6</v>
      </c>
      <c r="O173" s="813">
        <v>5</v>
      </c>
      <c r="P173" s="729">
        <v>237.08</v>
      </c>
      <c r="Q173" s="746">
        <v>0.66666666666666674</v>
      </c>
      <c r="R173" s="728">
        <v>4</v>
      </c>
      <c r="S173" s="746">
        <v>0.66666666666666663</v>
      </c>
      <c r="T173" s="813">
        <v>3.5</v>
      </c>
      <c r="U173" s="769">
        <v>0.7</v>
      </c>
    </row>
    <row r="174" spans="1:21" ht="14.4" customHeight="1" x14ac:dyDescent="0.3">
      <c r="A174" s="727">
        <v>22</v>
      </c>
      <c r="B174" s="728" t="s">
        <v>748</v>
      </c>
      <c r="C174" s="728" t="s">
        <v>752</v>
      </c>
      <c r="D174" s="811" t="s">
        <v>1090</v>
      </c>
      <c r="E174" s="812" t="s">
        <v>763</v>
      </c>
      <c r="F174" s="728" t="s">
        <v>749</v>
      </c>
      <c r="G174" s="728" t="s">
        <v>766</v>
      </c>
      <c r="H174" s="728" t="s">
        <v>569</v>
      </c>
      <c r="I174" s="728" t="s">
        <v>710</v>
      </c>
      <c r="J174" s="728" t="s">
        <v>595</v>
      </c>
      <c r="K174" s="728" t="s">
        <v>711</v>
      </c>
      <c r="L174" s="729">
        <v>79.03</v>
      </c>
      <c r="M174" s="729">
        <v>4899.8600000000015</v>
      </c>
      <c r="N174" s="728">
        <v>62</v>
      </c>
      <c r="O174" s="813">
        <v>50.5</v>
      </c>
      <c r="P174" s="729">
        <v>2449.9300000000007</v>
      </c>
      <c r="Q174" s="746">
        <v>0.5</v>
      </c>
      <c r="R174" s="728">
        <v>31</v>
      </c>
      <c r="S174" s="746">
        <v>0.5</v>
      </c>
      <c r="T174" s="813">
        <v>23</v>
      </c>
      <c r="U174" s="769">
        <v>0.45544554455445546</v>
      </c>
    </row>
    <row r="175" spans="1:21" ht="14.4" customHeight="1" x14ac:dyDescent="0.3">
      <c r="A175" s="727">
        <v>22</v>
      </c>
      <c r="B175" s="728" t="s">
        <v>748</v>
      </c>
      <c r="C175" s="728" t="s">
        <v>752</v>
      </c>
      <c r="D175" s="811" t="s">
        <v>1090</v>
      </c>
      <c r="E175" s="812" t="s">
        <v>763</v>
      </c>
      <c r="F175" s="728" t="s">
        <v>749</v>
      </c>
      <c r="G175" s="728" t="s">
        <v>766</v>
      </c>
      <c r="H175" s="728" t="s">
        <v>569</v>
      </c>
      <c r="I175" s="728" t="s">
        <v>772</v>
      </c>
      <c r="J175" s="728" t="s">
        <v>704</v>
      </c>
      <c r="K175" s="728" t="s">
        <v>773</v>
      </c>
      <c r="L175" s="729">
        <v>59.27</v>
      </c>
      <c r="M175" s="729">
        <v>355.62</v>
      </c>
      <c r="N175" s="728">
        <v>6</v>
      </c>
      <c r="O175" s="813">
        <v>5.5</v>
      </c>
      <c r="P175" s="729">
        <v>177.81</v>
      </c>
      <c r="Q175" s="746">
        <v>0.5</v>
      </c>
      <c r="R175" s="728">
        <v>3</v>
      </c>
      <c r="S175" s="746">
        <v>0.5</v>
      </c>
      <c r="T175" s="813">
        <v>2.5</v>
      </c>
      <c r="U175" s="769">
        <v>0.45454545454545453</v>
      </c>
    </row>
    <row r="176" spans="1:21" ht="14.4" customHeight="1" x14ac:dyDescent="0.3">
      <c r="A176" s="727">
        <v>22</v>
      </c>
      <c r="B176" s="728" t="s">
        <v>748</v>
      </c>
      <c r="C176" s="728" t="s">
        <v>752</v>
      </c>
      <c r="D176" s="811" t="s">
        <v>1090</v>
      </c>
      <c r="E176" s="812" t="s">
        <v>763</v>
      </c>
      <c r="F176" s="728" t="s">
        <v>749</v>
      </c>
      <c r="G176" s="728" t="s">
        <v>766</v>
      </c>
      <c r="H176" s="728" t="s">
        <v>528</v>
      </c>
      <c r="I176" s="728" t="s">
        <v>774</v>
      </c>
      <c r="J176" s="728" t="s">
        <v>704</v>
      </c>
      <c r="K176" s="728" t="s">
        <v>775</v>
      </c>
      <c r="L176" s="729">
        <v>98.78</v>
      </c>
      <c r="M176" s="729">
        <v>296.34000000000003</v>
      </c>
      <c r="N176" s="728">
        <v>3</v>
      </c>
      <c r="O176" s="813">
        <v>3</v>
      </c>
      <c r="P176" s="729">
        <v>197.56</v>
      </c>
      <c r="Q176" s="746">
        <v>0.66666666666666663</v>
      </c>
      <c r="R176" s="728">
        <v>2</v>
      </c>
      <c r="S176" s="746">
        <v>0.66666666666666663</v>
      </c>
      <c r="T176" s="813">
        <v>2</v>
      </c>
      <c r="U176" s="769">
        <v>0.66666666666666663</v>
      </c>
    </row>
    <row r="177" spans="1:21" ht="14.4" customHeight="1" x14ac:dyDescent="0.3">
      <c r="A177" s="727">
        <v>22</v>
      </c>
      <c r="B177" s="728" t="s">
        <v>748</v>
      </c>
      <c r="C177" s="728" t="s">
        <v>752</v>
      </c>
      <c r="D177" s="811" t="s">
        <v>1090</v>
      </c>
      <c r="E177" s="812" t="s">
        <v>763</v>
      </c>
      <c r="F177" s="728" t="s">
        <v>749</v>
      </c>
      <c r="G177" s="728" t="s">
        <v>766</v>
      </c>
      <c r="H177" s="728" t="s">
        <v>569</v>
      </c>
      <c r="I177" s="728" t="s">
        <v>787</v>
      </c>
      <c r="J177" s="728" t="s">
        <v>704</v>
      </c>
      <c r="K177" s="728" t="s">
        <v>788</v>
      </c>
      <c r="L177" s="729">
        <v>118.54</v>
      </c>
      <c r="M177" s="729">
        <v>1541.02</v>
      </c>
      <c r="N177" s="728">
        <v>13</v>
      </c>
      <c r="O177" s="813">
        <v>12</v>
      </c>
      <c r="P177" s="729">
        <v>829.78</v>
      </c>
      <c r="Q177" s="746">
        <v>0.53846153846153844</v>
      </c>
      <c r="R177" s="728">
        <v>7</v>
      </c>
      <c r="S177" s="746">
        <v>0.53846153846153844</v>
      </c>
      <c r="T177" s="813">
        <v>6</v>
      </c>
      <c r="U177" s="769">
        <v>0.5</v>
      </c>
    </row>
    <row r="178" spans="1:21" ht="14.4" customHeight="1" x14ac:dyDescent="0.3">
      <c r="A178" s="727">
        <v>22</v>
      </c>
      <c r="B178" s="728" t="s">
        <v>748</v>
      </c>
      <c r="C178" s="728" t="s">
        <v>752</v>
      </c>
      <c r="D178" s="811" t="s">
        <v>1090</v>
      </c>
      <c r="E178" s="812" t="s">
        <v>763</v>
      </c>
      <c r="F178" s="728" t="s">
        <v>749</v>
      </c>
      <c r="G178" s="728" t="s">
        <v>766</v>
      </c>
      <c r="H178" s="728" t="s">
        <v>528</v>
      </c>
      <c r="I178" s="728" t="s">
        <v>776</v>
      </c>
      <c r="J178" s="728" t="s">
        <v>704</v>
      </c>
      <c r="K178" s="728" t="s">
        <v>777</v>
      </c>
      <c r="L178" s="729">
        <v>79.03</v>
      </c>
      <c r="M178" s="729">
        <v>1659.6299999999997</v>
      </c>
      <c r="N178" s="728">
        <v>21</v>
      </c>
      <c r="O178" s="813">
        <v>19.5</v>
      </c>
      <c r="P178" s="729">
        <v>711.26999999999987</v>
      </c>
      <c r="Q178" s="746">
        <v>0.4285714285714286</v>
      </c>
      <c r="R178" s="728">
        <v>9</v>
      </c>
      <c r="S178" s="746">
        <v>0.42857142857142855</v>
      </c>
      <c r="T178" s="813">
        <v>8.5</v>
      </c>
      <c r="U178" s="769">
        <v>0.4358974358974359</v>
      </c>
    </row>
    <row r="179" spans="1:21" ht="14.4" customHeight="1" x14ac:dyDescent="0.3">
      <c r="A179" s="727">
        <v>22</v>
      </c>
      <c r="B179" s="728" t="s">
        <v>748</v>
      </c>
      <c r="C179" s="728" t="s">
        <v>752</v>
      </c>
      <c r="D179" s="811" t="s">
        <v>1090</v>
      </c>
      <c r="E179" s="812" t="s">
        <v>763</v>
      </c>
      <c r="F179" s="728" t="s">
        <v>749</v>
      </c>
      <c r="G179" s="728" t="s">
        <v>766</v>
      </c>
      <c r="H179" s="728" t="s">
        <v>569</v>
      </c>
      <c r="I179" s="728" t="s">
        <v>708</v>
      </c>
      <c r="J179" s="728" t="s">
        <v>599</v>
      </c>
      <c r="K179" s="728" t="s">
        <v>709</v>
      </c>
      <c r="L179" s="729">
        <v>46.07</v>
      </c>
      <c r="M179" s="729">
        <v>138.21</v>
      </c>
      <c r="N179" s="728">
        <v>3</v>
      </c>
      <c r="O179" s="813">
        <v>2.5</v>
      </c>
      <c r="P179" s="729">
        <v>46.07</v>
      </c>
      <c r="Q179" s="746">
        <v>0.33333333333333331</v>
      </c>
      <c r="R179" s="728">
        <v>1</v>
      </c>
      <c r="S179" s="746">
        <v>0.33333333333333331</v>
      </c>
      <c r="T179" s="813">
        <v>1</v>
      </c>
      <c r="U179" s="769">
        <v>0.4</v>
      </c>
    </row>
    <row r="180" spans="1:21" ht="14.4" customHeight="1" x14ac:dyDescent="0.3">
      <c r="A180" s="727">
        <v>22</v>
      </c>
      <c r="B180" s="728" t="s">
        <v>748</v>
      </c>
      <c r="C180" s="728" t="s">
        <v>752</v>
      </c>
      <c r="D180" s="811" t="s">
        <v>1090</v>
      </c>
      <c r="E180" s="812" t="s">
        <v>763</v>
      </c>
      <c r="F180" s="728" t="s">
        <v>749</v>
      </c>
      <c r="G180" s="728" t="s">
        <v>778</v>
      </c>
      <c r="H180" s="728" t="s">
        <v>528</v>
      </c>
      <c r="I180" s="728" t="s">
        <v>779</v>
      </c>
      <c r="J180" s="728" t="s">
        <v>587</v>
      </c>
      <c r="K180" s="728" t="s">
        <v>780</v>
      </c>
      <c r="L180" s="729">
        <v>57.64</v>
      </c>
      <c r="M180" s="729">
        <v>57.64</v>
      </c>
      <c r="N180" s="728">
        <v>1</v>
      </c>
      <c r="O180" s="813">
        <v>1</v>
      </c>
      <c r="P180" s="729"/>
      <c r="Q180" s="746">
        <v>0</v>
      </c>
      <c r="R180" s="728"/>
      <c r="S180" s="746">
        <v>0</v>
      </c>
      <c r="T180" s="813"/>
      <c r="U180" s="769">
        <v>0</v>
      </c>
    </row>
    <row r="181" spans="1:21" ht="14.4" customHeight="1" x14ac:dyDescent="0.3">
      <c r="A181" s="727">
        <v>22</v>
      </c>
      <c r="B181" s="728" t="s">
        <v>748</v>
      </c>
      <c r="C181" s="728" t="s">
        <v>752</v>
      </c>
      <c r="D181" s="811" t="s">
        <v>1090</v>
      </c>
      <c r="E181" s="812" t="s">
        <v>763</v>
      </c>
      <c r="F181" s="728" t="s">
        <v>749</v>
      </c>
      <c r="G181" s="728" t="s">
        <v>888</v>
      </c>
      <c r="H181" s="728" t="s">
        <v>528</v>
      </c>
      <c r="I181" s="728" t="s">
        <v>889</v>
      </c>
      <c r="J181" s="728" t="s">
        <v>890</v>
      </c>
      <c r="K181" s="728" t="s">
        <v>891</v>
      </c>
      <c r="L181" s="729">
        <v>83.74</v>
      </c>
      <c r="M181" s="729">
        <v>418.7</v>
      </c>
      <c r="N181" s="728">
        <v>5</v>
      </c>
      <c r="O181" s="813">
        <v>0.5</v>
      </c>
      <c r="P181" s="729"/>
      <c r="Q181" s="746">
        <v>0</v>
      </c>
      <c r="R181" s="728"/>
      <c r="S181" s="746">
        <v>0</v>
      </c>
      <c r="T181" s="813"/>
      <c r="U181" s="769">
        <v>0</v>
      </c>
    </row>
    <row r="182" spans="1:21" ht="14.4" customHeight="1" x14ac:dyDescent="0.3">
      <c r="A182" s="727">
        <v>22</v>
      </c>
      <c r="B182" s="728" t="s">
        <v>748</v>
      </c>
      <c r="C182" s="728" t="s">
        <v>752</v>
      </c>
      <c r="D182" s="811" t="s">
        <v>1090</v>
      </c>
      <c r="E182" s="812" t="s">
        <v>763</v>
      </c>
      <c r="F182" s="728" t="s">
        <v>749</v>
      </c>
      <c r="G182" s="728" t="s">
        <v>1039</v>
      </c>
      <c r="H182" s="728" t="s">
        <v>528</v>
      </c>
      <c r="I182" s="728" t="s">
        <v>1040</v>
      </c>
      <c r="J182" s="728" t="s">
        <v>1041</v>
      </c>
      <c r="K182" s="728" t="s">
        <v>1042</v>
      </c>
      <c r="L182" s="729">
        <v>580.04</v>
      </c>
      <c r="M182" s="729">
        <v>580.04</v>
      </c>
      <c r="N182" s="728">
        <v>1</v>
      </c>
      <c r="O182" s="813">
        <v>1</v>
      </c>
      <c r="P182" s="729">
        <v>580.04</v>
      </c>
      <c r="Q182" s="746">
        <v>1</v>
      </c>
      <c r="R182" s="728">
        <v>1</v>
      </c>
      <c r="S182" s="746">
        <v>1</v>
      </c>
      <c r="T182" s="813">
        <v>1</v>
      </c>
      <c r="U182" s="769">
        <v>1</v>
      </c>
    </row>
    <row r="183" spans="1:21" ht="14.4" customHeight="1" x14ac:dyDescent="0.3">
      <c r="A183" s="727">
        <v>22</v>
      </c>
      <c r="B183" s="728" t="s">
        <v>748</v>
      </c>
      <c r="C183" s="728" t="s">
        <v>752</v>
      </c>
      <c r="D183" s="811" t="s">
        <v>1090</v>
      </c>
      <c r="E183" s="812" t="s">
        <v>763</v>
      </c>
      <c r="F183" s="728" t="s">
        <v>749</v>
      </c>
      <c r="G183" s="728" t="s">
        <v>791</v>
      </c>
      <c r="H183" s="728" t="s">
        <v>528</v>
      </c>
      <c r="I183" s="728" t="s">
        <v>792</v>
      </c>
      <c r="J183" s="728" t="s">
        <v>793</v>
      </c>
      <c r="K183" s="728" t="s">
        <v>794</v>
      </c>
      <c r="L183" s="729">
        <v>0</v>
      </c>
      <c r="M183" s="729">
        <v>0</v>
      </c>
      <c r="N183" s="728">
        <v>13</v>
      </c>
      <c r="O183" s="813">
        <v>8.5</v>
      </c>
      <c r="P183" s="729">
        <v>0</v>
      </c>
      <c r="Q183" s="746"/>
      <c r="R183" s="728">
        <v>13</v>
      </c>
      <c r="S183" s="746">
        <v>1</v>
      </c>
      <c r="T183" s="813">
        <v>8.5</v>
      </c>
      <c r="U183" s="769">
        <v>1</v>
      </c>
    </row>
    <row r="184" spans="1:21" ht="14.4" customHeight="1" x14ac:dyDescent="0.3">
      <c r="A184" s="727">
        <v>22</v>
      </c>
      <c r="B184" s="728" t="s">
        <v>748</v>
      </c>
      <c r="C184" s="728" t="s">
        <v>752</v>
      </c>
      <c r="D184" s="811" t="s">
        <v>1090</v>
      </c>
      <c r="E184" s="812" t="s">
        <v>764</v>
      </c>
      <c r="F184" s="728" t="s">
        <v>749</v>
      </c>
      <c r="G184" s="728" t="s">
        <v>1043</v>
      </c>
      <c r="H184" s="728" t="s">
        <v>528</v>
      </c>
      <c r="I184" s="728" t="s">
        <v>1044</v>
      </c>
      <c r="J184" s="728" t="s">
        <v>1045</v>
      </c>
      <c r="K184" s="728" t="s">
        <v>1046</v>
      </c>
      <c r="L184" s="729">
        <v>160.88999999999999</v>
      </c>
      <c r="M184" s="729">
        <v>160.88999999999999</v>
      </c>
      <c r="N184" s="728">
        <v>1</v>
      </c>
      <c r="O184" s="813">
        <v>1</v>
      </c>
      <c r="P184" s="729">
        <v>160.88999999999999</v>
      </c>
      <c r="Q184" s="746">
        <v>1</v>
      </c>
      <c r="R184" s="728">
        <v>1</v>
      </c>
      <c r="S184" s="746">
        <v>1</v>
      </c>
      <c r="T184" s="813">
        <v>1</v>
      </c>
      <c r="U184" s="769">
        <v>1</v>
      </c>
    </row>
    <row r="185" spans="1:21" ht="14.4" customHeight="1" x14ac:dyDescent="0.3">
      <c r="A185" s="727">
        <v>22</v>
      </c>
      <c r="B185" s="728" t="s">
        <v>748</v>
      </c>
      <c r="C185" s="728" t="s">
        <v>752</v>
      </c>
      <c r="D185" s="811" t="s">
        <v>1090</v>
      </c>
      <c r="E185" s="812" t="s">
        <v>764</v>
      </c>
      <c r="F185" s="728" t="s">
        <v>749</v>
      </c>
      <c r="G185" s="728" t="s">
        <v>1047</v>
      </c>
      <c r="H185" s="728" t="s">
        <v>528</v>
      </c>
      <c r="I185" s="728" t="s">
        <v>1048</v>
      </c>
      <c r="J185" s="728" t="s">
        <v>1049</v>
      </c>
      <c r="K185" s="728" t="s">
        <v>1050</v>
      </c>
      <c r="L185" s="729">
        <v>0</v>
      </c>
      <c r="M185" s="729">
        <v>0</v>
      </c>
      <c r="N185" s="728">
        <v>1</v>
      </c>
      <c r="O185" s="813">
        <v>1</v>
      </c>
      <c r="P185" s="729"/>
      <c r="Q185" s="746"/>
      <c r="R185" s="728"/>
      <c r="S185" s="746">
        <v>0</v>
      </c>
      <c r="T185" s="813"/>
      <c r="U185" s="769">
        <v>0</v>
      </c>
    </row>
    <row r="186" spans="1:21" ht="14.4" customHeight="1" x14ac:dyDescent="0.3">
      <c r="A186" s="727">
        <v>22</v>
      </c>
      <c r="B186" s="728" t="s">
        <v>748</v>
      </c>
      <c r="C186" s="728" t="s">
        <v>752</v>
      </c>
      <c r="D186" s="811" t="s">
        <v>1090</v>
      </c>
      <c r="E186" s="812" t="s">
        <v>764</v>
      </c>
      <c r="F186" s="728" t="s">
        <v>749</v>
      </c>
      <c r="G186" s="728" t="s">
        <v>1051</v>
      </c>
      <c r="H186" s="728" t="s">
        <v>528</v>
      </c>
      <c r="I186" s="728" t="s">
        <v>1052</v>
      </c>
      <c r="J186" s="728" t="s">
        <v>627</v>
      </c>
      <c r="K186" s="728" t="s">
        <v>1053</v>
      </c>
      <c r="L186" s="729">
        <v>18.809999999999999</v>
      </c>
      <c r="M186" s="729">
        <v>18.809999999999999</v>
      </c>
      <c r="N186" s="728">
        <v>1</v>
      </c>
      <c r="O186" s="813">
        <v>1</v>
      </c>
      <c r="P186" s="729">
        <v>18.809999999999999</v>
      </c>
      <c r="Q186" s="746">
        <v>1</v>
      </c>
      <c r="R186" s="728">
        <v>1</v>
      </c>
      <c r="S186" s="746">
        <v>1</v>
      </c>
      <c r="T186" s="813">
        <v>1</v>
      </c>
      <c r="U186" s="769">
        <v>1</v>
      </c>
    </row>
    <row r="187" spans="1:21" ht="14.4" customHeight="1" x14ac:dyDescent="0.3">
      <c r="A187" s="727">
        <v>22</v>
      </c>
      <c r="B187" s="728" t="s">
        <v>748</v>
      </c>
      <c r="C187" s="728" t="s">
        <v>752</v>
      </c>
      <c r="D187" s="811" t="s">
        <v>1090</v>
      </c>
      <c r="E187" s="812" t="s">
        <v>764</v>
      </c>
      <c r="F187" s="728" t="s">
        <v>749</v>
      </c>
      <c r="G187" s="728" t="s">
        <v>849</v>
      </c>
      <c r="H187" s="728" t="s">
        <v>528</v>
      </c>
      <c r="I187" s="728" t="s">
        <v>1054</v>
      </c>
      <c r="J187" s="728" t="s">
        <v>851</v>
      </c>
      <c r="K187" s="728" t="s">
        <v>852</v>
      </c>
      <c r="L187" s="729">
        <v>182.22</v>
      </c>
      <c r="M187" s="729">
        <v>182.22</v>
      </c>
      <c r="N187" s="728">
        <v>1</v>
      </c>
      <c r="O187" s="813">
        <v>1</v>
      </c>
      <c r="P187" s="729"/>
      <c r="Q187" s="746">
        <v>0</v>
      </c>
      <c r="R187" s="728"/>
      <c r="S187" s="746">
        <v>0</v>
      </c>
      <c r="T187" s="813"/>
      <c r="U187" s="769">
        <v>0</v>
      </c>
    </row>
    <row r="188" spans="1:21" ht="14.4" customHeight="1" x14ac:dyDescent="0.3">
      <c r="A188" s="727">
        <v>22</v>
      </c>
      <c r="B188" s="728" t="s">
        <v>748</v>
      </c>
      <c r="C188" s="728" t="s">
        <v>752</v>
      </c>
      <c r="D188" s="811" t="s">
        <v>1090</v>
      </c>
      <c r="E188" s="812" t="s">
        <v>764</v>
      </c>
      <c r="F188" s="728" t="s">
        <v>749</v>
      </c>
      <c r="G188" s="728" t="s">
        <v>1025</v>
      </c>
      <c r="H188" s="728" t="s">
        <v>528</v>
      </c>
      <c r="I188" s="728" t="s">
        <v>1026</v>
      </c>
      <c r="J188" s="728" t="s">
        <v>1027</v>
      </c>
      <c r="K188" s="728" t="s">
        <v>1028</v>
      </c>
      <c r="L188" s="729">
        <v>107.27</v>
      </c>
      <c r="M188" s="729">
        <v>107.27</v>
      </c>
      <c r="N188" s="728">
        <v>1</v>
      </c>
      <c r="O188" s="813">
        <v>1</v>
      </c>
      <c r="P188" s="729"/>
      <c r="Q188" s="746">
        <v>0</v>
      </c>
      <c r="R188" s="728"/>
      <c r="S188" s="746">
        <v>0</v>
      </c>
      <c r="T188" s="813"/>
      <c r="U188" s="769">
        <v>0</v>
      </c>
    </row>
    <row r="189" spans="1:21" ht="14.4" customHeight="1" x14ac:dyDescent="0.3">
      <c r="A189" s="727">
        <v>22</v>
      </c>
      <c r="B189" s="728" t="s">
        <v>748</v>
      </c>
      <c r="C189" s="728" t="s">
        <v>752</v>
      </c>
      <c r="D189" s="811" t="s">
        <v>1090</v>
      </c>
      <c r="E189" s="812" t="s">
        <v>764</v>
      </c>
      <c r="F189" s="728" t="s">
        <v>749</v>
      </c>
      <c r="G189" s="728" t="s">
        <v>853</v>
      </c>
      <c r="H189" s="728" t="s">
        <v>528</v>
      </c>
      <c r="I189" s="728" t="s">
        <v>961</v>
      </c>
      <c r="J189" s="728" t="s">
        <v>855</v>
      </c>
      <c r="K189" s="728"/>
      <c r="L189" s="729">
        <v>0</v>
      </c>
      <c r="M189" s="729">
        <v>0</v>
      </c>
      <c r="N189" s="728">
        <v>2</v>
      </c>
      <c r="O189" s="813">
        <v>1.5</v>
      </c>
      <c r="P189" s="729"/>
      <c r="Q189" s="746"/>
      <c r="R189" s="728"/>
      <c r="S189" s="746">
        <v>0</v>
      </c>
      <c r="T189" s="813"/>
      <c r="U189" s="769">
        <v>0</v>
      </c>
    </row>
    <row r="190" spans="1:21" ht="14.4" customHeight="1" x14ac:dyDescent="0.3">
      <c r="A190" s="727">
        <v>22</v>
      </c>
      <c r="B190" s="728" t="s">
        <v>748</v>
      </c>
      <c r="C190" s="728" t="s">
        <v>752</v>
      </c>
      <c r="D190" s="811" t="s">
        <v>1090</v>
      </c>
      <c r="E190" s="812" t="s">
        <v>764</v>
      </c>
      <c r="F190" s="728" t="s">
        <v>749</v>
      </c>
      <c r="G190" s="728" t="s">
        <v>1055</v>
      </c>
      <c r="H190" s="728" t="s">
        <v>528</v>
      </c>
      <c r="I190" s="728" t="s">
        <v>1056</v>
      </c>
      <c r="J190" s="728" t="s">
        <v>1057</v>
      </c>
      <c r="K190" s="728" t="s">
        <v>932</v>
      </c>
      <c r="L190" s="729">
        <v>95.57</v>
      </c>
      <c r="M190" s="729">
        <v>286.70999999999998</v>
      </c>
      <c r="N190" s="728">
        <v>3</v>
      </c>
      <c r="O190" s="813">
        <v>0.5</v>
      </c>
      <c r="P190" s="729"/>
      <c r="Q190" s="746">
        <v>0</v>
      </c>
      <c r="R190" s="728"/>
      <c r="S190" s="746">
        <v>0</v>
      </c>
      <c r="T190" s="813"/>
      <c r="U190" s="769">
        <v>0</v>
      </c>
    </row>
    <row r="191" spans="1:21" ht="14.4" customHeight="1" x14ac:dyDescent="0.3">
      <c r="A191" s="727">
        <v>22</v>
      </c>
      <c r="B191" s="728" t="s">
        <v>748</v>
      </c>
      <c r="C191" s="728" t="s">
        <v>752</v>
      </c>
      <c r="D191" s="811" t="s">
        <v>1090</v>
      </c>
      <c r="E191" s="812" t="s">
        <v>764</v>
      </c>
      <c r="F191" s="728" t="s">
        <v>749</v>
      </c>
      <c r="G191" s="728" t="s">
        <v>766</v>
      </c>
      <c r="H191" s="728" t="s">
        <v>569</v>
      </c>
      <c r="I191" s="728" t="s">
        <v>872</v>
      </c>
      <c r="J191" s="728" t="s">
        <v>704</v>
      </c>
      <c r="K191" s="728" t="s">
        <v>873</v>
      </c>
      <c r="L191" s="729">
        <v>0</v>
      </c>
      <c r="M191" s="729">
        <v>0</v>
      </c>
      <c r="N191" s="728">
        <v>2</v>
      </c>
      <c r="O191" s="813">
        <v>2</v>
      </c>
      <c r="P191" s="729"/>
      <c r="Q191" s="746"/>
      <c r="R191" s="728"/>
      <c r="S191" s="746">
        <v>0</v>
      </c>
      <c r="T191" s="813"/>
      <c r="U191" s="769">
        <v>0</v>
      </c>
    </row>
    <row r="192" spans="1:21" ht="14.4" customHeight="1" x14ac:dyDescent="0.3">
      <c r="A192" s="727">
        <v>22</v>
      </c>
      <c r="B192" s="728" t="s">
        <v>748</v>
      </c>
      <c r="C192" s="728" t="s">
        <v>752</v>
      </c>
      <c r="D192" s="811" t="s">
        <v>1090</v>
      </c>
      <c r="E192" s="812" t="s">
        <v>764</v>
      </c>
      <c r="F192" s="728" t="s">
        <v>749</v>
      </c>
      <c r="G192" s="728" t="s">
        <v>766</v>
      </c>
      <c r="H192" s="728" t="s">
        <v>569</v>
      </c>
      <c r="I192" s="728" t="s">
        <v>822</v>
      </c>
      <c r="J192" s="728" t="s">
        <v>704</v>
      </c>
      <c r="K192" s="728" t="s">
        <v>823</v>
      </c>
      <c r="L192" s="729">
        <v>69.55</v>
      </c>
      <c r="M192" s="729">
        <v>208.64999999999998</v>
      </c>
      <c r="N192" s="728">
        <v>3</v>
      </c>
      <c r="O192" s="813">
        <v>3</v>
      </c>
      <c r="P192" s="729">
        <v>69.55</v>
      </c>
      <c r="Q192" s="746">
        <v>0.33333333333333337</v>
      </c>
      <c r="R192" s="728">
        <v>1</v>
      </c>
      <c r="S192" s="746">
        <v>0.33333333333333331</v>
      </c>
      <c r="T192" s="813">
        <v>1</v>
      </c>
      <c r="U192" s="769">
        <v>0.33333333333333331</v>
      </c>
    </row>
    <row r="193" spans="1:21" ht="14.4" customHeight="1" x14ac:dyDescent="0.3">
      <c r="A193" s="727">
        <v>22</v>
      </c>
      <c r="B193" s="728" t="s">
        <v>748</v>
      </c>
      <c r="C193" s="728" t="s">
        <v>752</v>
      </c>
      <c r="D193" s="811" t="s">
        <v>1090</v>
      </c>
      <c r="E193" s="812" t="s">
        <v>764</v>
      </c>
      <c r="F193" s="728" t="s">
        <v>749</v>
      </c>
      <c r="G193" s="728" t="s">
        <v>766</v>
      </c>
      <c r="H193" s="728" t="s">
        <v>569</v>
      </c>
      <c r="I193" s="728" t="s">
        <v>1058</v>
      </c>
      <c r="J193" s="728" t="s">
        <v>704</v>
      </c>
      <c r="K193" s="728" t="s">
        <v>1059</v>
      </c>
      <c r="L193" s="729">
        <v>0</v>
      </c>
      <c r="M193" s="729">
        <v>0</v>
      </c>
      <c r="N193" s="728">
        <v>6</v>
      </c>
      <c r="O193" s="813">
        <v>5</v>
      </c>
      <c r="P193" s="729">
        <v>0</v>
      </c>
      <c r="Q193" s="746"/>
      <c r="R193" s="728">
        <v>4</v>
      </c>
      <c r="S193" s="746">
        <v>0.66666666666666663</v>
      </c>
      <c r="T193" s="813">
        <v>4</v>
      </c>
      <c r="U193" s="769">
        <v>0.8</v>
      </c>
    </row>
    <row r="194" spans="1:21" ht="14.4" customHeight="1" x14ac:dyDescent="0.3">
      <c r="A194" s="727">
        <v>22</v>
      </c>
      <c r="B194" s="728" t="s">
        <v>748</v>
      </c>
      <c r="C194" s="728" t="s">
        <v>752</v>
      </c>
      <c r="D194" s="811" t="s">
        <v>1090</v>
      </c>
      <c r="E194" s="812" t="s">
        <v>764</v>
      </c>
      <c r="F194" s="728" t="s">
        <v>749</v>
      </c>
      <c r="G194" s="728" t="s">
        <v>766</v>
      </c>
      <c r="H194" s="728" t="s">
        <v>569</v>
      </c>
      <c r="I194" s="728" t="s">
        <v>703</v>
      </c>
      <c r="J194" s="728" t="s">
        <v>704</v>
      </c>
      <c r="K194" s="728" t="s">
        <v>705</v>
      </c>
      <c r="L194" s="729">
        <v>88.51</v>
      </c>
      <c r="M194" s="729">
        <v>354.04</v>
      </c>
      <c r="N194" s="728">
        <v>4</v>
      </c>
      <c r="O194" s="813">
        <v>3.5</v>
      </c>
      <c r="P194" s="729">
        <v>177.02</v>
      </c>
      <c r="Q194" s="746">
        <v>0.5</v>
      </c>
      <c r="R194" s="728">
        <v>2</v>
      </c>
      <c r="S194" s="746">
        <v>0.5</v>
      </c>
      <c r="T194" s="813">
        <v>2</v>
      </c>
      <c r="U194" s="769">
        <v>0.5714285714285714</v>
      </c>
    </row>
    <row r="195" spans="1:21" ht="14.4" customHeight="1" x14ac:dyDescent="0.3">
      <c r="A195" s="727">
        <v>22</v>
      </c>
      <c r="B195" s="728" t="s">
        <v>748</v>
      </c>
      <c r="C195" s="728" t="s">
        <v>752</v>
      </c>
      <c r="D195" s="811" t="s">
        <v>1090</v>
      </c>
      <c r="E195" s="812" t="s">
        <v>764</v>
      </c>
      <c r="F195" s="728" t="s">
        <v>749</v>
      </c>
      <c r="G195" s="728" t="s">
        <v>766</v>
      </c>
      <c r="H195" s="728" t="s">
        <v>528</v>
      </c>
      <c r="I195" s="728" t="s">
        <v>1037</v>
      </c>
      <c r="J195" s="728" t="s">
        <v>704</v>
      </c>
      <c r="K195" s="728" t="s">
        <v>1038</v>
      </c>
      <c r="L195" s="729">
        <v>0</v>
      </c>
      <c r="M195" s="729">
        <v>0</v>
      </c>
      <c r="N195" s="728">
        <v>7</v>
      </c>
      <c r="O195" s="813">
        <v>5.5</v>
      </c>
      <c r="P195" s="729">
        <v>0</v>
      </c>
      <c r="Q195" s="746"/>
      <c r="R195" s="728">
        <v>5</v>
      </c>
      <c r="S195" s="746">
        <v>0.7142857142857143</v>
      </c>
      <c r="T195" s="813">
        <v>4</v>
      </c>
      <c r="U195" s="769">
        <v>0.72727272727272729</v>
      </c>
    </row>
    <row r="196" spans="1:21" ht="14.4" customHeight="1" x14ac:dyDescent="0.3">
      <c r="A196" s="727">
        <v>22</v>
      </c>
      <c r="B196" s="728" t="s">
        <v>748</v>
      </c>
      <c r="C196" s="728" t="s">
        <v>752</v>
      </c>
      <c r="D196" s="811" t="s">
        <v>1090</v>
      </c>
      <c r="E196" s="812" t="s">
        <v>764</v>
      </c>
      <c r="F196" s="728" t="s">
        <v>749</v>
      </c>
      <c r="G196" s="728" t="s">
        <v>766</v>
      </c>
      <c r="H196" s="728" t="s">
        <v>528</v>
      </c>
      <c r="I196" s="728" t="s">
        <v>785</v>
      </c>
      <c r="J196" s="728" t="s">
        <v>704</v>
      </c>
      <c r="K196" s="728" t="s">
        <v>786</v>
      </c>
      <c r="L196" s="729">
        <v>158.05000000000001</v>
      </c>
      <c r="M196" s="729">
        <v>158.05000000000001</v>
      </c>
      <c r="N196" s="728">
        <v>1</v>
      </c>
      <c r="O196" s="813">
        <v>1</v>
      </c>
      <c r="P196" s="729"/>
      <c r="Q196" s="746">
        <v>0</v>
      </c>
      <c r="R196" s="728"/>
      <c r="S196" s="746">
        <v>0</v>
      </c>
      <c r="T196" s="813"/>
      <c r="U196" s="769">
        <v>0</v>
      </c>
    </row>
    <row r="197" spans="1:21" ht="14.4" customHeight="1" x14ac:dyDescent="0.3">
      <c r="A197" s="727">
        <v>22</v>
      </c>
      <c r="B197" s="728" t="s">
        <v>748</v>
      </c>
      <c r="C197" s="728" t="s">
        <v>752</v>
      </c>
      <c r="D197" s="811" t="s">
        <v>1090</v>
      </c>
      <c r="E197" s="812" t="s">
        <v>764</v>
      </c>
      <c r="F197" s="728" t="s">
        <v>749</v>
      </c>
      <c r="G197" s="728" t="s">
        <v>766</v>
      </c>
      <c r="H197" s="728" t="s">
        <v>569</v>
      </c>
      <c r="I197" s="728" t="s">
        <v>767</v>
      </c>
      <c r="J197" s="728" t="s">
        <v>704</v>
      </c>
      <c r="K197" s="728" t="s">
        <v>768</v>
      </c>
      <c r="L197" s="729">
        <v>0</v>
      </c>
      <c r="M197" s="729">
        <v>0</v>
      </c>
      <c r="N197" s="728">
        <v>3</v>
      </c>
      <c r="O197" s="813">
        <v>3</v>
      </c>
      <c r="P197" s="729">
        <v>0</v>
      </c>
      <c r="Q197" s="746"/>
      <c r="R197" s="728">
        <v>3</v>
      </c>
      <c r="S197" s="746">
        <v>1</v>
      </c>
      <c r="T197" s="813">
        <v>3</v>
      </c>
      <c r="U197" s="769">
        <v>1</v>
      </c>
    </row>
    <row r="198" spans="1:21" ht="14.4" customHeight="1" x14ac:dyDescent="0.3">
      <c r="A198" s="727">
        <v>22</v>
      </c>
      <c r="B198" s="728" t="s">
        <v>748</v>
      </c>
      <c r="C198" s="728" t="s">
        <v>752</v>
      </c>
      <c r="D198" s="811" t="s">
        <v>1090</v>
      </c>
      <c r="E198" s="812" t="s">
        <v>764</v>
      </c>
      <c r="F198" s="728" t="s">
        <v>749</v>
      </c>
      <c r="G198" s="728" t="s">
        <v>766</v>
      </c>
      <c r="H198" s="728" t="s">
        <v>569</v>
      </c>
      <c r="I198" s="728" t="s">
        <v>706</v>
      </c>
      <c r="J198" s="728" t="s">
        <v>597</v>
      </c>
      <c r="K198" s="728" t="s">
        <v>707</v>
      </c>
      <c r="L198" s="729">
        <v>98.78</v>
      </c>
      <c r="M198" s="729">
        <v>1975.6</v>
      </c>
      <c r="N198" s="728">
        <v>20</v>
      </c>
      <c r="O198" s="813">
        <v>17.5</v>
      </c>
      <c r="P198" s="729">
        <v>1086.58</v>
      </c>
      <c r="Q198" s="746">
        <v>0.54999999999999993</v>
      </c>
      <c r="R198" s="728">
        <v>11</v>
      </c>
      <c r="S198" s="746">
        <v>0.55000000000000004</v>
      </c>
      <c r="T198" s="813">
        <v>10</v>
      </c>
      <c r="U198" s="769">
        <v>0.5714285714285714</v>
      </c>
    </row>
    <row r="199" spans="1:21" ht="14.4" customHeight="1" x14ac:dyDescent="0.3">
      <c r="A199" s="727">
        <v>22</v>
      </c>
      <c r="B199" s="728" t="s">
        <v>748</v>
      </c>
      <c r="C199" s="728" t="s">
        <v>752</v>
      </c>
      <c r="D199" s="811" t="s">
        <v>1090</v>
      </c>
      <c r="E199" s="812" t="s">
        <v>764</v>
      </c>
      <c r="F199" s="728" t="s">
        <v>749</v>
      </c>
      <c r="G199" s="728" t="s">
        <v>766</v>
      </c>
      <c r="H199" s="728" t="s">
        <v>569</v>
      </c>
      <c r="I199" s="728" t="s">
        <v>769</v>
      </c>
      <c r="J199" s="728" t="s">
        <v>770</v>
      </c>
      <c r="K199" s="728" t="s">
        <v>771</v>
      </c>
      <c r="L199" s="729">
        <v>118.54</v>
      </c>
      <c r="M199" s="729">
        <v>5808.4599999999991</v>
      </c>
      <c r="N199" s="728">
        <v>49</v>
      </c>
      <c r="O199" s="813">
        <v>40.5</v>
      </c>
      <c r="P199" s="729">
        <v>1778.0999999999997</v>
      </c>
      <c r="Q199" s="746">
        <v>0.30612244897959184</v>
      </c>
      <c r="R199" s="728">
        <v>15</v>
      </c>
      <c r="S199" s="746">
        <v>0.30612244897959184</v>
      </c>
      <c r="T199" s="813">
        <v>14</v>
      </c>
      <c r="U199" s="769">
        <v>0.34567901234567899</v>
      </c>
    </row>
    <row r="200" spans="1:21" ht="14.4" customHeight="1" x14ac:dyDescent="0.3">
      <c r="A200" s="727">
        <v>22</v>
      </c>
      <c r="B200" s="728" t="s">
        <v>748</v>
      </c>
      <c r="C200" s="728" t="s">
        <v>752</v>
      </c>
      <c r="D200" s="811" t="s">
        <v>1090</v>
      </c>
      <c r="E200" s="812" t="s">
        <v>764</v>
      </c>
      <c r="F200" s="728" t="s">
        <v>749</v>
      </c>
      <c r="G200" s="728" t="s">
        <v>766</v>
      </c>
      <c r="H200" s="728" t="s">
        <v>569</v>
      </c>
      <c r="I200" s="728" t="s">
        <v>810</v>
      </c>
      <c r="J200" s="728" t="s">
        <v>811</v>
      </c>
      <c r="K200" s="728" t="s">
        <v>812</v>
      </c>
      <c r="L200" s="729">
        <v>59.27</v>
      </c>
      <c r="M200" s="729">
        <v>414.89000000000004</v>
      </c>
      <c r="N200" s="728">
        <v>7</v>
      </c>
      <c r="O200" s="813">
        <v>6.5</v>
      </c>
      <c r="P200" s="729">
        <v>118.54</v>
      </c>
      <c r="Q200" s="746">
        <v>0.2857142857142857</v>
      </c>
      <c r="R200" s="728">
        <v>2</v>
      </c>
      <c r="S200" s="746">
        <v>0.2857142857142857</v>
      </c>
      <c r="T200" s="813">
        <v>2</v>
      </c>
      <c r="U200" s="769">
        <v>0.30769230769230771</v>
      </c>
    </row>
    <row r="201" spans="1:21" ht="14.4" customHeight="1" x14ac:dyDescent="0.3">
      <c r="A201" s="727">
        <v>22</v>
      </c>
      <c r="B201" s="728" t="s">
        <v>748</v>
      </c>
      <c r="C201" s="728" t="s">
        <v>752</v>
      </c>
      <c r="D201" s="811" t="s">
        <v>1090</v>
      </c>
      <c r="E201" s="812" t="s">
        <v>764</v>
      </c>
      <c r="F201" s="728" t="s">
        <v>749</v>
      </c>
      <c r="G201" s="728" t="s">
        <v>766</v>
      </c>
      <c r="H201" s="728" t="s">
        <v>569</v>
      </c>
      <c r="I201" s="728" t="s">
        <v>710</v>
      </c>
      <c r="J201" s="728" t="s">
        <v>595</v>
      </c>
      <c r="K201" s="728" t="s">
        <v>711</v>
      </c>
      <c r="L201" s="729">
        <v>79.03</v>
      </c>
      <c r="M201" s="729">
        <v>3714.4100000000008</v>
      </c>
      <c r="N201" s="728">
        <v>47</v>
      </c>
      <c r="O201" s="813">
        <v>35</v>
      </c>
      <c r="P201" s="729">
        <v>1185.4499999999998</v>
      </c>
      <c r="Q201" s="746">
        <v>0.31914893617021267</v>
      </c>
      <c r="R201" s="728">
        <v>15</v>
      </c>
      <c r="S201" s="746">
        <v>0.31914893617021278</v>
      </c>
      <c r="T201" s="813">
        <v>11</v>
      </c>
      <c r="U201" s="769">
        <v>0.31428571428571428</v>
      </c>
    </row>
    <row r="202" spans="1:21" ht="14.4" customHeight="1" x14ac:dyDescent="0.3">
      <c r="A202" s="727">
        <v>22</v>
      </c>
      <c r="B202" s="728" t="s">
        <v>748</v>
      </c>
      <c r="C202" s="728" t="s">
        <v>752</v>
      </c>
      <c r="D202" s="811" t="s">
        <v>1090</v>
      </c>
      <c r="E202" s="812" t="s">
        <v>764</v>
      </c>
      <c r="F202" s="728" t="s">
        <v>749</v>
      </c>
      <c r="G202" s="728" t="s">
        <v>766</v>
      </c>
      <c r="H202" s="728" t="s">
        <v>569</v>
      </c>
      <c r="I202" s="728" t="s">
        <v>1060</v>
      </c>
      <c r="J202" s="728" t="s">
        <v>811</v>
      </c>
      <c r="K202" s="728" t="s">
        <v>1061</v>
      </c>
      <c r="L202" s="729">
        <v>62.24</v>
      </c>
      <c r="M202" s="729">
        <v>62.24</v>
      </c>
      <c r="N202" s="728">
        <v>1</v>
      </c>
      <c r="O202" s="813">
        <v>1</v>
      </c>
      <c r="P202" s="729"/>
      <c r="Q202" s="746">
        <v>0</v>
      </c>
      <c r="R202" s="728"/>
      <c r="S202" s="746">
        <v>0</v>
      </c>
      <c r="T202" s="813"/>
      <c r="U202" s="769">
        <v>0</v>
      </c>
    </row>
    <row r="203" spans="1:21" ht="14.4" customHeight="1" x14ac:dyDescent="0.3">
      <c r="A203" s="727">
        <v>22</v>
      </c>
      <c r="B203" s="728" t="s">
        <v>748</v>
      </c>
      <c r="C203" s="728" t="s">
        <v>752</v>
      </c>
      <c r="D203" s="811" t="s">
        <v>1090</v>
      </c>
      <c r="E203" s="812" t="s">
        <v>764</v>
      </c>
      <c r="F203" s="728" t="s">
        <v>749</v>
      </c>
      <c r="G203" s="728" t="s">
        <v>766</v>
      </c>
      <c r="H203" s="728" t="s">
        <v>569</v>
      </c>
      <c r="I203" s="728" t="s">
        <v>772</v>
      </c>
      <c r="J203" s="728" t="s">
        <v>704</v>
      </c>
      <c r="K203" s="728" t="s">
        <v>773</v>
      </c>
      <c r="L203" s="729">
        <v>59.27</v>
      </c>
      <c r="M203" s="729">
        <v>237.08</v>
      </c>
      <c r="N203" s="728">
        <v>4</v>
      </c>
      <c r="O203" s="813">
        <v>2.5</v>
      </c>
      <c r="P203" s="729"/>
      <c r="Q203" s="746">
        <v>0</v>
      </c>
      <c r="R203" s="728"/>
      <c r="S203" s="746">
        <v>0</v>
      </c>
      <c r="T203" s="813"/>
      <c r="U203" s="769">
        <v>0</v>
      </c>
    </row>
    <row r="204" spans="1:21" ht="14.4" customHeight="1" x14ac:dyDescent="0.3">
      <c r="A204" s="727">
        <v>22</v>
      </c>
      <c r="B204" s="728" t="s">
        <v>748</v>
      </c>
      <c r="C204" s="728" t="s">
        <v>752</v>
      </c>
      <c r="D204" s="811" t="s">
        <v>1090</v>
      </c>
      <c r="E204" s="812" t="s">
        <v>764</v>
      </c>
      <c r="F204" s="728" t="s">
        <v>749</v>
      </c>
      <c r="G204" s="728" t="s">
        <v>766</v>
      </c>
      <c r="H204" s="728" t="s">
        <v>528</v>
      </c>
      <c r="I204" s="728" t="s">
        <v>774</v>
      </c>
      <c r="J204" s="728" t="s">
        <v>704</v>
      </c>
      <c r="K204" s="728" t="s">
        <v>775</v>
      </c>
      <c r="L204" s="729">
        <v>98.78</v>
      </c>
      <c r="M204" s="729">
        <v>493.90000000000003</v>
      </c>
      <c r="N204" s="728">
        <v>5</v>
      </c>
      <c r="O204" s="813">
        <v>5</v>
      </c>
      <c r="P204" s="729">
        <v>197.56</v>
      </c>
      <c r="Q204" s="746">
        <v>0.39999999999999997</v>
      </c>
      <c r="R204" s="728">
        <v>2</v>
      </c>
      <c r="S204" s="746">
        <v>0.4</v>
      </c>
      <c r="T204" s="813">
        <v>2</v>
      </c>
      <c r="U204" s="769">
        <v>0.4</v>
      </c>
    </row>
    <row r="205" spans="1:21" ht="14.4" customHeight="1" x14ac:dyDescent="0.3">
      <c r="A205" s="727">
        <v>22</v>
      </c>
      <c r="B205" s="728" t="s">
        <v>748</v>
      </c>
      <c r="C205" s="728" t="s">
        <v>752</v>
      </c>
      <c r="D205" s="811" t="s">
        <v>1090</v>
      </c>
      <c r="E205" s="812" t="s">
        <v>764</v>
      </c>
      <c r="F205" s="728" t="s">
        <v>749</v>
      </c>
      <c r="G205" s="728" t="s">
        <v>766</v>
      </c>
      <c r="H205" s="728" t="s">
        <v>569</v>
      </c>
      <c r="I205" s="728" t="s">
        <v>877</v>
      </c>
      <c r="J205" s="728" t="s">
        <v>770</v>
      </c>
      <c r="K205" s="728" t="s">
        <v>878</v>
      </c>
      <c r="L205" s="729">
        <v>118.54</v>
      </c>
      <c r="M205" s="729">
        <v>474.16</v>
      </c>
      <c r="N205" s="728">
        <v>4</v>
      </c>
      <c r="O205" s="813">
        <v>3.5</v>
      </c>
      <c r="P205" s="729">
        <v>237.08</v>
      </c>
      <c r="Q205" s="746">
        <v>0.5</v>
      </c>
      <c r="R205" s="728">
        <v>2</v>
      </c>
      <c r="S205" s="746">
        <v>0.5</v>
      </c>
      <c r="T205" s="813">
        <v>1.5</v>
      </c>
      <c r="U205" s="769">
        <v>0.42857142857142855</v>
      </c>
    </row>
    <row r="206" spans="1:21" ht="14.4" customHeight="1" x14ac:dyDescent="0.3">
      <c r="A206" s="727">
        <v>22</v>
      </c>
      <c r="B206" s="728" t="s">
        <v>748</v>
      </c>
      <c r="C206" s="728" t="s">
        <v>752</v>
      </c>
      <c r="D206" s="811" t="s">
        <v>1090</v>
      </c>
      <c r="E206" s="812" t="s">
        <v>764</v>
      </c>
      <c r="F206" s="728" t="s">
        <v>749</v>
      </c>
      <c r="G206" s="728" t="s">
        <v>766</v>
      </c>
      <c r="H206" s="728" t="s">
        <v>569</v>
      </c>
      <c r="I206" s="728" t="s">
        <v>1062</v>
      </c>
      <c r="J206" s="728" t="s">
        <v>599</v>
      </c>
      <c r="K206" s="728" t="s">
        <v>1063</v>
      </c>
      <c r="L206" s="729">
        <v>46.07</v>
      </c>
      <c r="M206" s="729">
        <v>46.07</v>
      </c>
      <c r="N206" s="728">
        <v>1</v>
      </c>
      <c r="O206" s="813">
        <v>0.5</v>
      </c>
      <c r="P206" s="729"/>
      <c r="Q206" s="746">
        <v>0</v>
      </c>
      <c r="R206" s="728"/>
      <c r="S206" s="746">
        <v>0</v>
      </c>
      <c r="T206" s="813"/>
      <c r="U206" s="769">
        <v>0</v>
      </c>
    </row>
    <row r="207" spans="1:21" ht="14.4" customHeight="1" x14ac:dyDescent="0.3">
      <c r="A207" s="727">
        <v>22</v>
      </c>
      <c r="B207" s="728" t="s">
        <v>748</v>
      </c>
      <c r="C207" s="728" t="s">
        <v>752</v>
      </c>
      <c r="D207" s="811" t="s">
        <v>1090</v>
      </c>
      <c r="E207" s="812" t="s">
        <v>764</v>
      </c>
      <c r="F207" s="728" t="s">
        <v>749</v>
      </c>
      <c r="G207" s="728" t="s">
        <v>766</v>
      </c>
      <c r="H207" s="728" t="s">
        <v>569</v>
      </c>
      <c r="I207" s="728" t="s">
        <v>1064</v>
      </c>
      <c r="J207" s="728" t="s">
        <v>595</v>
      </c>
      <c r="K207" s="728" t="s">
        <v>1065</v>
      </c>
      <c r="L207" s="729">
        <v>79.03</v>
      </c>
      <c r="M207" s="729">
        <v>1343.5099999999998</v>
      </c>
      <c r="N207" s="728">
        <v>17</v>
      </c>
      <c r="O207" s="813">
        <v>12</v>
      </c>
      <c r="P207" s="729">
        <v>632.2399999999999</v>
      </c>
      <c r="Q207" s="746">
        <v>0.47058823529411764</v>
      </c>
      <c r="R207" s="728">
        <v>8</v>
      </c>
      <c r="S207" s="746">
        <v>0.47058823529411764</v>
      </c>
      <c r="T207" s="813">
        <v>6.5</v>
      </c>
      <c r="U207" s="769">
        <v>0.54166666666666663</v>
      </c>
    </row>
    <row r="208" spans="1:21" ht="14.4" customHeight="1" x14ac:dyDescent="0.3">
      <c r="A208" s="727">
        <v>22</v>
      </c>
      <c r="B208" s="728" t="s">
        <v>748</v>
      </c>
      <c r="C208" s="728" t="s">
        <v>752</v>
      </c>
      <c r="D208" s="811" t="s">
        <v>1090</v>
      </c>
      <c r="E208" s="812" t="s">
        <v>764</v>
      </c>
      <c r="F208" s="728" t="s">
        <v>749</v>
      </c>
      <c r="G208" s="728" t="s">
        <v>766</v>
      </c>
      <c r="H208" s="728" t="s">
        <v>569</v>
      </c>
      <c r="I208" s="728" t="s">
        <v>712</v>
      </c>
      <c r="J208" s="728" t="s">
        <v>704</v>
      </c>
      <c r="K208" s="728" t="s">
        <v>713</v>
      </c>
      <c r="L208" s="729">
        <v>46.07</v>
      </c>
      <c r="M208" s="729">
        <v>184.28</v>
      </c>
      <c r="N208" s="728">
        <v>4</v>
      </c>
      <c r="O208" s="813">
        <v>2.5</v>
      </c>
      <c r="P208" s="729"/>
      <c r="Q208" s="746">
        <v>0</v>
      </c>
      <c r="R208" s="728"/>
      <c r="S208" s="746">
        <v>0</v>
      </c>
      <c r="T208" s="813"/>
      <c r="U208" s="769">
        <v>0</v>
      </c>
    </row>
    <row r="209" spans="1:21" ht="14.4" customHeight="1" x14ac:dyDescent="0.3">
      <c r="A209" s="727">
        <v>22</v>
      </c>
      <c r="B209" s="728" t="s">
        <v>748</v>
      </c>
      <c r="C209" s="728" t="s">
        <v>752</v>
      </c>
      <c r="D209" s="811" t="s">
        <v>1090</v>
      </c>
      <c r="E209" s="812" t="s">
        <v>764</v>
      </c>
      <c r="F209" s="728" t="s">
        <v>749</v>
      </c>
      <c r="G209" s="728" t="s">
        <v>766</v>
      </c>
      <c r="H209" s="728" t="s">
        <v>569</v>
      </c>
      <c r="I209" s="728" t="s">
        <v>787</v>
      </c>
      <c r="J209" s="728" t="s">
        <v>704</v>
      </c>
      <c r="K209" s="728" t="s">
        <v>788</v>
      </c>
      <c r="L209" s="729">
        <v>118.54</v>
      </c>
      <c r="M209" s="729">
        <v>2015.1799999999998</v>
      </c>
      <c r="N209" s="728">
        <v>17</v>
      </c>
      <c r="O209" s="813">
        <v>13</v>
      </c>
      <c r="P209" s="729">
        <v>948.32</v>
      </c>
      <c r="Q209" s="746">
        <v>0.4705882352941177</v>
      </c>
      <c r="R209" s="728">
        <v>8</v>
      </c>
      <c r="S209" s="746">
        <v>0.47058823529411764</v>
      </c>
      <c r="T209" s="813">
        <v>5.5</v>
      </c>
      <c r="U209" s="769">
        <v>0.42307692307692307</v>
      </c>
    </row>
    <row r="210" spans="1:21" ht="14.4" customHeight="1" x14ac:dyDescent="0.3">
      <c r="A210" s="727">
        <v>22</v>
      </c>
      <c r="B210" s="728" t="s">
        <v>748</v>
      </c>
      <c r="C210" s="728" t="s">
        <v>752</v>
      </c>
      <c r="D210" s="811" t="s">
        <v>1090</v>
      </c>
      <c r="E210" s="812" t="s">
        <v>764</v>
      </c>
      <c r="F210" s="728" t="s">
        <v>749</v>
      </c>
      <c r="G210" s="728" t="s">
        <v>766</v>
      </c>
      <c r="H210" s="728" t="s">
        <v>528</v>
      </c>
      <c r="I210" s="728" t="s">
        <v>776</v>
      </c>
      <c r="J210" s="728" t="s">
        <v>704</v>
      </c>
      <c r="K210" s="728" t="s">
        <v>777</v>
      </c>
      <c r="L210" s="729">
        <v>79.03</v>
      </c>
      <c r="M210" s="729">
        <v>1185.4499999999998</v>
      </c>
      <c r="N210" s="728">
        <v>15</v>
      </c>
      <c r="O210" s="813">
        <v>13</v>
      </c>
      <c r="P210" s="729">
        <v>474.17999999999995</v>
      </c>
      <c r="Q210" s="746">
        <v>0.4</v>
      </c>
      <c r="R210" s="728">
        <v>6</v>
      </c>
      <c r="S210" s="746">
        <v>0.4</v>
      </c>
      <c r="T210" s="813">
        <v>6</v>
      </c>
      <c r="U210" s="769">
        <v>0.46153846153846156</v>
      </c>
    </row>
    <row r="211" spans="1:21" ht="14.4" customHeight="1" x14ac:dyDescent="0.3">
      <c r="A211" s="727">
        <v>22</v>
      </c>
      <c r="B211" s="728" t="s">
        <v>748</v>
      </c>
      <c r="C211" s="728" t="s">
        <v>752</v>
      </c>
      <c r="D211" s="811" t="s">
        <v>1090</v>
      </c>
      <c r="E211" s="812" t="s">
        <v>764</v>
      </c>
      <c r="F211" s="728" t="s">
        <v>749</v>
      </c>
      <c r="G211" s="728" t="s">
        <v>766</v>
      </c>
      <c r="H211" s="728" t="s">
        <v>569</v>
      </c>
      <c r="I211" s="728" t="s">
        <v>708</v>
      </c>
      <c r="J211" s="728" t="s">
        <v>599</v>
      </c>
      <c r="K211" s="728" t="s">
        <v>709</v>
      </c>
      <c r="L211" s="729">
        <v>46.07</v>
      </c>
      <c r="M211" s="729">
        <v>230.35000000000002</v>
      </c>
      <c r="N211" s="728">
        <v>5</v>
      </c>
      <c r="O211" s="813">
        <v>3.5</v>
      </c>
      <c r="P211" s="729">
        <v>92.14</v>
      </c>
      <c r="Q211" s="746">
        <v>0.39999999999999997</v>
      </c>
      <c r="R211" s="728">
        <v>2</v>
      </c>
      <c r="S211" s="746">
        <v>0.4</v>
      </c>
      <c r="T211" s="813">
        <v>1</v>
      </c>
      <c r="U211" s="769">
        <v>0.2857142857142857</v>
      </c>
    </row>
    <row r="212" spans="1:21" ht="14.4" customHeight="1" x14ac:dyDescent="0.3">
      <c r="A212" s="727">
        <v>22</v>
      </c>
      <c r="B212" s="728" t="s">
        <v>748</v>
      </c>
      <c r="C212" s="728" t="s">
        <v>752</v>
      </c>
      <c r="D212" s="811" t="s">
        <v>1090</v>
      </c>
      <c r="E212" s="812" t="s">
        <v>764</v>
      </c>
      <c r="F212" s="728" t="s">
        <v>749</v>
      </c>
      <c r="G212" s="728" t="s">
        <v>766</v>
      </c>
      <c r="H212" s="728" t="s">
        <v>528</v>
      </c>
      <c r="I212" s="728" t="s">
        <v>879</v>
      </c>
      <c r="J212" s="728" t="s">
        <v>880</v>
      </c>
      <c r="K212" s="728" t="s">
        <v>881</v>
      </c>
      <c r="L212" s="729">
        <v>79.03</v>
      </c>
      <c r="M212" s="729">
        <v>790.30000000000007</v>
      </c>
      <c r="N212" s="728">
        <v>10</v>
      </c>
      <c r="O212" s="813">
        <v>6.5</v>
      </c>
      <c r="P212" s="729">
        <v>553.21</v>
      </c>
      <c r="Q212" s="746">
        <v>0.7</v>
      </c>
      <c r="R212" s="728">
        <v>7</v>
      </c>
      <c r="S212" s="746">
        <v>0.7</v>
      </c>
      <c r="T212" s="813">
        <v>4.5</v>
      </c>
      <c r="U212" s="769">
        <v>0.69230769230769229</v>
      </c>
    </row>
    <row r="213" spans="1:21" ht="14.4" customHeight="1" x14ac:dyDescent="0.3">
      <c r="A213" s="727">
        <v>22</v>
      </c>
      <c r="B213" s="728" t="s">
        <v>748</v>
      </c>
      <c r="C213" s="728" t="s">
        <v>752</v>
      </c>
      <c r="D213" s="811" t="s">
        <v>1090</v>
      </c>
      <c r="E213" s="812" t="s">
        <v>764</v>
      </c>
      <c r="F213" s="728" t="s">
        <v>749</v>
      </c>
      <c r="G213" s="728" t="s">
        <v>778</v>
      </c>
      <c r="H213" s="728" t="s">
        <v>528</v>
      </c>
      <c r="I213" s="728" t="s">
        <v>1066</v>
      </c>
      <c r="J213" s="728" t="s">
        <v>1067</v>
      </c>
      <c r="K213" s="728" t="s">
        <v>816</v>
      </c>
      <c r="L213" s="729">
        <v>0</v>
      </c>
      <c r="M213" s="729">
        <v>0</v>
      </c>
      <c r="N213" s="728">
        <v>1</v>
      </c>
      <c r="O213" s="813">
        <v>1</v>
      </c>
      <c r="P213" s="729"/>
      <c r="Q213" s="746"/>
      <c r="R213" s="728"/>
      <c r="S213" s="746">
        <v>0</v>
      </c>
      <c r="T213" s="813"/>
      <c r="U213" s="769">
        <v>0</v>
      </c>
    </row>
    <row r="214" spans="1:21" ht="14.4" customHeight="1" x14ac:dyDescent="0.3">
      <c r="A214" s="727">
        <v>22</v>
      </c>
      <c r="B214" s="728" t="s">
        <v>748</v>
      </c>
      <c r="C214" s="728" t="s">
        <v>752</v>
      </c>
      <c r="D214" s="811" t="s">
        <v>1090</v>
      </c>
      <c r="E214" s="812" t="s">
        <v>764</v>
      </c>
      <c r="F214" s="728" t="s">
        <v>749</v>
      </c>
      <c r="G214" s="728" t="s">
        <v>1068</v>
      </c>
      <c r="H214" s="728" t="s">
        <v>569</v>
      </c>
      <c r="I214" s="728" t="s">
        <v>1069</v>
      </c>
      <c r="J214" s="728" t="s">
        <v>1070</v>
      </c>
      <c r="K214" s="728" t="s">
        <v>1071</v>
      </c>
      <c r="L214" s="729">
        <v>181.94</v>
      </c>
      <c r="M214" s="729">
        <v>181.94</v>
      </c>
      <c r="N214" s="728">
        <v>1</v>
      </c>
      <c r="O214" s="813">
        <v>0.5</v>
      </c>
      <c r="P214" s="729"/>
      <c r="Q214" s="746">
        <v>0</v>
      </c>
      <c r="R214" s="728"/>
      <c r="S214" s="746">
        <v>0</v>
      </c>
      <c r="T214" s="813"/>
      <c r="U214" s="769">
        <v>0</v>
      </c>
    </row>
    <row r="215" spans="1:21" ht="14.4" customHeight="1" x14ac:dyDescent="0.3">
      <c r="A215" s="727">
        <v>22</v>
      </c>
      <c r="B215" s="728" t="s">
        <v>748</v>
      </c>
      <c r="C215" s="728" t="s">
        <v>752</v>
      </c>
      <c r="D215" s="811" t="s">
        <v>1090</v>
      </c>
      <c r="E215" s="812" t="s">
        <v>764</v>
      </c>
      <c r="F215" s="728" t="s">
        <v>749</v>
      </c>
      <c r="G215" s="728" t="s">
        <v>896</v>
      </c>
      <c r="H215" s="728" t="s">
        <v>569</v>
      </c>
      <c r="I215" s="728" t="s">
        <v>722</v>
      </c>
      <c r="J215" s="728" t="s">
        <v>622</v>
      </c>
      <c r="K215" s="728" t="s">
        <v>723</v>
      </c>
      <c r="L215" s="729">
        <v>0</v>
      </c>
      <c r="M215" s="729">
        <v>0</v>
      </c>
      <c r="N215" s="728">
        <v>1</v>
      </c>
      <c r="O215" s="813">
        <v>1</v>
      </c>
      <c r="P215" s="729">
        <v>0</v>
      </c>
      <c r="Q215" s="746"/>
      <c r="R215" s="728">
        <v>1</v>
      </c>
      <c r="S215" s="746">
        <v>1</v>
      </c>
      <c r="T215" s="813">
        <v>1</v>
      </c>
      <c r="U215" s="769">
        <v>1</v>
      </c>
    </row>
    <row r="216" spans="1:21" ht="14.4" customHeight="1" x14ac:dyDescent="0.3">
      <c r="A216" s="727">
        <v>22</v>
      </c>
      <c r="B216" s="728" t="s">
        <v>748</v>
      </c>
      <c r="C216" s="728" t="s">
        <v>752</v>
      </c>
      <c r="D216" s="811" t="s">
        <v>1090</v>
      </c>
      <c r="E216" s="812" t="s">
        <v>764</v>
      </c>
      <c r="F216" s="728" t="s">
        <v>749</v>
      </c>
      <c r="G216" s="728" t="s">
        <v>896</v>
      </c>
      <c r="H216" s="728" t="s">
        <v>569</v>
      </c>
      <c r="I216" s="728" t="s">
        <v>1072</v>
      </c>
      <c r="J216" s="728" t="s">
        <v>622</v>
      </c>
      <c r="K216" s="728" t="s">
        <v>1073</v>
      </c>
      <c r="L216" s="729">
        <v>0</v>
      </c>
      <c r="M216" s="729">
        <v>0</v>
      </c>
      <c r="N216" s="728">
        <v>1</v>
      </c>
      <c r="O216" s="813">
        <v>1</v>
      </c>
      <c r="P216" s="729">
        <v>0</v>
      </c>
      <c r="Q216" s="746"/>
      <c r="R216" s="728">
        <v>1</v>
      </c>
      <c r="S216" s="746">
        <v>1</v>
      </c>
      <c r="T216" s="813">
        <v>1</v>
      </c>
      <c r="U216" s="769">
        <v>1</v>
      </c>
    </row>
    <row r="217" spans="1:21" ht="14.4" customHeight="1" x14ac:dyDescent="0.3">
      <c r="A217" s="727">
        <v>22</v>
      </c>
      <c r="B217" s="728" t="s">
        <v>748</v>
      </c>
      <c r="C217" s="728" t="s">
        <v>752</v>
      </c>
      <c r="D217" s="811" t="s">
        <v>1090</v>
      </c>
      <c r="E217" s="812" t="s">
        <v>764</v>
      </c>
      <c r="F217" s="728" t="s">
        <v>749</v>
      </c>
      <c r="G217" s="728" t="s">
        <v>791</v>
      </c>
      <c r="H217" s="728" t="s">
        <v>528</v>
      </c>
      <c r="I217" s="728" t="s">
        <v>792</v>
      </c>
      <c r="J217" s="728" t="s">
        <v>793</v>
      </c>
      <c r="K217" s="728" t="s">
        <v>794</v>
      </c>
      <c r="L217" s="729">
        <v>0</v>
      </c>
      <c r="M217" s="729">
        <v>0</v>
      </c>
      <c r="N217" s="728">
        <v>15</v>
      </c>
      <c r="O217" s="813">
        <v>12</v>
      </c>
      <c r="P217" s="729">
        <v>0</v>
      </c>
      <c r="Q217" s="746"/>
      <c r="R217" s="728">
        <v>15</v>
      </c>
      <c r="S217" s="746">
        <v>1</v>
      </c>
      <c r="T217" s="813">
        <v>12</v>
      </c>
      <c r="U217" s="769">
        <v>1</v>
      </c>
    </row>
    <row r="218" spans="1:21" ht="14.4" customHeight="1" x14ac:dyDescent="0.3">
      <c r="A218" s="727">
        <v>22</v>
      </c>
      <c r="B218" s="728" t="s">
        <v>748</v>
      </c>
      <c r="C218" s="728" t="s">
        <v>752</v>
      </c>
      <c r="D218" s="811" t="s">
        <v>1090</v>
      </c>
      <c r="E218" s="812" t="s">
        <v>765</v>
      </c>
      <c r="F218" s="728" t="s">
        <v>749</v>
      </c>
      <c r="G218" s="728" t="s">
        <v>929</v>
      </c>
      <c r="H218" s="728" t="s">
        <v>528</v>
      </c>
      <c r="I218" s="728" t="s">
        <v>930</v>
      </c>
      <c r="J218" s="728" t="s">
        <v>931</v>
      </c>
      <c r="K218" s="728" t="s">
        <v>932</v>
      </c>
      <c r="L218" s="729">
        <v>143.34</v>
      </c>
      <c r="M218" s="729">
        <v>143.34</v>
      </c>
      <c r="N218" s="728">
        <v>1</v>
      </c>
      <c r="O218" s="813">
        <v>1</v>
      </c>
      <c r="P218" s="729"/>
      <c r="Q218" s="746">
        <v>0</v>
      </c>
      <c r="R218" s="728"/>
      <c r="S218" s="746">
        <v>0</v>
      </c>
      <c r="T218" s="813"/>
      <c r="U218" s="769">
        <v>0</v>
      </c>
    </row>
    <row r="219" spans="1:21" ht="14.4" customHeight="1" x14ac:dyDescent="0.3">
      <c r="A219" s="727">
        <v>22</v>
      </c>
      <c r="B219" s="728" t="s">
        <v>748</v>
      </c>
      <c r="C219" s="728" t="s">
        <v>752</v>
      </c>
      <c r="D219" s="811" t="s">
        <v>1090</v>
      </c>
      <c r="E219" s="812" t="s">
        <v>765</v>
      </c>
      <c r="F219" s="728" t="s">
        <v>749</v>
      </c>
      <c r="G219" s="728" t="s">
        <v>1074</v>
      </c>
      <c r="H219" s="728" t="s">
        <v>528</v>
      </c>
      <c r="I219" s="728" t="s">
        <v>1075</v>
      </c>
      <c r="J219" s="728" t="s">
        <v>1076</v>
      </c>
      <c r="K219" s="728" t="s">
        <v>1077</v>
      </c>
      <c r="L219" s="729">
        <v>0</v>
      </c>
      <c r="M219" s="729">
        <v>0</v>
      </c>
      <c r="N219" s="728">
        <v>1</v>
      </c>
      <c r="O219" s="813">
        <v>1</v>
      </c>
      <c r="P219" s="729">
        <v>0</v>
      </c>
      <c r="Q219" s="746"/>
      <c r="R219" s="728">
        <v>1</v>
      </c>
      <c r="S219" s="746">
        <v>1</v>
      </c>
      <c r="T219" s="813">
        <v>1</v>
      </c>
      <c r="U219" s="769">
        <v>1</v>
      </c>
    </row>
    <row r="220" spans="1:21" ht="14.4" customHeight="1" x14ac:dyDescent="0.3">
      <c r="A220" s="727">
        <v>22</v>
      </c>
      <c r="B220" s="728" t="s">
        <v>748</v>
      </c>
      <c r="C220" s="728" t="s">
        <v>752</v>
      </c>
      <c r="D220" s="811" t="s">
        <v>1090</v>
      </c>
      <c r="E220" s="812" t="s">
        <v>765</v>
      </c>
      <c r="F220" s="728" t="s">
        <v>749</v>
      </c>
      <c r="G220" s="728" t="s">
        <v>936</v>
      </c>
      <c r="H220" s="728" t="s">
        <v>528</v>
      </c>
      <c r="I220" s="728" t="s">
        <v>937</v>
      </c>
      <c r="J220" s="728" t="s">
        <v>938</v>
      </c>
      <c r="K220" s="728" t="s">
        <v>939</v>
      </c>
      <c r="L220" s="729">
        <v>115.26</v>
      </c>
      <c r="M220" s="729">
        <v>115.26</v>
      </c>
      <c r="N220" s="728">
        <v>1</v>
      </c>
      <c r="O220" s="813">
        <v>1</v>
      </c>
      <c r="P220" s="729">
        <v>115.26</v>
      </c>
      <c r="Q220" s="746">
        <v>1</v>
      </c>
      <c r="R220" s="728">
        <v>1</v>
      </c>
      <c r="S220" s="746">
        <v>1</v>
      </c>
      <c r="T220" s="813">
        <v>1</v>
      </c>
      <c r="U220" s="769">
        <v>1</v>
      </c>
    </row>
    <row r="221" spans="1:21" ht="14.4" customHeight="1" x14ac:dyDescent="0.3">
      <c r="A221" s="727">
        <v>22</v>
      </c>
      <c r="B221" s="728" t="s">
        <v>748</v>
      </c>
      <c r="C221" s="728" t="s">
        <v>752</v>
      </c>
      <c r="D221" s="811" t="s">
        <v>1090</v>
      </c>
      <c r="E221" s="812" t="s">
        <v>765</v>
      </c>
      <c r="F221" s="728" t="s">
        <v>749</v>
      </c>
      <c r="G221" s="728" t="s">
        <v>795</v>
      </c>
      <c r="H221" s="728" t="s">
        <v>528</v>
      </c>
      <c r="I221" s="728" t="s">
        <v>1010</v>
      </c>
      <c r="J221" s="728" t="s">
        <v>1011</v>
      </c>
      <c r="K221" s="728" t="s">
        <v>1012</v>
      </c>
      <c r="L221" s="729">
        <v>35.11</v>
      </c>
      <c r="M221" s="729">
        <v>35.11</v>
      </c>
      <c r="N221" s="728">
        <v>1</v>
      </c>
      <c r="O221" s="813">
        <v>0.5</v>
      </c>
      <c r="P221" s="729"/>
      <c r="Q221" s="746">
        <v>0</v>
      </c>
      <c r="R221" s="728"/>
      <c r="S221" s="746">
        <v>0</v>
      </c>
      <c r="T221" s="813"/>
      <c r="U221" s="769">
        <v>0</v>
      </c>
    </row>
    <row r="222" spans="1:21" ht="14.4" customHeight="1" x14ac:dyDescent="0.3">
      <c r="A222" s="727">
        <v>22</v>
      </c>
      <c r="B222" s="728" t="s">
        <v>748</v>
      </c>
      <c r="C222" s="728" t="s">
        <v>752</v>
      </c>
      <c r="D222" s="811" t="s">
        <v>1090</v>
      </c>
      <c r="E222" s="812" t="s">
        <v>765</v>
      </c>
      <c r="F222" s="728" t="s">
        <v>749</v>
      </c>
      <c r="G222" s="728" t="s">
        <v>806</v>
      </c>
      <c r="H222" s="728" t="s">
        <v>528</v>
      </c>
      <c r="I222" s="728" t="s">
        <v>1078</v>
      </c>
      <c r="J222" s="728" t="s">
        <v>808</v>
      </c>
      <c r="K222" s="728" t="s">
        <v>809</v>
      </c>
      <c r="L222" s="729">
        <v>34.15</v>
      </c>
      <c r="M222" s="729">
        <v>34.15</v>
      </c>
      <c r="N222" s="728">
        <v>1</v>
      </c>
      <c r="O222" s="813">
        <v>0.5</v>
      </c>
      <c r="P222" s="729">
        <v>34.15</v>
      </c>
      <c r="Q222" s="746">
        <v>1</v>
      </c>
      <c r="R222" s="728">
        <v>1</v>
      </c>
      <c r="S222" s="746">
        <v>1</v>
      </c>
      <c r="T222" s="813">
        <v>0.5</v>
      </c>
      <c r="U222" s="769">
        <v>1</v>
      </c>
    </row>
    <row r="223" spans="1:21" ht="14.4" customHeight="1" x14ac:dyDescent="0.3">
      <c r="A223" s="727">
        <v>22</v>
      </c>
      <c r="B223" s="728" t="s">
        <v>748</v>
      </c>
      <c r="C223" s="728" t="s">
        <v>752</v>
      </c>
      <c r="D223" s="811" t="s">
        <v>1090</v>
      </c>
      <c r="E223" s="812" t="s">
        <v>765</v>
      </c>
      <c r="F223" s="728" t="s">
        <v>749</v>
      </c>
      <c r="G223" s="728" t="s">
        <v>766</v>
      </c>
      <c r="H223" s="728" t="s">
        <v>569</v>
      </c>
      <c r="I223" s="728" t="s">
        <v>822</v>
      </c>
      <c r="J223" s="728" t="s">
        <v>704</v>
      </c>
      <c r="K223" s="728" t="s">
        <v>823</v>
      </c>
      <c r="L223" s="729">
        <v>69.55</v>
      </c>
      <c r="M223" s="729">
        <v>69.55</v>
      </c>
      <c r="N223" s="728">
        <v>1</v>
      </c>
      <c r="O223" s="813">
        <v>1</v>
      </c>
      <c r="P223" s="729"/>
      <c r="Q223" s="746">
        <v>0</v>
      </c>
      <c r="R223" s="728"/>
      <c r="S223" s="746">
        <v>0</v>
      </c>
      <c r="T223" s="813"/>
      <c r="U223" s="769">
        <v>0</v>
      </c>
    </row>
    <row r="224" spans="1:21" ht="14.4" customHeight="1" x14ac:dyDescent="0.3">
      <c r="A224" s="727">
        <v>22</v>
      </c>
      <c r="B224" s="728" t="s">
        <v>748</v>
      </c>
      <c r="C224" s="728" t="s">
        <v>752</v>
      </c>
      <c r="D224" s="811" t="s">
        <v>1090</v>
      </c>
      <c r="E224" s="812" t="s">
        <v>765</v>
      </c>
      <c r="F224" s="728" t="s">
        <v>749</v>
      </c>
      <c r="G224" s="728" t="s">
        <v>766</v>
      </c>
      <c r="H224" s="728" t="s">
        <v>569</v>
      </c>
      <c r="I224" s="728" t="s">
        <v>1058</v>
      </c>
      <c r="J224" s="728" t="s">
        <v>704</v>
      </c>
      <c r="K224" s="728" t="s">
        <v>1059</v>
      </c>
      <c r="L224" s="729">
        <v>0</v>
      </c>
      <c r="M224" s="729">
        <v>0</v>
      </c>
      <c r="N224" s="728">
        <v>1</v>
      </c>
      <c r="O224" s="813">
        <v>1</v>
      </c>
      <c r="P224" s="729">
        <v>0</v>
      </c>
      <c r="Q224" s="746"/>
      <c r="R224" s="728">
        <v>1</v>
      </c>
      <c r="S224" s="746">
        <v>1</v>
      </c>
      <c r="T224" s="813">
        <v>1</v>
      </c>
      <c r="U224" s="769">
        <v>1</v>
      </c>
    </row>
    <row r="225" spans="1:21" ht="14.4" customHeight="1" x14ac:dyDescent="0.3">
      <c r="A225" s="727">
        <v>22</v>
      </c>
      <c r="B225" s="728" t="s">
        <v>748</v>
      </c>
      <c r="C225" s="728" t="s">
        <v>752</v>
      </c>
      <c r="D225" s="811" t="s">
        <v>1090</v>
      </c>
      <c r="E225" s="812" t="s">
        <v>765</v>
      </c>
      <c r="F225" s="728" t="s">
        <v>749</v>
      </c>
      <c r="G225" s="728" t="s">
        <v>766</v>
      </c>
      <c r="H225" s="728" t="s">
        <v>569</v>
      </c>
      <c r="I225" s="728" t="s">
        <v>703</v>
      </c>
      <c r="J225" s="728" t="s">
        <v>704</v>
      </c>
      <c r="K225" s="728" t="s">
        <v>705</v>
      </c>
      <c r="L225" s="729">
        <v>88.51</v>
      </c>
      <c r="M225" s="729">
        <v>708.08</v>
      </c>
      <c r="N225" s="728">
        <v>8</v>
      </c>
      <c r="O225" s="813">
        <v>8</v>
      </c>
      <c r="P225" s="729">
        <v>531.06000000000006</v>
      </c>
      <c r="Q225" s="746">
        <v>0.75</v>
      </c>
      <c r="R225" s="728">
        <v>6</v>
      </c>
      <c r="S225" s="746">
        <v>0.75</v>
      </c>
      <c r="T225" s="813">
        <v>6</v>
      </c>
      <c r="U225" s="769">
        <v>0.75</v>
      </c>
    </row>
    <row r="226" spans="1:21" ht="14.4" customHeight="1" x14ac:dyDescent="0.3">
      <c r="A226" s="727">
        <v>22</v>
      </c>
      <c r="B226" s="728" t="s">
        <v>748</v>
      </c>
      <c r="C226" s="728" t="s">
        <v>752</v>
      </c>
      <c r="D226" s="811" t="s">
        <v>1090</v>
      </c>
      <c r="E226" s="812" t="s">
        <v>765</v>
      </c>
      <c r="F226" s="728" t="s">
        <v>749</v>
      </c>
      <c r="G226" s="728" t="s">
        <v>766</v>
      </c>
      <c r="H226" s="728" t="s">
        <v>528</v>
      </c>
      <c r="I226" s="728" t="s">
        <v>785</v>
      </c>
      <c r="J226" s="728" t="s">
        <v>704</v>
      </c>
      <c r="K226" s="728" t="s">
        <v>786</v>
      </c>
      <c r="L226" s="729">
        <v>158.05000000000001</v>
      </c>
      <c r="M226" s="729">
        <v>316.10000000000002</v>
      </c>
      <c r="N226" s="728">
        <v>2</v>
      </c>
      <c r="O226" s="813">
        <v>2</v>
      </c>
      <c r="P226" s="729">
        <v>316.10000000000002</v>
      </c>
      <c r="Q226" s="746">
        <v>1</v>
      </c>
      <c r="R226" s="728">
        <v>2</v>
      </c>
      <c r="S226" s="746">
        <v>1</v>
      </c>
      <c r="T226" s="813">
        <v>2</v>
      </c>
      <c r="U226" s="769">
        <v>1</v>
      </c>
    </row>
    <row r="227" spans="1:21" ht="14.4" customHeight="1" x14ac:dyDescent="0.3">
      <c r="A227" s="727">
        <v>22</v>
      </c>
      <c r="B227" s="728" t="s">
        <v>748</v>
      </c>
      <c r="C227" s="728" t="s">
        <v>752</v>
      </c>
      <c r="D227" s="811" t="s">
        <v>1090</v>
      </c>
      <c r="E227" s="812" t="s">
        <v>765</v>
      </c>
      <c r="F227" s="728" t="s">
        <v>749</v>
      </c>
      <c r="G227" s="728" t="s">
        <v>766</v>
      </c>
      <c r="H227" s="728" t="s">
        <v>569</v>
      </c>
      <c r="I227" s="728" t="s">
        <v>767</v>
      </c>
      <c r="J227" s="728" t="s">
        <v>704</v>
      </c>
      <c r="K227" s="728" t="s">
        <v>768</v>
      </c>
      <c r="L227" s="729">
        <v>0</v>
      </c>
      <c r="M227" s="729">
        <v>0</v>
      </c>
      <c r="N227" s="728">
        <v>7</v>
      </c>
      <c r="O227" s="813">
        <v>7</v>
      </c>
      <c r="P227" s="729">
        <v>0</v>
      </c>
      <c r="Q227" s="746"/>
      <c r="R227" s="728">
        <v>3</v>
      </c>
      <c r="S227" s="746">
        <v>0.42857142857142855</v>
      </c>
      <c r="T227" s="813">
        <v>3</v>
      </c>
      <c r="U227" s="769">
        <v>0.42857142857142855</v>
      </c>
    </row>
    <row r="228" spans="1:21" ht="14.4" customHeight="1" x14ac:dyDescent="0.3">
      <c r="A228" s="727">
        <v>22</v>
      </c>
      <c r="B228" s="728" t="s">
        <v>748</v>
      </c>
      <c r="C228" s="728" t="s">
        <v>752</v>
      </c>
      <c r="D228" s="811" t="s">
        <v>1090</v>
      </c>
      <c r="E228" s="812" t="s">
        <v>765</v>
      </c>
      <c r="F228" s="728" t="s">
        <v>749</v>
      </c>
      <c r="G228" s="728" t="s">
        <v>766</v>
      </c>
      <c r="H228" s="728" t="s">
        <v>569</v>
      </c>
      <c r="I228" s="728" t="s">
        <v>706</v>
      </c>
      <c r="J228" s="728" t="s">
        <v>597</v>
      </c>
      <c r="K228" s="728" t="s">
        <v>707</v>
      </c>
      <c r="L228" s="729">
        <v>98.78</v>
      </c>
      <c r="M228" s="729">
        <v>3160.96</v>
      </c>
      <c r="N228" s="728">
        <v>32</v>
      </c>
      <c r="O228" s="813">
        <v>32</v>
      </c>
      <c r="P228" s="729">
        <v>790.2399999999999</v>
      </c>
      <c r="Q228" s="746">
        <v>0.24999999999999997</v>
      </c>
      <c r="R228" s="728">
        <v>8</v>
      </c>
      <c r="S228" s="746">
        <v>0.25</v>
      </c>
      <c r="T228" s="813">
        <v>8</v>
      </c>
      <c r="U228" s="769">
        <v>0.25</v>
      </c>
    </row>
    <row r="229" spans="1:21" ht="14.4" customHeight="1" x14ac:dyDescent="0.3">
      <c r="A229" s="727">
        <v>22</v>
      </c>
      <c r="B229" s="728" t="s">
        <v>748</v>
      </c>
      <c r="C229" s="728" t="s">
        <v>752</v>
      </c>
      <c r="D229" s="811" t="s">
        <v>1090</v>
      </c>
      <c r="E229" s="812" t="s">
        <v>765</v>
      </c>
      <c r="F229" s="728" t="s">
        <v>749</v>
      </c>
      <c r="G229" s="728" t="s">
        <v>766</v>
      </c>
      <c r="H229" s="728" t="s">
        <v>569</v>
      </c>
      <c r="I229" s="728" t="s">
        <v>769</v>
      </c>
      <c r="J229" s="728" t="s">
        <v>770</v>
      </c>
      <c r="K229" s="728" t="s">
        <v>771</v>
      </c>
      <c r="L229" s="729">
        <v>118.54</v>
      </c>
      <c r="M229" s="729">
        <v>7230.9399999999987</v>
      </c>
      <c r="N229" s="728">
        <v>61</v>
      </c>
      <c r="O229" s="813">
        <v>55</v>
      </c>
      <c r="P229" s="729">
        <v>2963.4999999999995</v>
      </c>
      <c r="Q229" s="746">
        <v>0.4098360655737705</v>
      </c>
      <c r="R229" s="728">
        <v>25</v>
      </c>
      <c r="S229" s="746">
        <v>0.4098360655737705</v>
      </c>
      <c r="T229" s="813">
        <v>22.5</v>
      </c>
      <c r="U229" s="769">
        <v>0.40909090909090912</v>
      </c>
    </row>
    <row r="230" spans="1:21" ht="14.4" customHeight="1" x14ac:dyDescent="0.3">
      <c r="A230" s="727">
        <v>22</v>
      </c>
      <c r="B230" s="728" t="s">
        <v>748</v>
      </c>
      <c r="C230" s="728" t="s">
        <v>752</v>
      </c>
      <c r="D230" s="811" t="s">
        <v>1090</v>
      </c>
      <c r="E230" s="812" t="s">
        <v>765</v>
      </c>
      <c r="F230" s="728" t="s">
        <v>749</v>
      </c>
      <c r="G230" s="728" t="s">
        <v>766</v>
      </c>
      <c r="H230" s="728" t="s">
        <v>569</v>
      </c>
      <c r="I230" s="728" t="s">
        <v>810</v>
      </c>
      <c r="J230" s="728" t="s">
        <v>811</v>
      </c>
      <c r="K230" s="728" t="s">
        <v>812</v>
      </c>
      <c r="L230" s="729">
        <v>59.27</v>
      </c>
      <c r="M230" s="729">
        <v>177.81</v>
      </c>
      <c r="N230" s="728">
        <v>3</v>
      </c>
      <c r="O230" s="813">
        <v>2</v>
      </c>
      <c r="P230" s="729">
        <v>118.54</v>
      </c>
      <c r="Q230" s="746">
        <v>0.66666666666666674</v>
      </c>
      <c r="R230" s="728">
        <v>2</v>
      </c>
      <c r="S230" s="746">
        <v>0.66666666666666663</v>
      </c>
      <c r="T230" s="813">
        <v>1.5</v>
      </c>
      <c r="U230" s="769">
        <v>0.75</v>
      </c>
    </row>
    <row r="231" spans="1:21" ht="14.4" customHeight="1" x14ac:dyDescent="0.3">
      <c r="A231" s="727">
        <v>22</v>
      </c>
      <c r="B231" s="728" t="s">
        <v>748</v>
      </c>
      <c r="C231" s="728" t="s">
        <v>752</v>
      </c>
      <c r="D231" s="811" t="s">
        <v>1090</v>
      </c>
      <c r="E231" s="812" t="s">
        <v>765</v>
      </c>
      <c r="F231" s="728" t="s">
        <v>749</v>
      </c>
      <c r="G231" s="728" t="s">
        <v>766</v>
      </c>
      <c r="H231" s="728" t="s">
        <v>569</v>
      </c>
      <c r="I231" s="728" t="s">
        <v>710</v>
      </c>
      <c r="J231" s="728" t="s">
        <v>595</v>
      </c>
      <c r="K231" s="728" t="s">
        <v>711</v>
      </c>
      <c r="L231" s="729">
        <v>79.03</v>
      </c>
      <c r="M231" s="729">
        <v>5374.0400000000027</v>
      </c>
      <c r="N231" s="728">
        <v>68</v>
      </c>
      <c r="O231" s="813">
        <v>53.5</v>
      </c>
      <c r="P231" s="729">
        <v>2687.0200000000009</v>
      </c>
      <c r="Q231" s="746">
        <v>0.49999999999999989</v>
      </c>
      <c r="R231" s="728">
        <v>34</v>
      </c>
      <c r="S231" s="746">
        <v>0.5</v>
      </c>
      <c r="T231" s="813">
        <v>26</v>
      </c>
      <c r="U231" s="769">
        <v>0.48598130841121495</v>
      </c>
    </row>
    <row r="232" spans="1:21" ht="14.4" customHeight="1" x14ac:dyDescent="0.3">
      <c r="A232" s="727">
        <v>22</v>
      </c>
      <c r="B232" s="728" t="s">
        <v>748</v>
      </c>
      <c r="C232" s="728" t="s">
        <v>752</v>
      </c>
      <c r="D232" s="811" t="s">
        <v>1090</v>
      </c>
      <c r="E232" s="812" t="s">
        <v>765</v>
      </c>
      <c r="F232" s="728" t="s">
        <v>749</v>
      </c>
      <c r="G232" s="728" t="s">
        <v>766</v>
      </c>
      <c r="H232" s="728" t="s">
        <v>569</v>
      </c>
      <c r="I232" s="728" t="s">
        <v>772</v>
      </c>
      <c r="J232" s="728" t="s">
        <v>704</v>
      </c>
      <c r="K232" s="728" t="s">
        <v>773</v>
      </c>
      <c r="L232" s="729">
        <v>59.27</v>
      </c>
      <c r="M232" s="729">
        <v>237.08</v>
      </c>
      <c r="N232" s="728">
        <v>4</v>
      </c>
      <c r="O232" s="813">
        <v>4</v>
      </c>
      <c r="P232" s="729"/>
      <c r="Q232" s="746">
        <v>0</v>
      </c>
      <c r="R232" s="728"/>
      <c r="S232" s="746">
        <v>0</v>
      </c>
      <c r="T232" s="813"/>
      <c r="U232" s="769">
        <v>0</v>
      </c>
    </row>
    <row r="233" spans="1:21" ht="14.4" customHeight="1" x14ac:dyDescent="0.3">
      <c r="A233" s="727">
        <v>22</v>
      </c>
      <c r="B233" s="728" t="s">
        <v>748</v>
      </c>
      <c r="C233" s="728" t="s">
        <v>752</v>
      </c>
      <c r="D233" s="811" t="s">
        <v>1090</v>
      </c>
      <c r="E233" s="812" t="s">
        <v>765</v>
      </c>
      <c r="F233" s="728" t="s">
        <v>749</v>
      </c>
      <c r="G233" s="728" t="s">
        <v>766</v>
      </c>
      <c r="H233" s="728" t="s">
        <v>528</v>
      </c>
      <c r="I233" s="728" t="s">
        <v>774</v>
      </c>
      <c r="J233" s="728" t="s">
        <v>704</v>
      </c>
      <c r="K233" s="728" t="s">
        <v>775</v>
      </c>
      <c r="L233" s="729">
        <v>98.78</v>
      </c>
      <c r="M233" s="729">
        <v>889.02</v>
      </c>
      <c r="N233" s="728">
        <v>9</v>
      </c>
      <c r="O233" s="813">
        <v>9</v>
      </c>
      <c r="P233" s="729">
        <v>395.12</v>
      </c>
      <c r="Q233" s="746">
        <v>0.44444444444444448</v>
      </c>
      <c r="R233" s="728">
        <v>4</v>
      </c>
      <c r="S233" s="746">
        <v>0.44444444444444442</v>
      </c>
      <c r="T233" s="813">
        <v>4</v>
      </c>
      <c r="U233" s="769">
        <v>0.44444444444444442</v>
      </c>
    </row>
    <row r="234" spans="1:21" ht="14.4" customHeight="1" x14ac:dyDescent="0.3">
      <c r="A234" s="727">
        <v>22</v>
      </c>
      <c r="B234" s="728" t="s">
        <v>748</v>
      </c>
      <c r="C234" s="728" t="s">
        <v>752</v>
      </c>
      <c r="D234" s="811" t="s">
        <v>1090</v>
      </c>
      <c r="E234" s="812" t="s">
        <v>765</v>
      </c>
      <c r="F234" s="728" t="s">
        <v>749</v>
      </c>
      <c r="G234" s="728" t="s">
        <v>766</v>
      </c>
      <c r="H234" s="728" t="s">
        <v>569</v>
      </c>
      <c r="I234" s="728" t="s">
        <v>712</v>
      </c>
      <c r="J234" s="728" t="s">
        <v>704</v>
      </c>
      <c r="K234" s="728" t="s">
        <v>713</v>
      </c>
      <c r="L234" s="729">
        <v>46.07</v>
      </c>
      <c r="M234" s="729">
        <v>46.07</v>
      </c>
      <c r="N234" s="728">
        <v>1</v>
      </c>
      <c r="O234" s="813">
        <v>0.5</v>
      </c>
      <c r="P234" s="729">
        <v>46.07</v>
      </c>
      <c r="Q234" s="746">
        <v>1</v>
      </c>
      <c r="R234" s="728">
        <v>1</v>
      </c>
      <c r="S234" s="746">
        <v>1</v>
      </c>
      <c r="T234" s="813">
        <v>0.5</v>
      </c>
      <c r="U234" s="769">
        <v>1</v>
      </c>
    </row>
    <row r="235" spans="1:21" ht="14.4" customHeight="1" x14ac:dyDescent="0.3">
      <c r="A235" s="727">
        <v>22</v>
      </c>
      <c r="B235" s="728" t="s">
        <v>748</v>
      </c>
      <c r="C235" s="728" t="s">
        <v>752</v>
      </c>
      <c r="D235" s="811" t="s">
        <v>1090</v>
      </c>
      <c r="E235" s="812" t="s">
        <v>765</v>
      </c>
      <c r="F235" s="728" t="s">
        <v>749</v>
      </c>
      <c r="G235" s="728" t="s">
        <v>766</v>
      </c>
      <c r="H235" s="728" t="s">
        <v>569</v>
      </c>
      <c r="I235" s="728" t="s">
        <v>787</v>
      </c>
      <c r="J235" s="728" t="s">
        <v>704</v>
      </c>
      <c r="K235" s="728" t="s">
        <v>788</v>
      </c>
      <c r="L235" s="729">
        <v>118.54</v>
      </c>
      <c r="M235" s="729">
        <v>711.24</v>
      </c>
      <c r="N235" s="728">
        <v>6</v>
      </c>
      <c r="O235" s="813">
        <v>4</v>
      </c>
      <c r="P235" s="729">
        <v>118.54</v>
      </c>
      <c r="Q235" s="746">
        <v>0.16666666666666669</v>
      </c>
      <c r="R235" s="728">
        <v>1</v>
      </c>
      <c r="S235" s="746">
        <v>0.16666666666666666</v>
      </c>
      <c r="T235" s="813">
        <v>0.5</v>
      </c>
      <c r="U235" s="769">
        <v>0.125</v>
      </c>
    </row>
    <row r="236" spans="1:21" ht="14.4" customHeight="1" x14ac:dyDescent="0.3">
      <c r="A236" s="727">
        <v>22</v>
      </c>
      <c r="B236" s="728" t="s">
        <v>748</v>
      </c>
      <c r="C236" s="728" t="s">
        <v>752</v>
      </c>
      <c r="D236" s="811" t="s">
        <v>1090</v>
      </c>
      <c r="E236" s="812" t="s">
        <v>765</v>
      </c>
      <c r="F236" s="728" t="s">
        <v>749</v>
      </c>
      <c r="G236" s="728" t="s">
        <v>766</v>
      </c>
      <c r="H236" s="728" t="s">
        <v>528</v>
      </c>
      <c r="I236" s="728" t="s">
        <v>776</v>
      </c>
      <c r="J236" s="728" t="s">
        <v>704</v>
      </c>
      <c r="K236" s="728" t="s">
        <v>777</v>
      </c>
      <c r="L236" s="729">
        <v>79.03</v>
      </c>
      <c r="M236" s="729">
        <v>1343.5099999999998</v>
      </c>
      <c r="N236" s="728">
        <v>17</v>
      </c>
      <c r="O236" s="813">
        <v>14.5</v>
      </c>
      <c r="P236" s="729">
        <v>711.26999999999987</v>
      </c>
      <c r="Q236" s="746">
        <v>0.52941176470588236</v>
      </c>
      <c r="R236" s="728">
        <v>9</v>
      </c>
      <c r="S236" s="746">
        <v>0.52941176470588236</v>
      </c>
      <c r="T236" s="813">
        <v>9</v>
      </c>
      <c r="U236" s="769">
        <v>0.62068965517241381</v>
      </c>
    </row>
    <row r="237" spans="1:21" ht="14.4" customHeight="1" x14ac:dyDescent="0.3">
      <c r="A237" s="727">
        <v>22</v>
      </c>
      <c r="B237" s="728" t="s">
        <v>748</v>
      </c>
      <c r="C237" s="728" t="s">
        <v>752</v>
      </c>
      <c r="D237" s="811" t="s">
        <v>1090</v>
      </c>
      <c r="E237" s="812" t="s">
        <v>765</v>
      </c>
      <c r="F237" s="728" t="s">
        <v>749</v>
      </c>
      <c r="G237" s="728" t="s">
        <v>766</v>
      </c>
      <c r="H237" s="728" t="s">
        <v>569</v>
      </c>
      <c r="I237" s="728" t="s">
        <v>708</v>
      </c>
      <c r="J237" s="728" t="s">
        <v>599</v>
      </c>
      <c r="K237" s="728" t="s">
        <v>709</v>
      </c>
      <c r="L237" s="729">
        <v>46.07</v>
      </c>
      <c r="M237" s="729">
        <v>230.35000000000002</v>
      </c>
      <c r="N237" s="728">
        <v>5</v>
      </c>
      <c r="O237" s="813">
        <v>4.5</v>
      </c>
      <c r="P237" s="729">
        <v>92.14</v>
      </c>
      <c r="Q237" s="746">
        <v>0.39999999999999997</v>
      </c>
      <c r="R237" s="728">
        <v>2</v>
      </c>
      <c r="S237" s="746">
        <v>0.4</v>
      </c>
      <c r="T237" s="813">
        <v>2</v>
      </c>
      <c r="U237" s="769">
        <v>0.44444444444444442</v>
      </c>
    </row>
    <row r="238" spans="1:21" ht="14.4" customHeight="1" x14ac:dyDescent="0.3">
      <c r="A238" s="727">
        <v>22</v>
      </c>
      <c r="B238" s="728" t="s">
        <v>748</v>
      </c>
      <c r="C238" s="728" t="s">
        <v>752</v>
      </c>
      <c r="D238" s="811" t="s">
        <v>1090</v>
      </c>
      <c r="E238" s="812" t="s">
        <v>765</v>
      </c>
      <c r="F238" s="728" t="s">
        <v>749</v>
      </c>
      <c r="G238" s="728" t="s">
        <v>766</v>
      </c>
      <c r="H238" s="728" t="s">
        <v>528</v>
      </c>
      <c r="I238" s="728" t="s">
        <v>879</v>
      </c>
      <c r="J238" s="728" t="s">
        <v>880</v>
      </c>
      <c r="K238" s="728" t="s">
        <v>881</v>
      </c>
      <c r="L238" s="729">
        <v>79.03</v>
      </c>
      <c r="M238" s="729">
        <v>395.15</v>
      </c>
      <c r="N238" s="728">
        <v>5</v>
      </c>
      <c r="O238" s="813">
        <v>4</v>
      </c>
      <c r="P238" s="729">
        <v>316.12</v>
      </c>
      <c r="Q238" s="746">
        <v>0.8</v>
      </c>
      <c r="R238" s="728">
        <v>4</v>
      </c>
      <c r="S238" s="746">
        <v>0.8</v>
      </c>
      <c r="T238" s="813">
        <v>3</v>
      </c>
      <c r="U238" s="769">
        <v>0.75</v>
      </c>
    </row>
    <row r="239" spans="1:21" ht="14.4" customHeight="1" x14ac:dyDescent="0.3">
      <c r="A239" s="727">
        <v>22</v>
      </c>
      <c r="B239" s="728" t="s">
        <v>748</v>
      </c>
      <c r="C239" s="728" t="s">
        <v>752</v>
      </c>
      <c r="D239" s="811" t="s">
        <v>1090</v>
      </c>
      <c r="E239" s="812" t="s">
        <v>765</v>
      </c>
      <c r="F239" s="728" t="s">
        <v>749</v>
      </c>
      <c r="G239" s="728" t="s">
        <v>766</v>
      </c>
      <c r="H239" s="728" t="s">
        <v>528</v>
      </c>
      <c r="I239" s="728" t="s">
        <v>1079</v>
      </c>
      <c r="J239" s="728" t="s">
        <v>599</v>
      </c>
      <c r="K239" s="728" t="s">
        <v>1080</v>
      </c>
      <c r="L239" s="729">
        <v>0</v>
      </c>
      <c r="M239" s="729">
        <v>0</v>
      </c>
      <c r="N239" s="728">
        <v>1</v>
      </c>
      <c r="O239" s="813">
        <v>1</v>
      </c>
      <c r="P239" s="729"/>
      <c r="Q239" s="746"/>
      <c r="R239" s="728"/>
      <c r="S239" s="746">
        <v>0</v>
      </c>
      <c r="T239" s="813"/>
      <c r="U239" s="769">
        <v>0</v>
      </c>
    </row>
    <row r="240" spans="1:21" ht="14.4" customHeight="1" x14ac:dyDescent="0.3">
      <c r="A240" s="727">
        <v>22</v>
      </c>
      <c r="B240" s="728" t="s">
        <v>748</v>
      </c>
      <c r="C240" s="728" t="s">
        <v>752</v>
      </c>
      <c r="D240" s="811" t="s">
        <v>1090</v>
      </c>
      <c r="E240" s="812" t="s">
        <v>765</v>
      </c>
      <c r="F240" s="728" t="s">
        <v>749</v>
      </c>
      <c r="G240" s="728" t="s">
        <v>1081</v>
      </c>
      <c r="H240" s="728" t="s">
        <v>528</v>
      </c>
      <c r="I240" s="728" t="s">
        <v>1082</v>
      </c>
      <c r="J240" s="728" t="s">
        <v>1083</v>
      </c>
      <c r="K240" s="728" t="s">
        <v>1084</v>
      </c>
      <c r="L240" s="729">
        <v>39.15</v>
      </c>
      <c r="M240" s="729">
        <v>39.15</v>
      </c>
      <c r="N240" s="728">
        <v>1</v>
      </c>
      <c r="O240" s="813">
        <v>0.5</v>
      </c>
      <c r="P240" s="729">
        <v>39.15</v>
      </c>
      <c r="Q240" s="746">
        <v>1</v>
      </c>
      <c r="R240" s="728">
        <v>1</v>
      </c>
      <c r="S240" s="746">
        <v>1</v>
      </c>
      <c r="T240" s="813">
        <v>0.5</v>
      </c>
      <c r="U240" s="769">
        <v>1</v>
      </c>
    </row>
    <row r="241" spans="1:21" ht="14.4" customHeight="1" x14ac:dyDescent="0.3">
      <c r="A241" s="727">
        <v>22</v>
      </c>
      <c r="B241" s="728" t="s">
        <v>748</v>
      </c>
      <c r="C241" s="728" t="s">
        <v>752</v>
      </c>
      <c r="D241" s="811" t="s">
        <v>1090</v>
      </c>
      <c r="E241" s="812" t="s">
        <v>765</v>
      </c>
      <c r="F241" s="728" t="s">
        <v>749</v>
      </c>
      <c r="G241" s="728" t="s">
        <v>1085</v>
      </c>
      <c r="H241" s="728" t="s">
        <v>528</v>
      </c>
      <c r="I241" s="728" t="s">
        <v>1086</v>
      </c>
      <c r="J241" s="728" t="s">
        <v>1087</v>
      </c>
      <c r="K241" s="728" t="s">
        <v>1088</v>
      </c>
      <c r="L241" s="729">
        <v>168.9</v>
      </c>
      <c r="M241" s="729">
        <v>168.9</v>
      </c>
      <c r="N241" s="728">
        <v>1</v>
      </c>
      <c r="O241" s="813">
        <v>0.5</v>
      </c>
      <c r="P241" s="729">
        <v>168.9</v>
      </c>
      <c r="Q241" s="746">
        <v>1</v>
      </c>
      <c r="R241" s="728">
        <v>1</v>
      </c>
      <c r="S241" s="746">
        <v>1</v>
      </c>
      <c r="T241" s="813">
        <v>0.5</v>
      </c>
      <c r="U241" s="769">
        <v>1</v>
      </c>
    </row>
    <row r="242" spans="1:21" ht="14.4" customHeight="1" x14ac:dyDescent="0.3">
      <c r="A242" s="727">
        <v>22</v>
      </c>
      <c r="B242" s="728" t="s">
        <v>748</v>
      </c>
      <c r="C242" s="728" t="s">
        <v>752</v>
      </c>
      <c r="D242" s="811" t="s">
        <v>1090</v>
      </c>
      <c r="E242" s="812" t="s">
        <v>765</v>
      </c>
      <c r="F242" s="728" t="s">
        <v>749</v>
      </c>
      <c r="G242" s="728" t="s">
        <v>888</v>
      </c>
      <c r="H242" s="728" t="s">
        <v>528</v>
      </c>
      <c r="I242" s="728" t="s">
        <v>889</v>
      </c>
      <c r="J242" s="728" t="s">
        <v>890</v>
      </c>
      <c r="K242" s="728" t="s">
        <v>891</v>
      </c>
      <c r="L242" s="729">
        <v>83.74</v>
      </c>
      <c r="M242" s="729">
        <v>418.7</v>
      </c>
      <c r="N242" s="728">
        <v>5</v>
      </c>
      <c r="O242" s="813">
        <v>0.5</v>
      </c>
      <c r="P242" s="729"/>
      <c r="Q242" s="746">
        <v>0</v>
      </c>
      <c r="R242" s="728"/>
      <c r="S242" s="746">
        <v>0</v>
      </c>
      <c r="T242" s="813"/>
      <c r="U242" s="769">
        <v>0</v>
      </c>
    </row>
    <row r="243" spans="1:21" ht="14.4" customHeight="1" thickBot="1" x14ac:dyDescent="0.35">
      <c r="A243" s="734">
        <v>22</v>
      </c>
      <c r="B243" s="735" t="s">
        <v>748</v>
      </c>
      <c r="C243" s="735" t="s">
        <v>752</v>
      </c>
      <c r="D243" s="814" t="s">
        <v>1090</v>
      </c>
      <c r="E243" s="815" t="s">
        <v>765</v>
      </c>
      <c r="F243" s="735" t="s">
        <v>749</v>
      </c>
      <c r="G243" s="735" t="s">
        <v>791</v>
      </c>
      <c r="H243" s="735" t="s">
        <v>528</v>
      </c>
      <c r="I243" s="735" t="s">
        <v>792</v>
      </c>
      <c r="J243" s="735" t="s">
        <v>793</v>
      </c>
      <c r="K243" s="735" t="s">
        <v>794</v>
      </c>
      <c r="L243" s="736">
        <v>0</v>
      </c>
      <c r="M243" s="736">
        <v>0</v>
      </c>
      <c r="N243" s="735">
        <v>23</v>
      </c>
      <c r="O243" s="816">
        <v>20.5</v>
      </c>
      <c r="P243" s="736">
        <v>0</v>
      </c>
      <c r="Q243" s="747"/>
      <c r="R243" s="735">
        <v>23</v>
      </c>
      <c r="S243" s="747">
        <v>1</v>
      </c>
      <c r="T243" s="816">
        <v>20.5</v>
      </c>
      <c r="U243" s="77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64" t="s">
        <v>1092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817" t="s">
        <v>210</v>
      </c>
      <c r="B4" s="742" t="s">
        <v>14</v>
      </c>
      <c r="C4" s="743" t="s">
        <v>2</v>
      </c>
      <c r="D4" s="742" t="s">
        <v>14</v>
      </c>
      <c r="E4" s="743" t="s">
        <v>2</v>
      </c>
      <c r="F4" s="744" t="s">
        <v>14</v>
      </c>
    </row>
    <row r="5" spans="1:6" ht="14.4" customHeight="1" x14ac:dyDescent="0.3">
      <c r="A5" s="819" t="s">
        <v>763</v>
      </c>
      <c r="B5" s="225">
        <v>4898.7299999999996</v>
      </c>
      <c r="C5" s="810">
        <v>0.19335087361994568</v>
      </c>
      <c r="D5" s="225">
        <v>20437.230000000003</v>
      </c>
      <c r="E5" s="810">
        <v>0.80664912638005437</v>
      </c>
      <c r="F5" s="818">
        <v>25335.960000000003</v>
      </c>
    </row>
    <row r="6" spans="1:6" ht="14.4" customHeight="1" x14ac:dyDescent="0.3">
      <c r="A6" s="756" t="s">
        <v>760</v>
      </c>
      <c r="B6" s="732">
        <v>4431.3100000000004</v>
      </c>
      <c r="C6" s="746">
        <v>0.1646460450558368</v>
      </c>
      <c r="D6" s="732">
        <v>22482.85</v>
      </c>
      <c r="E6" s="746">
        <v>0.8353539549441632</v>
      </c>
      <c r="F6" s="733">
        <v>26914.16</v>
      </c>
    </row>
    <row r="7" spans="1:6" ht="14.4" customHeight="1" x14ac:dyDescent="0.3">
      <c r="A7" s="756" t="s">
        <v>765</v>
      </c>
      <c r="B7" s="732">
        <v>3042.56</v>
      </c>
      <c r="C7" s="746">
        <v>0.13976264017330686</v>
      </c>
      <c r="D7" s="732">
        <v>18726.919999999995</v>
      </c>
      <c r="E7" s="746">
        <v>0.86023735982669303</v>
      </c>
      <c r="F7" s="733">
        <v>21769.479999999996</v>
      </c>
    </row>
    <row r="8" spans="1:6" ht="14.4" customHeight="1" x14ac:dyDescent="0.3">
      <c r="A8" s="756" t="s">
        <v>764</v>
      </c>
      <c r="B8" s="732">
        <v>2627.7000000000003</v>
      </c>
      <c r="C8" s="746">
        <v>0.13218764337054595</v>
      </c>
      <c r="D8" s="732">
        <v>17250.86</v>
      </c>
      <c r="E8" s="746">
        <v>0.867812356629454</v>
      </c>
      <c r="F8" s="733">
        <v>19878.560000000001</v>
      </c>
    </row>
    <row r="9" spans="1:6" ht="14.4" customHeight="1" x14ac:dyDescent="0.3">
      <c r="A9" s="756" t="s">
        <v>758</v>
      </c>
      <c r="B9" s="732">
        <v>1800.7699999999998</v>
      </c>
      <c r="C9" s="746">
        <v>0.17794715055500707</v>
      </c>
      <c r="D9" s="732">
        <v>8318.9200000000019</v>
      </c>
      <c r="E9" s="746">
        <v>0.82205284944499291</v>
      </c>
      <c r="F9" s="733">
        <v>10119.690000000002</v>
      </c>
    </row>
    <row r="10" spans="1:6" ht="14.4" customHeight="1" x14ac:dyDescent="0.3">
      <c r="A10" s="756" t="s">
        <v>759</v>
      </c>
      <c r="B10" s="732"/>
      <c r="C10" s="746"/>
      <c r="D10" s="732">
        <v>0</v>
      </c>
      <c r="E10" s="746"/>
      <c r="F10" s="733">
        <v>0</v>
      </c>
    </row>
    <row r="11" spans="1:6" ht="14.4" customHeight="1" thickBot="1" x14ac:dyDescent="0.35">
      <c r="A11" s="757" t="s">
        <v>762</v>
      </c>
      <c r="B11" s="748"/>
      <c r="C11" s="749">
        <v>0</v>
      </c>
      <c r="D11" s="748">
        <v>981.2</v>
      </c>
      <c r="E11" s="749">
        <v>1</v>
      </c>
      <c r="F11" s="750">
        <v>981.2</v>
      </c>
    </row>
    <row r="12" spans="1:6" ht="14.4" customHeight="1" thickBot="1" x14ac:dyDescent="0.35">
      <c r="A12" s="751" t="s">
        <v>3</v>
      </c>
      <c r="B12" s="752">
        <v>16801.07</v>
      </c>
      <c r="C12" s="753">
        <v>0.1600116382005361</v>
      </c>
      <c r="D12" s="752">
        <v>88197.98</v>
      </c>
      <c r="E12" s="753">
        <v>0.83998836179946379</v>
      </c>
      <c r="F12" s="754">
        <v>104999.05</v>
      </c>
    </row>
    <row r="13" spans="1:6" ht="14.4" customHeight="1" thickBot="1" x14ac:dyDescent="0.35"/>
    <row r="14" spans="1:6" ht="14.4" customHeight="1" x14ac:dyDescent="0.3">
      <c r="A14" s="819" t="s">
        <v>694</v>
      </c>
      <c r="B14" s="225">
        <v>14666.000000000009</v>
      </c>
      <c r="C14" s="810">
        <v>0.14549702770782866</v>
      </c>
      <c r="D14" s="225">
        <v>86133.309999999969</v>
      </c>
      <c r="E14" s="810">
        <v>0.85450297229217131</v>
      </c>
      <c r="F14" s="818">
        <v>100799.30999999998</v>
      </c>
    </row>
    <row r="15" spans="1:6" ht="14.4" customHeight="1" x14ac:dyDescent="0.3">
      <c r="A15" s="756" t="s">
        <v>1093</v>
      </c>
      <c r="B15" s="732">
        <v>1322.72</v>
      </c>
      <c r="C15" s="746">
        <v>1</v>
      </c>
      <c r="D15" s="732"/>
      <c r="E15" s="746">
        <v>0</v>
      </c>
      <c r="F15" s="733">
        <v>1322.72</v>
      </c>
    </row>
    <row r="16" spans="1:6" ht="14.4" customHeight="1" x14ac:dyDescent="0.3">
      <c r="A16" s="756" t="s">
        <v>1094</v>
      </c>
      <c r="B16" s="732">
        <v>322.70999999999998</v>
      </c>
      <c r="C16" s="746">
        <v>1</v>
      </c>
      <c r="D16" s="732"/>
      <c r="E16" s="746">
        <v>0</v>
      </c>
      <c r="F16" s="733">
        <v>322.70999999999998</v>
      </c>
    </row>
    <row r="17" spans="1:6" ht="14.4" customHeight="1" x14ac:dyDescent="0.3">
      <c r="A17" s="756" t="s">
        <v>1095</v>
      </c>
      <c r="B17" s="732">
        <v>238.44</v>
      </c>
      <c r="C17" s="746">
        <v>1</v>
      </c>
      <c r="D17" s="732"/>
      <c r="E17" s="746">
        <v>0</v>
      </c>
      <c r="F17" s="733">
        <v>238.44</v>
      </c>
    </row>
    <row r="18" spans="1:6" ht="14.4" customHeight="1" x14ac:dyDescent="0.3">
      <c r="A18" s="756" t="s">
        <v>1096</v>
      </c>
      <c r="B18" s="732">
        <v>154.36000000000001</v>
      </c>
      <c r="C18" s="746">
        <v>0.58121846524587695</v>
      </c>
      <c r="D18" s="732">
        <v>111.22</v>
      </c>
      <c r="E18" s="746">
        <v>0.418781534754123</v>
      </c>
      <c r="F18" s="733">
        <v>265.58000000000004</v>
      </c>
    </row>
    <row r="19" spans="1:6" ht="14.4" customHeight="1" x14ac:dyDescent="0.3">
      <c r="A19" s="756" t="s">
        <v>697</v>
      </c>
      <c r="B19" s="732">
        <v>96.84</v>
      </c>
      <c r="C19" s="746">
        <v>1</v>
      </c>
      <c r="D19" s="732"/>
      <c r="E19" s="746">
        <v>0</v>
      </c>
      <c r="F19" s="733">
        <v>96.84</v>
      </c>
    </row>
    <row r="20" spans="1:6" ht="14.4" customHeight="1" x14ac:dyDescent="0.3">
      <c r="A20" s="756" t="s">
        <v>1097</v>
      </c>
      <c r="B20" s="732"/>
      <c r="C20" s="746">
        <v>0</v>
      </c>
      <c r="D20" s="732">
        <v>483.18</v>
      </c>
      <c r="E20" s="746">
        <v>1</v>
      </c>
      <c r="F20" s="733">
        <v>483.18</v>
      </c>
    </row>
    <row r="21" spans="1:6" ht="14.4" customHeight="1" x14ac:dyDescent="0.3">
      <c r="A21" s="756" t="s">
        <v>1098</v>
      </c>
      <c r="B21" s="732"/>
      <c r="C21" s="746">
        <v>0</v>
      </c>
      <c r="D21" s="732">
        <v>181.94</v>
      </c>
      <c r="E21" s="746">
        <v>1</v>
      </c>
      <c r="F21" s="733">
        <v>181.94</v>
      </c>
    </row>
    <row r="22" spans="1:6" ht="14.4" customHeight="1" x14ac:dyDescent="0.3">
      <c r="A22" s="756" t="s">
        <v>1099</v>
      </c>
      <c r="B22" s="732">
        <v>0</v>
      </c>
      <c r="C22" s="746"/>
      <c r="D22" s="732"/>
      <c r="E22" s="746"/>
      <c r="F22" s="733">
        <v>0</v>
      </c>
    </row>
    <row r="23" spans="1:6" ht="14.4" customHeight="1" x14ac:dyDescent="0.3">
      <c r="A23" s="756" t="s">
        <v>1100</v>
      </c>
      <c r="B23" s="732"/>
      <c r="C23" s="746">
        <v>0</v>
      </c>
      <c r="D23" s="732">
        <v>140.43</v>
      </c>
      <c r="E23" s="746">
        <v>1</v>
      </c>
      <c r="F23" s="733">
        <v>140.43</v>
      </c>
    </row>
    <row r="24" spans="1:6" ht="14.4" customHeight="1" x14ac:dyDescent="0.3">
      <c r="A24" s="756" t="s">
        <v>1101</v>
      </c>
      <c r="B24" s="732">
        <v>0</v>
      </c>
      <c r="C24" s="746">
        <v>0</v>
      </c>
      <c r="D24" s="732">
        <v>144.81</v>
      </c>
      <c r="E24" s="746">
        <v>1</v>
      </c>
      <c r="F24" s="733">
        <v>144.81</v>
      </c>
    </row>
    <row r="25" spans="1:6" ht="14.4" customHeight="1" x14ac:dyDescent="0.3">
      <c r="A25" s="756" t="s">
        <v>1102</v>
      </c>
      <c r="B25" s="732"/>
      <c r="C25" s="746">
        <v>0</v>
      </c>
      <c r="D25" s="732">
        <v>28.81</v>
      </c>
      <c r="E25" s="746">
        <v>1</v>
      </c>
      <c r="F25" s="733">
        <v>28.81</v>
      </c>
    </row>
    <row r="26" spans="1:6" ht="14.4" customHeight="1" x14ac:dyDescent="0.3">
      <c r="A26" s="756" t="s">
        <v>1103</v>
      </c>
      <c r="B26" s="732"/>
      <c r="C26" s="746"/>
      <c r="D26" s="732">
        <v>0</v>
      </c>
      <c r="E26" s="746"/>
      <c r="F26" s="733">
        <v>0</v>
      </c>
    </row>
    <row r="27" spans="1:6" ht="14.4" customHeight="1" x14ac:dyDescent="0.3">
      <c r="A27" s="756" t="s">
        <v>1104</v>
      </c>
      <c r="B27" s="732"/>
      <c r="C27" s="746">
        <v>0</v>
      </c>
      <c r="D27" s="732">
        <v>414.9</v>
      </c>
      <c r="E27" s="746">
        <v>1</v>
      </c>
      <c r="F27" s="733">
        <v>414.9</v>
      </c>
    </row>
    <row r="28" spans="1:6" ht="14.4" customHeight="1" x14ac:dyDescent="0.3">
      <c r="A28" s="756" t="s">
        <v>1105</v>
      </c>
      <c r="B28" s="732"/>
      <c r="C28" s="746">
        <v>0</v>
      </c>
      <c r="D28" s="732">
        <v>291.5</v>
      </c>
      <c r="E28" s="746">
        <v>1</v>
      </c>
      <c r="F28" s="733">
        <v>291.5</v>
      </c>
    </row>
    <row r="29" spans="1:6" ht="14.4" customHeight="1" x14ac:dyDescent="0.3">
      <c r="A29" s="756" t="s">
        <v>1106</v>
      </c>
      <c r="B29" s="732"/>
      <c r="C29" s="746">
        <v>0</v>
      </c>
      <c r="D29" s="732">
        <v>267.88</v>
      </c>
      <c r="E29" s="746">
        <v>1</v>
      </c>
      <c r="F29" s="733">
        <v>267.88</v>
      </c>
    </row>
    <row r="30" spans="1:6" ht="14.4" customHeight="1" x14ac:dyDescent="0.3">
      <c r="A30" s="756" t="s">
        <v>698</v>
      </c>
      <c r="B30" s="732"/>
      <c r="C30" s="746"/>
      <c r="D30" s="732">
        <v>0</v>
      </c>
      <c r="E30" s="746"/>
      <c r="F30" s="733">
        <v>0</v>
      </c>
    </row>
    <row r="31" spans="1:6" ht="14.4" customHeight="1" thickBot="1" x14ac:dyDescent="0.35">
      <c r="A31" s="757" t="s">
        <v>693</v>
      </c>
      <c r="B31" s="748"/>
      <c r="C31" s="749"/>
      <c r="D31" s="748">
        <v>0</v>
      </c>
      <c r="E31" s="749"/>
      <c r="F31" s="750">
        <v>0</v>
      </c>
    </row>
    <row r="32" spans="1:6" ht="14.4" customHeight="1" thickBot="1" x14ac:dyDescent="0.35">
      <c r="A32" s="751" t="s">
        <v>3</v>
      </c>
      <c r="B32" s="752">
        <v>16801.070000000007</v>
      </c>
      <c r="C32" s="753">
        <v>0.16001163820053618</v>
      </c>
      <c r="D32" s="752">
        <v>88197.979999999967</v>
      </c>
      <c r="E32" s="753">
        <v>0.83998836179946368</v>
      </c>
      <c r="F32" s="754">
        <v>104999.04999999999</v>
      </c>
    </row>
  </sheetData>
  <mergeCells count="3">
    <mergeCell ref="A1:F1"/>
    <mergeCell ref="B3:C3"/>
    <mergeCell ref="D3:E3"/>
  </mergeCells>
  <conditionalFormatting sqref="C5:C1048576">
    <cfRule type="cellIs" dxfId="47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{9916805C-91E4-4F7B-BF13-CEB7D0FCA0D7}</x14:id>
        </ext>
      </extLst>
    </cfRule>
  </conditionalFormatting>
  <conditionalFormatting sqref="F14:F3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{0D688320-6453-45FE-A72B-9524926E6237}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16805C-91E4-4F7B-BF13-CEB7D0FCA0D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0D688320-6453-45FE-A72B-9524926E623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F14:F31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65" t="s">
        <v>1123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26"/>
      <c r="M1" s="526"/>
    </row>
    <row r="2" spans="1:13" ht="14.4" customHeight="1" thickBot="1" x14ac:dyDescent="0.35">
      <c r="A2" s="374" t="s">
        <v>321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159</v>
      </c>
      <c r="F3" s="47">
        <f>SUBTOTAL(9,F6:F1048576)</f>
        <v>182</v>
      </c>
      <c r="G3" s="47">
        <f>SUBTOTAL(9,G6:G1048576)</f>
        <v>16801.069999999996</v>
      </c>
      <c r="H3" s="48">
        <f>IF(M3=0,0,G3/M3)</f>
        <v>0.16001163820053599</v>
      </c>
      <c r="I3" s="47">
        <f>SUBTOTAL(9,I6:I1048576)</f>
        <v>980</v>
      </c>
      <c r="J3" s="47">
        <f>SUBTOTAL(9,J6:J1048576)</f>
        <v>88197.980000000054</v>
      </c>
      <c r="K3" s="48">
        <f>IF(M3=0,0,J3/M3)</f>
        <v>0.83998836179946401</v>
      </c>
      <c r="L3" s="47">
        <f>SUBTOTAL(9,L6:L1048576)</f>
        <v>1162</v>
      </c>
      <c r="M3" s="49">
        <f>SUBTOTAL(9,M6:M1048576)</f>
        <v>104999.05000000005</v>
      </c>
    </row>
    <row r="4" spans="1:13" ht="14.4" customHeight="1" thickBot="1" x14ac:dyDescent="0.35">
      <c r="A4" s="45"/>
      <c r="B4" s="45"/>
      <c r="C4" s="45"/>
      <c r="D4" s="45"/>
      <c r="E4" s="46"/>
      <c r="F4" s="569" t="s">
        <v>161</v>
      </c>
      <c r="G4" s="570"/>
      <c r="H4" s="571"/>
      <c r="I4" s="572" t="s">
        <v>160</v>
      </c>
      <c r="J4" s="570"/>
      <c r="K4" s="571"/>
      <c r="L4" s="573" t="s">
        <v>3</v>
      </c>
      <c r="M4" s="574"/>
    </row>
    <row r="5" spans="1:13" ht="14.4" customHeight="1" thickBot="1" x14ac:dyDescent="0.35">
      <c r="A5" s="817" t="s">
        <v>167</v>
      </c>
      <c r="B5" s="820" t="s">
        <v>163</v>
      </c>
      <c r="C5" s="820" t="s">
        <v>90</v>
      </c>
      <c r="D5" s="820" t="s">
        <v>164</v>
      </c>
      <c r="E5" s="820" t="s">
        <v>165</v>
      </c>
      <c r="F5" s="760" t="s">
        <v>28</v>
      </c>
      <c r="G5" s="760" t="s">
        <v>14</v>
      </c>
      <c r="H5" s="743" t="s">
        <v>166</v>
      </c>
      <c r="I5" s="742" t="s">
        <v>28</v>
      </c>
      <c r="J5" s="760" t="s">
        <v>14</v>
      </c>
      <c r="K5" s="743" t="s">
        <v>166</v>
      </c>
      <c r="L5" s="742" t="s">
        <v>28</v>
      </c>
      <c r="M5" s="761" t="s">
        <v>14</v>
      </c>
    </row>
    <row r="6" spans="1:13" ht="14.4" customHeight="1" x14ac:dyDescent="0.3">
      <c r="A6" s="804" t="s">
        <v>758</v>
      </c>
      <c r="B6" s="805" t="s">
        <v>702</v>
      </c>
      <c r="C6" s="805" t="s">
        <v>872</v>
      </c>
      <c r="D6" s="805" t="s">
        <v>704</v>
      </c>
      <c r="E6" s="805" t="s">
        <v>873</v>
      </c>
      <c r="F6" s="225"/>
      <c r="G6" s="225"/>
      <c r="H6" s="810"/>
      <c r="I6" s="225">
        <v>1</v>
      </c>
      <c r="J6" s="225">
        <v>0</v>
      </c>
      <c r="K6" s="810"/>
      <c r="L6" s="225">
        <v>1</v>
      </c>
      <c r="M6" s="818">
        <v>0</v>
      </c>
    </row>
    <row r="7" spans="1:13" ht="14.4" customHeight="1" x14ac:dyDescent="0.3">
      <c r="A7" s="727" t="s">
        <v>758</v>
      </c>
      <c r="B7" s="728" t="s">
        <v>702</v>
      </c>
      <c r="C7" s="728" t="s">
        <v>703</v>
      </c>
      <c r="D7" s="728" t="s">
        <v>704</v>
      </c>
      <c r="E7" s="728" t="s">
        <v>705</v>
      </c>
      <c r="F7" s="732"/>
      <c r="G7" s="732"/>
      <c r="H7" s="746">
        <v>0</v>
      </c>
      <c r="I7" s="732">
        <v>3</v>
      </c>
      <c r="J7" s="732">
        <v>265.53000000000003</v>
      </c>
      <c r="K7" s="746">
        <v>1</v>
      </c>
      <c r="L7" s="732">
        <v>3</v>
      </c>
      <c r="M7" s="733">
        <v>265.53000000000003</v>
      </c>
    </row>
    <row r="8" spans="1:13" ht="14.4" customHeight="1" x14ac:dyDescent="0.3">
      <c r="A8" s="727" t="s">
        <v>758</v>
      </c>
      <c r="B8" s="728" t="s">
        <v>702</v>
      </c>
      <c r="C8" s="728" t="s">
        <v>785</v>
      </c>
      <c r="D8" s="728" t="s">
        <v>704</v>
      </c>
      <c r="E8" s="728" t="s">
        <v>786</v>
      </c>
      <c r="F8" s="732">
        <v>3</v>
      </c>
      <c r="G8" s="732">
        <v>474.15000000000003</v>
      </c>
      <c r="H8" s="746">
        <v>1</v>
      </c>
      <c r="I8" s="732"/>
      <c r="J8" s="732"/>
      <c r="K8" s="746">
        <v>0</v>
      </c>
      <c r="L8" s="732">
        <v>3</v>
      </c>
      <c r="M8" s="733">
        <v>474.15000000000003</v>
      </c>
    </row>
    <row r="9" spans="1:13" ht="14.4" customHeight="1" x14ac:dyDescent="0.3">
      <c r="A9" s="727" t="s">
        <v>758</v>
      </c>
      <c r="B9" s="728" t="s">
        <v>702</v>
      </c>
      <c r="C9" s="728" t="s">
        <v>767</v>
      </c>
      <c r="D9" s="728" t="s">
        <v>704</v>
      </c>
      <c r="E9" s="728" t="s">
        <v>768</v>
      </c>
      <c r="F9" s="732"/>
      <c r="G9" s="732"/>
      <c r="H9" s="746"/>
      <c r="I9" s="732">
        <v>4</v>
      </c>
      <c r="J9" s="732">
        <v>0</v>
      </c>
      <c r="K9" s="746"/>
      <c r="L9" s="732">
        <v>4</v>
      </c>
      <c r="M9" s="733">
        <v>0</v>
      </c>
    </row>
    <row r="10" spans="1:13" ht="14.4" customHeight="1" x14ac:dyDescent="0.3">
      <c r="A10" s="727" t="s">
        <v>758</v>
      </c>
      <c r="B10" s="728" t="s">
        <v>702</v>
      </c>
      <c r="C10" s="728" t="s">
        <v>874</v>
      </c>
      <c r="D10" s="728" t="s">
        <v>704</v>
      </c>
      <c r="E10" s="728" t="s">
        <v>875</v>
      </c>
      <c r="F10" s="732"/>
      <c r="G10" s="732"/>
      <c r="H10" s="746">
        <v>0</v>
      </c>
      <c r="I10" s="732">
        <v>1</v>
      </c>
      <c r="J10" s="732">
        <v>108.26</v>
      </c>
      <c r="K10" s="746">
        <v>1</v>
      </c>
      <c r="L10" s="732">
        <v>1</v>
      </c>
      <c r="M10" s="733">
        <v>108.26</v>
      </c>
    </row>
    <row r="11" spans="1:13" ht="14.4" customHeight="1" x14ac:dyDescent="0.3">
      <c r="A11" s="727" t="s">
        <v>758</v>
      </c>
      <c r="B11" s="728" t="s">
        <v>702</v>
      </c>
      <c r="C11" s="728" t="s">
        <v>706</v>
      </c>
      <c r="D11" s="728" t="s">
        <v>597</v>
      </c>
      <c r="E11" s="728" t="s">
        <v>707</v>
      </c>
      <c r="F11" s="732"/>
      <c r="G11" s="732"/>
      <c r="H11" s="746">
        <v>0</v>
      </c>
      <c r="I11" s="732">
        <v>11</v>
      </c>
      <c r="J11" s="732">
        <v>1086.58</v>
      </c>
      <c r="K11" s="746">
        <v>1</v>
      </c>
      <c r="L11" s="732">
        <v>11</v>
      </c>
      <c r="M11" s="733">
        <v>1086.58</v>
      </c>
    </row>
    <row r="12" spans="1:13" ht="14.4" customHeight="1" x14ac:dyDescent="0.3">
      <c r="A12" s="727" t="s">
        <v>758</v>
      </c>
      <c r="B12" s="728" t="s">
        <v>702</v>
      </c>
      <c r="C12" s="728" t="s">
        <v>710</v>
      </c>
      <c r="D12" s="728" t="s">
        <v>595</v>
      </c>
      <c r="E12" s="728" t="s">
        <v>711</v>
      </c>
      <c r="F12" s="732"/>
      <c r="G12" s="732"/>
      <c r="H12" s="746">
        <v>0</v>
      </c>
      <c r="I12" s="732">
        <v>29</v>
      </c>
      <c r="J12" s="732">
        <v>2291.87</v>
      </c>
      <c r="K12" s="746">
        <v>1</v>
      </c>
      <c r="L12" s="732">
        <v>29</v>
      </c>
      <c r="M12" s="733">
        <v>2291.87</v>
      </c>
    </row>
    <row r="13" spans="1:13" ht="14.4" customHeight="1" x14ac:dyDescent="0.3">
      <c r="A13" s="727" t="s">
        <v>758</v>
      </c>
      <c r="B13" s="728" t="s">
        <v>702</v>
      </c>
      <c r="C13" s="728" t="s">
        <v>876</v>
      </c>
      <c r="D13" s="728" t="s">
        <v>597</v>
      </c>
      <c r="E13" s="728" t="s">
        <v>598</v>
      </c>
      <c r="F13" s="732"/>
      <c r="G13" s="732"/>
      <c r="H13" s="746">
        <v>0</v>
      </c>
      <c r="I13" s="732">
        <v>1</v>
      </c>
      <c r="J13" s="732">
        <v>103.74</v>
      </c>
      <c r="K13" s="746">
        <v>1</v>
      </c>
      <c r="L13" s="732">
        <v>1</v>
      </c>
      <c r="M13" s="733">
        <v>103.74</v>
      </c>
    </row>
    <row r="14" spans="1:13" ht="14.4" customHeight="1" x14ac:dyDescent="0.3">
      <c r="A14" s="727" t="s">
        <v>758</v>
      </c>
      <c r="B14" s="728" t="s">
        <v>702</v>
      </c>
      <c r="C14" s="728" t="s">
        <v>772</v>
      </c>
      <c r="D14" s="728" t="s">
        <v>704</v>
      </c>
      <c r="E14" s="728" t="s">
        <v>773</v>
      </c>
      <c r="F14" s="732"/>
      <c r="G14" s="732"/>
      <c r="H14" s="746">
        <v>0</v>
      </c>
      <c r="I14" s="732">
        <v>2</v>
      </c>
      <c r="J14" s="732">
        <v>118.54</v>
      </c>
      <c r="K14" s="746">
        <v>1</v>
      </c>
      <c r="L14" s="732">
        <v>2</v>
      </c>
      <c r="M14" s="733">
        <v>118.54</v>
      </c>
    </row>
    <row r="15" spans="1:13" ht="14.4" customHeight="1" x14ac:dyDescent="0.3">
      <c r="A15" s="727" t="s">
        <v>758</v>
      </c>
      <c r="B15" s="728" t="s">
        <v>702</v>
      </c>
      <c r="C15" s="728" t="s">
        <v>774</v>
      </c>
      <c r="D15" s="728" t="s">
        <v>704</v>
      </c>
      <c r="E15" s="728" t="s">
        <v>775</v>
      </c>
      <c r="F15" s="732">
        <v>3</v>
      </c>
      <c r="G15" s="732">
        <v>296.34000000000003</v>
      </c>
      <c r="H15" s="746">
        <v>1</v>
      </c>
      <c r="I15" s="732"/>
      <c r="J15" s="732"/>
      <c r="K15" s="746">
        <v>0</v>
      </c>
      <c r="L15" s="732">
        <v>3</v>
      </c>
      <c r="M15" s="733">
        <v>296.34000000000003</v>
      </c>
    </row>
    <row r="16" spans="1:13" ht="14.4" customHeight="1" x14ac:dyDescent="0.3">
      <c r="A16" s="727" t="s">
        <v>758</v>
      </c>
      <c r="B16" s="728" t="s">
        <v>702</v>
      </c>
      <c r="C16" s="728" t="s">
        <v>877</v>
      </c>
      <c r="D16" s="728" t="s">
        <v>770</v>
      </c>
      <c r="E16" s="728" t="s">
        <v>878</v>
      </c>
      <c r="F16" s="732"/>
      <c r="G16" s="732"/>
      <c r="H16" s="746">
        <v>0</v>
      </c>
      <c r="I16" s="732">
        <v>3</v>
      </c>
      <c r="J16" s="732">
        <v>355.62</v>
      </c>
      <c r="K16" s="746">
        <v>1</v>
      </c>
      <c r="L16" s="732">
        <v>3</v>
      </c>
      <c r="M16" s="733">
        <v>355.62</v>
      </c>
    </row>
    <row r="17" spans="1:13" ht="14.4" customHeight="1" x14ac:dyDescent="0.3">
      <c r="A17" s="727" t="s">
        <v>758</v>
      </c>
      <c r="B17" s="728" t="s">
        <v>702</v>
      </c>
      <c r="C17" s="728" t="s">
        <v>712</v>
      </c>
      <c r="D17" s="728" t="s">
        <v>704</v>
      </c>
      <c r="E17" s="728" t="s">
        <v>713</v>
      </c>
      <c r="F17" s="732"/>
      <c r="G17" s="732"/>
      <c r="H17" s="746">
        <v>0</v>
      </c>
      <c r="I17" s="732">
        <v>4</v>
      </c>
      <c r="J17" s="732">
        <v>184.28</v>
      </c>
      <c r="K17" s="746">
        <v>1</v>
      </c>
      <c r="L17" s="732">
        <v>4</v>
      </c>
      <c r="M17" s="733">
        <v>184.28</v>
      </c>
    </row>
    <row r="18" spans="1:13" ht="14.4" customHeight="1" x14ac:dyDescent="0.3">
      <c r="A18" s="727" t="s">
        <v>758</v>
      </c>
      <c r="B18" s="728" t="s">
        <v>702</v>
      </c>
      <c r="C18" s="728" t="s">
        <v>787</v>
      </c>
      <c r="D18" s="728" t="s">
        <v>704</v>
      </c>
      <c r="E18" s="728" t="s">
        <v>788</v>
      </c>
      <c r="F18" s="732"/>
      <c r="G18" s="732"/>
      <c r="H18" s="746">
        <v>0</v>
      </c>
      <c r="I18" s="732">
        <v>4</v>
      </c>
      <c r="J18" s="732">
        <v>474.16</v>
      </c>
      <c r="K18" s="746">
        <v>1</v>
      </c>
      <c r="L18" s="732">
        <v>4</v>
      </c>
      <c r="M18" s="733">
        <v>474.16</v>
      </c>
    </row>
    <row r="19" spans="1:13" ht="14.4" customHeight="1" x14ac:dyDescent="0.3">
      <c r="A19" s="727" t="s">
        <v>758</v>
      </c>
      <c r="B19" s="728" t="s">
        <v>702</v>
      </c>
      <c r="C19" s="728" t="s">
        <v>776</v>
      </c>
      <c r="D19" s="728" t="s">
        <v>704</v>
      </c>
      <c r="E19" s="728" t="s">
        <v>777</v>
      </c>
      <c r="F19" s="732">
        <v>5</v>
      </c>
      <c r="G19" s="732">
        <v>395.15</v>
      </c>
      <c r="H19" s="746">
        <v>1</v>
      </c>
      <c r="I19" s="732"/>
      <c r="J19" s="732"/>
      <c r="K19" s="746">
        <v>0</v>
      </c>
      <c r="L19" s="732">
        <v>5</v>
      </c>
      <c r="M19" s="733">
        <v>395.15</v>
      </c>
    </row>
    <row r="20" spans="1:13" ht="14.4" customHeight="1" x14ac:dyDescent="0.3">
      <c r="A20" s="727" t="s">
        <v>758</v>
      </c>
      <c r="B20" s="728" t="s">
        <v>702</v>
      </c>
      <c r="C20" s="728" t="s">
        <v>769</v>
      </c>
      <c r="D20" s="728" t="s">
        <v>770</v>
      </c>
      <c r="E20" s="728" t="s">
        <v>771</v>
      </c>
      <c r="F20" s="732"/>
      <c r="G20" s="732"/>
      <c r="H20" s="746">
        <v>0</v>
      </c>
      <c r="I20" s="732">
        <v>22</v>
      </c>
      <c r="J20" s="732">
        <v>2607.88</v>
      </c>
      <c r="K20" s="746">
        <v>1</v>
      </c>
      <c r="L20" s="732">
        <v>22</v>
      </c>
      <c r="M20" s="733">
        <v>2607.88</v>
      </c>
    </row>
    <row r="21" spans="1:13" ht="14.4" customHeight="1" x14ac:dyDescent="0.3">
      <c r="A21" s="727" t="s">
        <v>758</v>
      </c>
      <c r="B21" s="728" t="s">
        <v>702</v>
      </c>
      <c r="C21" s="728" t="s">
        <v>810</v>
      </c>
      <c r="D21" s="728" t="s">
        <v>811</v>
      </c>
      <c r="E21" s="728" t="s">
        <v>812</v>
      </c>
      <c r="F21" s="732"/>
      <c r="G21" s="732"/>
      <c r="H21" s="746">
        <v>0</v>
      </c>
      <c r="I21" s="732">
        <v>1</v>
      </c>
      <c r="J21" s="732">
        <v>59.27</v>
      </c>
      <c r="K21" s="746">
        <v>1</v>
      </c>
      <c r="L21" s="732">
        <v>1</v>
      </c>
      <c r="M21" s="733">
        <v>59.27</v>
      </c>
    </row>
    <row r="22" spans="1:13" ht="14.4" customHeight="1" x14ac:dyDescent="0.3">
      <c r="A22" s="727" t="s">
        <v>758</v>
      </c>
      <c r="B22" s="728" t="s">
        <v>702</v>
      </c>
      <c r="C22" s="728" t="s">
        <v>708</v>
      </c>
      <c r="D22" s="728" t="s">
        <v>599</v>
      </c>
      <c r="E22" s="728" t="s">
        <v>709</v>
      </c>
      <c r="F22" s="732"/>
      <c r="G22" s="732"/>
      <c r="H22" s="746">
        <v>0</v>
      </c>
      <c r="I22" s="732">
        <v>1</v>
      </c>
      <c r="J22" s="732">
        <v>46.07</v>
      </c>
      <c r="K22" s="746">
        <v>1</v>
      </c>
      <c r="L22" s="732">
        <v>1</v>
      </c>
      <c r="M22" s="733">
        <v>46.07</v>
      </c>
    </row>
    <row r="23" spans="1:13" ht="14.4" customHeight="1" x14ac:dyDescent="0.3">
      <c r="A23" s="727" t="s">
        <v>758</v>
      </c>
      <c r="B23" s="728" t="s">
        <v>702</v>
      </c>
      <c r="C23" s="728" t="s">
        <v>879</v>
      </c>
      <c r="D23" s="728" t="s">
        <v>880</v>
      </c>
      <c r="E23" s="728" t="s">
        <v>881</v>
      </c>
      <c r="F23" s="732">
        <v>2</v>
      </c>
      <c r="G23" s="732">
        <v>158.06</v>
      </c>
      <c r="H23" s="746">
        <v>1</v>
      </c>
      <c r="I23" s="732"/>
      <c r="J23" s="732"/>
      <c r="K23" s="746">
        <v>0</v>
      </c>
      <c r="L23" s="732">
        <v>2</v>
      </c>
      <c r="M23" s="733">
        <v>158.06</v>
      </c>
    </row>
    <row r="24" spans="1:13" ht="14.4" customHeight="1" x14ac:dyDescent="0.3">
      <c r="A24" s="727" t="s">
        <v>758</v>
      </c>
      <c r="B24" s="728" t="s">
        <v>702</v>
      </c>
      <c r="C24" s="728" t="s">
        <v>854</v>
      </c>
      <c r="D24" s="728" t="s">
        <v>1107</v>
      </c>
      <c r="E24" s="728" t="s">
        <v>1108</v>
      </c>
      <c r="F24" s="732">
        <v>2</v>
      </c>
      <c r="G24" s="732">
        <v>0</v>
      </c>
      <c r="H24" s="746"/>
      <c r="I24" s="732"/>
      <c r="J24" s="732"/>
      <c r="K24" s="746"/>
      <c r="L24" s="732">
        <v>2</v>
      </c>
      <c r="M24" s="733">
        <v>0</v>
      </c>
    </row>
    <row r="25" spans="1:13" ht="14.4" customHeight="1" x14ac:dyDescent="0.3">
      <c r="A25" s="727" t="s">
        <v>758</v>
      </c>
      <c r="B25" s="728" t="s">
        <v>1109</v>
      </c>
      <c r="C25" s="728" t="s">
        <v>836</v>
      </c>
      <c r="D25" s="728" t="s">
        <v>837</v>
      </c>
      <c r="E25" s="728" t="s">
        <v>838</v>
      </c>
      <c r="F25" s="732">
        <v>1</v>
      </c>
      <c r="G25" s="732">
        <v>154.36000000000001</v>
      </c>
      <c r="H25" s="746">
        <v>1</v>
      </c>
      <c r="I25" s="732"/>
      <c r="J25" s="732"/>
      <c r="K25" s="746">
        <v>0</v>
      </c>
      <c r="L25" s="732">
        <v>1</v>
      </c>
      <c r="M25" s="733">
        <v>154.36000000000001</v>
      </c>
    </row>
    <row r="26" spans="1:13" ht="14.4" customHeight="1" x14ac:dyDescent="0.3">
      <c r="A26" s="727" t="s">
        <v>758</v>
      </c>
      <c r="B26" s="728" t="s">
        <v>717</v>
      </c>
      <c r="C26" s="728" t="s">
        <v>718</v>
      </c>
      <c r="D26" s="728" t="s">
        <v>719</v>
      </c>
      <c r="E26" s="728" t="s">
        <v>720</v>
      </c>
      <c r="F26" s="732"/>
      <c r="G26" s="732"/>
      <c r="H26" s="746"/>
      <c r="I26" s="732">
        <v>1</v>
      </c>
      <c r="J26" s="732">
        <v>0</v>
      </c>
      <c r="K26" s="746"/>
      <c r="L26" s="732">
        <v>1</v>
      </c>
      <c r="M26" s="733">
        <v>0</v>
      </c>
    </row>
    <row r="27" spans="1:13" ht="14.4" customHeight="1" x14ac:dyDescent="0.3">
      <c r="A27" s="727" t="s">
        <v>758</v>
      </c>
      <c r="B27" s="728" t="s">
        <v>721</v>
      </c>
      <c r="C27" s="728" t="s">
        <v>722</v>
      </c>
      <c r="D27" s="728" t="s">
        <v>622</v>
      </c>
      <c r="E27" s="728" t="s">
        <v>723</v>
      </c>
      <c r="F27" s="732"/>
      <c r="G27" s="732"/>
      <c r="H27" s="746"/>
      <c r="I27" s="732">
        <v>6</v>
      </c>
      <c r="J27" s="732">
        <v>0</v>
      </c>
      <c r="K27" s="746"/>
      <c r="L27" s="732">
        <v>6</v>
      </c>
      <c r="M27" s="733">
        <v>0</v>
      </c>
    </row>
    <row r="28" spans="1:13" ht="14.4" customHeight="1" x14ac:dyDescent="0.3">
      <c r="A28" s="727" t="s">
        <v>758</v>
      </c>
      <c r="B28" s="728" t="s">
        <v>1110</v>
      </c>
      <c r="C28" s="728" t="s">
        <v>883</v>
      </c>
      <c r="D28" s="728" t="s">
        <v>884</v>
      </c>
      <c r="E28" s="728" t="s">
        <v>885</v>
      </c>
      <c r="F28" s="732"/>
      <c r="G28" s="732"/>
      <c r="H28" s="746">
        <v>0</v>
      </c>
      <c r="I28" s="732">
        <v>3</v>
      </c>
      <c r="J28" s="732">
        <v>483.18</v>
      </c>
      <c r="K28" s="746">
        <v>1</v>
      </c>
      <c r="L28" s="732">
        <v>3</v>
      </c>
      <c r="M28" s="733">
        <v>483.18</v>
      </c>
    </row>
    <row r="29" spans="1:13" ht="14.4" customHeight="1" x14ac:dyDescent="0.3">
      <c r="A29" s="727" t="s">
        <v>758</v>
      </c>
      <c r="B29" s="728" t="s">
        <v>1111</v>
      </c>
      <c r="C29" s="728" t="s">
        <v>844</v>
      </c>
      <c r="D29" s="728" t="s">
        <v>845</v>
      </c>
      <c r="E29" s="728" t="s">
        <v>846</v>
      </c>
      <c r="F29" s="732">
        <v>1</v>
      </c>
      <c r="G29" s="732">
        <v>115.26</v>
      </c>
      <c r="H29" s="746">
        <v>1</v>
      </c>
      <c r="I29" s="732"/>
      <c r="J29" s="732"/>
      <c r="K29" s="746">
        <v>0</v>
      </c>
      <c r="L29" s="732">
        <v>1</v>
      </c>
      <c r="M29" s="733">
        <v>115.26</v>
      </c>
    </row>
    <row r="30" spans="1:13" ht="14.4" customHeight="1" x14ac:dyDescent="0.3">
      <c r="A30" s="727" t="s">
        <v>758</v>
      </c>
      <c r="B30" s="728" t="s">
        <v>1111</v>
      </c>
      <c r="C30" s="728" t="s">
        <v>847</v>
      </c>
      <c r="D30" s="728" t="s">
        <v>845</v>
      </c>
      <c r="E30" s="728" t="s">
        <v>848</v>
      </c>
      <c r="F30" s="732">
        <v>1</v>
      </c>
      <c r="G30" s="732">
        <v>207.45</v>
      </c>
      <c r="H30" s="746">
        <v>1</v>
      </c>
      <c r="I30" s="732"/>
      <c r="J30" s="732"/>
      <c r="K30" s="746">
        <v>0</v>
      </c>
      <c r="L30" s="732">
        <v>1</v>
      </c>
      <c r="M30" s="733">
        <v>207.45</v>
      </c>
    </row>
    <row r="31" spans="1:13" ht="14.4" customHeight="1" x14ac:dyDescent="0.3">
      <c r="A31" s="727" t="s">
        <v>758</v>
      </c>
      <c r="B31" s="728" t="s">
        <v>1112</v>
      </c>
      <c r="C31" s="728" t="s">
        <v>901</v>
      </c>
      <c r="D31" s="728" t="s">
        <v>902</v>
      </c>
      <c r="E31" s="728" t="s">
        <v>903</v>
      </c>
      <c r="F31" s="732"/>
      <c r="G31" s="732"/>
      <c r="H31" s="746">
        <v>0</v>
      </c>
      <c r="I31" s="732">
        <v>1</v>
      </c>
      <c r="J31" s="732">
        <v>133.94</v>
      </c>
      <c r="K31" s="746">
        <v>1</v>
      </c>
      <c r="L31" s="732">
        <v>1</v>
      </c>
      <c r="M31" s="733">
        <v>133.94</v>
      </c>
    </row>
    <row r="32" spans="1:13" ht="14.4" customHeight="1" x14ac:dyDescent="0.3">
      <c r="A32" s="727" t="s">
        <v>759</v>
      </c>
      <c r="B32" s="728" t="s">
        <v>1113</v>
      </c>
      <c r="C32" s="728" t="s">
        <v>909</v>
      </c>
      <c r="D32" s="728" t="s">
        <v>910</v>
      </c>
      <c r="E32" s="728" t="s">
        <v>911</v>
      </c>
      <c r="F32" s="732"/>
      <c r="G32" s="732"/>
      <c r="H32" s="746"/>
      <c r="I32" s="732">
        <v>5</v>
      </c>
      <c r="J32" s="732">
        <v>0</v>
      </c>
      <c r="K32" s="746"/>
      <c r="L32" s="732">
        <v>5</v>
      </c>
      <c r="M32" s="733">
        <v>0</v>
      </c>
    </row>
    <row r="33" spans="1:13" ht="14.4" customHeight="1" x14ac:dyDescent="0.3">
      <c r="A33" s="727" t="s">
        <v>760</v>
      </c>
      <c r="B33" s="728" t="s">
        <v>1114</v>
      </c>
      <c r="C33" s="728" t="s">
        <v>940</v>
      </c>
      <c r="D33" s="728" t="s">
        <v>797</v>
      </c>
      <c r="E33" s="728" t="s">
        <v>848</v>
      </c>
      <c r="F33" s="732"/>
      <c r="G33" s="732"/>
      <c r="H33" s="746">
        <v>0</v>
      </c>
      <c r="I33" s="732">
        <v>1</v>
      </c>
      <c r="J33" s="732">
        <v>105.32</v>
      </c>
      <c r="K33" s="746">
        <v>1</v>
      </c>
      <c r="L33" s="732">
        <v>1</v>
      </c>
      <c r="M33" s="733">
        <v>105.32</v>
      </c>
    </row>
    <row r="34" spans="1:13" ht="14.4" customHeight="1" x14ac:dyDescent="0.3">
      <c r="A34" s="727" t="s">
        <v>760</v>
      </c>
      <c r="B34" s="728" t="s">
        <v>1115</v>
      </c>
      <c r="C34" s="728" t="s">
        <v>988</v>
      </c>
      <c r="D34" s="728" t="s">
        <v>830</v>
      </c>
      <c r="E34" s="728" t="s">
        <v>848</v>
      </c>
      <c r="F34" s="732"/>
      <c r="G34" s="732"/>
      <c r="H34" s="746">
        <v>0</v>
      </c>
      <c r="I34" s="732">
        <v>1</v>
      </c>
      <c r="J34" s="732">
        <v>144.81</v>
      </c>
      <c r="K34" s="746">
        <v>1</v>
      </c>
      <c r="L34" s="732">
        <v>1</v>
      </c>
      <c r="M34" s="733">
        <v>144.81</v>
      </c>
    </row>
    <row r="35" spans="1:13" ht="14.4" customHeight="1" x14ac:dyDescent="0.3">
      <c r="A35" s="727" t="s">
        <v>760</v>
      </c>
      <c r="B35" s="728" t="s">
        <v>1116</v>
      </c>
      <c r="C35" s="728" t="s">
        <v>989</v>
      </c>
      <c r="D35" s="728" t="s">
        <v>820</v>
      </c>
      <c r="E35" s="728" t="s">
        <v>990</v>
      </c>
      <c r="F35" s="732"/>
      <c r="G35" s="732"/>
      <c r="H35" s="746">
        <v>0</v>
      </c>
      <c r="I35" s="732">
        <v>1</v>
      </c>
      <c r="J35" s="732">
        <v>218.62</v>
      </c>
      <c r="K35" s="746">
        <v>1</v>
      </c>
      <c r="L35" s="732">
        <v>1</v>
      </c>
      <c r="M35" s="733">
        <v>218.62</v>
      </c>
    </row>
    <row r="36" spans="1:13" ht="14.4" customHeight="1" x14ac:dyDescent="0.3">
      <c r="A36" s="727" t="s">
        <v>760</v>
      </c>
      <c r="B36" s="728" t="s">
        <v>702</v>
      </c>
      <c r="C36" s="728" t="s">
        <v>822</v>
      </c>
      <c r="D36" s="728" t="s">
        <v>704</v>
      </c>
      <c r="E36" s="728" t="s">
        <v>823</v>
      </c>
      <c r="F36" s="732"/>
      <c r="G36" s="732"/>
      <c r="H36" s="746">
        <v>0</v>
      </c>
      <c r="I36" s="732">
        <v>7</v>
      </c>
      <c r="J36" s="732">
        <v>486.85</v>
      </c>
      <c r="K36" s="746">
        <v>1</v>
      </c>
      <c r="L36" s="732">
        <v>7</v>
      </c>
      <c r="M36" s="733">
        <v>486.85</v>
      </c>
    </row>
    <row r="37" spans="1:13" ht="14.4" customHeight="1" x14ac:dyDescent="0.3">
      <c r="A37" s="727" t="s">
        <v>760</v>
      </c>
      <c r="B37" s="728" t="s">
        <v>702</v>
      </c>
      <c r="C37" s="728" t="s">
        <v>703</v>
      </c>
      <c r="D37" s="728" t="s">
        <v>704</v>
      </c>
      <c r="E37" s="728" t="s">
        <v>705</v>
      </c>
      <c r="F37" s="732"/>
      <c r="G37" s="732"/>
      <c r="H37" s="746">
        <v>0</v>
      </c>
      <c r="I37" s="732">
        <v>6</v>
      </c>
      <c r="J37" s="732">
        <v>531.06000000000006</v>
      </c>
      <c r="K37" s="746">
        <v>1</v>
      </c>
      <c r="L37" s="732">
        <v>6</v>
      </c>
      <c r="M37" s="733">
        <v>531.06000000000006</v>
      </c>
    </row>
    <row r="38" spans="1:13" ht="14.4" customHeight="1" x14ac:dyDescent="0.3">
      <c r="A38" s="727" t="s">
        <v>760</v>
      </c>
      <c r="B38" s="728" t="s">
        <v>702</v>
      </c>
      <c r="C38" s="728" t="s">
        <v>785</v>
      </c>
      <c r="D38" s="728" t="s">
        <v>704</v>
      </c>
      <c r="E38" s="728" t="s">
        <v>786</v>
      </c>
      <c r="F38" s="732">
        <v>9</v>
      </c>
      <c r="G38" s="732">
        <v>1422.45</v>
      </c>
      <c r="H38" s="746">
        <v>1</v>
      </c>
      <c r="I38" s="732"/>
      <c r="J38" s="732"/>
      <c r="K38" s="746">
        <v>0</v>
      </c>
      <c r="L38" s="732">
        <v>9</v>
      </c>
      <c r="M38" s="733">
        <v>1422.45</v>
      </c>
    </row>
    <row r="39" spans="1:13" ht="14.4" customHeight="1" x14ac:dyDescent="0.3">
      <c r="A39" s="727" t="s">
        <v>760</v>
      </c>
      <c r="B39" s="728" t="s">
        <v>702</v>
      </c>
      <c r="C39" s="728" t="s">
        <v>767</v>
      </c>
      <c r="D39" s="728" t="s">
        <v>704</v>
      </c>
      <c r="E39" s="728" t="s">
        <v>768</v>
      </c>
      <c r="F39" s="732"/>
      <c r="G39" s="732"/>
      <c r="H39" s="746"/>
      <c r="I39" s="732">
        <v>7</v>
      </c>
      <c r="J39" s="732">
        <v>0</v>
      </c>
      <c r="K39" s="746"/>
      <c r="L39" s="732">
        <v>7</v>
      </c>
      <c r="M39" s="733">
        <v>0</v>
      </c>
    </row>
    <row r="40" spans="1:13" ht="14.4" customHeight="1" x14ac:dyDescent="0.3">
      <c r="A40" s="727" t="s">
        <v>760</v>
      </c>
      <c r="B40" s="728" t="s">
        <v>702</v>
      </c>
      <c r="C40" s="728" t="s">
        <v>706</v>
      </c>
      <c r="D40" s="728" t="s">
        <v>597</v>
      </c>
      <c r="E40" s="728" t="s">
        <v>707</v>
      </c>
      <c r="F40" s="732"/>
      <c r="G40" s="732"/>
      <c r="H40" s="746">
        <v>0</v>
      </c>
      <c r="I40" s="732">
        <v>34</v>
      </c>
      <c r="J40" s="732">
        <v>3358.5199999999995</v>
      </c>
      <c r="K40" s="746">
        <v>1</v>
      </c>
      <c r="L40" s="732">
        <v>34</v>
      </c>
      <c r="M40" s="733">
        <v>3358.5199999999995</v>
      </c>
    </row>
    <row r="41" spans="1:13" ht="14.4" customHeight="1" x14ac:dyDescent="0.3">
      <c r="A41" s="727" t="s">
        <v>760</v>
      </c>
      <c r="B41" s="728" t="s">
        <v>702</v>
      </c>
      <c r="C41" s="728" t="s">
        <v>710</v>
      </c>
      <c r="D41" s="728" t="s">
        <v>595</v>
      </c>
      <c r="E41" s="728" t="s">
        <v>711</v>
      </c>
      <c r="F41" s="732"/>
      <c r="G41" s="732"/>
      <c r="H41" s="746">
        <v>0</v>
      </c>
      <c r="I41" s="732">
        <v>75</v>
      </c>
      <c r="J41" s="732">
        <v>5927.2499999999982</v>
      </c>
      <c r="K41" s="746">
        <v>1</v>
      </c>
      <c r="L41" s="732">
        <v>75</v>
      </c>
      <c r="M41" s="733">
        <v>5927.2499999999982</v>
      </c>
    </row>
    <row r="42" spans="1:13" ht="14.4" customHeight="1" x14ac:dyDescent="0.3">
      <c r="A42" s="727" t="s">
        <v>760</v>
      </c>
      <c r="B42" s="728" t="s">
        <v>702</v>
      </c>
      <c r="C42" s="728" t="s">
        <v>772</v>
      </c>
      <c r="D42" s="728" t="s">
        <v>704</v>
      </c>
      <c r="E42" s="728" t="s">
        <v>773</v>
      </c>
      <c r="F42" s="732"/>
      <c r="G42" s="732"/>
      <c r="H42" s="746">
        <v>0</v>
      </c>
      <c r="I42" s="732">
        <v>4</v>
      </c>
      <c r="J42" s="732">
        <v>237.08</v>
      </c>
      <c r="K42" s="746">
        <v>1</v>
      </c>
      <c r="L42" s="732">
        <v>4</v>
      </c>
      <c r="M42" s="733">
        <v>237.08</v>
      </c>
    </row>
    <row r="43" spans="1:13" ht="14.4" customHeight="1" x14ac:dyDescent="0.3">
      <c r="A43" s="727" t="s">
        <v>760</v>
      </c>
      <c r="B43" s="728" t="s">
        <v>702</v>
      </c>
      <c r="C43" s="728" t="s">
        <v>774</v>
      </c>
      <c r="D43" s="728" t="s">
        <v>704</v>
      </c>
      <c r="E43" s="728" t="s">
        <v>775</v>
      </c>
      <c r="F43" s="732">
        <v>7</v>
      </c>
      <c r="G43" s="732">
        <v>691.46</v>
      </c>
      <c r="H43" s="746">
        <v>1</v>
      </c>
      <c r="I43" s="732"/>
      <c r="J43" s="732"/>
      <c r="K43" s="746">
        <v>0</v>
      </c>
      <c r="L43" s="732">
        <v>7</v>
      </c>
      <c r="M43" s="733">
        <v>691.46</v>
      </c>
    </row>
    <row r="44" spans="1:13" ht="14.4" customHeight="1" x14ac:dyDescent="0.3">
      <c r="A44" s="727" t="s">
        <v>760</v>
      </c>
      <c r="B44" s="728" t="s">
        <v>702</v>
      </c>
      <c r="C44" s="728" t="s">
        <v>712</v>
      </c>
      <c r="D44" s="728" t="s">
        <v>704</v>
      </c>
      <c r="E44" s="728" t="s">
        <v>713</v>
      </c>
      <c r="F44" s="732"/>
      <c r="G44" s="732"/>
      <c r="H44" s="746">
        <v>0</v>
      </c>
      <c r="I44" s="732">
        <v>4</v>
      </c>
      <c r="J44" s="732">
        <v>184.28</v>
      </c>
      <c r="K44" s="746">
        <v>1</v>
      </c>
      <c r="L44" s="732">
        <v>4</v>
      </c>
      <c r="M44" s="733">
        <v>184.28</v>
      </c>
    </row>
    <row r="45" spans="1:13" ht="14.4" customHeight="1" x14ac:dyDescent="0.3">
      <c r="A45" s="727" t="s">
        <v>760</v>
      </c>
      <c r="B45" s="728" t="s">
        <v>702</v>
      </c>
      <c r="C45" s="728" t="s">
        <v>787</v>
      </c>
      <c r="D45" s="728" t="s">
        <v>704</v>
      </c>
      <c r="E45" s="728" t="s">
        <v>788</v>
      </c>
      <c r="F45" s="732"/>
      <c r="G45" s="732"/>
      <c r="H45" s="746">
        <v>0</v>
      </c>
      <c r="I45" s="732">
        <v>17</v>
      </c>
      <c r="J45" s="732">
        <v>2015.18</v>
      </c>
      <c r="K45" s="746">
        <v>1</v>
      </c>
      <c r="L45" s="732">
        <v>17</v>
      </c>
      <c r="M45" s="733">
        <v>2015.18</v>
      </c>
    </row>
    <row r="46" spans="1:13" ht="14.4" customHeight="1" x14ac:dyDescent="0.3">
      <c r="A46" s="727" t="s">
        <v>760</v>
      </c>
      <c r="B46" s="728" t="s">
        <v>702</v>
      </c>
      <c r="C46" s="728" t="s">
        <v>776</v>
      </c>
      <c r="D46" s="728" t="s">
        <v>704</v>
      </c>
      <c r="E46" s="728" t="s">
        <v>777</v>
      </c>
      <c r="F46" s="732">
        <v>16</v>
      </c>
      <c r="G46" s="732">
        <v>1264.48</v>
      </c>
      <c r="H46" s="746">
        <v>1</v>
      </c>
      <c r="I46" s="732"/>
      <c r="J46" s="732"/>
      <c r="K46" s="746">
        <v>0</v>
      </c>
      <c r="L46" s="732">
        <v>16</v>
      </c>
      <c r="M46" s="733">
        <v>1264.48</v>
      </c>
    </row>
    <row r="47" spans="1:13" ht="14.4" customHeight="1" x14ac:dyDescent="0.3">
      <c r="A47" s="727" t="s">
        <v>760</v>
      </c>
      <c r="B47" s="728" t="s">
        <v>702</v>
      </c>
      <c r="C47" s="728" t="s">
        <v>769</v>
      </c>
      <c r="D47" s="728" t="s">
        <v>770</v>
      </c>
      <c r="E47" s="728" t="s">
        <v>771</v>
      </c>
      <c r="F47" s="732"/>
      <c r="G47" s="732"/>
      <c r="H47" s="746">
        <v>0</v>
      </c>
      <c r="I47" s="732">
        <v>69</v>
      </c>
      <c r="J47" s="732">
        <v>8179.2599999999984</v>
      </c>
      <c r="K47" s="746">
        <v>1</v>
      </c>
      <c r="L47" s="732">
        <v>69</v>
      </c>
      <c r="M47" s="733">
        <v>8179.2599999999984</v>
      </c>
    </row>
    <row r="48" spans="1:13" ht="14.4" customHeight="1" x14ac:dyDescent="0.3">
      <c r="A48" s="727" t="s">
        <v>760</v>
      </c>
      <c r="B48" s="728" t="s">
        <v>702</v>
      </c>
      <c r="C48" s="728" t="s">
        <v>810</v>
      </c>
      <c r="D48" s="728" t="s">
        <v>811</v>
      </c>
      <c r="E48" s="728" t="s">
        <v>812</v>
      </c>
      <c r="F48" s="732"/>
      <c r="G48" s="732"/>
      <c r="H48" s="746">
        <v>0</v>
      </c>
      <c r="I48" s="732">
        <v>5</v>
      </c>
      <c r="J48" s="732">
        <v>296.35000000000002</v>
      </c>
      <c r="K48" s="746">
        <v>1</v>
      </c>
      <c r="L48" s="732">
        <v>5</v>
      </c>
      <c r="M48" s="733">
        <v>296.35000000000002</v>
      </c>
    </row>
    <row r="49" spans="1:13" ht="14.4" customHeight="1" x14ac:dyDescent="0.3">
      <c r="A49" s="727" t="s">
        <v>760</v>
      </c>
      <c r="B49" s="728" t="s">
        <v>702</v>
      </c>
      <c r="C49" s="728" t="s">
        <v>708</v>
      </c>
      <c r="D49" s="728" t="s">
        <v>599</v>
      </c>
      <c r="E49" s="728" t="s">
        <v>709</v>
      </c>
      <c r="F49" s="732"/>
      <c r="G49" s="732"/>
      <c r="H49" s="746">
        <v>0</v>
      </c>
      <c r="I49" s="732">
        <v>3</v>
      </c>
      <c r="J49" s="732">
        <v>138.21</v>
      </c>
      <c r="K49" s="746">
        <v>1</v>
      </c>
      <c r="L49" s="732">
        <v>3</v>
      </c>
      <c r="M49" s="733">
        <v>138.21</v>
      </c>
    </row>
    <row r="50" spans="1:13" ht="14.4" customHeight="1" x14ac:dyDescent="0.3">
      <c r="A50" s="727" t="s">
        <v>760</v>
      </c>
      <c r="B50" s="728" t="s">
        <v>702</v>
      </c>
      <c r="C50" s="728" t="s">
        <v>879</v>
      </c>
      <c r="D50" s="728" t="s">
        <v>880</v>
      </c>
      <c r="E50" s="728" t="s">
        <v>881</v>
      </c>
      <c r="F50" s="732">
        <v>5</v>
      </c>
      <c r="G50" s="732">
        <v>395.15</v>
      </c>
      <c r="H50" s="746">
        <v>1</v>
      </c>
      <c r="I50" s="732"/>
      <c r="J50" s="732"/>
      <c r="K50" s="746">
        <v>0</v>
      </c>
      <c r="L50" s="732">
        <v>5</v>
      </c>
      <c r="M50" s="733">
        <v>395.15</v>
      </c>
    </row>
    <row r="51" spans="1:13" ht="14.4" customHeight="1" x14ac:dyDescent="0.3">
      <c r="A51" s="727" t="s">
        <v>760</v>
      </c>
      <c r="B51" s="728" t="s">
        <v>702</v>
      </c>
      <c r="C51" s="728" t="s">
        <v>975</v>
      </c>
      <c r="D51" s="728" t="s">
        <v>880</v>
      </c>
      <c r="E51" s="728" t="s">
        <v>713</v>
      </c>
      <c r="F51" s="732">
        <v>7</v>
      </c>
      <c r="G51" s="732">
        <v>322.49</v>
      </c>
      <c r="H51" s="746">
        <v>1</v>
      </c>
      <c r="I51" s="732"/>
      <c r="J51" s="732"/>
      <c r="K51" s="746">
        <v>0</v>
      </c>
      <c r="L51" s="732">
        <v>7</v>
      </c>
      <c r="M51" s="733">
        <v>322.49</v>
      </c>
    </row>
    <row r="52" spans="1:13" ht="14.4" customHeight="1" x14ac:dyDescent="0.3">
      <c r="A52" s="727" t="s">
        <v>760</v>
      </c>
      <c r="B52" s="728" t="s">
        <v>1109</v>
      </c>
      <c r="C52" s="728" t="s">
        <v>933</v>
      </c>
      <c r="D52" s="728" t="s">
        <v>934</v>
      </c>
      <c r="E52" s="728" t="s">
        <v>935</v>
      </c>
      <c r="F52" s="732"/>
      <c r="G52" s="732"/>
      <c r="H52" s="746">
        <v>0</v>
      </c>
      <c r="I52" s="732">
        <v>1</v>
      </c>
      <c r="J52" s="732">
        <v>111.22</v>
      </c>
      <c r="K52" s="746">
        <v>1</v>
      </c>
      <c r="L52" s="732">
        <v>1</v>
      </c>
      <c r="M52" s="733">
        <v>111.22</v>
      </c>
    </row>
    <row r="53" spans="1:13" ht="14.4" customHeight="1" x14ac:dyDescent="0.3">
      <c r="A53" s="727" t="s">
        <v>760</v>
      </c>
      <c r="B53" s="728" t="s">
        <v>714</v>
      </c>
      <c r="C53" s="728" t="s">
        <v>981</v>
      </c>
      <c r="D53" s="728" t="s">
        <v>982</v>
      </c>
      <c r="E53" s="728" t="s">
        <v>983</v>
      </c>
      <c r="F53" s="732">
        <v>2</v>
      </c>
      <c r="G53" s="732">
        <v>96.84</v>
      </c>
      <c r="H53" s="746">
        <v>1</v>
      </c>
      <c r="I53" s="732"/>
      <c r="J53" s="732"/>
      <c r="K53" s="746">
        <v>0</v>
      </c>
      <c r="L53" s="732">
        <v>2</v>
      </c>
      <c r="M53" s="733">
        <v>96.84</v>
      </c>
    </row>
    <row r="54" spans="1:13" ht="14.4" customHeight="1" x14ac:dyDescent="0.3">
      <c r="A54" s="727" t="s">
        <v>760</v>
      </c>
      <c r="B54" s="728" t="s">
        <v>721</v>
      </c>
      <c r="C54" s="728" t="s">
        <v>722</v>
      </c>
      <c r="D54" s="728" t="s">
        <v>622</v>
      </c>
      <c r="E54" s="728" t="s">
        <v>723</v>
      </c>
      <c r="F54" s="732"/>
      <c r="G54" s="732"/>
      <c r="H54" s="746"/>
      <c r="I54" s="732">
        <v>1</v>
      </c>
      <c r="J54" s="732">
        <v>0</v>
      </c>
      <c r="K54" s="746"/>
      <c r="L54" s="732">
        <v>1</v>
      </c>
      <c r="M54" s="733">
        <v>0</v>
      </c>
    </row>
    <row r="55" spans="1:13" ht="14.4" customHeight="1" x14ac:dyDescent="0.3">
      <c r="A55" s="727" t="s">
        <v>760</v>
      </c>
      <c r="B55" s="728" t="s">
        <v>1117</v>
      </c>
      <c r="C55" s="728" t="s">
        <v>992</v>
      </c>
      <c r="D55" s="728" t="s">
        <v>993</v>
      </c>
      <c r="E55" s="728" t="s">
        <v>994</v>
      </c>
      <c r="F55" s="732">
        <v>1</v>
      </c>
      <c r="G55" s="732">
        <v>238.44</v>
      </c>
      <c r="H55" s="746">
        <v>1</v>
      </c>
      <c r="I55" s="732"/>
      <c r="J55" s="732"/>
      <c r="K55" s="746">
        <v>0</v>
      </c>
      <c r="L55" s="732">
        <v>1</v>
      </c>
      <c r="M55" s="733">
        <v>238.44</v>
      </c>
    </row>
    <row r="56" spans="1:13" ht="14.4" customHeight="1" x14ac:dyDescent="0.3">
      <c r="A56" s="727" t="s">
        <v>760</v>
      </c>
      <c r="B56" s="728" t="s">
        <v>1118</v>
      </c>
      <c r="C56" s="728" t="s">
        <v>942</v>
      </c>
      <c r="D56" s="728" t="s">
        <v>943</v>
      </c>
      <c r="E56" s="728" t="s">
        <v>944</v>
      </c>
      <c r="F56" s="732"/>
      <c r="G56" s="732"/>
      <c r="H56" s="746">
        <v>0</v>
      </c>
      <c r="I56" s="732">
        <v>2</v>
      </c>
      <c r="J56" s="732">
        <v>414.9</v>
      </c>
      <c r="K56" s="746">
        <v>1</v>
      </c>
      <c r="L56" s="732">
        <v>2</v>
      </c>
      <c r="M56" s="733">
        <v>414.9</v>
      </c>
    </row>
    <row r="57" spans="1:13" ht="14.4" customHeight="1" x14ac:dyDescent="0.3">
      <c r="A57" s="727" t="s">
        <v>760</v>
      </c>
      <c r="B57" s="728" t="s">
        <v>1112</v>
      </c>
      <c r="C57" s="728" t="s">
        <v>901</v>
      </c>
      <c r="D57" s="728" t="s">
        <v>902</v>
      </c>
      <c r="E57" s="728" t="s">
        <v>903</v>
      </c>
      <c r="F57" s="732"/>
      <c r="G57" s="732"/>
      <c r="H57" s="746">
        <v>0</v>
      </c>
      <c r="I57" s="732">
        <v>1</v>
      </c>
      <c r="J57" s="732">
        <v>133.94</v>
      </c>
      <c r="K57" s="746">
        <v>1</v>
      </c>
      <c r="L57" s="732">
        <v>1</v>
      </c>
      <c r="M57" s="733">
        <v>133.94</v>
      </c>
    </row>
    <row r="58" spans="1:13" ht="14.4" customHeight="1" x14ac:dyDescent="0.3">
      <c r="A58" s="727" t="s">
        <v>762</v>
      </c>
      <c r="B58" s="728" t="s">
        <v>702</v>
      </c>
      <c r="C58" s="728" t="s">
        <v>822</v>
      </c>
      <c r="D58" s="728" t="s">
        <v>704</v>
      </c>
      <c r="E58" s="728" t="s">
        <v>823</v>
      </c>
      <c r="F58" s="732"/>
      <c r="G58" s="732"/>
      <c r="H58" s="746">
        <v>0</v>
      </c>
      <c r="I58" s="732">
        <v>1</v>
      </c>
      <c r="J58" s="732">
        <v>69.55</v>
      </c>
      <c r="K58" s="746">
        <v>1</v>
      </c>
      <c r="L58" s="732">
        <v>1</v>
      </c>
      <c r="M58" s="733">
        <v>69.55</v>
      </c>
    </row>
    <row r="59" spans="1:13" ht="14.4" customHeight="1" x14ac:dyDescent="0.3">
      <c r="A59" s="727" t="s">
        <v>762</v>
      </c>
      <c r="B59" s="728" t="s">
        <v>702</v>
      </c>
      <c r="C59" s="728" t="s">
        <v>703</v>
      </c>
      <c r="D59" s="728" t="s">
        <v>704</v>
      </c>
      <c r="E59" s="728" t="s">
        <v>705</v>
      </c>
      <c r="F59" s="732"/>
      <c r="G59" s="732"/>
      <c r="H59" s="746">
        <v>0</v>
      </c>
      <c r="I59" s="732">
        <v>1</v>
      </c>
      <c r="J59" s="732">
        <v>88.51</v>
      </c>
      <c r="K59" s="746">
        <v>1</v>
      </c>
      <c r="L59" s="732">
        <v>1</v>
      </c>
      <c r="M59" s="733">
        <v>88.51</v>
      </c>
    </row>
    <row r="60" spans="1:13" ht="14.4" customHeight="1" x14ac:dyDescent="0.3">
      <c r="A60" s="727" t="s">
        <v>762</v>
      </c>
      <c r="B60" s="728" t="s">
        <v>702</v>
      </c>
      <c r="C60" s="728" t="s">
        <v>767</v>
      </c>
      <c r="D60" s="728" t="s">
        <v>704</v>
      </c>
      <c r="E60" s="728" t="s">
        <v>768</v>
      </c>
      <c r="F60" s="732"/>
      <c r="G60" s="732"/>
      <c r="H60" s="746"/>
      <c r="I60" s="732">
        <v>1</v>
      </c>
      <c r="J60" s="732">
        <v>0</v>
      </c>
      <c r="K60" s="746"/>
      <c r="L60" s="732">
        <v>1</v>
      </c>
      <c r="M60" s="733">
        <v>0</v>
      </c>
    </row>
    <row r="61" spans="1:13" ht="14.4" customHeight="1" x14ac:dyDescent="0.3">
      <c r="A61" s="727" t="s">
        <v>762</v>
      </c>
      <c r="B61" s="728" t="s">
        <v>702</v>
      </c>
      <c r="C61" s="728" t="s">
        <v>706</v>
      </c>
      <c r="D61" s="728" t="s">
        <v>597</v>
      </c>
      <c r="E61" s="728" t="s">
        <v>707</v>
      </c>
      <c r="F61" s="732"/>
      <c r="G61" s="732"/>
      <c r="H61" s="746">
        <v>0</v>
      </c>
      <c r="I61" s="732">
        <v>2</v>
      </c>
      <c r="J61" s="732">
        <v>197.56</v>
      </c>
      <c r="K61" s="746">
        <v>1</v>
      </c>
      <c r="L61" s="732">
        <v>2</v>
      </c>
      <c r="M61" s="733">
        <v>197.56</v>
      </c>
    </row>
    <row r="62" spans="1:13" ht="14.4" customHeight="1" x14ac:dyDescent="0.3">
      <c r="A62" s="727" t="s">
        <v>762</v>
      </c>
      <c r="B62" s="728" t="s">
        <v>702</v>
      </c>
      <c r="C62" s="728" t="s">
        <v>710</v>
      </c>
      <c r="D62" s="728" t="s">
        <v>595</v>
      </c>
      <c r="E62" s="728" t="s">
        <v>711</v>
      </c>
      <c r="F62" s="732"/>
      <c r="G62" s="732"/>
      <c r="H62" s="746">
        <v>0</v>
      </c>
      <c r="I62" s="732">
        <v>3</v>
      </c>
      <c r="J62" s="732">
        <v>237.09</v>
      </c>
      <c r="K62" s="746">
        <v>1</v>
      </c>
      <c r="L62" s="732">
        <v>3</v>
      </c>
      <c r="M62" s="733">
        <v>237.09</v>
      </c>
    </row>
    <row r="63" spans="1:13" ht="14.4" customHeight="1" x14ac:dyDescent="0.3">
      <c r="A63" s="727" t="s">
        <v>762</v>
      </c>
      <c r="B63" s="728" t="s">
        <v>702</v>
      </c>
      <c r="C63" s="728" t="s">
        <v>769</v>
      </c>
      <c r="D63" s="728" t="s">
        <v>770</v>
      </c>
      <c r="E63" s="728" t="s">
        <v>771</v>
      </c>
      <c r="F63" s="732"/>
      <c r="G63" s="732"/>
      <c r="H63" s="746">
        <v>0</v>
      </c>
      <c r="I63" s="732">
        <v>2</v>
      </c>
      <c r="J63" s="732">
        <v>237.08</v>
      </c>
      <c r="K63" s="746">
        <v>1</v>
      </c>
      <c r="L63" s="732">
        <v>2</v>
      </c>
      <c r="M63" s="733">
        <v>237.08</v>
      </c>
    </row>
    <row r="64" spans="1:13" ht="14.4" customHeight="1" x14ac:dyDescent="0.3">
      <c r="A64" s="727" t="s">
        <v>762</v>
      </c>
      <c r="B64" s="728" t="s">
        <v>702</v>
      </c>
      <c r="C64" s="728" t="s">
        <v>810</v>
      </c>
      <c r="D64" s="728" t="s">
        <v>811</v>
      </c>
      <c r="E64" s="728" t="s">
        <v>812</v>
      </c>
      <c r="F64" s="732"/>
      <c r="G64" s="732"/>
      <c r="H64" s="746">
        <v>0</v>
      </c>
      <c r="I64" s="732">
        <v>1</v>
      </c>
      <c r="J64" s="732">
        <v>59.27</v>
      </c>
      <c r="K64" s="746">
        <v>1</v>
      </c>
      <c r="L64" s="732">
        <v>1</v>
      </c>
      <c r="M64" s="733">
        <v>59.27</v>
      </c>
    </row>
    <row r="65" spans="1:13" ht="14.4" customHeight="1" x14ac:dyDescent="0.3">
      <c r="A65" s="727" t="s">
        <v>762</v>
      </c>
      <c r="B65" s="728" t="s">
        <v>702</v>
      </c>
      <c r="C65" s="728" t="s">
        <v>708</v>
      </c>
      <c r="D65" s="728" t="s">
        <v>599</v>
      </c>
      <c r="E65" s="728" t="s">
        <v>709</v>
      </c>
      <c r="F65" s="732"/>
      <c r="G65" s="732"/>
      <c r="H65" s="746">
        <v>0</v>
      </c>
      <c r="I65" s="732">
        <v>2</v>
      </c>
      <c r="J65" s="732">
        <v>92.14</v>
      </c>
      <c r="K65" s="746">
        <v>1</v>
      </c>
      <c r="L65" s="732">
        <v>2</v>
      </c>
      <c r="M65" s="733">
        <v>92.14</v>
      </c>
    </row>
    <row r="66" spans="1:13" ht="14.4" customHeight="1" x14ac:dyDescent="0.3">
      <c r="A66" s="727" t="s">
        <v>763</v>
      </c>
      <c r="B66" s="728" t="s">
        <v>1119</v>
      </c>
      <c r="C66" s="728" t="s">
        <v>1034</v>
      </c>
      <c r="D66" s="728" t="s">
        <v>1035</v>
      </c>
      <c r="E66" s="728" t="s">
        <v>1036</v>
      </c>
      <c r="F66" s="732"/>
      <c r="G66" s="732"/>
      <c r="H66" s="746">
        <v>0</v>
      </c>
      <c r="I66" s="732">
        <v>1</v>
      </c>
      <c r="J66" s="732">
        <v>28.81</v>
      </c>
      <c r="K66" s="746">
        <v>1</v>
      </c>
      <c r="L66" s="732">
        <v>1</v>
      </c>
      <c r="M66" s="733">
        <v>28.81</v>
      </c>
    </row>
    <row r="67" spans="1:13" ht="14.4" customHeight="1" x14ac:dyDescent="0.3">
      <c r="A67" s="727" t="s">
        <v>763</v>
      </c>
      <c r="B67" s="728" t="s">
        <v>1120</v>
      </c>
      <c r="C67" s="728" t="s">
        <v>1030</v>
      </c>
      <c r="D67" s="728" t="s">
        <v>1031</v>
      </c>
      <c r="E67" s="728" t="s">
        <v>1032</v>
      </c>
      <c r="F67" s="732">
        <v>1</v>
      </c>
      <c r="G67" s="732">
        <v>1322.72</v>
      </c>
      <c r="H67" s="746">
        <v>1</v>
      </c>
      <c r="I67" s="732"/>
      <c r="J67" s="732"/>
      <c r="K67" s="746">
        <v>0</v>
      </c>
      <c r="L67" s="732">
        <v>1</v>
      </c>
      <c r="M67" s="733">
        <v>1322.72</v>
      </c>
    </row>
    <row r="68" spans="1:13" ht="14.4" customHeight="1" x14ac:dyDescent="0.3">
      <c r="A68" s="727" t="s">
        <v>763</v>
      </c>
      <c r="B68" s="728" t="s">
        <v>1114</v>
      </c>
      <c r="C68" s="728" t="s">
        <v>796</v>
      </c>
      <c r="D68" s="728" t="s">
        <v>797</v>
      </c>
      <c r="E68" s="728" t="s">
        <v>798</v>
      </c>
      <c r="F68" s="732"/>
      <c r="G68" s="732"/>
      <c r="H68" s="746">
        <v>0</v>
      </c>
      <c r="I68" s="732">
        <v>1</v>
      </c>
      <c r="J68" s="732">
        <v>35.11</v>
      </c>
      <c r="K68" s="746">
        <v>1</v>
      </c>
      <c r="L68" s="732">
        <v>1</v>
      </c>
      <c r="M68" s="733">
        <v>35.11</v>
      </c>
    </row>
    <row r="69" spans="1:13" ht="14.4" customHeight="1" x14ac:dyDescent="0.3">
      <c r="A69" s="727" t="s">
        <v>763</v>
      </c>
      <c r="B69" s="728" t="s">
        <v>1116</v>
      </c>
      <c r="C69" s="728" t="s">
        <v>819</v>
      </c>
      <c r="D69" s="728" t="s">
        <v>820</v>
      </c>
      <c r="E69" s="728" t="s">
        <v>821</v>
      </c>
      <c r="F69" s="732"/>
      <c r="G69" s="732"/>
      <c r="H69" s="746">
        <v>0</v>
      </c>
      <c r="I69" s="732">
        <v>1</v>
      </c>
      <c r="J69" s="732">
        <v>72.88</v>
      </c>
      <c r="K69" s="746">
        <v>1</v>
      </c>
      <c r="L69" s="732">
        <v>1</v>
      </c>
      <c r="M69" s="733">
        <v>72.88</v>
      </c>
    </row>
    <row r="70" spans="1:13" ht="14.4" customHeight="1" x14ac:dyDescent="0.3">
      <c r="A70" s="727" t="s">
        <v>763</v>
      </c>
      <c r="B70" s="728" t="s">
        <v>702</v>
      </c>
      <c r="C70" s="728" t="s">
        <v>822</v>
      </c>
      <c r="D70" s="728" t="s">
        <v>704</v>
      </c>
      <c r="E70" s="728" t="s">
        <v>823</v>
      </c>
      <c r="F70" s="732"/>
      <c r="G70" s="732"/>
      <c r="H70" s="746">
        <v>0</v>
      </c>
      <c r="I70" s="732">
        <v>2</v>
      </c>
      <c r="J70" s="732">
        <v>139.1</v>
      </c>
      <c r="K70" s="746">
        <v>1</v>
      </c>
      <c r="L70" s="732">
        <v>2</v>
      </c>
      <c r="M70" s="733">
        <v>139.1</v>
      </c>
    </row>
    <row r="71" spans="1:13" ht="14.4" customHeight="1" x14ac:dyDescent="0.3">
      <c r="A71" s="727" t="s">
        <v>763</v>
      </c>
      <c r="B71" s="728" t="s">
        <v>702</v>
      </c>
      <c r="C71" s="728" t="s">
        <v>703</v>
      </c>
      <c r="D71" s="728" t="s">
        <v>704</v>
      </c>
      <c r="E71" s="728" t="s">
        <v>705</v>
      </c>
      <c r="F71" s="732"/>
      <c r="G71" s="732"/>
      <c r="H71" s="746">
        <v>0</v>
      </c>
      <c r="I71" s="732">
        <v>1</v>
      </c>
      <c r="J71" s="732">
        <v>88.51</v>
      </c>
      <c r="K71" s="746">
        <v>1</v>
      </c>
      <c r="L71" s="732">
        <v>1</v>
      </c>
      <c r="M71" s="733">
        <v>88.51</v>
      </c>
    </row>
    <row r="72" spans="1:13" ht="14.4" customHeight="1" x14ac:dyDescent="0.3">
      <c r="A72" s="727" t="s">
        <v>763</v>
      </c>
      <c r="B72" s="728" t="s">
        <v>702</v>
      </c>
      <c r="C72" s="728" t="s">
        <v>1037</v>
      </c>
      <c r="D72" s="728" t="s">
        <v>704</v>
      </c>
      <c r="E72" s="728" t="s">
        <v>1038</v>
      </c>
      <c r="F72" s="732">
        <v>3</v>
      </c>
      <c r="G72" s="732">
        <v>0</v>
      </c>
      <c r="H72" s="746"/>
      <c r="I72" s="732"/>
      <c r="J72" s="732"/>
      <c r="K72" s="746"/>
      <c r="L72" s="732">
        <v>3</v>
      </c>
      <c r="M72" s="733">
        <v>0</v>
      </c>
    </row>
    <row r="73" spans="1:13" ht="14.4" customHeight="1" x14ac:dyDescent="0.3">
      <c r="A73" s="727" t="s">
        <v>763</v>
      </c>
      <c r="B73" s="728" t="s">
        <v>702</v>
      </c>
      <c r="C73" s="728" t="s">
        <v>785</v>
      </c>
      <c r="D73" s="728" t="s">
        <v>704</v>
      </c>
      <c r="E73" s="728" t="s">
        <v>786</v>
      </c>
      <c r="F73" s="732">
        <v>6</v>
      </c>
      <c r="G73" s="732">
        <v>948.30000000000007</v>
      </c>
      <c r="H73" s="746">
        <v>1</v>
      </c>
      <c r="I73" s="732"/>
      <c r="J73" s="732"/>
      <c r="K73" s="746">
        <v>0</v>
      </c>
      <c r="L73" s="732">
        <v>6</v>
      </c>
      <c r="M73" s="733">
        <v>948.30000000000007</v>
      </c>
    </row>
    <row r="74" spans="1:13" ht="14.4" customHeight="1" x14ac:dyDescent="0.3">
      <c r="A74" s="727" t="s">
        <v>763</v>
      </c>
      <c r="B74" s="728" t="s">
        <v>702</v>
      </c>
      <c r="C74" s="728" t="s">
        <v>767</v>
      </c>
      <c r="D74" s="728" t="s">
        <v>704</v>
      </c>
      <c r="E74" s="728" t="s">
        <v>768</v>
      </c>
      <c r="F74" s="732"/>
      <c r="G74" s="732"/>
      <c r="H74" s="746"/>
      <c r="I74" s="732">
        <v>2</v>
      </c>
      <c r="J74" s="732">
        <v>0</v>
      </c>
      <c r="K74" s="746"/>
      <c r="L74" s="732">
        <v>2</v>
      </c>
      <c r="M74" s="733">
        <v>0</v>
      </c>
    </row>
    <row r="75" spans="1:13" ht="14.4" customHeight="1" x14ac:dyDescent="0.3">
      <c r="A75" s="727" t="s">
        <v>763</v>
      </c>
      <c r="B75" s="728" t="s">
        <v>702</v>
      </c>
      <c r="C75" s="728" t="s">
        <v>706</v>
      </c>
      <c r="D75" s="728" t="s">
        <v>597</v>
      </c>
      <c r="E75" s="728" t="s">
        <v>707</v>
      </c>
      <c r="F75" s="732"/>
      <c r="G75" s="732"/>
      <c r="H75" s="746">
        <v>0</v>
      </c>
      <c r="I75" s="732">
        <v>45</v>
      </c>
      <c r="J75" s="732">
        <v>4445.0999999999995</v>
      </c>
      <c r="K75" s="746">
        <v>1</v>
      </c>
      <c r="L75" s="732">
        <v>45</v>
      </c>
      <c r="M75" s="733">
        <v>4445.0999999999995</v>
      </c>
    </row>
    <row r="76" spans="1:13" ht="14.4" customHeight="1" x14ac:dyDescent="0.3">
      <c r="A76" s="727" t="s">
        <v>763</v>
      </c>
      <c r="B76" s="728" t="s">
        <v>702</v>
      </c>
      <c r="C76" s="728" t="s">
        <v>710</v>
      </c>
      <c r="D76" s="728" t="s">
        <v>595</v>
      </c>
      <c r="E76" s="728" t="s">
        <v>711</v>
      </c>
      <c r="F76" s="732"/>
      <c r="G76" s="732"/>
      <c r="H76" s="746">
        <v>0</v>
      </c>
      <c r="I76" s="732">
        <v>85</v>
      </c>
      <c r="J76" s="732">
        <v>6717.5499999999993</v>
      </c>
      <c r="K76" s="746">
        <v>1</v>
      </c>
      <c r="L76" s="732">
        <v>85</v>
      </c>
      <c r="M76" s="733">
        <v>6717.5499999999993</v>
      </c>
    </row>
    <row r="77" spans="1:13" ht="14.4" customHeight="1" x14ac:dyDescent="0.3">
      <c r="A77" s="727" t="s">
        <v>763</v>
      </c>
      <c r="B77" s="728" t="s">
        <v>702</v>
      </c>
      <c r="C77" s="728" t="s">
        <v>772</v>
      </c>
      <c r="D77" s="728" t="s">
        <v>704</v>
      </c>
      <c r="E77" s="728" t="s">
        <v>773</v>
      </c>
      <c r="F77" s="732"/>
      <c r="G77" s="732"/>
      <c r="H77" s="746">
        <v>0</v>
      </c>
      <c r="I77" s="732">
        <v>7</v>
      </c>
      <c r="J77" s="732">
        <v>414.89</v>
      </c>
      <c r="K77" s="746">
        <v>1</v>
      </c>
      <c r="L77" s="732">
        <v>7</v>
      </c>
      <c r="M77" s="733">
        <v>414.89</v>
      </c>
    </row>
    <row r="78" spans="1:13" ht="14.4" customHeight="1" x14ac:dyDescent="0.3">
      <c r="A78" s="727" t="s">
        <v>763</v>
      </c>
      <c r="B78" s="728" t="s">
        <v>702</v>
      </c>
      <c r="C78" s="728" t="s">
        <v>774</v>
      </c>
      <c r="D78" s="728" t="s">
        <v>704</v>
      </c>
      <c r="E78" s="728" t="s">
        <v>775</v>
      </c>
      <c r="F78" s="732">
        <v>5</v>
      </c>
      <c r="G78" s="732">
        <v>493.9</v>
      </c>
      <c r="H78" s="746">
        <v>1</v>
      </c>
      <c r="I78" s="732"/>
      <c r="J78" s="732"/>
      <c r="K78" s="746">
        <v>0</v>
      </c>
      <c r="L78" s="732">
        <v>5</v>
      </c>
      <c r="M78" s="733">
        <v>493.9</v>
      </c>
    </row>
    <row r="79" spans="1:13" ht="14.4" customHeight="1" x14ac:dyDescent="0.3">
      <c r="A79" s="727" t="s">
        <v>763</v>
      </c>
      <c r="B79" s="728" t="s">
        <v>702</v>
      </c>
      <c r="C79" s="728" t="s">
        <v>787</v>
      </c>
      <c r="D79" s="728" t="s">
        <v>704</v>
      </c>
      <c r="E79" s="728" t="s">
        <v>788</v>
      </c>
      <c r="F79" s="732"/>
      <c r="G79" s="732"/>
      <c r="H79" s="746">
        <v>0</v>
      </c>
      <c r="I79" s="732">
        <v>20</v>
      </c>
      <c r="J79" s="732">
        <v>2370.8000000000002</v>
      </c>
      <c r="K79" s="746">
        <v>1</v>
      </c>
      <c r="L79" s="732">
        <v>20</v>
      </c>
      <c r="M79" s="733">
        <v>2370.8000000000002</v>
      </c>
    </row>
    <row r="80" spans="1:13" ht="14.4" customHeight="1" x14ac:dyDescent="0.3">
      <c r="A80" s="727" t="s">
        <v>763</v>
      </c>
      <c r="B80" s="728" t="s">
        <v>702</v>
      </c>
      <c r="C80" s="728" t="s">
        <v>776</v>
      </c>
      <c r="D80" s="728" t="s">
        <v>704</v>
      </c>
      <c r="E80" s="728" t="s">
        <v>777</v>
      </c>
      <c r="F80" s="732">
        <v>27</v>
      </c>
      <c r="G80" s="732">
        <v>2133.81</v>
      </c>
      <c r="H80" s="746">
        <v>1</v>
      </c>
      <c r="I80" s="732"/>
      <c r="J80" s="732"/>
      <c r="K80" s="746">
        <v>0</v>
      </c>
      <c r="L80" s="732">
        <v>27</v>
      </c>
      <c r="M80" s="733">
        <v>2133.81</v>
      </c>
    </row>
    <row r="81" spans="1:13" ht="14.4" customHeight="1" x14ac:dyDescent="0.3">
      <c r="A81" s="727" t="s">
        <v>763</v>
      </c>
      <c r="B81" s="728" t="s">
        <v>702</v>
      </c>
      <c r="C81" s="728" t="s">
        <v>769</v>
      </c>
      <c r="D81" s="728" t="s">
        <v>770</v>
      </c>
      <c r="E81" s="728" t="s">
        <v>771</v>
      </c>
      <c r="F81" s="732"/>
      <c r="G81" s="732"/>
      <c r="H81" s="746">
        <v>0</v>
      </c>
      <c r="I81" s="732">
        <v>47</v>
      </c>
      <c r="J81" s="732">
        <v>5571.3799999999992</v>
      </c>
      <c r="K81" s="746">
        <v>1</v>
      </c>
      <c r="L81" s="732">
        <v>47</v>
      </c>
      <c r="M81" s="733">
        <v>5571.3799999999992</v>
      </c>
    </row>
    <row r="82" spans="1:13" ht="14.4" customHeight="1" x14ac:dyDescent="0.3">
      <c r="A82" s="727" t="s">
        <v>763</v>
      </c>
      <c r="B82" s="728" t="s">
        <v>702</v>
      </c>
      <c r="C82" s="728" t="s">
        <v>810</v>
      </c>
      <c r="D82" s="728" t="s">
        <v>811</v>
      </c>
      <c r="E82" s="728" t="s">
        <v>812</v>
      </c>
      <c r="F82" s="732"/>
      <c r="G82" s="732"/>
      <c r="H82" s="746">
        <v>0</v>
      </c>
      <c r="I82" s="732">
        <v>7</v>
      </c>
      <c r="J82" s="732">
        <v>414.89</v>
      </c>
      <c r="K82" s="746">
        <v>1</v>
      </c>
      <c r="L82" s="732">
        <v>7</v>
      </c>
      <c r="M82" s="733">
        <v>414.89</v>
      </c>
    </row>
    <row r="83" spans="1:13" ht="14.4" customHeight="1" x14ac:dyDescent="0.3">
      <c r="A83" s="727" t="s">
        <v>763</v>
      </c>
      <c r="B83" s="728" t="s">
        <v>702</v>
      </c>
      <c r="C83" s="728" t="s">
        <v>708</v>
      </c>
      <c r="D83" s="728" t="s">
        <v>599</v>
      </c>
      <c r="E83" s="728" t="s">
        <v>709</v>
      </c>
      <c r="F83" s="732"/>
      <c r="G83" s="732"/>
      <c r="H83" s="746">
        <v>0</v>
      </c>
      <c r="I83" s="732">
        <v>3</v>
      </c>
      <c r="J83" s="732">
        <v>138.21</v>
      </c>
      <c r="K83" s="746">
        <v>1</v>
      </c>
      <c r="L83" s="732">
        <v>3</v>
      </c>
      <c r="M83" s="733">
        <v>138.21</v>
      </c>
    </row>
    <row r="84" spans="1:13" ht="14.4" customHeight="1" x14ac:dyDescent="0.3">
      <c r="A84" s="727" t="s">
        <v>764</v>
      </c>
      <c r="B84" s="728" t="s">
        <v>1121</v>
      </c>
      <c r="C84" s="728" t="s">
        <v>1069</v>
      </c>
      <c r="D84" s="728" t="s">
        <v>1070</v>
      </c>
      <c r="E84" s="728" t="s">
        <v>1071</v>
      </c>
      <c r="F84" s="732"/>
      <c r="G84" s="732"/>
      <c r="H84" s="746">
        <v>0</v>
      </c>
      <c r="I84" s="732">
        <v>1</v>
      </c>
      <c r="J84" s="732">
        <v>181.94</v>
      </c>
      <c r="K84" s="746">
        <v>1</v>
      </c>
      <c r="L84" s="732">
        <v>1</v>
      </c>
      <c r="M84" s="733">
        <v>181.94</v>
      </c>
    </row>
    <row r="85" spans="1:13" ht="14.4" customHeight="1" x14ac:dyDescent="0.3">
      <c r="A85" s="727" t="s">
        <v>764</v>
      </c>
      <c r="B85" s="728" t="s">
        <v>702</v>
      </c>
      <c r="C85" s="728" t="s">
        <v>872</v>
      </c>
      <c r="D85" s="728" t="s">
        <v>704</v>
      </c>
      <c r="E85" s="728" t="s">
        <v>873</v>
      </c>
      <c r="F85" s="732"/>
      <c r="G85" s="732"/>
      <c r="H85" s="746"/>
      <c r="I85" s="732">
        <v>2</v>
      </c>
      <c r="J85" s="732">
        <v>0</v>
      </c>
      <c r="K85" s="746"/>
      <c r="L85" s="732">
        <v>2</v>
      </c>
      <c r="M85" s="733">
        <v>0</v>
      </c>
    </row>
    <row r="86" spans="1:13" ht="14.4" customHeight="1" x14ac:dyDescent="0.3">
      <c r="A86" s="727" t="s">
        <v>764</v>
      </c>
      <c r="B86" s="728" t="s">
        <v>702</v>
      </c>
      <c r="C86" s="728" t="s">
        <v>822</v>
      </c>
      <c r="D86" s="728" t="s">
        <v>704</v>
      </c>
      <c r="E86" s="728" t="s">
        <v>823</v>
      </c>
      <c r="F86" s="732"/>
      <c r="G86" s="732"/>
      <c r="H86" s="746">
        <v>0</v>
      </c>
      <c r="I86" s="732">
        <v>3</v>
      </c>
      <c r="J86" s="732">
        <v>208.64999999999998</v>
      </c>
      <c r="K86" s="746">
        <v>1</v>
      </c>
      <c r="L86" s="732">
        <v>3</v>
      </c>
      <c r="M86" s="733">
        <v>208.64999999999998</v>
      </c>
    </row>
    <row r="87" spans="1:13" ht="14.4" customHeight="1" x14ac:dyDescent="0.3">
      <c r="A87" s="727" t="s">
        <v>764</v>
      </c>
      <c r="B87" s="728" t="s">
        <v>702</v>
      </c>
      <c r="C87" s="728" t="s">
        <v>1058</v>
      </c>
      <c r="D87" s="728" t="s">
        <v>704</v>
      </c>
      <c r="E87" s="728" t="s">
        <v>1059</v>
      </c>
      <c r="F87" s="732"/>
      <c r="G87" s="732"/>
      <c r="H87" s="746"/>
      <c r="I87" s="732">
        <v>6</v>
      </c>
      <c r="J87" s="732">
        <v>0</v>
      </c>
      <c r="K87" s="746"/>
      <c r="L87" s="732">
        <v>6</v>
      </c>
      <c r="M87" s="733">
        <v>0</v>
      </c>
    </row>
    <row r="88" spans="1:13" ht="14.4" customHeight="1" x14ac:dyDescent="0.3">
      <c r="A88" s="727" t="s">
        <v>764</v>
      </c>
      <c r="B88" s="728" t="s">
        <v>702</v>
      </c>
      <c r="C88" s="728" t="s">
        <v>703</v>
      </c>
      <c r="D88" s="728" t="s">
        <v>704</v>
      </c>
      <c r="E88" s="728" t="s">
        <v>705</v>
      </c>
      <c r="F88" s="732"/>
      <c r="G88" s="732"/>
      <c r="H88" s="746">
        <v>0</v>
      </c>
      <c r="I88" s="732">
        <v>4</v>
      </c>
      <c r="J88" s="732">
        <v>354.04</v>
      </c>
      <c r="K88" s="746">
        <v>1</v>
      </c>
      <c r="L88" s="732">
        <v>4</v>
      </c>
      <c r="M88" s="733">
        <v>354.04</v>
      </c>
    </row>
    <row r="89" spans="1:13" ht="14.4" customHeight="1" x14ac:dyDescent="0.3">
      <c r="A89" s="727" t="s">
        <v>764</v>
      </c>
      <c r="B89" s="728" t="s">
        <v>702</v>
      </c>
      <c r="C89" s="728" t="s">
        <v>1037</v>
      </c>
      <c r="D89" s="728" t="s">
        <v>704</v>
      </c>
      <c r="E89" s="728" t="s">
        <v>1038</v>
      </c>
      <c r="F89" s="732">
        <v>7</v>
      </c>
      <c r="G89" s="732">
        <v>0</v>
      </c>
      <c r="H89" s="746"/>
      <c r="I89" s="732"/>
      <c r="J89" s="732"/>
      <c r="K89" s="746"/>
      <c r="L89" s="732">
        <v>7</v>
      </c>
      <c r="M89" s="733">
        <v>0</v>
      </c>
    </row>
    <row r="90" spans="1:13" ht="14.4" customHeight="1" x14ac:dyDescent="0.3">
      <c r="A90" s="727" t="s">
        <v>764</v>
      </c>
      <c r="B90" s="728" t="s">
        <v>702</v>
      </c>
      <c r="C90" s="728" t="s">
        <v>785</v>
      </c>
      <c r="D90" s="728" t="s">
        <v>704</v>
      </c>
      <c r="E90" s="728" t="s">
        <v>786</v>
      </c>
      <c r="F90" s="732">
        <v>1</v>
      </c>
      <c r="G90" s="732">
        <v>158.05000000000001</v>
      </c>
      <c r="H90" s="746">
        <v>1</v>
      </c>
      <c r="I90" s="732"/>
      <c r="J90" s="732"/>
      <c r="K90" s="746">
        <v>0</v>
      </c>
      <c r="L90" s="732">
        <v>1</v>
      </c>
      <c r="M90" s="733">
        <v>158.05000000000001</v>
      </c>
    </row>
    <row r="91" spans="1:13" ht="14.4" customHeight="1" x14ac:dyDescent="0.3">
      <c r="A91" s="727" t="s">
        <v>764</v>
      </c>
      <c r="B91" s="728" t="s">
        <v>702</v>
      </c>
      <c r="C91" s="728" t="s">
        <v>767</v>
      </c>
      <c r="D91" s="728" t="s">
        <v>704</v>
      </c>
      <c r="E91" s="728" t="s">
        <v>768</v>
      </c>
      <c r="F91" s="732"/>
      <c r="G91" s="732"/>
      <c r="H91" s="746"/>
      <c r="I91" s="732">
        <v>3</v>
      </c>
      <c r="J91" s="732">
        <v>0</v>
      </c>
      <c r="K91" s="746"/>
      <c r="L91" s="732">
        <v>3</v>
      </c>
      <c r="M91" s="733">
        <v>0</v>
      </c>
    </row>
    <row r="92" spans="1:13" ht="14.4" customHeight="1" x14ac:dyDescent="0.3">
      <c r="A92" s="727" t="s">
        <v>764</v>
      </c>
      <c r="B92" s="728" t="s">
        <v>702</v>
      </c>
      <c r="C92" s="728" t="s">
        <v>706</v>
      </c>
      <c r="D92" s="728" t="s">
        <v>597</v>
      </c>
      <c r="E92" s="728" t="s">
        <v>707</v>
      </c>
      <c r="F92" s="732"/>
      <c r="G92" s="732"/>
      <c r="H92" s="746">
        <v>0</v>
      </c>
      <c r="I92" s="732">
        <v>20</v>
      </c>
      <c r="J92" s="732">
        <v>1975.6000000000004</v>
      </c>
      <c r="K92" s="746">
        <v>1</v>
      </c>
      <c r="L92" s="732">
        <v>20</v>
      </c>
      <c r="M92" s="733">
        <v>1975.6000000000004</v>
      </c>
    </row>
    <row r="93" spans="1:13" ht="14.4" customHeight="1" x14ac:dyDescent="0.3">
      <c r="A93" s="727" t="s">
        <v>764</v>
      </c>
      <c r="B93" s="728" t="s">
        <v>702</v>
      </c>
      <c r="C93" s="728" t="s">
        <v>710</v>
      </c>
      <c r="D93" s="728" t="s">
        <v>595</v>
      </c>
      <c r="E93" s="728" t="s">
        <v>711</v>
      </c>
      <c r="F93" s="732"/>
      <c r="G93" s="732"/>
      <c r="H93" s="746">
        <v>0</v>
      </c>
      <c r="I93" s="732">
        <v>47</v>
      </c>
      <c r="J93" s="732">
        <v>3714.41</v>
      </c>
      <c r="K93" s="746">
        <v>1</v>
      </c>
      <c r="L93" s="732">
        <v>47</v>
      </c>
      <c r="M93" s="733">
        <v>3714.41</v>
      </c>
    </row>
    <row r="94" spans="1:13" ht="14.4" customHeight="1" x14ac:dyDescent="0.3">
      <c r="A94" s="727" t="s">
        <v>764</v>
      </c>
      <c r="B94" s="728" t="s">
        <v>702</v>
      </c>
      <c r="C94" s="728" t="s">
        <v>1060</v>
      </c>
      <c r="D94" s="728" t="s">
        <v>855</v>
      </c>
      <c r="E94" s="728"/>
      <c r="F94" s="732"/>
      <c r="G94" s="732"/>
      <c r="H94" s="746">
        <v>0</v>
      </c>
      <c r="I94" s="732">
        <v>1</v>
      </c>
      <c r="J94" s="732">
        <v>62.24</v>
      </c>
      <c r="K94" s="746">
        <v>1</v>
      </c>
      <c r="L94" s="732">
        <v>1</v>
      </c>
      <c r="M94" s="733">
        <v>62.24</v>
      </c>
    </row>
    <row r="95" spans="1:13" ht="14.4" customHeight="1" x14ac:dyDescent="0.3">
      <c r="A95" s="727" t="s">
        <v>764</v>
      </c>
      <c r="B95" s="728" t="s">
        <v>702</v>
      </c>
      <c r="C95" s="728" t="s">
        <v>772</v>
      </c>
      <c r="D95" s="728" t="s">
        <v>704</v>
      </c>
      <c r="E95" s="728" t="s">
        <v>773</v>
      </c>
      <c r="F95" s="732"/>
      <c r="G95" s="732"/>
      <c r="H95" s="746">
        <v>0</v>
      </c>
      <c r="I95" s="732">
        <v>4</v>
      </c>
      <c r="J95" s="732">
        <v>237.08</v>
      </c>
      <c r="K95" s="746">
        <v>1</v>
      </c>
      <c r="L95" s="732">
        <v>4</v>
      </c>
      <c r="M95" s="733">
        <v>237.08</v>
      </c>
    </row>
    <row r="96" spans="1:13" ht="14.4" customHeight="1" x14ac:dyDescent="0.3">
      <c r="A96" s="727" t="s">
        <v>764</v>
      </c>
      <c r="B96" s="728" t="s">
        <v>702</v>
      </c>
      <c r="C96" s="728" t="s">
        <v>774</v>
      </c>
      <c r="D96" s="728" t="s">
        <v>704</v>
      </c>
      <c r="E96" s="728" t="s">
        <v>775</v>
      </c>
      <c r="F96" s="732">
        <v>5</v>
      </c>
      <c r="G96" s="732">
        <v>493.90000000000003</v>
      </c>
      <c r="H96" s="746">
        <v>1</v>
      </c>
      <c r="I96" s="732"/>
      <c r="J96" s="732"/>
      <c r="K96" s="746">
        <v>0</v>
      </c>
      <c r="L96" s="732">
        <v>5</v>
      </c>
      <c r="M96" s="733">
        <v>493.90000000000003</v>
      </c>
    </row>
    <row r="97" spans="1:13" ht="14.4" customHeight="1" x14ac:dyDescent="0.3">
      <c r="A97" s="727" t="s">
        <v>764</v>
      </c>
      <c r="B97" s="728" t="s">
        <v>702</v>
      </c>
      <c r="C97" s="728" t="s">
        <v>877</v>
      </c>
      <c r="D97" s="728" t="s">
        <v>770</v>
      </c>
      <c r="E97" s="728" t="s">
        <v>878</v>
      </c>
      <c r="F97" s="732"/>
      <c r="G97" s="732"/>
      <c r="H97" s="746">
        <v>0</v>
      </c>
      <c r="I97" s="732">
        <v>4</v>
      </c>
      <c r="J97" s="732">
        <v>474.16</v>
      </c>
      <c r="K97" s="746">
        <v>1</v>
      </c>
      <c r="L97" s="732">
        <v>4</v>
      </c>
      <c r="M97" s="733">
        <v>474.16</v>
      </c>
    </row>
    <row r="98" spans="1:13" ht="14.4" customHeight="1" x14ac:dyDescent="0.3">
      <c r="A98" s="727" t="s">
        <v>764</v>
      </c>
      <c r="B98" s="728" t="s">
        <v>702</v>
      </c>
      <c r="C98" s="728" t="s">
        <v>1062</v>
      </c>
      <c r="D98" s="728" t="s">
        <v>599</v>
      </c>
      <c r="E98" s="728" t="s">
        <v>1063</v>
      </c>
      <c r="F98" s="732"/>
      <c r="G98" s="732"/>
      <c r="H98" s="746">
        <v>0</v>
      </c>
      <c r="I98" s="732">
        <v>1</v>
      </c>
      <c r="J98" s="732">
        <v>46.07</v>
      </c>
      <c r="K98" s="746">
        <v>1</v>
      </c>
      <c r="L98" s="732">
        <v>1</v>
      </c>
      <c r="M98" s="733">
        <v>46.07</v>
      </c>
    </row>
    <row r="99" spans="1:13" ht="14.4" customHeight="1" x14ac:dyDescent="0.3">
      <c r="A99" s="727" t="s">
        <v>764</v>
      </c>
      <c r="B99" s="728" t="s">
        <v>702</v>
      </c>
      <c r="C99" s="728" t="s">
        <v>1064</v>
      </c>
      <c r="D99" s="728" t="s">
        <v>595</v>
      </c>
      <c r="E99" s="728" t="s">
        <v>1065</v>
      </c>
      <c r="F99" s="732"/>
      <c r="G99" s="732"/>
      <c r="H99" s="746">
        <v>0</v>
      </c>
      <c r="I99" s="732">
        <v>17</v>
      </c>
      <c r="J99" s="732">
        <v>1343.5099999999998</v>
      </c>
      <c r="K99" s="746">
        <v>1</v>
      </c>
      <c r="L99" s="732">
        <v>17</v>
      </c>
      <c r="M99" s="733">
        <v>1343.5099999999998</v>
      </c>
    </row>
    <row r="100" spans="1:13" ht="14.4" customHeight="1" x14ac:dyDescent="0.3">
      <c r="A100" s="727" t="s">
        <v>764</v>
      </c>
      <c r="B100" s="728" t="s">
        <v>702</v>
      </c>
      <c r="C100" s="728" t="s">
        <v>712</v>
      </c>
      <c r="D100" s="728" t="s">
        <v>704</v>
      </c>
      <c r="E100" s="728" t="s">
        <v>713</v>
      </c>
      <c r="F100" s="732"/>
      <c r="G100" s="732"/>
      <c r="H100" s="746">
        <v>0</v>
      </c>
      <c r="I100" s="732">
        <v>4</v>
      </c>
      <c r="J100" s="732">
        <v>184.28</v>
      </c>
      <c r="K100" s="746">
        <v>1</v>
      </c>
      <c r="L100" s="732">
        <v>4</v>
      </c>
      <c r="M100" s="733">
        <v>184.28</v>
      </c>
    </row>
    <row r="101" spans="1:13" ht="14.4" customHeight="1" x14ac:dyDescent="0.3">
      <c r="A101" s="727" t="s">
        <v>764</v>
      </c>
      <c r="B101" s="728" t="s">
        <v>702</v>
      </c>
      <c r="C101" s="728" t="s">
        <v>787</v>
      </c>
      <c r="D101" s="728" t="s">
        <v>704</v>
      </c>
      <c r="E101" s="728" t="s">
        <v>788</v>
      </c>
      <c r="F101" s="732"/>
      <c r="G101" s="732"/>
      <c r="H101" s="746">
        <v>0</v>
      </c>
      <c r="I101" s="732">
        <v>17</v>
      </c>
      <c r="J101" s="732">
        <v>2015.1799999999998</v>
      </c>
      <c r="K101" s="746">
        <v>1</v>
      </c>
      <c r="L101" s="732">
        <v>17</v>
      </c>
      <c r="M101" s="733">
        <v>2015.1799999999998</v>
      </c>
    </row>
    <row r="102" spans="1:13" ht="14.4" customHeight="1" x14ac:dyDescent="0.3">
      <c r="A102" s="727" t="s">
        <v>764</v>
      </c>
      <c r="B102" s="728" t="s">
        <v>702</v>
      </c>
      <c r="C102" s="728" t="s">
        <v>776</v>
      </c>
      <c r="D102" s="728" t="s">
        <v>704</v>
      </c>
      <c r="E102" s="728" t="s">
        <v>777</v>
      </c>
      <c r="F102" s="732">
        <v>15</v>
      </c>
      <c r="G102" s="732">
        <v>1185.4499999999998</v>
      </c>
      <c r="H102" s="746">
        <v>1</v>
      </c>
      <c r="I102" s="732"/>
      <c r="J102" s="732"/>
      <c r="K102" s="746">
        <v>0</v>
      </c>
      <c r="L102" s="732">
        <v>15</v>
      </c>
      <c r="M102" s="733">
        <v>1185.4499999999998</v>
      </c>
    </row>
    <row r="103" spans="1:13" ht="14.4" customHeight="1" x14ac:dyDescent="0.3">
      <c r="A103" s="727" t="s">
        <v>764</v>
      </c>
      <c r="B103" s="728" t="s">
        <v>702</v>
      </c>
      <c r="C103" s="728" t="s">
        <v>769</v>
      </c>
      <c r="D103" s="728" t="s">
        <v>770</v>
      </c>
      <c r="E103" s="728" t="s">
        <v>771</v>
      </c>
      <c r="F103" s="732"/>
      <c r="G103" s="732"/>
      <c r="H103" s="746">
        <v>0</v>
      </c>
      <c r="I103" s="732">
        <v>49</v>
      </c>
      <c r="J103" s="732">
        <v>5808.4599999999991</v>
      </c>
      <c r="K103" s="746">
        <v>1</v>
      </c>
      <c r="L103" s="732">
        <v>49</v>
      </c>
      <c r="M103" s="733">
        <v>5808.4599999999991</v>
      </c>
    </row>
    <row r="104" spans="1:13" ht="14.4" customHeight="1" x14ac:dyDescent="0.3">
      <c r="A104" s="727" t="s">
        <v>764</v>
      </c>
      <c r="B104" s="728" t="s">
        <v>702</v>
      </c>
      <c r="C104" s="728" t="s">
        <v>810</v>
      </c>
      <c r="D104" s="728" t="s">
        <v>811</v>
      </c>
      <c r="E104" s="728" t="s">
        <v>812</v>
      </c>
      <c r="F104" s="732"/>
      <c r="G104" s="732"/>
      <c r="H104" s="746">
        <v>0</v>
      </c>
      <c r="I104" s="732">
        <v>7</v>
      </c>
      <c r="J104" s="732">
        <v>414.89</v>
      </c>
      <c r="K104" s="746">
        <v>1</v>
      </c>
      <c r="L104" s="732">
        <v>7</v>
      </c>
      <c r="M104" s="733">
        <v>414.89</v>
      </c>
    </row>
    <row r="105" spans="1:13" ht="14.4" customHeight="1" x14ac:dyDescent="0.3">
      <c r="A105" s="727" t="s">
        <v>764</v>
      </c>
      <c r="B105" s="728" t="s">
        <v>702</v>
      </c>
      <c r="C105" s="728" t="s">
        <v>708</v>
      </c>
      <c r="D105" s="728" t="s">
        <v>599</v>
      </c>
      <c r="E105" s="728" t="s">
        <v>709</v>
      </c>
      <c r="F105" s="732"/>
      <c r="G105" s="732"/>
      <c r="H105" s="746">
        <v>0</v>
      </c>
      <c r="I105" s="732">
        <v>5</v>
      </c>
      <c r="J105" s="732">
        <v>230.35</v>
      </c>
      <c r="K105" s="746">
        <v>1</v>
      </c>
      <c r="L105" s="732">
        <v>5</v>
      </c>
      <c r="M105" s="733">
        <v>230.35</v>
      </c>
    </row>
    <row r="106" spans="1:13" ht="14.4" customHeight="1" x14ac:dyDescent="0.3">
      <c r="A106" s="727" t="s">
        <v>764</v>
      </c>
      <c r="B106" s="728" t="s">
        <v>702</v>
      </c>
      <c r="C106" s="728" t="s">
        <v>879</v>
      </c>
      <c r="D106" s="728" t="s">
        <v>880</v>
      </c>
      <c r="E106" s="728" t="s">
        <v>881</v>
      </c>
      <c r="F106" s="732">
        <v>10</v>
      </c>
      <c r="G106" s="732">
        <v>790.3</v>
      </c>
      <c r="H106" s="746">
        <v>1</v>
      </c>
      <c r="I106" s="732"/>
      <c r="J106" s="732"/>
      <c r="K106" s="746">
        <v>0</v>
      </c>
      <c r="L106" s="732">
        <v>10</v>
      </c>
      <c r="M106" s="733">
        <v>790.3</v>
      </c>
    </row>
    <row r="107" spans="1:13" ht="14.4" customHeight="1" x14ac:dyDescent="0.3">
      <c r="A107" s="727" t="s">
        <v>764</v>
      </c>
      <c r="B107" s="728" t="s">
        <v>721</v>
      </c>
      <c r="C107" s="728" t="s">
        <v>722</v>
      </c>
      <c r="D107" s="728" t="s">
        <v>622</v>
      </c>
      <c r="E107" s="728" t="s">
        <v>723</v>
      </c>
      <c r="F107" s="732"/>
      <c r="G107" s="732"/>
      <c r="H107" s="746"/>
      <c r="I107" s="732">
        <v>1</v>
      </c>
      <c r="J107" s="732">
        <v>0</v>
      </c>
      <c r="K107" s="746"/>
      <c r="L107" s="732">
        <v>1</v>
      </c>
      <c r="M107" s="733">
        <v>0</v>
      </c>
    </row>
    <row r="108" spans="1:13" ht="14.4" customHeight="1" x14ac:dyDescent="0.3">
      <c r="A108" s="727" t="s">
        <v>764</v>
      </c>
      <c r="B108" s="728" t="s">
        <v>721</v>
      </c>
      <c r="C108" s="728" t="s">
        <v>1072</v>
      </c>
      <c r="D108" s="728" t="s">
        <v>622</v>
      </c>
      <c r="E108" s="728" t="s">
        <v>1073</v>
      </c>
      <c r="F108" s="732"/>
      <c r="G108" s="732"/>
      <c r="H108" s="746"/>
      <c r="I108" s="732">
        <v>1</v>
      </c>
      <c r="J108" s="732">
        <v>0</v>
      </c>
      <c r="K108" s="746"/>
      <c r="L108" s="732">
        <v>1</v>
      </c>
      <c r="M108" s="733">
        <v>0</v>
      </c>
    </row>
    <row r="109" spans="1:13" ht="14.4" customHeight="1" x14ac:dyDescent="0.3">
      <c r="A109" s="727" t="s">
        <v>765</v>
      </c>
      <c r="B109" s="728" t="s">
        <v>1115</v>
      </c>
      <c r="C109" s="728" t="s">
        <v>829</v>
      </c>
      <c r="D109" s="728" t="s">
        <v>830</v>
      </c>
      <c r="E109" s="728" t="s">
        <v>831</v>
      </c>
      <c r="F109" s="732">
        <v>1</v>
      </c>
      <c r="G109" s="732">
        <v>0</v>
      </c>
      <c r="H109" s="746"/>
      <c r="I109" s="732"/>
      <c r="J109" s="732"/>
      <c r="K109" s="746"/>
      <c r="L109" s="732">
        <v>1</v>
      </c>
      <c r="M109" s="733">
        <v>0</v>
      </c>
    </row>
    <row r="110" spans="1:13" ht="14.4" customHeight="1" x14ac:dyDescent="0.3">
      <c r="A110" s="727" t="s">
        <v>765</v>
      </c>
      <c r="B110" s="728" t="s">
        <v>1122</v>
      </c>
      <c r="C110" s="728" t="s">
        <v>1075</v>
      </c>
      <c r="D110" s="728" t="s">
        <v>1076</v>
      </c>
      <c r="E110" s="728" t="s">
        <v>1077</v>
      </c>
      <c r="F110" s="732">
        <v>1</v>
      </c>
      <c r="G110" s="732">
        <v>0</v>
      </c>
      <c r="H110" s="746"/>
      <c r="I110" s="732"/>
      <c r="J110" s="732"/>
      <c r="K110" s="746"/>
      <c r="L110" s="732">
        <v>1</v>
      </c>
      <c r="M110" s="733">
        <v>0</v>
      </c>
    </row>
    <row r="111" spans="1:13" ht="14.4" customHeight="1" x14ac:dyDescent="0.3">
      <c r="A111" s="727" t="s">
        <v>765</v>
      </c>
      <c r="B111" s="728" t="s">
        <v>702</v>
      </c>
      <c r="C111" s="728" t="s">
        <v>822</v>
      </c>
      <c r="D111" s="728" t="s">
        <v>704</v>
      </c>
      <c r="E111" s="728" t="s">
        <v>823</v>
      </c>
      <c r="F111" s="732"/>
      <c r="G111" s="732"/>
      <c r="H111" s="746">
        <v>0</v>
      </c>
      <c r="I111" s="732">
        <v>2</v>
      </c>
      <c r="J111" s="732">
        <v>139.1</v>
      </c>
      <c r="K111" s="746">
        <v>1</v>
      </c>
      <c r="L111" s="732">
        <v>2</v>
      </c>
      <c r="M111" s="733">
        <v>139.1</v>
      </c>
    </row>
    <row r="112" spans="1:13" ht="14.4" customHeight="1" x14ac:dyDescent="0.3">
      <c r="A112" s="727" t="s">
        <v>765</v>
      </c>
      <c r="B112" s="728" t="s">
        <v>702</v>
      </c>
      <c r="C112" s="728" t="s">
        <v>1058</v>
      </c>
      <c r="D112" s="728" t="s">
        <v>704</v>
      </c>
      <c r="E112" s="728" t="s">
        <v>1059</v>
      </c>
      <c r="F112" s="732"/>
      <c r="G112" s="732"/>
      <c r="H112" s="746"/>
      <c r="I112" s="732">
        <v>1</v>
      </c>
      <c r="J112" s="732">
        <v>0</v>
      </c>
      <c r="K112" s="746"/>
      <c r="L112" s="732">
        <v>1</v>
      </c>
      <c r="M112" s="733">
        <v>0</v>
      </c>
    </row>
    <row r="113" spans="1:13" ht="14.4" customHeight="1" x14ac:dyDescent="0.3">
      <c r="A113" s="727" t="s">
        <v>765</v>
      </c>
      <c r="B113" s="728" t="s">
        <v>702</v>
      </c>
      <c r="C113" s="728" t="s">
        <v>703</v>
      </c>
      <c r="D113" s="728" t="s">
        <v>704</v>
      </c>
      <c r="E113" s="728" t="s">
        <v>705</v>
      </c>
      <c r="F113" s="732"/>
      <c r="G113" s="732"/>
      <c r="H113" s="746">
        <v>0</v>
      </c>
      <c r="I113" s="732">
        <v>8</v>
      </c>
      <c r="J113" s="732">
        <v>708.08</v>
      </c>
      <c r="K113" s="746">
        <v>1</v>
      </c>
      <c r="L113" s="732">
        <v>8</v>
      </c>
      <c r="M113" s="733">
        <v>708.08</v>
      </c>
    </row>
    <row r="114" spans="1:13" ht="14.4" customHeight="1" x14ac:dyDescent="0.3">
      <c r="A114" s="727" t="s">
        <v>765</v>
      </c>
      <c r="B114" s="728" t="s">
        <v>702</v>
      </c>
      <c r="C114" s="728" t="s">
        <v>785</v>
      </c>
      <c r="D114" s="728" t="s">
        <v>704</v>
      </c>
      <c r="E114" s="728" t="s">
        <v>786</v>
      </c>
      <c r="F114" s="732">
        <v>2</v>
      </c>
      <c r="G114" s="732">
        <v>316.10000000000002</v>
      </c>
      <c r="H114" s="746">
        <v>1</v>
      </c>
      <c r="I114" s="732"/>
      <c r="J114" s="732"/>
      <c r="K114" s="746">
        <v>0</v>
      </c>
      <c r="L114" s="732">
        <v>2</v>
      </c>
      <c r="M114" s="733">
        <v>316.10000000000002</v>
      </c>
    </row>
    <row r="115" spans="1:13" ht="14.4" customHeight="1" x14ac:dyDescent="0.3">
      <c r="A115" s="727" t="s">
        <v>765</v>
      </c>
      <c r="B115" s="728" t="s">
        <v>702</v>
      </c>
      <c r="C115" s="728" t="s">
        <v>767</v>
      </c>
      <c r="D115" s="728" t="s">
        <v>704</v>
      </c>
      <c r="E115" s="728" t="s">
        <v>768</v>
      </c>
      <c r="F115" s="732"/>
      <c r="G115" s="732"/>
      <c r="H115" s="746"/>
      <c r="I115" s="732">
        <v>8</v>
      </c>
      <c r="J115" s="732">
        <v>0</v>
      </c>
      <c r="K115" s="746"/>
      <c r="L115" s="732">
        <v>8</v>
      </c>
      <c r="M115" s="733">
        <v>0</v>
      </c>
    </row>
    <row r="116" spans="1:13" ht="14.4" customHeight="1" x14ac:dyDescent="0.3">
      <c r="A116" s="727" t="s">
        <v>765</v>
      </c>
      <c r="B116" s="728" t="s">
        <v>702</v>
      </c>
      <c r="C116" s="728" t="s">
        <v>706</v>
      </c>
      <c r="D116" s="728" t="s">
        <v>597</v>
      </c>
      <c r="E116" s="728" t="s">
        <v>707</v>
      </c>
      <c r="F116" s="732"/>
      <c r="G116" s="732"/>
      <c r="H116" s="746">
        <v>0</v>
      </c>
      <c r="I116" s="732">
        <v>32</v>
      </c>
      <c r="J116" s="732">
        <v>3160.9599999999996</v>
      </c>
      <c r="K116" s="746">
        <v>1</v>
      </c>
      <c r="L116" s="732">
        <v>32</v>
      </c>
      <c r="M116" s="733">
        <v>3160.9599999999996</v>
      </c>
    </row>
    <row r="117" spans="1:13" ht="14.4" customHeight="1" x14ac:dyDescent="0.3">
      <c r="A117" s="727" t="s">
        <v>765</v>
      </c>
      <c r="B117" s="728" t="s">
        <v>702</v>
      </c>
      <c r="C117" s="728" t="s">
        <v>710</v>
      </c>
      <c r="D117" s="728" t="s">
        <v>595</v>
      </c>
      <c r="E117" s="728" t="s">
        <v>711</v>
      </c>
      <c r="F117" s="732"/>
      <c r="G117" s="732"/>
      <c r="H117" s="746">
        <v>0</v>
      </c>
      <c r="I117" s="732">
        <v>71</v>
      </c>
      <c r="J117" s="732">
        <v>5611.1299999999992</v>
      </c>
      <c r="K117" s="746">
        <v>1</v>
      </c>
      <c r="L117" s="732">
        <v>71</v>
      </c>
      <c r="M117" s="733">
        <v>5611.1299999999992</v>
      </c>
    </row>
    <row r="118" spans="1:13" ht="14.4" customHeight="1" x14ac:dyDescent="0.3">
      <c r="A118" s="727" t="s">
        <v>765</v>
      </c>
      <c r="B118" s="728" t="s">
        <v>702</v>
      </c>
      <c r="C118" s="728" t="s">
        <v>772</v>
      </c>
      <c r="D118" s="728" t="s">
        <v>704</v>
      </c>
      <c r="E118" s="728" t="s">
        <v>773</v>
      </c>
      <c r="F118" s="732"/>
      <c r="G118" s="732"/>
      <c r="H118" s="746">
        <v>0</v>
      </c>
      <c r="I118" s="732">
        <v>4</v>
      </c>
      <c r="J118" s="732">
        <v>237.08</v>
      </c>
      <c r="K118" s="746">
        <v>1</v>
      </c>
      <c r="L118" s="732">
        <v>4</v>
      </c>
      <c r="M118" s="733">
        <v>237.08</v>
      </c>
    </row>
    <row r="119" spans="1:13" ht="14.4" customHeight="1" x14ac:dyDescent="0.3">
      <c r="A119" s="727" t="s">
        <v>765</v>
      </c>
      <c r="B119" s="728" t="s">
        <v>702</v>
      </c>
      <c r="C119" s="728" t="s">
        <v>774</v>
      </c>
      <c r="D119" s="728" t="s">
        <v>704</v>
      </c>
      <c r="E119" s="728" t="s">
        <v>775</v>
      </c>
      <c r="F119" s="732">
        <v>10</v>
      </c>
      <c r="G119" s="732">
        <v>987.8</v>
      </c>
      <c r="H119" s="746">
        <v>1</v>
      </c>
      <c r="I119" s="732"/>
      <c r="J119" s="732"/>
      <c r="K119" s="746">
        <v>0</v>
      </c>
      <c r="L119" s="732">
        <v>10</v>
      </c>
      <c r="M119" s="733">
        <v>987.8</v>
      </c>
    </row>
    <row r="120" spans="1:13" ht="14.4" customHeight="1" x14ac:dyDescent="0.3">
      <c r="A120" s="727" t="s">
        <v>765</v>
      </c>
      <c r="B120" s="728" t="s">
        <v>702</v>
      </c>
      <c r="C120" s="728" t="s">
        <v>712</v>
      </c>
      <c r="D120" s="728" t="s">
        <v>704</v>
      </c>
      <c r="E120" s="728" t="s">
        <v>713</v>
      </c>
      <c r="F120" s="732"/>
      <c r="G120" s="732"/>
      <c r="H120" s="746">
        <v>0</v>
      </c>
      <c r="I120" s="732">
        <v>1</v>
      </c>
      <c r="J120" s="732">
        <v>46.07</v>
      </c>
      <c r="K120" s="746">
        <v>1</v>
      </c>
      <c r="L120" s="732">
        <v>1</v>
      </c>
      <c r="M120" s="733">
        <v>46.07</v>
      </c>
    </row>
    <row r="121" spans="1:13" ht="14.4" customHeight="1" x14ac:dyDescent="0.3">
      <c r="A121" s="727" t="s">
        <v>765</v>
      </c>
      <c r="B121" s="728" t="s">
        <v>702</v>
      </c>
      <c r="C121" s="728" t="s">
        <v>787</v>
      </c>
      <c r="D121" s="728" t="s">
        <v>704</v>
      </c>
      <c r="E121" s="728" t="s">
        <v>788</v>
      </c>
      <c r="F121" s="732"/>
      <c r="G121" s="732"/>
      <c r="H121" s="746">
        <v>0</v>
      </c>
      <c r="I121" s="732">
        <v>8</v>
      </c>
      <c r="J121" s="732">
        <v>948.31999999999994</v>
      </c>
      <c r="K121" s="746">
        <v>1</v>
      </c>
      <c r="L121" s="732">
        <v>8</v>
      </c>
      <c r="M121" s="733">
        <v>948.31999999999994</v>
      </c>
    </row>
    <row r="122" spans="1:13" ht="14.4" customHeight="1" x14ac:dyDescent="0.3">
      <c r="A122" s="727" t="s">
        <v>765</v>
      </c>
      <c r="B122" s="728" t="s">
        <v>702</v>
      </c>
      <c r="C122" s="728" t="s">
        <v>776</v>
      </c>
      <c r="D122" s="728" t="s">
        <v>704</v>
      </c>
      <c r="E122" s="728" t="s">
        <v>777</v>
      </c>
      <c r="F122" s="732">
        <v>17</v>
      </c>
      <c r="G122" s="732">
        <v>1343.51</v>
      </c>
      <c r="H122" s="746">
        <v>1</v>
      </c>
      <c r="I122" s="732"/>
      <c r="J122" s="732"/>
      <c r="K122" s="746">
        <v>0</v>
      </c>
      <c r="L122" s="732">
        <v>17</v>
      </c>
      <c r="M122" s="733">
        <v>1343.51</v>
      </c>
    </row>
    <row r="123" spans="1:13" ht="14.4" customHeight="1" x14ac:dyDescent="0.3">
      <c r="A123" s="727" t="s">
        <v>765</v>
      </c>
      <c r="B123" s="728" t="s">
        <v>702</v>
      </c>
      <c r="C123" s="728" t="s">
        <v>769</v>
      </c>
      <c r="D123" s="728" t="s">
        <v>770</v>
      </c>
      <c r="E123" s="728" t="s">
        <v>771</v>
      </c>
      <c r="F123" s="732"/>
      <c r="G123" s="732"/>
      <c r="H123" s="746">
        <v>0</v>
      </c>
      <c r="I123" s="732">
        <v>63</v>
      </c>
      <c r="J123" s="732">
        <v>7468.0199999999986</v>
      </c>
      <c r="K123" s="746">
        <v>1</v>
      </c>
      <c r="L123" s="732">
        <v>63</v>
      </c>
      <c r="M123" s="733">
        <v>7468.0199999999986</v>
      </c>
    </row>
    <row r="124" spans="1:13" ht="14.4" customHeight="1" x14ac:dyDescent="0.3">
      <c r="A124" s="727" t="s">
        <v>765</v>
      </c>
      <c r="B124" s="728" t="s">
        <v>702</v>
      </c>
      <c r="C124" s="728" t="s">
        <v>810</v>
      </c>
      <c r="D124" s="728" t="s">
        <v>811</v>
      </c>
      <c r="E124" s="728" t="s">
        <v>812</v>
      </c>
      <c r="F124" s="732"/>
      <c r="G124" s="732"/>
      <c r="H124" s="746">
        <v>0</v>
      </c>
      <c r="I124" s="732">
        <v>3</v>
      </c>
      <c r="J124" s="732">
        <v>177.81</v>
      </c>
      <c r="K124" s="746">
        <v>1</v>
      </c>
      <c r="L124" s="732">
        <v>3</v>
      </c>
      <c r="M124" s="733">
        <v>177.81</v>
      </c>
    </row>
    <row r="125" spans="1:13" ht="14.4" customHeight="1" x14ac:dyDescent="0.3">
      <c r="A125" s="727" t="s">
        <v>765</v>
      </c>
      <c r="B125" s="728" t="s">
        <v>702</v>
      </c>
      <c r="C125" s="728" t="s">
        <v>708</v>
      </c>
      <c r="D125" s="728" t="s">
        <v>599</v>
      </c>
      <c r="E125" s="728" t="s">
        <v>709</v>
      </c>
      <c r="F125" s="732"/>
      <c r="G125" s="732"/>
      <c r="H125" s="746">
        <v>0</v>
      </c>
      <c r="I125" s="732">
        <v>5</v>
      </c>
      <c r="J125" s="732">
        <v>230.35000000000002</v>
      </c>
      <c r="K125" s="746">
        <v>1</v>
      </c>
      <c r="L125" s="732">
        <v>5</v>
      </c>
      <c r="M125" s="733">
        <v>230.35000000000002</v>
      </c>
    </row>
    <row r="126" spans="1:13" ht="14.4" customHeight="1" x14ac:dyDescent="0.3">
      <c r="A126" s="727" t="s">
        <v>765</v>
      </c>
      <c r="B126" s="728" t="s">
        <v>702</v>
      </c>
      <c r="C126" s="728" t="s">
        <v>879</v>
      </c>
      <c r="D126" s="728" t="s">
        <v>880</v>
      </c>
      <c r="E126" s="728" t="s">
        <v>881</v>
      </c>
      <c r="F126" s="732">
        <v>5</v>
      </c>
      <c r="G126" s="732">
        <v>395.15</v>
      </c>
      <c r="H126" s="746">
        <v>1</v>
      </c>
      <c r="I126" s="732"/>
      <c r="J126" s="732"/>
      <c r="K126" s="746">
        <v>0</v>
      </c>
      <c r="L126" s="732">
        <v>5</v>
      </c>
      <c r="M126" s="733">
        <v>395.15</v>
      </c>
    </row>
    <row r="127" spans="1:13" ht="14.4" customHeight="1" thickBot="1" x14ac:dyDescent="0.35">
      <c r="A127" s="734" t="s">
        <v>765</v>
      </c>
      <c r="B127" s="735" t="s">
        <v>702</v>
      </c>
      <c r="C127" s="735" t="s">
        <v>1079</v>
      </c>
      <c r="D127" s="735" t="s">
        <v>599</v>
      </c>
      <c r="E127" s="735" t="s">
        <v>1080</v>
      </c>
      <c r="F127" s="739">
        <v>1</v>
      </c>
      <c r="G127" s="739">
        <v>0</v>
      </c>
      <c r="H127" s="747"/>
      <c r="I127" s="739"/>
      <c r="J127" s="739"/>
      <c r="K127" s="747"/>
      <c r="L127" s="739">
        <v>1</v>
      </c>
      <c r="M127" s="740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178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18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9" t="s">
        <v>526</v>
      </c>
      <c r="B5" s="710" t="s">
        <v>527</v>
      </c>
      <c r="C5" s="711" t="s">
        <v>528</v>
      </c>
      <c r="D5" s="711" t="s">
        <v>528</v>
      </c>
      <c r="E5" s="711"/>
      <c r="F5" s="711" t="s">
        <v>528</v>
      </c>
      <c r="G5" s="711" t="s">
        <v>528</v>
      </c>
      <c r="H5" s="711" t="s">
        <v>528</v>
      </c>
      <c r="I5" s="712" t="s">
        <v>528</v>
      </c>
      <c r="J5" s="713" t="s">
        <v>74</v>
      </c>
    </row>
    <row r="6" spans="1:10" ht="14.4" customHeight="1" x14ac:dyDescent="0.3">
      <c r="A6" s="709" t="s">
        <v>526</v>
      </c>
      <c r="B6" s="710" t="s">
        <v>1124</v>
      </c>
      <c r="C6" s="711">
        <v>0</v>
      </c>
      <c r="D6" s="711">
        <v>0.2165</v>
      </c>
      <c r="E6" s="711"/>
      <c r="F6" s="711">
        <v>0</v>
      </c>
      <c r="G6" s="711">
        <v>8.9553192138671869E-2</v>
      </c>
      <c r="H6" s="711">
        <v>-8.9553192138671869E-2</v>
      </c>
      <c r="I6" s="712">
        <v>0</v>
      </c>
      <c r="J6" s="713" t="s">
        <v>1</v>
      </c>
    </row>
    <row r="7" spans="1:10" ht="14.4" customHeight="1" x14ac:dyDescent="0.3">
      <c r="A7" s="709" t="s">
        <v>526</v>
      </c>
      <c r="B7" s="710" t="s">
        <v>1125</v>
      </c>
      <c r="C7" s="711">
        <v>0</v>
      </c>
      <c r="D7" s="711">
        <v>0.27224999999999999</v>
      </c>
      <c r="E7" s="711"/>
      <c r="F7" s="711">
        <v>0</v>
      </c>
      <c r="G7" s="711">
        <v>0.10998698425292969</v>
      </c>
      <c r="H7" s="711">
        <v>-0.10998698425292969</v>
      </c>
      <c r="I7" s="712">
        <v>0</v>
      </c>
      <c r="J7" s="713" t="s">
        <v>1</v>
      </c>
    </row>
    <row r="8" spans="1:10" ht="14.4" customHeight="1" x14ac:dyDescent="0.3">
      <c r="A8" s="709" t="s">
        <v>526</v>
      </c>
      <c r="B8" s="710" t="s">
        <v>1126</v>
      </c>
      <c r="C8" s="711">
        <v>13.537240000000001</v>
      </c>
      <c r="D8" s="711">
        <v>10.927289999999999</v>
      </c>
      <c r="E8" s="711"/>
      <c r="F8" s="711">
        <v>15.84318</v>
      </c>
      <c r="G8" s="711">
        <v>14.583332458496093</v>
      </c>
      <c r="H8" s="711">
        <v>1.2598475415039072</v>
      </c>
      <c r="I8" s="712">
        <v>1.0863895508855339</v>
      </c>
      <c r="J8" s="713" t="s">
        <v>1</v>
      </c>
    </row>
    <row r="9" spans="1:10" ht="14.4" customHeight="1" x14ac:dyDescent="0.3">
      <c r="A9" s="709" t="s">
        <v>526</v>
      </c>
      <c r="B9" s="710" t="s">
        <v>1127</v>
      </c>
      <c r="C9" s="711">
        <v>533.69363999999996</v>
      </c>
      <c r="D9" s="711">
        <v>1202.40569</v>
      </c>
      <c r="E9" s="711"/>
      <c r="F9" s="711">
        <v>1215.6118099999999</v>
      </c>
      <c r="G9" s="711">
        <v>1202.0833857421874</v>
      </c>
      <c r="H9" s="711">
        <v>13.528424257812503</v>
      </c>
      <c r="I9" s="712">
        <v>1.0112541479387138</v>
      </c>
      <c r="J9" s="713" t="s">
        <v>1</v>
      </c>
    </row>
    <row r="10" spans="1:10" ht="14.4" customHeight="1" x14ac:dyDescent="0.3">
      <c r="A10" s="709" t="s">
        <v>526</v>
      </c>
      <c r="B10" s="710" t="s">
        <v>1128</v>
      </c>
      <c r="C10" s="711">
        <v>4.18</v>
      </c>
      <c r="D10" s="711">
        <v>2.375</v>
      </c>
      <c r="E10" s="711"/>
      <c r="F10" s="711">
        <v>3.1869999999999998</v>
      </c>
      <c r="G10" s="711">
        <v>4.1666668090820309</v>
      </c>
      <c r="H10" s="711">
        <v>-0.97966680908203108</v>
      </c>
      <c r="I10" s="712">
        <v>0.76487997385664153</v>
      </c>
      <c r="J10" s="713" t="s">
        <v>1</v>
      </c>
    </row>
    <row r="11" spans="1:10" ht="14.4" customHeight="1" x14ac:dyDescent="0.3">
      <c r="A11" s="709" t="s">
        <v>526</v>
      </c>
      <c r="B11" s="710" t="s">
        <v>1129</v>
      </c>
      <c r="C11" s="711">
        <v>27.0684</v>
      </c>
      <c r="D11" s="711">
        <v>24.422930000000001</v>
      </c>
      <c r="E11" s="711"/>
      <c r="F11" s="711">
        <v>20.270220000000002</v>
      </c>
      <c r="G11" s="711">
        <v>27.083332519531254</v>
      </c>
      <c r="H11" s="711">
        <v>-6.8131125195312521</v>
      </c>
      <c r="I11" s="712">
        <v>0.74843891479684233</v>
      </c>
      <c r="J11" s="713" t="s">
        <v>1</v>
      </c>
    </row>
    <row r="12" spans="1:10" ht="14.4" customHeight="1" x14ac:dyDescent="0.3">
      <c r="A12" s="709" t="s">
        <v>526</v>
      </c>
      <c r="B12" s="710" t="s">
        <v>1130</v>
      </c>
      <c r="C12" s="711">
        <v>0</v>
      </c>
      <c r="D12" s="711">
        <v>0</v>
      </c>
      <c r="E12" s="711"/>
      <c r="F12" s="711">
        <v>6.2439999999999996E-2</v>
      </c>
      <c r="G12" s="711">
        <v>0</v>
      </c>
      <c r="H12" s="711">
        <v>6.2439999999999996E-2</v>
      </c>
      <c r="I12" s="712" t="s">
        <v>528</v>
      </c>
      <c r="J12" s="713" t="s">
        <v>1</v>
      </c>
    </row>
    <row r="13" spans="1:10" ht="14.4" customHeight="1" x14ac:dyDescent="0.3">
      <c r="A13" s="709" t="s">
        <v>526</v>
      </c>
      <c r="B13" s="710" t="s">
        <v>535</v>
      </c>
      <c r="C13" s="711">
        <v>578.4792799999999</v>
      </c>
      <c r="D13" s="711">
        <v>1240.6196600000001</v>
      </c>
      <c r="E13" s="711"/>
      <c r="F13" s="711">
        <v>1254.9746499999999</v>
      </c>
      <c r="G13" s="711">
        <v>1248.1162577056884</v>
      </c>
      <c r="H13" s="711">
        <v>6.858392294311443</v>
      </c>
      <c r="I13" s="712">
        <v>1.0054949947586762</v>
      </c>
      <c r="J13" s="713" t="s">
        <v>536</v>
      </c>
    </row>
    <row r="15" spans="1:10" ht="14.4" customHeight="1" x14ac:dyDescent="0.3">
      <c r="A15" s="709" t="s">
        <v>526</v>
      </c>
      <c r="B15" s="710" t="s">
        <v>527</v>
      </c>
      <c r="C15" s="711" t="s">
        <v>528</v>
      </c>
      <c r="D15" s="711" t="s">
        <v>528</v>
      </c>
      <c r="E15" s="711"/>
      <c r="F15" s="711" t="s">
        <v>528</v>
      </c>
      <c r="G15" s="711" t="s">
        <v>528</v>
      </c>
      <c r="H15" s="711" t="s">
        <v>528</v>
      </c>
      <c r="I15" s="712" t="s">
        <v>528</v>
      </c>
      <c r="J15" s="713" t="s">
        <v>74</v>
      </c>
    </row>
    <row r="16" spans="1:10" ht="14.4" customHeight="1" x14ac:dyDescent="0.3">
      <c r="A16" s="709" t="s">
        <v>1131</v>
      </c>
      <c r="B16" s="710" t="s">
        <v>1132</v>
      </c>
      <c r="C16" s="711" t="s">
        <v>528</v>
      </c>
      <c r="D16" s="711" t="s">
        <v>528</v>
      </c>
      <c r="E16" s="711"/>
      <c r="F16" s="711" t="s">
        <v>528</v>
      </c>
      <c r="G16" s="711" t="s">
        <v>528</v>
      </c>
      <c r="H16" s="711" t="s">
        <v>528</v>
      </c>
      <c r="I16" s="712" t="s">
        <v>528</v>
      </c>
      <c r="J16" s="713" t="s">
        <v>0</v>
      </c>
    </row>
    <row r="17" spans="1:10" ht="14.4" customHeight="1" x14ac:dyDescent="0.3">
      <c r="A17" s="709" t="s">
        <v>1131</v>
      </c>
      <c r="B17" s="710" t="s">
        <v>1124</v>
      </c>
      <c r="C17" s="711">
        <v>0</v>
      </c>
      <c r="D17" s="711">
        <v>0</v>
      </c>
      <c r="E17" s="711"/>
      <c r="F17" s="711">
        <v>0</v>
      </c>
      <c r="G17" s="711">
        <v>0</v>
      </c>
      <c r="H17" s="711">
        <v>0</v>
      </c>
      <c r="I17" s="712" t="s">
        <v>528</v>
      </c>
      <c r="J17" s="713" t="s">
        <v>1</v>
      </c>
    </row>
    <row r="18" spans="1:10" ht="14.4" customHeight="1" x14ac:dyDescent="0.3">
      <c r="A18" s="709" t="s">
        <v>1131</v>
      </c>
      <c r="B18" s="710" t="s">
        <v>1133</v>
      </c>
      <c r="C18" s="711">
        <v>0</v>
      </c>
      <c r="D18" s="711">
        <v>0</v>
      </c>
      <c r="E18" s="711"/>
      <c r="F18" s="711">
        <v>0</v>
      </c>
      <c r="G18" s="711">
        <v>0</v>
      </c>
      <c r="H18" s="711">
        <v>0</v>
      </c>
      <c r="I18" s="712" t="s">
        <v>528</v>
      </c>
      <c r="J18" s="713" t="s">
        <v>540</v>
      </c>
    </row>
    <row r="19" spans="1:10" ht="14.4" customHeight="1" x14ac:dyDescent="0.3">
      <c r="A19" s="709" t="s">
        <v>528</v>
      </c>
      <c r="B19" s="710" t="s">
        <v>528</v>
      </c>
      <c r="C19" s="711" t="s">
        <v>528</v>
      </c>
      <c r="D19" s="711" t="s">
        <v>528</v>
      </c>
      <c r="E19" s="711"/>
      <c r="F19" s="711" t="s">
        <v>528</v>
      </c>
      <c r="G19" s="711" t="s">
        <v>528</v>
      </c>
      <c r="H19" s="711" t="s">
        <v>528</v>
      </c>
      <c r="I19" s="712" t="s">
        <v>528</v>
      </c>
      <c r="J19" s="713" t="s">
        <v>541</v>
      </c>
    </row>
    <row r="20" spans="1:10" ht="14.4" customHeight="1" x14ac:dyDescent="0.3">
      <c r="A20" s="709" t="s">
        <v>1134</v>
      </c>
      <c r="B20" s="710" t="s">
        <v>1135</v>
      </c>
      <c r="C20" s="711" t="s">
        <v>528</v>
      </c>
      <c r="D20" s="711" t="s">
        <v>528</v>
      </c>
      <c r="E20" s="711"/>
      <c r="F20" s="711" t="s">
        <v>528</v>
      </c>
      <c r="G20" s="711" t="s">
        <v>528</v>
      </c>
      <c r="H20" s="711" t="s">
        <v>528</v>
      </c>
      <c r="I20" s="712" t="s">
        <v>528</v>
      </c>
      <c r="J20" s="713" t="s">
        <v>0</v>
      </c>
    </row>
    <row r="21" spans="1:10" ht="14.4" customHeight="1" x14ac:dyDescent="0.3">
      <c r="A21" s="709" t="s">
        <v>1134</v>
      </c>
      <c r="B21" s="710" t="s">
        <v>1124</v>
      </c>
      <c r="C21" s="711">
        <v>0</v>
      </c>
      <c r="D21" s="711">
        <v>0</v>
      </c>
      <c r="E21" s="711"/>
      <c r="F21" s="711">
        <v>0</v>
      </c>
      <c r="G21" s="711">
        <v>0</v>
      </c>
      <c r="H21" s="711">
        <v>0</v>
      </c>
      <c r="I21" s="712" t="s">
        <v>528</v>
      </c>
      <c r="J21" s="713" t="s">
        <v>1</v>
      </c>
    </row>
    <row r="22" spans="1:10" ht="14.4" customHeight="1" x14ac:dyDescent="0.3">
      <c r="A22" s="709" t="s">
        <v>1134</v>
      </c>
      <c r="B22" s="710" t="s">
        <v>1136</v>
      </c>
      <c r="C22" s="711">
        <v>0</v>
      </c>
      <c r="D22" s="711">
        <v>0</v>
      </c>
      <c r="E22" s="711"/>
      <c r="F22" s="711">
        <v>0</v>
      </c>
      <c r="G22" s="711">
        <v>0</v>
      </c>
      <c r="H22" s="711">
        <v>0</v>
      </c>
      <c r="I22" s="712" t="s">
        <v>528</v>
      </c>
      <c r="J22" s="713" t="s">
        <v>540</v>
      </c>
    </row>
    <row r="23" spans="1:10" ht="14.4" customHeight="1" x14ac:dyDescent="0.3">
      <c r="A23" s="709" t="s">
        <v>528</v>
      </c>
      <c r="B23" s="710" t="s">
        <v>528</v>
      </c>
      <c r="C23" s="711" t="s">
        <v>528</v>
      </c>
      <c r="D23" s="711" t="s">
        <v>528</v>
      </c>
      <c r="E23" s="711"/>
      <c r="F23" s="711" t="s">
        <v>528</v>
      </c>
      <c r="G23" s="711" t="s">
        <v>528</v>
      </c>
      <c r="H23" s="711" t="s">
        <v>528</v>
      </c>
      <c r="I23" s="712" t="s">
        <v>528</v>
      </c>
      <c r="J23" s="713" t="s">
        <v>541</v>
      </c>
    </row>
    <row r="24" spans="1:10" ht="14.4" customHeight="1" x14ac:dyDescent="0.3">
      <c r="A24" s="709" t="s">
        <v>537</v>
      </c>
      <c r="B24" s="710" t="s">
        <v>538</v>
      </c>
      <c r="C24" s="711" t="s">
        <v>528</v>
      </c>
      <c r="D24" s="711" t="s">
        <v>528</v>
      </c>
      <c r="E24" s="711"/>
      <c r="F24" s="711" t="s">
        <v>528</v>
      </c>
      <c r="G24" s="711" t="s">
        <v>528</v>
      </c>
      <c r="H24" s="711" t="s">
        <v>528</v>
      </c>
      <c r="I24" s="712" t="s">
        <v>528</v>
      </c>
      <c r="J24" s="713" t="s">
        <v>0</v>
      </c>
    </row>
    <row r="25" spans="1:10" ht="14.4" customHeight="1" x14ac:dyDescent="0.3">
      <c r="A25" s="709" t="s">
        <v>537</v>
      </c>
      <c r="B25" s="710" t="s">
        <v>1124</v>
      </c>
      <c r="C25" s="711">
        <v>0</v>
      </c>
      <c r="D25" s="711">
        <v>0</v>
      </c>
      <c r="E25" s="711"/>
      <c r="F25" s="711">
        <v>0</v>
      </c>
      <c r="G25" s="711">
        <v>0</v>
      </c>
      <c r="H25" s="711">
        <v>0</v>
      </c>
      <c r="I25" s="712" t="s">
        <v>528</v>
      </c>
      <c r="J25" s="713" t="s">
        <v>1</v>
      </c>
    </row>
    <row r="26" spans="1:10" ht="14.4" customHeight="1" x14ac:dyDescent="0.3">
      <c r="A26" s="709" t="s">
        <v>537</v>
      </c>
      <c r="B26" s="710" t="s">
        <v>1126</v>
      </c>
      <c r="C26" s="711">
        <v>0.80247999999999997</v>
      </c>
      <c r="D26" s="711">
        <v>0.96817999999999993</v>
      </c>
      <c r="E26" s="711"/>
      <c r="F26" s="711">
        <v>2.2102600000000003</v>
      </c>
      <c r="G26" s="711">
        <v>2</v>
      </c>
      <c r="H26" s="711">
        <v>0.21026000000000034</v>
      </c>
      <c r="I26" s="712">
        <v>1.1051300000000002</v>
      </c>
      <c r="J26" s="713" t="s">
        <v>1</v>
      </c>
    </row>
    <row r="27" spans="1:10" ht="14.4" customHeight="1" x14ac:dyDescent="0.3">
      <c r="A27" s="709" t="s">
        <v>537</v>
      </c>
      <c r="B27" s="710" t="s">
        <v>1127</v>
      </c>
      <c r="C27" s="711">
        <v>4.3591999999999995</v>
      </c>
      <c r="D27" s="711">
        <v>5.11151</v>
      </c>
      <c r="E27" s="711"/>
      <c r="F27" s="711">
        <v>6.5305100000000005</v>
      </c>
      <c r="G27" s="711">
        <v>7</v>
      </c>
      <c r="H27" s="711">
        <v>-0.46948999999999952</v>
      </c>
      <c r="I27" s="712">
        <v>0.93293000000000004</v>
      </c>
      <c r="J27" s="713" t="s">
        <v>1</v>
      </c>
    </row>
    <row r="28" spans="1:10" ht="14.4" customHeight="1" x14ac:dyDescent="0.3">
      <c r="A28" s="709" t="s">
        <v>537</v>
      </c>
      <c r="B28" s="710" t="s">
        <v>1128</v>
      </c>
      <c r="C28" s="711">
        <v>1.97</v>
      </c>
      <c r="D28" s="711">
        <v>1.1419999999999999</v>
      </c>
      <c r="E28" s="711"/>
      <c r="F28" s="711">
        <v>1.712</v>
      </c>
      <c r="G28" s="711">
        <v>2</v>
      </c>
      <c r="H28" s="711">
        <v>-0.28800000000000003</v>
      </c>
      <c r="I28" s="712">
        <v>0.85599999999999998</v>
      </c>
      <c r="J28" s="713" t="s">
        <v>1</v>
      </c>
    </row>
    <row r="29" spans="1:10" ht="14.4" customHeight="1" x14ac:dyDescent="0.3">
      <c r="A29" s="709" t="s">
        <v>537</v>
      </c>
      <c r="B29" s="710" t="s">
        <v>1129</v>
      </c>
      <c r="C29" s="711">
        <v>2.556</v>
      </c>
      <c r="D29" s="711">
        <v>2.84</v>
      </c>
      <c r="E29" s="711"/>
      <c r="F29" s="711">
        <v>3.1739999999999999</v>
      </c>
      <c r="G29" s="711">
        <v>3</v>
      </c>
      <c r="H29" s="711">
        <v>0.17399999999999993</v>
      </c>
      <c r="I29" s="712">
        <v>1.0580000000000001</v>
      </c>
      <c r="J29" s="713" t="s">
        <v>1</v>
      </c>
    </row>
    <row r="30" spans="1:10" ht="14.4" customHeight="1" x14ac:dyDescent="0.3">
      <c r="A30" s="709" t="s">
        <v>537</v>
      </c>
      <c r="B30" s="710" t="s">
        <v>539</v>
      </c>
      <c r="C30" s="711">
        <v>9.6876800000000003</v>
      </c>
      <c r="D30" s="711">
        <v>10.06169</v>
      </c>
      <c r="E30" s="711"/>
      <c r="F30" s="711">
        <v>13.62677</v>
      </c>
      <c r="G30" s="711">
        <v>14</v>
      </c>
      <c r="H30" s="711">
        <v>-0.37322999999999951</v>
      </c>
      <c r="I30" s="712">
        <v>0.97334071428571434</v>
      </c>
      <c r="J30" s="713" t="s">
        <v>540</v>
      </c>
    </row>
    <row r="31" spans="1:10" ht="14.4" customHeight="1" x14ac:dyDescent="0.3">
      <c r="A31" s="709" t="s">
        <v>528</v>
      </c>
      <c r="B31" s="710" t="s">
        <v>528</v>
      </c>
      <c r="C31" s="711" t="s">
        <v>528</v>
      </c>
      <c r="D31" s="711" t="s">
        <v>528</v>
      </c>
      <c r="E31" s="711"/>
      <c r="F31" s="711" t="s">
        <v>528</v>
      </c>
      <c r="G31" s="711" t="s">
        <v>528</v>
      </c>
      <c r="H31" s="711" t="s">
        <v>528</v>
      </c>
      <c r="I31" s="712" t="s">
        <v>528</v>
      </c>
      <c r="J31" s="713" t="s">
        <v>541</v>
      </c>
    </row>
    <row r="32" spans="1:10" ht="14.4" customHeight="1" x14ac:dyDescent="0.3">
      <c r="A32" s="709" t="s">
        <v>542</v>
      </c>
      <c r="B32" s="710" t="s">
        <v>543</v>
      </c>
      <c r="C32" s="711" t="s">
        <v>528</v>
      </c>
      <c r="D32" s="711" t="s">
        <v>528</v>
      </c>
      <c r="E32" s="711"/>
      <c r="F32" s="711" t="s">
        <v>528</v>
      </c>
      <c r="G32" s="711" t="s">
        <v>528</v>
      </c>
      <c r="H32" s="711" t="s">
        <v>528</v>
      </c>
      <c r="I32" s="712" t="s">
        <v>528</v>
      </c>
      <c r="J32" s="713" t="s">
        <v>0</v>
      </c>
    </row>
    <row r="33" spans="1:10" ht="14.4" customHeight="1" x14ac:dyDescent="0.3">
      <c r="A33" s="709" t="s">
        <v>542</v>
      </c>
      <c r="B33" s="710" t="s">
        <v>1124</v>
      </c>
      <c r="C33" s="711">
        <v>0</v>
      </c>
      <c r="D33" s="711">
        <v>0</v>
      </c>
      <c r="E33" s="711"/>
      <c r="F33" s="711">
        <v>0</v>
      </c>
      <c r="G33" s="711">
        <v>0</v>
      </c>
      <c r="H33" s="711">
        <v>0</v>
      </c>
      <c r="I33" s="712" t="s">
        <v>528</v>
      </c>
      <c r="J33" s="713" t="s">
        <v>1</v>
      </c>
    </row>
    <row r="34" spans="1:10" ht="14.4" customHeight="1" x14ac:dyDescent="0.3">
      <c r="A34" s="709" t="s">
        <v>542</v>
      </c>
      <c r="B34" s="710" t="s">
        <v>1125</v>
      </c>
      <c r="C34" s="711">
        <v>0</v>
      </c>
      <c r="D34" s="711">
        <v>9.0749999999999997E-2</v>
      </c>
      <c r="E34" s="711"/>
      <c r="F34" s="711">
        <v>0</v>
      </c>
      <c r="G34" s="711">
        <v>0</v>
      </c>
      <c r="H34" s="711">
        <v>0</v>
      </c>
      <c r="I34" s="712" t="s">
        <v>528</v>
      </c>
      <c r="J34" s="713" t="s">
        <v>1</v>
      </c>
    </row>
    <row r="35" spans="1:10" ht="14.4" customHeight="1" x14ac:dyDescent="0.3">
      <c r="A35" s="709" t="s">
        <v>542</v>
      </c>
      <c r="B35" s="710" t="s">
        <v>1126</v>
      </c>
      <c r="C35" s="711">
        <v>2.8380399999999999</v>
      </c>
      <c r="D35" s="711">
        <v>1.7200900000000001</v>
      </c>
      <c r="E35" s="711"/>
      <c r="F35" s="711">
        <v>3.3083200000000001</v>
      </c>
      <c r="G35" s="711">
        <v>2</v>
      </c>
      <c r="H35" s="711">
        <v>1.3083200000000001</v>
      </c>
      <c r="I35" s="712">
        <v>1.6541600000000001</v>
      </c>
      <c r="J35" s="713" t="s">
        <v>1</v>
      </c>
    </row>
    <row r="36" spans="1:10" ht="14.4" customHeight="1" x14ac:dyDescent="0.3">
      <c r="A36" s="709" t="s">
        <v>542</v>
      </c>
      <c r="B36" s="710" t="s">
        <v>1127</v>
      </c>
      <c r="C36" s="711">
        <v>42.490919999999996</v>
      </c>
      <c r="D36" s="711">
        <v>56.284859999999995</v>
      </c>
      <c r="E36" s="711"/>
      <c r="F36" s="711">
        <v>62.04531999999999</v>
      </c>
      <c r="G36" s="711">
        <v>59</v>
      </c>
      <c r="H36" s="711">
        <v>3.0453199999999896</v>
      </c>
      <c r="I36" s="712">
        <v>1.0516155932203388</v>
      </c>
      <c r="J36" s="713" t="s">
        <v>1</v>
      </c>
    </row>
    <row r="37" spans="1:10" ht="14.4" customHeight="1" x14ac:dyDescent="0.3">
      <c r="A37" s="709" t="s">
        <v>542</v>
      </c>
      <c r="B37" s="710" t="s">
        <v>1128</v>
      </c>
      <c r="C37" s="711">
        <v>1.22</v>
      </c>
      <c r="D37" s="711">
        <v>0.3</v>
      </c>
      <c r="E37" s="711"/>
      <c r="F37" s="711">
        <v>0.69299999999999995</v>
      </c>
      <c r="G37" s="711">
        <v>1</v>
      </c>
      <c r="H37" s="711">
        <v>-0.30700000000000005</v>
      </c>
      <c r="I37" s="712">
        <v>0.69299999999999995</v>
      </c>
      <c r="J37" s="713" t="s">
        <v>1</v>
      </c>
    </row>
    <row r="38" spans="1:10" ht="14.4" customHeight="1" x14ac:dyDescent="0.3">
      <c r="A38" s="709" t="s">
        <v>542</v>
      </c>
      <c r="B38" s="710" t="s">
        <v>1129</v>
      </c>
      <c r="C38" s="711">
        <v>10.0213</v>
      </c>
      <c r="D38" s="711">
        <v>7.8432599999999999</v>
      </c>
      <c r="E38" s="711"/>
      <c r="F38" s="711">
        <v>4.6920000000000002</v>
      </c>
      <c r="G38" s="711">
        <v>9</v>
      </c>
      <c r="H38" s="711">
        <v>-4.3079999999999998</v>
      </c>
      <c r="I38" s="712">
        <v>0.52133333333333332</v>
      </c>
      <c r="J38" s="713" t="s">
        <v>1</v>
      </c>
    </row>
    <row r="39" spans="1:10" ht="14.4" customHeight="1" x14ac:dyDescent="0.3">
      <c r="A39" s="709" t="s">
        <v>542</v>
      </c>
      <c r="B39" s="710" t="s">
        <v>1130</v>
      </c>
      <c r="C39" s="711">
        <v>0</v>
      </c>
      <c r="D39" s="711">
        <v>0</v>
      </c>
      <c r="E39" s="711"/>
      <c r="F39" s="711">
        <v>6.2439999999999996E-2</v>
      </c>
      <c r="G39" s="711">
        <v>0</v>
      </c>
      <c r="H39" s="711">
        <v>6.2439999999999996E-2</v>
      </c>
      <c r="I39" s="712" t="s">
        <v>528</v>
      </c>
      <c r="J39" s="713" t="s">
        <v>1</v>
      </c>
    </row>
    <row r="40" spans="1:10" ht="14.4" customHeight="1" x14ac:dyDescent="0.3">
      <c r="A40" s="709" t="s">
        <v>542</v>
      </c>
      <c r="B40" s="710" t="s">
        <v>544</v>
      </c>
      <c r="C40" s="711">
        <v>56.57025999999999</v>
      </c>
      <c r="D40" s="711">
        <v>66.238959999999992</v>
      </c>
      <c r="E40" s="711"/>
      <c r="F40" s="711">
        <v>70.80107999999997</v>
      </c>
      <c r="G40" s="711">
        <v>71</v>
      </c>
      <c r="H40" s="711">
        <v>-0.19892000000002952</v>
      </c>
      <c r="I40" s="712">
        <v>0.99719830985915447</v>
      </c>
      <c r="J40" s="713" t="s">
        <v>540</v>
      </c>
    </row>
    <row r="41" spans="1:10" ht="14.4" customHeight="1" x14ac:dyDescent="0.3">
      <c r="A41" s="709" t="s">
        <v>528</v>
      </c>
      <c r="B41" s="710" t="s">
        <v>528</v>
      </c>
      <c r="C41" s="711" t="s">
        <v>528</v>
      </c>
      <c r="D41" s="711" t="s">
        <v>528</v>
      </c>
      <c r="E41" s="711"/>
      <c r="F41" s="711" t="s">
        <v>528</v>
      </c>
      <c r="G41" s="711" t="s">
        <v>528</v>
      </c>
      <c r="H41" s="711" t="s">
        <v>528</v>
      </c>
      <c r="I41" s="712" t="s">
        <v>528</v>
      </c>
      <c r="J41" s="713" t="s">
        <v>541</v>
      </c>
    </row>
    <row r="42" spans="1:10" ht="14.4" customHeight="1" x14ac:dyDescent="0.3">
      <c r="A42" s="709" t="s">
        <v>545</v>
      </c>
      <c r="B42" s="710" t="s">
        <v>546</v>
      </c>
      <c r="C42" s="711" t="s">
        <v>528</v>
      </c>
      <c r="D42" s="711" t="s">
        <v>528</v>
      </c>
      <c r="E42" s="711"/>
      <c r="F42" s="711" t="s">
        <v>528</v>
      </c>
      <c r="G42" s="711" t="s">
        <v>528</v>
      </c>
      <c r="H42" s="711" t="s">
        <v>528</v>
      </c>
      <c r="I42" s="712" t="s">
        <v>528</v>
      </c>
      <c r="J42" s="713" t="s">
        <v>0</v>
      </c>
    </row>
    <row r="43" spans="1:10" ht="14.4" customHeight="1" x14ac:dyDescent="0.3">
      <c r="A43" s="709" t="s">
        <v>545</v>
      </c>
      <c r="B43" s="710" t="s">
        <v>1124</v>
      </c>
      <c r="C43" s="711">
        <v>0</v>
      </c>
      <c r="D43" s="711">
        <v>0.2165</v>
      </c>
      <c r="E43" s="711"/>
      <c r="F43" s="711">
        <v>0</v>
      </c>
      <c r="G43" s="711">
        <v>0</v>
      </c>
      <c r="H43" s="711">
        <v>0</v>
      </c>
      <c r="I43" s="712" t="s">
        <v>528</v>
      </c>
      <c r="J43" s="713" t="s">
        <v>1</v>
      </c>
    </row>
    <row r="44" spans="1:10" ht="14.4" customHeight="1" x14ac:dyDescent="0.3">
      <c r="A44" s="709" t="s">
        <v>545</v>
      </c>
      <c r="B44" s="710" t="s">
        <v>1125</v>
      </c>
      <c r="C44" s="711">
        <v>0</v>
      </c>
      <c r="D44" s="711">
        <v>0</v>
      </c>
      <c r="E44" s="711"/>
      <c r="F44" s="711">
        <v>0</v>
      </c>
      <c r="G44" s="711">
        <v>0</v>
      </c>
      <c r="H44" s="711">
        <v>0</v>
      </c>
      <c r="I44" s="712" t="s">
        <v>528</v>
      </c>
      <c r="J44" s="713" t="s">
        <v>1</v>
      </c>
    </row>
    <row r="45" spans="1:10" ht="14.4" customHeight="1" x14ac:dyDescent="0.3">
      <c r="A45" s="709" t="s">
        <v>545</v>
      </c>
      <c r="B45" s="710" t="s">
        <v>1126</v>
      </c>
      <c r="C45" s="711">
        <v>2.1738000000000004</v>
      </c>
      <c r="D45" s="711">
        <v>1.0412000000000001</v>
      </c>
      <c r="E45" s="711"/>
      <c r="F45" s="711">
        <v>2.5380199999999999</v>
      </c>
      <c r="G45" s="711">
        <v>1</v>
      </c>
      <c r="H45" s="711">
        <v>1.5380199999999999</v>
      </c>
      <c r="I45" s="712">
        <v>2.5380199999999999</v>
      </c>
      <c r="J45" s="713" t="s">
        <v>1</v>
      </c>
    </row>
    <row r="46" spans="1:10" ht="14.4" customHeight="1" x14ac:dyDescent="0.3">
      <c r="A46" s="709" t="s">
        <v>545</v>
      </c>
      <c r="B46" s="710" t="s">
        <v>1127</v>
      </c>
      <c r="C46" s="711">
        <v>1.365</v>
      </c>
      <c r="D46" s="711">
        <v>2.0424700000000002</v>
      </c>
      <c r="E46" s="711"/>
      <c r="F46" s="711">
        <v>1.6013199999999999</v>
      </c>
      <c r="G46" s="711">
        <v>2</v>
      </c>
      <c r="H46" s="711">
        <v>-0.39868000000000015</v>
      </c>
      <c r="I46" s="712">
        <v>0.80065999999999993</v>
      </c>
      <c r="J46" s="713" t="s">
        <v>1</v>
      </c>
    </row>
    <row r="47" spans="1:10" ht="14.4" customHeight="1" x14ac:dyDescent="0.3">
      <c r="A47" s="709" t="s">
        <v>545</v>
      </c>
      <c r="B47" s="710" t="s">
        <v>1128</v>
      </c>
      <c r="C47" s="711">
        <v>0.69</v>
      </c>
      <c r="D47" s="711">
        <v>0.3</v>
      </c>
      <c r="E47" s="711"/>
      <c r="F47" s="711">
        <v>0.63200000000000001</v>
      </c>
      <c r="G47" s="711">
        <v>1</v>
      </c>
      <c r="H47" s="711">
        <v>-0.36799999999999999</v>
      </c>
      <c r="I47" s="712">
        <v>0.63200000000000001</v>
      </c>
      <c r="J47" s="713" t="s">
        <v>1</v>
      </c>
    </row>
    <row r="48" spans="1:10" ht="14.4" customHeight="1" x14ac:dyDescent="0.3">
      <c r="A48" s="709" t="s">
        <v>545</v>
      </c>
      <c r="B48" s="710" t="s">
        <v>1129</v>
      </c>
      <c r="C48" s="711">
        <v>3.3066999999999998</v>
      </c>
      <c r="D48" s="711">
        <v>3.266</v>
      </c>
      <c r="E48" s="711"/>
      <c r="F48" s="711">
        <v>1.9319999999999999</v>
      </c>
      <c r="G48" s="711">
        <v>4</v>
      </c>
      <c r="H48" s="711">
        <v>-2.0680000000000001</v>
      </c>
      <c r="I48" s="712">
        <v>0.48299999999999998</v>
      </c>
      <c r="J48" s="713" t="s">
        <v>1</v>
      </c>
    </row>
    <row r="49" spans="1:10" ht="14.4" customHeight="1" x14ac:dyDescent="0.3">
      <c r="A49" s="709" t="s">
        <v>545</v>
      </c>
      <c r="B49" s="710" t="s">
        <v>547</v>
      </c>
      <c r="C49" s="711">
        <v>7.535499999999999</v>
      </c>
      <c r="D49" s="711">
        <v>6.8661700000000003</v>
      </c>
      <c r="E49" s="711"/>
      <c r="F49" s="711">
        <v>6.703339999999999</v>
      </c>
      <c r="G49" s="711">
        <v>9</v>
      </c>
      <c r="H49" s="711">
        <v>-2.296660000000001</v>
      </c>
      <c r="I49" s="712">
        <v>0.74481555555555545</v>
      </c>
      <c r="J49" s="713" t="s">
        <v>540</v>
      </c>
    </row>
    <row r="50" spans="1:10" ht="14.4" customHeight="1" x14ac:dyDescent="0.3">
      <c r="A50" s="709" t="s">
        <v>528</v>
      </c>
      <c r="B50" s="710" t="s">
        <v>528</v>
      </c>
      <c r="C50" s="711" t="s">
        <v>528</v>
      </c>
      <c r="D50" s="711" t="s">
        <v>528</v>
      </c>
      <c r="E50" s="711"/>
      <c r="F50" s="711" t="s">
        <v>528</v>
      </c>
      <c r="G50" s="711" t="s">
        <v>528</v>
      </c>
      <c r="H50" s="711" t="s">
        <v>528</v>
      </c>
      <c r="I50" s="712" t="s">
        <v>528</v>
      </c>
      <c r="J50" s="713" t="s">
        <v>541</v>
      </c>
    </row>
    <row r="51" spans="1:10" ht="14.4" customHeight="1" x14ac:dyDescent="0.3">
      <c r="A51" s="709" t="s">
        <v>548</v>
      </c>
      <c r="B51" s="710" t="s">
        <v>549</v>
      </c>
      <c r="C51" s="711" t="s">
        <v>528</v>
      </c>
      <c r="D51" s="711" t="s">
        <v>528</v>
      </c>
      <c r="E51" s="711"/>
      <c r="F51" s="711" t="s">
        <v>528</v>
      </c>
      <c r="G51" s="711" t="s">
        <v>528</v>
      </c>
      <c r="H51" s="711" t="s">
        <v>528</v>
      </c>
      <c r="I51" s="712" t="s">
        <v>528</v>
      </c>
      <c r="J51" s="713" t="s">
        <v>0</v>
      </c>
    </row>
    <row r="52" spans="1:10" ht="14.4" customHeight="1" x14ac:dyDescent="0.3">
      <c r="A52" s="709" t="s">
        <v>548</v>
      </c>
      <c r="B52" s="710" t="s">
        <v>1124</v>
      </c>
      <c r="C52" s="711">
        <v>0</v>
      </c>
      <c r="D52" s="711">
        <v>0</v>
      </c>
      <c r="E52" s="711"/>
      <c r="F52" s="711">
        <v>0</v>
      </c>
      <c r="G52" s="711">
        <v>0</v>
      </c>
      <c r="H52" s="711">
        <v>0</v>
      </c>
      <c r="I52" s="712" t="s">
        <v>528</v>
      </c>
      <c r="J52" s="713" t="s">
        <v>1</v>
      </c>
    </row>
    <row r="53" spans="1:10" ht="14.4" customHeight="1" x14ac:dyDescent="0.3">
      <c r="A53" s="709" t="s">
        <v>548</v>
      </c>
      <c r="B53" s="710" t="s">
        <v>1125</v>
      </c>
      <c r="C53" s="711">
        <v>0</v>
      </c>
      <c r="D53" s="711">
        <v>0.18149999999999999</v>
      </c>
      <c r="E53" s="711"/>
      <c r="F53" s="711">
        <v>0</v>
      </c>
      <c r="G53" s="711">
        <v>0</v>
      </c>
      <c r="H53" s="711">
        <v>0</v>
      </c>
      <c r="I53" s="712" t="s">
        <v>528</v>
      </c>
      <c r="J53" s="713" t="s">
        <v>1</v>
      </c>
    </row>
    <row r="54" spans="1:10" ht="14.4" customHeight="1" x14ac:dyDescent="0.3">
      <c r="A54" s="709" t="s">
        <v>548</v>
      </c>
      <c r="B54" s="710" t="s">
        <v>1126</v>
      </c>
      <c r="C54" s="711">
        <v>7.7229199999999993</v>
      </c>
      <c r="D54" s="711">
        <v>7.1978200000000001</v>
      </c>
      <c r="E54" s="711"/>
      <c r="F54" s="711">
        <v>7.7865799999999998</v>
      </c>
      <c r="G54" s="711">
        <v>10</v>
      </c>
      <c r="H54" s="711">
        <v>-2.2134200000000002</v>
      </c>
      <c r="I54" s="712">
        <v>0.77865799999999996</v>
      </c>
      <c r="J54" s="713" t="s">
        <v>1</v>
      </c>
    </row>
    <row r="55" spans="1:10" ht="14.4" customHeight="1" x14ac:dyDescent="0.3">
      <c r="A55" s="709" t="s">
        <v>548</v>
      </c>
      <c r="B55" s="710" t="s">
        <v>1127</v>
      </c>
      <c r="C55" s="711">
        <v>485.47852</v>
      </c>
      <c r="D55" s="711">
        <v>1138.96685</v>
      </c>
      <c r="E55" s="711"/>
      <c r="F55" s="711">
        <v>1145.4346599999999</v>
      </c>
      <c r="G55" s="711">
        <v>1133</v>
      </c>
      <c r="H55" s="711">
        <v>12.434659999999894</v>
      </c>
      <c r="I55" s="712">
        <v>1.010974986760812</v>
      </c>
      <c r="J55" s="713" t="s">
        <v>1</v>
      </c>
    </row>
    <row r="56" spans="1:10" ht="14.4" customHeight="1" x14ac:dyDescent="0.3">
      <c r="A56" s="709" t="s">
        <v>548</v>
      </c>
      <c r="B56" s="710" t="s">
        <v>1128</v>
      </c>
      <c r="C56" s="711">
        <v>0.3</v>
      </c>
      <c r="D56" s="711">
        <v>0.63300000000000001</v>
      </c>
      <c r="E56" s="711"/>
      <c r="F56" s="711">
        <v>0.15</v>
      </c>
      <c r="G56" s="711">
        <v>0</v>
      </c>
      <c r="H56" s="711">
        <v>0.15</v>
      </c>
      <c r="I56" s="712" t="s">
        <v>528</v>
      </c>
      <c r="J56" s="713" t="s">
        <v>1</v>
      </c>
    </row>
    <row r="57" spans="1:10" ht="14.4" customHeight="1" x14ac:dyDescent="0.3">
      <c r="A57" s="709" t="s">
        <v>548</v>
      </c>
      <c r="B57" s="710" t="s">
        <v>1129</v>
      </c>
      <c r="C57" s="711">
        <v>11.1844</v>
      </c>
      <c r="D57" s="711">
        <v>10.47367</v>
      </c>
      <c r="E57" s="711"/>
      <c r="F57" s="711">
        <v>10.47222</v>
      </c>
      <c r="G57" s="711">
        <v>12</v>
      </c>
      <c r="H57" s="711">
        <v>-1.5277799999999999</v>
      </c>
      <c r="I57" s="712">
        <v>0.87268500000000004</v>
      </c>
      <c r="J57" s="713" t="s">
        <v>1</v>
      </c>
    </row>
    <row r="58" spans="1:10" ht="14.4" customHeight="1" x14ac:dyDescent="0.3">
      <c r="A58" s="709" t="s">
        <v>548</v>
      </c>
      <c r="B58" s="710" t="s">
        <v>550</v>
      </c>
      <c r="C58" s="711">
        <v>504.68583999999998</v>
      </c>
      <c r="D58" s="711">
        <v>1157.4528400000002</v>
      </c>
      <c r="E58" s="711"/>
      <c r="F58" s="711">
        <v>1163.8434600000001</v>
      </c>
      <c r="G58" s="711">
        <v>1155</v>
      </c>
      <c r="H58" s="711">
        <v>8.8434600000000501</v>
      </c>
      <c r="I58" s="712">
        <v>1.0076566753246754</v>
      </c>
      <c r="J58" s="713" t="s">
        <v>540</v>
      </c>
    </row>
    <row r="59" spans="1:10" ht="14.4" customHeight="1" x14ac:dyDescent="0.3">
      <c r="A59" s="709" t="s">
        <v>528</v>
      </c>
      <c r="B59" s="710" t="s">
        <v>528</v>
      </c>
      <c r="C59" s="711" t="s">
        <v>528</v>
      </c>
      <c r="D59" s="711" t="s">
        <v>528</v>
      </c>
      <c r="E59" s="711"/>
      <c r="F59" s="711" t="s">
        <v>528</v>
      </c>
      <c r="G59" s="711" t="s">
        <v>528</v>
      </c>
      <c r="H59" s="711" t="s">
        <v>528</v>
      </c>
      <c r="I59" s="712" t="s">
        <v>528</v>
      </c>
      <c r="J59" s="713" t="s">
        <v>541</v>
      </c>
    </row>
    <row r="60" spans="1:10" ht="14.4" customHeight="1" x14ac:dyDescent="0.3">
      <c r="A60" s="709" t="s">
        <v>1137</v>
      </c>
      <c r="B60" s="710" t="s">
        <v>1138</v>
      </c>
      <c r="C60" s="711" t="s">
        <v>528</v>
      </c>
      <c r="D60" s="711" t="s">
        <v>528</v>
      </c>
      <c r="E60" s="711"/>
      <c r="F60" s="711" t="s">
        <v>528</v>
      </c>
      <c r="G60" s="711" t="s">
        <v>528</v>
      </c>
      <c r="H60" s="711" t="s">
        <v>528</v>
      </c>
      <c r="I60" s="712" t="s">
        <v>528</v>
      </c>
      <c r="J60" s="713" t="s">
        <v>0</v>
      </c>
    </row>
    <row r="61" spans="1:10" ht="14.4" customHeight="1" x14ac:dyDescent="0.3">
      <c r="A61" s="709" t="s">
        <v>1137</v>
      </c>
      <c r="B61" s="710" t="s">
        <v>1124</v>
      </c>
      <c r="C61" s="711">
        <v>0</v>
      </c>
      <c r="D61" s="711">
        <v>0</v>
      </c>
      <c r="E61" s="711"/>
      <c r="F61" s="711">
        <v>0</v>
      </c>
      <c r="G61" s="711">
        <v>0</v>
      </c>
      <c r="H61" s="711">
        <v>0</v>
      </c>
      <c r="I61" s="712" t="s">
        <v>528</v>
      </c>
      <c r="J61" s="713" t="s">
        <v>1</v>
      </c>
    </row>
    <row r="62" spans="1:10" ht="14.4" customHeight="1" x14ac:dyDescent="0.3">
      <c r="A62" s="709" t="s">
        <v>1137</v>
      </c>
      <c r="B62" s="710" t="s">
        <v>1139</v>
      </c>
      <c r="C62" s="711">
        <v>0</v>
      </c>
      <c r="D62" s="711">
        <v>0</v>
      </c>
      <c r="E62" s="711"/>
      <c r="F62" s="711">
        <v>0</v>
      </c>
      <c r="G62" s="711">
        <v>0</v>
      </c>
      <c r="H62" s="711">
        <v>0</v>
      </c>
      <c r="I62" s="712" t="s">
        <v>528</v>
      </c>
      <c r="J62" s="713" t="s">
        <v>540</v>
      </c>
    </row>
    <row r="63" spans="1:10" ht="14.4" customHeight="1" x14ac:dyDescent="0.3">
      <c r="A63" s="709" t="s">
        <v>528</v>
      </c>
      <c r="B63" s="710" t="s">
        <v>528</v>
      </c>
      <c r="C63" s="711" t="s">
        <v>528</v>
      </c>
      <c r="D63" s="711" t="s">
        <v>528</v>
      </c>
      <c r="E63" s="711"/>
      <c r="F63" s="711" t="s">
        <v>528</v>
      </c>
      <c r="G63" s="711" t="s">
        <v>528</v>
      </c>
      <c r="H63" s="711" t="s">
        <v>528</v>
      </c>
      <c r="I63" s="712" t="s">
        <v>528</v>
      </c>
      <c r="J63" s="713" t="s">
        <v>541</v>
      </c>
    </row>
    <row r="64" spans="1:10" ht="14.4" customHeight="1" x14ac:dyDescent="0.3">
      <c r="A64" s="709" t="s">
        <v>1140</v>
      </c>
      <c r="B64" s="710" t="s">
        <v>1141</v>
      </c>
      <c r="C64" s="711" t="s">
        <v>528</v>
      </c>
      <c r="D64" s="711" t="s">
        <v>528</v>
      </c>
      <c r="E64" s="711"/>
      <c r="F64" s="711" t="s">
        <v>528</v>
      </c>
      <c r="G64" s="711" t="s">
        <v>528</v>
      </c>
      <c r="H64" s="711" t="s">
        <v>528</v>
      </c>
      <c r="I64" s="712" t="s">
        <v>528</v>
      </c>
      <c r="J64" s="713" t="s">
        <v>0</v>
      </c>
    </row>
    <row r="65" spans="1:10" ht="14.4" customHeight="1" x14ac:dyDescent="0.3">
      <c r="A65" s="709" t="s">
        <v>1140</v>
      </c>
      <c r="B65" s="710" t="s">
        <v>1124</v>
      </c>
      <c r="C65" s="711">
        <v>0</v>
      </c>
      <c r="D65" s="711">
        <v>0</v>
      </c>
      <c r="E65" s="711"/>
      <c r="F65" s="711">
        <v>0</v>
      </c>
      <c r="G65" s="711">
        <v>0</v>
      </c>
      <c r="H65" s="711">
        <v>0</v>
      </c>
      <c r="I65" s="712" t="s">
        <v>528</v>
      </c>
      <c r="J65" s="713" t="s">
        <v>1</v>
      </c>
    </row>
    <row r="66" spans="1:10" ht="14.4" customHeight="1" x14ac:dyDescent="0.3">
      <c r="A66" s="709" t="s">
        <v>1140</v>
      </c>
      <c r="B66" s="710" t="s">
        <v>1142</v>
      </c>
      <c r="C66" s="711">
        <v>0</v>
      </c>
      <c r="D66" s="711">
        <v>0</v>
      </c>
      <c r="E66" s="711"/>
      <c r="F66" s="711">
        <v>0</v>
      </c>
      <c r="G66" s="711">
        <v>0</v>
      </c>
      <c r="H66" s="711">
        <v>0</v>
      </c>
      <c r="I66" s="712" t="s">
        <v>528</v>
      </c>
      <c r="J66" s="713" t="s">
        <v>540</v>
      </c>
    </row>
    <row r="67" spans="1:10" ht="14.4" customHeight="1" x14ac:dyDescent="0.3">
      <c r="A67" s="709" t="s">
        <v>528</v>
      </c>
      <c r="B67" s="710" t="s">
        <v>528</v>
      </c>
      <c r="C67" s="711" t="s">
        <v>528</v>
      </c>
      <c r="D67" s="711" t="s">
        <v>528</v>
      </c>
      <c r="E67" s="711"/>
      <c r="F67" s="711" t="s">
        <v>528</v>
      </c>
      <c r="G67" s="711" t="s">
        <v>528</v>
      </c>
      <c r="H67" s="711" t="s">
        <v>528</v>
      </c>
      <c r="I67" s="712" t="s">
        <v>528</v>
      </c>
      <c r="J67" s="713" t="s">
        <v>541</v>
      </c>
    </row>
    <row r="68" spans="1:10" ht="14.4" customHeight="1" x14ac:dyDescent="0.3">
      <c r="A68" s="709" t="s">
        <v>1143</v>
      </c>
      <c r="B68" s="710" t="s">
        <v>1144</v>
      </c>
      <c r="C68" s="711" t="s">
        <v>528</v>
      </c>
      <c r="D68" s="711" t="s">
        <v>528</v>
      </c>
      <c r="E68" s="711"/>
      <c r="F68" s="711" t="s">
        <v>528</v>
      </c>
      <c r="G68" s="711" t="s">
        <v>528</v>
      </c>
      <c r="H68" s="711" t="s">
        <v>528</v>
      </c>
      <c r="I68" s="712" t="s">
        <v>528</v>
      </c>
      <c r="J68" s="713" t="s">
        <v>0</v>
      </c>
    </row>
    <row r="69" spans="1:10" ht="14.4" customHeight="1" x14ac:dyDescent="0.3">
      <c r="A69" s="709" t="s">
        <v>1143</v>
      </c>
      <c r="B69" s="710" t="s">
        <v>1124</v>
      </c>
      <c r="C69" s="711">
        <v>0</v>
      </c>
      <c r="D69" s="711">
        <v>0</v>
      </c>
      <c r="E69" s="711"/>
      <c r="F69" s="711">
        <v>0</v>
      </c>
      <c r="G69" s="711">
        <v>0</v>
      </c>
      <c r="H69" s="711">
        <v>0</v>
      </c>
      <c r="I69" s="712" t="s">
        <v>528</v>
      </c>
      <c r="J69" s="713" t="s">
        <v>1</v>
      </c>
    </row>
    <row r="70" spans="1:10" ht="14.4" customHeight="1" x14ac:dyDescent="0.3">
      <c r="A70" s="709" t="s">
        <v>1143</v>
      </c>
      <c r="B70" s="710" t="s">
        <v>1145</v>
      </c>
      <c r="C70" s="711">
        <v>0</v>
      </c>
      <c r="D70" s="711">
        <v>0</v>
      </c>
      <c r="E70" s="711"/>
      <c r="F70" s="711">
        <v>0</v>
      </c>
      <c r="G70" s="711">
        <v>0</v>
      </c>
      <c r="H70" s="711">
        <v>0</v>
      </c>
      <c r="I70" s="712" t="s">
        <v>528</v>
      </c>
      <c r="J70" s="713" t="s">
        <v>540</v>
      </c>
    </row>
    <row r="71" spans="1:10" ht="14.4" customHeight="1" x14ac:dyDescent="0.3">
      <c r="A71" s="709" t="s">
        <v>528</v>
      </c>
      <c r="B71" s="710" t="s">
        <v>528</v>
      </c>
      <c r="C71" s="711" t="s">
        <v>528</v>
      </c>
      <c r="D71" s="711" t="s">
        <v>528</v>
      </c>
      <c r="E71" s="711"/>
      <c r="F71" s="711" t="s">
        <v>528</v>
      </c>
      <c r="G71" s="711" t="s">
        <v>528</v>
      </c>
      <c r="H71" s="711" t="s">
        <v>528</v>
      </c>
      <c r="I71" s="712" t="s">
        <v>528</v>
      </c>
      <c r="J71" s="713" t="s">
        <v>541</v>
      </c>
    </row>
    <row r="72" spans="1:10" ht="14.4" customHeight="1" x14ac:dyDescent="0.3">
      <c r="A72" s="709" t="s">
        <v>1146</v>
      </c>
      <c r="B72" s="710" t="s">
        <v>1147</v>
      </c>
      <c r="C72" s="711" t="s">
        <v>528</v>
      </c>
      <c r="D72" s="711" t="s">
        <v>528</v>
      </c>
      <c r="E72" s="711"/>
      <c r="F72" s="711" t="s">
        <v>528</v>
      </c>
      <c r="G72" s="711" t="s">
        <v>528</v>
      </c>
      <c r="H72" s="711" t="s">
        <v>528</v>
      </c>
      <c r="I72" s="712" t="s">
        <v>528</v>
      </c>
      <c r="J72" s="713" t="s">
        <v>0</v>
      </c>
    </row>
    <row r="73" spans="1:10" ht="14.4" customHeight="1" x14ac:dyDescent="0.3">
      <c r="A73" s="709" t="s">
        <v>1146</v>
      </c>
      <c r="B73" s="710" t="s">
        <v>1124</v>
      </c>
      <c r="C73" s="711">
        <v>0</v>
      </c>
      <c r="D73" s="711">
        <v>0</v>
      </c>
      <c r="E73" s="711"/>
      <c r="F73" s="711">
        <v>0</v>
      </c>
      <c r="G73" s="711">
        <v>0</v>
      </c>
      <c r="H73" s="711">
        <v>0</v>
      </c>
      <c r="I73" s="712" t="s">
        <v>528</v>
      </c>
      <c r="J73" s="713" t="s">
        <v>1</v>
      </c>
    </row>
    <row r="74" spans="1:10" ht="14.4" customHeight="1" x14ac:dyDescent="0.3">
      <c r="A74" s="709" t="s">
        <v>1146</v>
      </c>
      <c r="B74" s="710" t="s">
        <v>1148</v>
      </c>
      <c r="C74" s="711">
        <v>0</v>
      </c>
      <c r="D74" s="711">
        <v>0</v>
      </c>
      <c r="E74" s="711"/>
      <c r="F74" s="711">
        <v>0</v>
      </c>
      <c r="G74" s="711">
        <v>0</v>
      </c>
      <c r="H74" s="711">
        <v>0</v>
      </c>
      <c r="I74" s="712" t="s">
        <v>528</v>
      </c>
      <c r="J74" s="713" t="s">
        <v>540</v>
      </c>
    </row>
    <row r="75" spans="1:10" ht="14.4" customHeight="1" x14ac:dyDescent="0.3">
      <c r="A75" s="709" t="s">
        <v>528</v>
      </c>
      <c r="B75" s="710" t="s">
        <v>528</v>
      </c>
      <c r="C75" s="711" t="s">
        <v>528</v>
      </c>
      <c r="D75" s="711" t="s">
        <v>528</v>
      </c>
      <c r="E75" s="711"/>
      <c r="F75" s="711" t="s">
        <v>528</v>
      </c>
      <c r="G75" s="711" t="s">
        <v>528</v>
      </c>
      <c r="H75" s="711" t="s">
        <v>528</v>
      </c>
      <c r="I75" s="712" t="s">
        <v>528</v>
      </c>
      <c r="J75" s="713" t="s">
        <v>541</v>
      </c>
    </row>
    <row r="76" spans="1:10" ht="14.4" customHeight="1" x14ac:dyDescent="0.3">
      <c r="A76" s="709" t="s">
        <v>551</v>
      </c>
      <c r="B76" s="710" t="s">
        <v>552</v>
      </c>
      <c r="C76" s="711" t="s">
        <v>528</v>
      </c>
      <c r="D76" s="711" t="s">
        <v>528</v>
      </c>
      <c r="E76" s="711"/>
      <c r="F76" s="711" t="s">
        <v>528</v>
      </c>
      <c r="G76" s="711" t="s">
        <v>528</v>
      </c>
      <c r="H76" s="711" t="s">
        <v>528</v>
      </c>
      <c r="I76" s="712" t="s">
        <v>528</v>
      </c>
      <c r="J76" s="713" t="s">
        <v>0</v>
      </c>
    </row>
    <row r="77" spans="1:10" ht="14.4" customHeight="1" x14ac:dyDescent="0.3">
      <c r="A77" s="709" t="s">
        <v>551</v>
      </c>
      <c r="B77" s="710" t="s">
        <v>1124</v>
      </c>
      <c r="C77" s="711">
        <v>0</v>
      </c>
      <c r="D77" s="711">
        <v>0</v>
      </c>
      <c r="E77" s="711"/>
      <c r="F77" s="711">
        <v>0</v>
      </c>
      <c r="G77" s="711">
        <v>0</v>
      </c>
      <c r="H77" s="711">
        <v>0</v>
      </c>
      <c r="I77" s="712" t="s">
        <v>528</v>
      </c>
      <c r="J77" s="713" t="s">
        <v>1</v>
      </c>
    </row>
    <row r="78" spans="1:10" ht="14.4" customHeight="1" x14ac:dyDescent="0.3">
      <c r="A78" s="709" t="s">
        <v>551</v>
      </c>
      <c r="B78" s="710" t="s">
        <v>553</v>
      </c>
      <c r="C78" s="711">
        <v>0</v>
      </c>
      <c r="D78" s="711">
        <v>0</v>
      </c>
      <c r="E78" s="711"/>
      <c r="F78" s="711">
        <v>0</v>
      </c>
      <c r="G78" s="711">
        <v>0</v>
      </c>
      <c r="H78" s="711">
        <v>0</v>
      </c>
      <c r="I78" s="712" t="s">
        <v>528</v>
      </c>
      <c r="J78" s="713" t="s">
        <v>540</v>
      </c>
    </row>
    <row r="79" spans="1:10" ht="14.4" customHeight="1" x14ac:dyDescent="0.3">
      <c r="A79" s="709" t="s">
        <v>528</v>
      </c>
      <c r="B79" s="710" t="s">
        <v>528</v>
      </c>
      <c r="C79" s="711" t="s">
        <v>528</v>
      </c>
      <c r="D79" s="711" t="s">
        <v>528</v>
      </c>
      <c r="E79" s="711"/>
      <c r="F79" s="711" t="s">
        <v>528</v>
      </c>
      <c r="G79" s="711" t="s">
        <v>528</v>
      </c>
      <c r="H79" s="711" t="s">
        <v>528</v>
      </c>
      <c r="I79" s="712" t="s">
        <v>528</v>
      </c>
      <c r="J79" s="713" t="s">
        <v>541</v>
      </c>
    </row>
    <row r="80" spans="1:10" ht="14.4" customHeight="1" x14ac:dyDescent="0.3">
      <c r="A80" s="709" t="s">
        <v>526</v>
      </c>
      <c r="B80" s="710" t="s">
        <v>535</v>
      </c>
      <c r="C80" s="711">
        <v>578.4792799999999</v>
      </c>
      <c r="D80" s="711">
        <v>1240.6196600000001</v>
      </c>
      <c r="E80" s="711"/>
      <c r="F80" s="711">
        <v>1254.9746500000001</v>
      </c>
      <c r="G80" s="711">
        <v>1248</v>
      </c>
      <c r="H80" s="711">
        <v>6.9746500000001106</v>
      </c>
      <c r="I80" s="712">
        <v>1.0055886618589744</v>
      </c>
      <c r="J80" s="713" t="s">
        <v>536</v>
      </c>
    </row>
  </sheetData>
  <mergeCells count="3">
    <mergeCell ref="A1:I1"/>
    <mergeCell ref="F3:I3"/>
    <mergeCell ref="C4:D4"/>
  </mergeCells>
  <conditionalFormatting sqref="F14 F81:F65537">
    <cfRule type="cellIs" dxfId="46" priority="18" stopIfTrue="1" operator="greaterThan">
      <formula>1</formula>
    </cfRule>
  </conditionalFormatting>
  <conditionalFormatting sqref="H5:H13">
    <cfRule type="expression" dxfId="45" priority="14">
      <formula>$H5&gt;0</formula>
    </cfRule>
  </conditionalFormatting>
  <conditionalFormatting sqref="I5:I13">
    <cfRule type="expression" dxfId="44" priority="15">
      <formula>$I5&gt;1</formula>
    </cfRule>
  </conditionalFormatting>
  <conditionalFormatting sqref="B5:B13">
    <cfRule type="expression" dxfId="43" priority="11">
      <formula>OR($J5="NS",$J5="SumaNS",$J5="Účet")</formula>
    </cfRule>
  </conditionalFormatting>
  <conditionalFormatting sqref="F5:I13 B5:D13">
    <cfRule type="expression" dxfId="42" priority="17">
      <formula>AND($J5&lt;&gt;"",$J5&lt;&gt;"mezeraKL")</formula>
    </cfRule>
  </conditionalFormatting>
  <conditionalFormatting sqref="B5:D13 F5:I13">
    <cfRule type="expression" dxfId="4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40" priority="13">
      <formula>OR($J5="SumaNS",$J5="NS")</formula>
    </cfRule>
  </conditionalFormatting>
  <conditionalFormatting sqref="A5:A13">
    <cfRule type="expression" dxfId="39" priority="9">
      <formula>AND($J5&lt;&gt;"mezeraKL",$J5&lt;&gt;"")</formula>
    </cfRule>
  </conditionalFormatting>
  <conditionalFormatting sqref="A5:A13">
    <cfRule type="expression" dxfId="38" priority="10">
      <formula>AND($J5&lt;&gt;"",$J5&lt;&gt;"mezeraKL")</formula>
    </cfRule>
  </conditionalFormatting>
  <conditionalFormatting sqref="H15:H80">
    <cfRule type="expression" dxfId="37" priority="6">
      <formula>$H15&gt;0</formula>
    </cfRule>
  </conditionalFormatting>
  <conditionalFormatting sqref="A15:A80">
    <cfRule type="expression" dxfId="36" priority="5">
      <formula>AND($J15&lt;&gt;"mezeraKL",$J15&lt;&gt;"")</formula>
    </cfRule>
  </conditionalFormatting>
  <conditionalFormatting sqref="I15:I80">
    <cfRule type="expression" dxfId="35" priority="7">
      <formula>$I15&gt;1</formula>
    </cfRule>
  </conditionalFormatting>
  <conditionalFormatting sqref="B15:B80">
    <cfRule type="expression" dxfId="34" priority="4">
      <formula>OR($J15="NS",$J15="SumaNS",$J15="Účet")</formula>
    </cfRule>
  </conditionalFormatting>
  <conditionalFormatting sqref="A15:D80 F15:I80">
    <cfRule type="expression" dxfId="33" priority="8">
      <formula>AND($J15&lt;&gt;"",$J15&lt;&gt;"mezeraKL")</formula>
    </cfRule>
  </conditionalFormatting>
  <conditionalFormatting sqref="B15:D80 F15:I80">
    <cfRule type="expression" dxfId="32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80 F15:I80">
    <cfRule type="expression" dxfId="31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63" t="s">
        <v>1278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4.4" customHeight="1" thickBot="1" x14ac:dyDescent="0.35">
      <c r="A2" s="374" t="s">
        <v>321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59"/>
      <c r="D3" s="560"/>
      <c r="E3" s="560"/>
      <c r="F3" s="560"/>
      <c r="G3" s="560"/>
      <c r="H3" s="260" t="s">
        <v>159</v>
      </c>
      <c r="I3" s="203">
        <f>IF(J3&lt;&gt;0,K3/J3,0)</f>
        <v>20.617293428908589</v>
      </c>
      <c r="J3" s="203">
        <f>SUBTOTAL(9,J5:J1048576)</f>
        <v>60870</v>
      </c>
      <c r="K3" s="204">
        <f>SUBTOTAL(9,K5:K1048576)</f>
        <v>1254974.6510176659</v>
      </c>
    </row>
    <row r="4" spans="1:11" s="330" customFormat="1" ht="14.4" customHeight="1" thickBot="1" x14ac:dyDescent="0.35">
      <c r="A4" s="821" t="s">
        <v>4</v>
      </c>
      <c r="B4" s="822" t="s">
        <v>5</v>
      </c>
      <c r="C4" s="822" t="s">
        <v>0</v>
      </c>
      <c r="D4" s="822" t="s">
        <v>6</v>
      </c>
      <c r="E4" s="822" t="s">
        <v>7</v>
      </c>
      <c r="F4" s="822" t="s">
        <v>1</v>
      </c>
      <c r="G4" s="822" t="s">
        <v>90</v>
      </c>
      <c r="H4" s="717" t="s">
        <v>11</v>
      </c>
      <c r="I4" s="718" t="s">
        <v>184</v>
      </c>
      <c r="J4" s="718" t="s">
        <v>13</v>
      </c>
      <c r="K4" s="719" t="s">
        <v>201</v>
      </c>
    </row>
    <row r="5" spans="1:11" ht="14.4" customHeight="1" x14ac:dyDescent="0.3">
      <c r="A5" s="804" t="s">
        <v>526</v>
      </c>
      <c r="B5" s="805" t="s">
        <v>527</v>
      </c>
      <c r="C5" s="808" t="s">
        <v>537</v>
      </c>
      <c r="D5" s="823" t="s">
        <v>538</v>
      </c>
      <c r="E5" s="808" t="s">
        <v>1149</v>
      </c>
      <c r="F5" s="823" t="s">
        <v>1150</v>
      </c>
      <c r="G5" s="808" t="s">
        <v>1151</v>
      </c>
      <c r="H5" s="808" t="s">
        <v>1152</v>
      </c>
      <c r="I5" s="225">
        <v>8.5749998092651367</v>
      </c>
      <c r="J5" s="225">
        <v>36</v>
      </c>
      <c r="K5" s="818">
        <v>308.75999450683594</v>
      </c>
    </row>
    <row r="6" spans="1:11" ht="14.4" customHeight="1" x14ac:dyDescent="0.3">
      <c r="A6" s="727" t="s">
        <v>526</v>
      </c>
      <c r="B6" s="728" t="s">
        <v>527</v>
      </c>
      <c r="C6" s="729" t="s">
        <v>537</v>
      </c>
      <c r="D6" s="730" t="s">
        <v>538</v>
      </c>
      <c r="E6" s="729" t="s">
        <v>1149</v>
      </c>
      <c r="F6" s="730" t="s">
        <v>1150</v>
      </c>
      <c r="G6" s="729" t="s">
        <v>1153</v>
      </c>
      <c r="H6" s="729" t="s">
        <v>1154</v>
      </c>
      <c r="I6" s="732">
        <v>120</v>
      </c>
      <c r="J6" s="732">
        <v>5</v>
      </c>
      <c r="K6" s="733">
        <v>600</v>
      </c>
    </row>
    <row r="7" spans="1:11" ht="14.4" customHeight="1" x14ac:dyDescent="0.3">
      <c r="A7" s="727" t="s">
        <v>526</v>
      </c>
      <c r="B7" s="728" t="s">
        <v>527</v>
      </c>
      <c r="C7" s="729" t="s">
        <v>537</v>
      </c>
      <c r="D7" s="730" t="s">
        <v>538</v>
      </c>
      <c r="E7" s="729" t="s">
        <v>1149</v>
      </c>
      <c r="F7" s="730" t="s">
        <v>1150</v>
      </c>
      <c r="G7" s="729" t="s">
        <v>1155</v>
      </c>
      <c r="H7" s="729" t="s">
        <v>1156</v>
      </c>
      <c r="I7" s="732">
        <v>260.29998779296875</v>
      </c>
      <c r="J7" s="732">
        <v>5</v>
      </c>
      <c r="K7" s="733">
        <v>1301.4999389648437</v>
      </c>
    </row>
    <row r="8" spans="1:11" ht="14.4" customHeight="1" x14ac:dyDescent="0.3">
      <c r="A8" s="727" t="s">
        <v>526</v>
      </c>
      <c r="B8" s="728" t="s">
        <v>527</v>
      </c>
      <c r="C8" s="729" t="s">
        <v>537</v>
      </c>
      <c r="D8" s="730" t="s">
        <v>538</v>
      </c>
      <c r="E8" s="729" t="s">
        <v>1157</v>
      </c>
      <c r="F8" s="730" t="s">
        <v>1158</v>
      </c>
      <c r="G8" s="729" t="s">
        <v>1159</v>
      </c>
      <c r="H8" s="729" t="s">
        <v>1160</v>
      </c>
      <c r="I8" s="732">
        <v>1.9999999552965164E-2</v>
      </c>
      <c r="J8" s="732">
        <v>400</v>
      </c>
      <c r="K8" s="733">
        <v>8</v>
      </c>
    </row>
    <row r="9" spans="1:11" ht="14.4" customHeight="1" x14ac:dyDescent="0.3">
      <c r="A9" s="727" t="s">
        <v>526</v>
      </c>
      <c r="B9" s="728" t="s">
        <v>527</v>
      </c>
      <c r="C9" s="729" t="s">
        <v>537</v>
      </c>
      <c r="D9" s="730" t="s">
        <v>538</v>
      </c>
      <c r="E9" s="729" t="s">
        <v>1157</v>
      </c>
      <c r="F9" s="730" t="s">
        <v>1158</v>
      </c>
      <c r="G9" s="729" t="s">
        <v>1161</v>
      </c>
      <c r="H9" s="729" t="s">
        <v>1162</v>
      </c>
      <c r="I9" s="732">
        <v>33.880001068115234</v>
      </c>
      <c r="J9" s="732">
        <v>5</v>
      </c>
      <c r="K9" s="733">
        <v>169.39999389648437</v>
      </c>
    </row>
    <row r="10" spans="1:11" ht="14.4" customHeight="1" x14ac:dyDescent="0.3">
      <c r="A10" s="727" t="s">
        <v>526</v>
      </c>
      <c r="B10" s="728" t="s">
        <v>527</v>
      </c>
      <c r="C10" s="729" t="s">
        <v>537</v>
      </c>
      <c r="D10" s="730" t="s">
        <v>538</v>
      </c>
      <c r="E10" s="729" t="s">
        <v>1157</v>
      </c>
      <c r="F10" s="730" t="s">
        <v>1158</v>
      </c>
      <c r="G10" s="729" t="s">
        <v>1163</v>
      </c>
      <c r="H10" s="729" t="s">
        <v>1164</v>
      </c>
      <c r="I10" s="732">
        <v>17.989999771118164</v>
      </c>
      <c r="J10" s="732">
        <v>100</v>
      </c>
      <c r="K10" s="733">
        <v>1799</v>
      </c>
    </row>
    <row r="11" spans="1:11" ht="14.4" customHeight="1" x14ac:dyDescent="0.3">
      <c r="A11" s="727" t="s">
        <v>526</v>
      </c>
      <c r="B11" s="728" t="s">
        <v>527</v>
      </c>
      <c r="C11" s="729" t="s">
        <v>537</v>
      </c>
      <c r="D11" s="730" t="s">
        <v>538</v>
      </c>
      <c r="E11" s="729" t="s">
        <v>1157</v>
      </c>
      <c r="F11" s="730" t="s">
        <v>1158</v>
      </c>
      <c r="G11" s="729" t="s">
        <v>1165</v>
      </c>
      <c r="H11" s="729" t="s">
        <v>1166</v>
      </c>
      <c r="I11" s="732">
        <v>13.310000419616699</v>
      </c>
      <c r="J11" s="732">
        <v>20</v>
      </c>
      <c r="K11" s="733">
        <v>266.20001220703125</v>
      </c>
    </row>
    <row r="12" spans="1:11" ht="14.4" customHeight="1" x14ac:dyDescent="0.3">
      <c r="A12" s="727" t="s">
        <v>526</v>
      </c>
      <c r="B12" s="728" t="s">
        <v>527</v>
      </c>
      <c r="C12" s="729" t="s">
        <v>537</v>
      </c>
      <c r="D12" s="730" t="s">
        <v>538</v>
      </c>
      <c r="E12" s="729" t="s">
        <v>1157</v>
      </c>
      <c r="F12" s="730" t="s">
        <v>1158</v>
      </c>
      <c r="G12" s="729" t="s">
        <v>1167</v>
      </c>
      <c r="H12" s="729" t="s">
        <v>1168</v>
      </c>
      <c r="I12" s="732">
        <v>2.2899999618530273</v>
      </c>
      <c r="J12" s="732">
        <v>150</v>
      </c>
      <c r="K12" s="733">
        <v>343.5</v>
      </c>
    </row>
    <row r="13" spans="1:11" ht="14.4" customHeight="1" x14ac:dyDescent="0.3">
      <c r="A13" s="727" t="s">
        <v>526</v>
      </c>
      <c r="B13" s="728" t="s">
        <v>527</v>
      </c>
      <c r="C13" s="729" t="s">
        <v>537</v>
      </c>
      <c r="D13" s="730" t="s">
        <v>538</v>
      </c>
      <c r="E13" s="729" t="s">
        <v>1157</v>
      </c>
      <c r="F13" s="730" t="s">
        <v>1158</v>
      </c>
      <c r="G13" s="729" t="s">
        <v>1169</v>
      </c>
      <c r="H13" s="729" t="s">
        <v>1170</v>
      </c>
      <c r="I13" s="732">
        <v>23.360000610351563</v>
      </c>
      <c r="J13" s="732">
        <v>2</v>
      </c>
      <c r="K13" s="733">
        <v>46.709999084472656</v>
      </c>
    </row>
    <row r="14" spans="1:11" ht="14.4" customHeight="1" x14ac:dyDescent="0.3">
      <c r="A14" s="727" t="s">
        <v>526</v>
      </c>
      <c r="B14" s="728" t="s">
        <v>527</v>
      </c>
      <c r="C14" s="729" t="s">
        <v>537</v>
      </c>
      <c r="D14" s="730" t="s">
        <v>538</v>
      </c>
      <c r="E14" s="729" t="s">
        <v>1157</v>
      </c>
      <c r="F14" s="730" t="s">
        <v>1158</v>
      </c>
      <c r="G14" s="729" t="s">
        <v>1171</v>
      </c>
      <c r="H14" s="729" t="s">
        <v>1172</v>
      </c>
      <c r="I14" s="732">
        <v>127.05000305175781</v>
      </c>
      <c r="J14" s="732">
        <v>4</v>
      </c>
      <c r="K14" s="733">
        <v>508.20001220703125</v>
      </c>
    </row>
    <row r="15" spans="1:11" ht="14.4" customHeight="1" x14ac:dyDescent="0.3">
      <c r="A15" s="727" t="s">
        <v>526</v>
      </c>
      <c r="B15" s="728" t="s">
        <v>527</v>
      </c>
      <c r="C15" s="729" t="s">
        <v>537</v>
      </c>
      <c r="D15" s="730" t="s">
        <v>538</v>
      </c>
      <c r="E15" s="729" t="s">
        <v>1157</v>
      </c>
      <c r="F15" s="730" t="s">
        <v>1158</v>
      </c>
      <c r="G15" s="729" t="s">
        <v>1173</v>
      </c>
      <c r="H15" s="729" t="s">
        <v>1174</v>
      </c>
      <c r="I15" s="732">
        <v>1.9900000095367432</v>
      </c>
      <c r="J15" s="732">
        <v>50</v>
      </c>
      <c r="K15" s="733">
        <v>99.5</v>
      </c>
    </row>
    <row r="16" spans="1:11" ht="14.4" customHeight="1" x14ac:dyDescent="0.3">
      <c r="A16" s="727" t="s">
        <v>526</v>
      </c>
      <c r="B16" s="728" t="s">
        <v>527</v>
      </c>
      <c r="C16" s="729" t="s">
        <v>537</v>
      </c>
      <c r="D16" s="730" t="s">
        <v>538</v>
      </c>
      <c r="E16" s="729" t="s">
        <v>1157</v>
      </c>
      <c r="F16" s="730" t="s">
        <v>1158</v>
      </c>
      <c r="G16" s="729" t="s">
        <v>1175</v>
      </c>
      <c r="H16" s="729" t="s">
        <v>1176</v>
      </c>
      <c r="I16" s="732">
        <v>2.6950000524520874</v>
      </c>
      <c r="J16" s="732">
        <v>900</v>
      </c>
      <c r="K16" s="733">
        <v>2426</v>
      </c>
    </row>
    <row r="17" spans="1:11" ht="14.4" customHeight="1" x14ac:dyDescent="0.3">
      <c r="A17" s="727" t="s">
        <v>526</v>
      </c>
      <c r="B17" s="728" t="s">
        <v>527</v>
      </c>
      <c r="C17" s="729" t="s">
        <v>537</v>
      </c>
      <c r="D17" s="730" t="s">
        <v>538</v>
      </c>
      <c r="E17" s="729" t="s">
        <v>1157</v>
      </c>
      <c r="F17" s="730" t="s">
        <v>1158</v>
      </c>
      <c r="G17" s="729" t="s">
        <v>1177</v>
      </c>
      <c r="H17" s="729" t="s">
        <v>1178</v>
      </c>
      <c r="I17" s="732">
        <v>3.0699999332427979</v>
      </c>
      <c r="J17" s="732">
        <v>200</v>
      </c>
      <c r="K17" s="733">
        <v>614</v>
      </c>
    </row>
    <row r="18" spans="1:11" ht="14.4" customHeight="1" x14ac:dyDescent="0.3">
      <c r="A18" s="727" t="s">
        <v>526</v>
      </c>
      <c r="B18" s="728" t="s">
        <v>527</v>
      </c>
      <c r="C18" s="729" t="s">
        <v>537</v>
      </c>
      <c r="D18" s="730" t="s">
        <v>538</v>
      </c>
      <c r="E18" s="729" t="s">
        <v>1157</v>
      </c>
      <c r="F18" s="730" t="s">
        <v>1158</v>
      </c>
      <c r="G18" s="729" t="s">
        <v>1179</v>
      </c>
      <c r="H18" s="729" t="s">
        <v>1180</v>
      </c>
      <c r="I18" s="732">
        <v>5</v>
      </c>
      <c r="J18" s="732">
        <v>50</v>
      </c>
      <c r="K18" s="733">
        <v>250</v>
      </c>
    </row>
    <row r="19" spans="1:11" ht="14.4" customHeight="1" x14ac:dyDescent="0.3">
      <c r="A19" s="727" t="s">
        <v>526</v>
      </c>
      <c r="B19" s="728" t="s">
        <v>527</v>
      </c>
      <c r="C19" s="729" t="s">
        <v>537</v>
      </c>
      <c r="D19" s="730" t="s">
        <v>538</v>
      </c>
      <c r="E19" s="729" t="s">
        <v>1181</v>
      </c>
      <c r="F19" s="730" t="s">
        <v>1182</v>
      </c>
      <c r="G19" s="729" t="s">
        <v>1183</v>
      </c>
      <c r="H19" s="729" t="s">
        <v>1184</v>
      </c>
      <c r="I19" s="732">
        <v>0.30000001192092896</v>
      </c>
      <c r="J19" s="732">
        <v>300</v>
      </c>
      <c r="K19" s="733">
        <v>90</v>
      </c>
    </row>
    <row r="20" spans="1:11" ht="14.4" customHeight="1" x14ac:dyDescent="0.3">
      <c r="A20" s="727" t="s">
        <v>526</v>
      </c>
      <c r="B20" s="728" t="s">
        <v>527</v>
      </c>
      <c r="C20" s="729" t="s">
        <v>537</v>
      </c>
      <c r="D20" s="730" t="s">
        <v>538</v>
      </c>
      <c r="E20" s="729" t="s">
        <v>1181</v>
      </c>
      <c r="F20" s="730" t="s">
        <v>1182</v>
      </c>
      <c r="G20" s="729" t="s">
        <v>1185</v>
      </c>
      <c r="H20" s="729" t="s">
        <v>1186</v>
      </c>
      <c r="I20" s="732">
        <v>1.8024999499320984</v>
      </c>
      <c r="J20" s="732">
        <v>900</v>
      </c>
      <c r="K20" s="733">
        <v>1622</v>
      </c>
    </row>
    <row r="21" spans="1:11" ht="14.4" customHeight="1" x14ac:dyDescent="0.3">
      <c r="A21" s="727" t="s">
        <v>526</v>
      </c>
      <c r="B21" s="728" t="s">
        <v>527</v>
      </c>
      <c r="C21" s="729" t="s">
        <v>537</v>
      </c>
      <c r="D21" s="730" t="s">
        <v>538</v>
      </c>
      <c r="E21" s="729" t="s">
        <v>1187</v>
      </c>
      <c r="F21" s="730" t="s">
        <v>1188</v>
      </c>
      <c r="G21" s="729" t="s">
        <v>1189</v>
      </c>
      <c r="H21" s="729" t="s">
        <v>1190</v>
      </c>
      <c r="I21" s="732">
        <v>0.68999999761581421</v>
      </c>
      <c r="J21" s="732">
        <v>600</v>
      </c>
      <c r="K21" s="733">
        <v>414</v>
      </c>
    </row>
    <row r="22" spans="1:11" ht="14.4" customHeight="1" x14ac:dyDescent="0.3">
      <c r="A22" s="727" t="s">
        <v>526</v>
      </c>
      <c r="B22" s="728" t="s">
        <v>527</v>
      </c>
      <c r="C22" s="729" t="s">
        <v>537</v>
      </c>
      <c r="D22" s="730" t="s">
        <v>538</v>
      </c>
      <c r="E22" s="729" t="s">
        <v>1187</v>
      </c>
      <c r="F22" s="730" t="s">
        <v>1188</v>
      </c>
      <c r="G22" s="729" t="s">
        <v>1191</v>
      </c>
      <c r="H22" s="729" t="s">
        <v>1192</v>
      </c>
      <c r="I22" s="732">
        <v>0.68999999761581421</v>
      </c>
      <c r="J22" s="732">
        <v>2800</v>
      </c>
      <c r="K22" s="733">
        <v>1932</v>
      </c>
    </row>
    <row r="23" spans="1:11" ht="14.4" customHeight="1" x14ac:dyDescent="0.3">
      <c r="A23" s="727" t="s">
        <v>526</v>
      </c>
      <c r="B23" s="728" t="s">
        <v>527</v>
      </c>
      <c r="C23" s="729" t="s">
        <v>537</v>
      </c>
      <c r="D23" s="730" t="s">
        <v>538</v>
      </c>
      <c r="E23" s="729" t="s">
        <v>1187</v>
      </c>
      <c r="F23" s="730" t="s">
        <v>1188</v>
      </c>
      <c r="G23" s="729" t="s">
        <v>1193</v>
      </c>
      <c r="H23" s="729" t="s">
        <v>1194</v>
      </c>
      <c r="I23" s="732">
        <v>0.68999999761581421</v>
      </c>
      <c r="J23" s="732">
        <v>1200</v>
      </c>
      <c r="K23" s="733">
        <v>828</v>
      </c>
    </row>
    <row r="24" spans="1:11" ht="14.4" customHeight="1" x14ac:dyDescent="0.3">
      <c r="A24" s="727" t="s">
        <v>526</v>
      </c>
      <c r="B24" s="728" t="s">
        <v>527</v>
      </c>
      <c r="C24" s="729" t="s">
        <v>542</v>
      </c>
      <c r="D24" s="730" t="s">
        <v>543</v>
      </c>
      <c r="E24" s="729" t="s">
        <v>1149</v>
      </c>
      <c r="F24" s="730" t="s">
        <v>1150</v>
      </c>
      <c r="G24" s="729" t="s">
        <v>1195</v>
      </c>
      <c r="H24" s="729" t="s">
        <v>1196</v>
      </c>
      <c r="I24" s="732">
        <v>1.1699999570846558</v>
      </c>
      <c r="J24" s="732">
        <v>100</v>
      </c>
      <c r="K24" s="733">
        <v>117</v>
      </c>
    </row>
    <row r="25" spans="1:11" ht="14.4" customHeight="1" x14ac:dyDescent="0.3">
      <c r="A25" s="727" t="s">
        <v>526</v>
      </c>
      <c r="B25" s="728" t="s">
        <v>527</v>
      </c>
      <c r="C25" s="729" t="s">
        <v>542</v>
      </c>
      <c r="D25" s="730" t="s">
        <v>543</v>
      </c>
      <c r="E25" s="729" t="s">
        <v>1149</v>
      </c>
      <c r="F25" s="730" t="s">
        <v>1150</v>
      </c>
      <c r="G25" s="729" t="s">
        <v>1197</v>
      </c>
      <c r="H25" s="729" t="s">
        <v>1198</v>
      </c>
      <c r="I25" s="732">
        <v>3.440000057220459</v>
      </c>
      <c r="J25" s="732">
        <v>100</v>
      </c>
      <c r="K25" s="733">
        <v>344</v>
      </c>
    </row>
    <row r="26" spans="1:11" ht="14.4" customHeight="1" x14ac:dyDescent="0.3">
      <c r="A26" s="727" t="s">
        <v>526</v>
      </c>
      <c r="B26" s="728" t="s">
        <v>527</v>
      </c>
      <c r="C26" s="729" t="s">
        <v>542</v>
      </c>
      <c r="D26" s="730" t="s">
        <v>543</v>
      </c>
      <c r="E26" s="729" t="s">
        <v>1149</v>
      </c>
      <c r="F26" s="730" t="s">
        <v>1150</v>
      </c>
      <c r="G26" s="729" t="s">
        <v>1199</v>
      </c>
      <c r="H26" s="729" t="s">
        <v>1200</v>
      </c>
      <c r="I26" s="732">
        <v>13.020000457763672</v>
      </c>
      <c r="J26" s="732">
        <v>2</v>
      </c>
      <c r="K26" s="733">
        <v>26.040000915527344</v>
      </c>
    </row>
    <row r="27" spans="1:11" ht="14.4" customHeight="1" x14ac:dyDescent="0.3">
      <c r="A27" s="727" t="s">
        <v>526</v>
      </c>
      <c r="B27" s="728" t="s">
        <v>527</v>
      </c>
      <c r="C27" s="729" t="s">
        <v>542</v>
      </c>
      <c r="D27" s="730" t="s">
        <v>543</v>
      </c>
      <c r="E27" s="729" t="s">
        <v>1149</v>
      </c>
      <c r="F27" s="730" t="s">
        <v>1150</v>
      </c>
      <c r="G27" s="729" t="s">
        <v>1201</v>
      </c>
      <c r="H27" s="729" t="s">
        <v>1202</v>
      </c>
      <c r="I27" s="732">
        <v>15.029999732971191</v>
      </c>
      <c r="J27" s="732">
        <v>4</v>
      </c>
      <c r="K27" s="733">
        <v>60.119998931884766</v>
      </c>
    </row>
    <row r="28" spans="1:11" ht="14.4" customHeight="1" x14ac:dyDescent="0.3">
      <c r="A28" s="727" t="s">
        <v>526</v>
      </c>
      <c r="B28" s="728" t="s">
        <v>527</v>
      </c>
      <c r="C28" s="729" t="s">
        <v>542</v>
      </c>
      <c r="D28" s="730" t="s">
        <v>543</v>
      </c>
      <c r="E28" s="729" t="s">
        <v>1149</v>
      </c>
      <c r="F28" s="730" t="s">
        <v>1150</v>
      </c>
      <c r="G28" s="729" t="s">
        <v>1203</v>
      </c>
      <c r="H28" s="729" t="s">
        <v>1204</v>
      </c>
      <c r="I28" s="732">
        <v>0.37999999523162842</v>
      </c>
      <c r="J28" s="732">
        <v>20</v>
      </c>
      <c r="K28" s="733">
        <v>7.5999999046325684</v>
      </c>
    </row>
    <row r="29" spans="1:11" ht="14.4" customHeight="1" x14ac:dyDescent="0.3">
      <c r="A29" s="727" t="s">
        <v>526</v>
      </c>
      <c r="B29" s="728" t="s">
        <v>527</v>
      </c>
      <c r="C29" s="729" t="s">
        <v>542</v>
      </c>
      <c r="D29" s="730" t="s">
        <v>543</v>
      </c>
      <c r="E29" s="729" t="s">
        <v>1149</v>
      </c>
      <c r="F29" s="730" t="s">
        <v>1150</v>
      </c>
      <c r="G29" s="729" t="s">
        <v>1151</v>
      </c>
      <c r="H29" s="729" t="s">
        <v>1152</v>
      </c>
      <c r="I29" s="732">
        <v>8.573333104451498</v>
      </c>
      <c r="J29" s="732">
        <v>84</v>
      </c>
      <c r="K29" s="733">
        <v>720.239990234375</v>
      </c>
    </row>
    <row r="30" spans="1:11" ht="14.4" customHeight="1" x14ac:dyDescent="0.3">
      <c r="A30" s="727" t="s">
        <v>526</v>
      </c>
      <c r="B30" s="728" t="s">
        <v>527</v>
      </c>
      <c r="C30" s="729" t="s">
        <v>542</v>
      </c>
      <c r="D30" s="730" t="s">
        <v>543</v>
      </c>
      <c r="E30" s="729" t="s">
        <v>1149</v>
      </c>
      <c r="F30" s="730" t="s">
        <v>1150</v>
      </c>
      <c r="G30" s="729" t="s">
        <v>1153</v>
      </c>
      <c r="H30" s="729" t="s">
        <v>1154</v>
      </c>
      <c r="I30" s="732">
        <v>120.00500106811523</v>
      </c>
      <c r="J30" s="732">
        <v>8</v>
      </c>
      <c r="K30" s="733">
        <v>960.01998901367187</v>
      </c>
    </row>
    <row r="31" spans="1:11" ht="14.4" customHeight="1" x14ac:dyDescent="0.3">
      <c r="A31" s="727" t="s">
        <v>526</v>
      </c>
      <c r="B31" s="728" t="s">
        <v>527</v>
      </c>
      <c r="C31" s="729" t="s">
        <v>542</v>
      </c>
      <c r="D31" s="730" t="s">
        <v>543</v>
      </c>
      <c r="E31" s="729" t="s">
        <v>1149</v>
      </c>
      <c r="F31" s="730" t="s">
        <v>1150</v>
      </c>
      <c r="G31" s="729" t="s">
        <v>1205</v>
      </c>
      <c r="H31" s="729" t="s">
        <v>1206</v>
      </c>
      <c r="I31" s="732">
        <v>2.6750000715255737</v>
      </c>
      <c r="J31" s="732">
        <v>12</v>
      </c>
      <c r="K31" s="733">
        <v>32.100000381469727</v>
      </c>
    </row>
    <row r="32" spans="1:11" ht="14.4" customHeight="1" x14ac:dyDescent="0.3">
      <c r="A32" s="727" t="s">
        <v>526</v>
      </c>
      <c r="B32" s="728" t="s">
        <v>527</v>
      </c>
      <c r="C32" s="729" t="s">
        <v>542</v>
      </c>
      <c r="D32" s="730" t="s">
        <v>543</v>
      </c>
      <c r="E32" s="729" t="s">
        <v>1149</v>
      </c>
      <c r="F32" s="730" t="s">
        <v>1150</v>
      </c>
      <c r="G32" s="729" t="s">
        <v>1155</v>
      </c>
      <c r="H32" s="729" t="s">
        <v>1156</v>
      </c>
      <c r="I32" s="732">
        <v>260.29998779296875</v>
      </c>
      <c r="J32" s="732">
        <v>4</v>
      </c>
      <c r="K32" s="733">
        <v>1041.199951171875</v>
      </c>
    </row>
    <row r="33" spans="1:11" ht="14.4" customHeight="1" x14ac:dyDescent="0.3">
      <c r="A33" s="727" t="s">
        <v>526</v>
      </c>
      <c r="B33" s="728" t="s">
        <v>527</v>
      </c>
      <c r="C33" s="729" t="s">
        <v>542</v>
      </c>
      <c r="D33" s="730" t="s">
        <v>543</v>
      </c>
      <c r="E33" s="729" t="s">
        <v>1157</v>
      </c>
      <c r="F33" s="730" t="s">
        <v>1158</v>
      </c>
      <c r="G33" s="729" t="s">
        <v>1207</v>
      </c>
      <c r="H33" s="729" t="s">
        <v>1208</v>
      </c>
      <c r="I33" s="732">
        <v>1.9366666873296101</v>
      </c>
      <c r="J33" s="732">
        <v>1800</v>
      </c>
      <c r="K33" s="733">
        <v>3485</v>
      </c>
    </row>
    <row r="34" spans="1:11" ht="14.4" customHeight="1" x14ac:dyDescent="0.3">
      <c r="A34" s="727" t="s">
        <v>526</v>
      </c>
      <c r="B34" s="728" t="s">
        <v>527</v>
      </c>
      <c r="C34" s="729" t="s">
        <v>542</v>
      </c>
      <c r="D34" s="730" t="s">
        <v>543</v>
      </c>
      <c r="E34" s="729" t="s">
        <v>1157</v>
      </c>
      <c r="F34" s="730" t="s">
        <v>1158</v>
      </c>
      <c r="G34" s="729" t="s">
        <v>1161</v>
      </c>
      <c r="H34" s="729" t="s">
        <v>1162</v>
      </c>
      <c r="I34" s="732">
        <v>33.880001068115234</v>
      </c>
      <c r="J34" s="732">
        <v>10</v>
      </c>
      <c r="K34" s="733">
        <v>338.80000305175781</v>
      </c>
    </row>
    <row r="35" spans="1:11" ht="14.4" customHeight="1" x14ac:dyDescent="0.3">
      <c r="A35" s="727" t="s">
        <v>526</v>
      </c>
      <c r="B35" s="728" t="s">
        <v>527</v>
      </c>
      <c r="C35" s="729" t="s">
        <v>542</v>
      </c>
      <c r="D35" s="730" t="s">
        <v>543</v>
      </c>
      <c r="E35" s="729" t="s">
        <v>1157</v>
      </c>
      <c r="F35" s="730" t="s">
        <v>1158</v>
      </c>
      <c r="G35" s="729" t="s">
        <v>1209</v>
      </c>
      <c r="H35" s="729" t="s">
        <v>1210</v>
      </c>
      <c r="I35" s="732">
        <v>148.41000366210937</v>
      </c>
      <c r="J35" s="732">
        <v>20</v>
      </c>
      <c r="K35" s="733">
        <v>2968.1298828125</v>
      </c>
    </row>
    <row r="36" spans="1:11" ht="14.4" customHeight="1" x14ac:dyDescent="0.3">
      <c r="A36" s="727" t="s">
        <v>526</v>
      </c>
      <c r="B36" s="728" t="s">
        <v>527</v>
      </c>
      <c r="C36" s="729" t="s">
        <v>542</v>
      </c>
      <c r="D36" s="730" t="s">
        <v>543</v>
      </c>
      <c r="E36" s="729" t="s">
        <v>1157</v>
      </c>
      <c r="F36" s="730" t="s">
        <v>1158</v>
      </c>
      <c r="G36" s="729" t="s">
        <v>1209</v>
      </c>
      <c r="H36" s="729" t="s">
        <v>1211</v>
      </c>
      <c r="I36" s="732">
        <v>148.41000366210937</v>
      </c>
      <c r="J36" s="732">
        <v>40</v>
      </c>
      <c r="K36" s="733">
        <v>5936.259765625</v>
      </c>
    </row>
    <row r="37" spans="1:11" ht="14.4" customHeight="1" x14ac:dyDescent="0.3">
      <c r="A37" s="727" t="s">
        <v>526</v>
      </c>
      <c r="B37" s="728" t="s">
        <v>527</v>
      </c>
      <c r="C37" s="729" t="s">
        <v>542</v>
      </c>
      <c r="D37" s="730" t="s">
        <v>543</v>
      </c>
      <c r="E37" s="729" t="s">
        <v>1157</v>
      </c>
      <c r="F37" s="730" t="s">
        <v>1158</v>
      </c>
      <c r="G37" s="729" t="s">
        <v>1212</v>
      </c>
      <c r="H37" s="729" t="s">
        <v>1213</v>
      </c>
      <c r="I37" s="732">
        <v>15.920000076293945</v>
      </c>
      <c r="J37" s="732">
        <v>200</v>
      </c>
      <c r="K37" s="733">
        <v>3184</v>
      </c>
    </row>
    <row r="38" spans="1:11" ht="14.4" customHeight="1" x14ac:dyDescent="0.3">
      <c r="A38" s="727" t="s">
        <v>526</v>
      </c>
      <c r="B38" s="728" t="s">
        <v>527</v>
      </c>
      <c r="C38" s="729" t="s">
        <v>542</v>
      </c>
      <c r="D38" s="730" t="s">
        <v>543</v>
      </c>
      <c r="E38" s="729" t="s">
        <v>1157</v>
      </c>
      <c r="F38" s="730" t="s">
        <v>1158</v>
      </c>
      <c r="G38" s="729" t="s">
        <v>1214</v>
      </c>
      <c r="H38" s="729" t="s">
        <v>1215</v>
      </c>
      <c r="I38" s="732">
        <v>3.4575000405311584</v>
      </c>
      <c r="J38" s="732">
        <v>600</v>
      </c>
      <c r="K38" s="733">
        <v>2073.9999694824219</v>
      </c>
    </row>
    <row r="39" spans="1:11" ht="14.4" customHeight="1" x14ac:dyDescent="0.3">
      <c r="A39" s="727" t="s">
        <v>526</v>
      </c>
      <c r="B39" s="728" t="s">
        <v>527</v>
      </c>
      <c r="C39" s="729" t="s">
        <v>542</v>
      </c>
      <c r="D39" s="730" t="s">
        <v>543</v>
      </c>
      <c r="E39" s="729" t="s">
        <v>1157</v>
      </c>
      <c r="F39" s="730" t="s">
        <v>1158</v>
      </c>
      <c r="G39" s="729" t="s">
        <v>1216</v>
      </c>
      <c r="H39" s="729" t="s">
        <v>1217</v>
      </c>
      <c r="I39" s="732">
        <v>17.989999771118164</v>
      </c>
      <c r="J39" s="732">
        <v>300</v>
      </c>
      <c r="K39" s="733">
        <v>5397</v>
      </c>
    </row>
    <row r="40" spans="1:11" ht="14.4" customHeight="1" x14ac:dyDescent="0.3">
      <c r="A40" s="727" t="s">
        <v>526</v>
      </c>
      <c r="B40" s="728" t="s">
        <v>527</v>
      </c>
      <c r="C40" s="729" t="s">
        <v>542</v>
      </c>
      <c r="D40" s="730" t="s">
        <v>543</v>
      </c>
      <c r="E40" s="729" t="s">
        <v>1157</v>
      </c>
      <c r="F40" s="730" t="s">
        <v>1158</v>
      </c>
      <c r="G40" s="729" t="s">
        <v>1163</v>
      </c>
      <c r="H40" s="729" t="s">
        <v>1164</v>
      </c>
      <c r="I40" s="732">
        <v>17.979999542236328</v>
      </c>
      <c r="J40" s="732">
        <v>900</v>
      </c>
      <c r="K40" s="733">
        <v>16182</v>
      </c>
    </row>
    <row r="41" spans="1:11" ht="14.4" customHeight="1" x14ac:dyDescent="0.3">
      <c r="A41" s="727" t="s">
        <v>526</v>
      </c>
      <c r="B41" s="728" t="s">
        <v>527</v>
      </c>
      <c r="C41" s="729" t="s">
        <v>542</v>
      </c>
      <c r="D41" s="730" t="s">
        <v>543</v>
      </c>
      <c r="E41" s="729" t="s">
        <v>1157</v>
      </c>
      <c r="F41" s="730" t="s">
        <v>1158</v>
      </c>
      <c r="G41" s="729" t="s">
        <v>1218</v>
      </c>
      <c r="H41" s="729" t="s">
        <v>1219</v>
      </c>
      <c r="I41" s="732">
        <v>11.739999771118164</v>
      </c>
      <c r="J41" s="732">
        <v>8</v>
      </c>
      <c r="K41" s="733">
        <v>93.919998168945313</v>
      </c>
    </row>
    <row r="42" spans="1:11" ht="14.4" customHeight="1" x14ac:dyDescent="0.3">
      <c r="A42" s="727" t="s">
        <v>526</v>
      </c>
      <c r="B42" s="728" t="s">
        <v>527</v>
      </c>
      <c r="C42" s="729" t="s">
        <v>542</v>
      </c>
      <c r="D42" s="730" t="s">
        <v>543</v>
      </c>
      <c r="E42" s="729" t="s">
        <v>1157</v>
      </c>
      <c r="F42" s="730" t="s">
        <v>1158</v>
      </c>
      <c r="G42" s="729" t="s">
        <v>1165</v>
      </c>
      <c r="H42" s="729" t="s">
        <v>1166</v>
      </c>
      <c r="I42" s="732">
        <v>13.310000419616699</v>
      </c>
      <c r="J42" s="732">
        <v>4</v>
      </c>
      <c r="K42" s="733">
        <v>53.240001678466797</v>
      </c>
    </row>
    <row r="43" spans="1:11" ht="14.4" customHeight="1" x14ac:dyDescent="0.3">
      <c r="A43" s="727" t="s">
        <v>526</v>
      </c>
      <c r="B43" s="728" t="s">
        <v>527</v>
      </c>
      <c r="C43" s="729" t="s">
        <v>542</v>
      </c>
      <c r="D43" s="730" t="s">
        <v>543</v>
      </c>
      <c r="E43" s="729" t="s">
        <v>1157</v>
      </c>
      <c r="F43" s="730" t="s">
        <v>1158</v>
      </c>
      <c r="G43" s="729" t="s">
        <v>1220</v>
      </c>
      <c r="H43" s="729" t="s">
        <v>1221</v>
      </c>
      <c r="I43" s="732">
        <v>124.20999908447266</v>
      </c>
      <c r="J43" s="732">
        <v>120</v>
      </c>
      <c r="K43" s="733">
        <v>14904.779296875</v>
      </c>
    </row>
    <row r="44" spans="1:11" ht="14.4" customHeight="1" x14ac:dyDescent="0.3">
      <c r="A44" s="727" t="s">
        <v>526</v>
      </c>
      <c r="B44" s="728" t="s">
        <v>527</v>
      </c>
      <c r="C44" s="729" t="s">
        <v>542</v>
      </c>
      <c r="D44" s="730" t="s">
        <v>543</v>
      </c>
      <c r="E44" s="729" t="s">
        <v>1157</v>
      </c>
      <c r="F44" s="730" t="s">
        <v>1158</v>
      </c>
      <c r="G44" s="729" t="s">
        <v>1222</v>
      </c>
      <c r="H44" s="729" t="s">
        <v>1223</v>
      </c>
      <c r="I44" s="732">
        <v>1.09333336353302</v>
      </c>
      <c r="J44" s="732">
        <v>2400</v>
      </c>
      <c r="K44" s="733">
        <v>2622</v>
      </c>
    </row>
    <row r="45" spans="1:11" ht="14.4" customHeight="1" x14ac:dyDescent="0.3">
      <c r="A45" s="727" t="s">
        <v>526</v>
      </c>
      <c r="B45" s="728" t="s">
        <v>527</v>
      </c>
      <c r="C45" s="729" t="s">
        <v>542</v>
      </c>
      <c r="D45" s="730" t="s">
        <v>543</v>
      </c>
      <c r="E45" s="729" t="s">
        <v>1157</v>
      </c>
      <c r="F45" s="730" t="s">
        <v>1158</v>
      </c>
      <c r="G45" s="729" t="s">
        <v>1224</v>
      </c>
      <c r="H45" s="729" t="s">
        <v>1225</v>
      </c>
      <c r="I45" s="732">
        <v>0.4699999988079071</v>
      </c>
      <c r="J45" s="732">
        <v>600</v>
      </c>
      <c r="K45" s="733">
        <v>282</v>
      </c>
    </row>
    <row r="46" spans="1:11" ht="14.4" customHeight="1" x14ac:dyDescent="0.3">
      <c r="A46" s="727" t="s">
        <v>526</v>
      </c>
      <c r="B46" s="728" t="s">
        <v>527</v>
      </c>
      <c r="C46" s="729" t="s">
        <v>542</v>
      </c>
      <c r="D46" s="730" t="s">
        <v>543</v>
      </c>
      <c r="E46" s="729" t="s">
        <v>1157</v>
      </c>
      <c r="F46" s="730" t="s">
        <v>1158</v>
      </c>
      <c r="G46" s="729" t="s">
        <v>1226</v>
      </c>
      <c r="H46" s="729" t="s">
        <v>1227</v>
      </c>
      <c r="I46" s="732">
        <v>1.6699999570846558</v>
      </c>
      <c r="J46" s="732">
        <v>800</v>
      </c>
      <c r="K46" s="733">
        <v>1336</v>
      </c>
    </row>
    <row r="47" spans="1:11" ht="14.4" customHeight="1" x14ac:dyDescent="0.3">
      <c r="A47" s="727" t="s">
        <v>526</v>
      </c>
      <c r="B47" s="728" t="s">
        <v>527</v>
      </c>
      <c r="C47" s="729" t="s">
        <v>542</v>
      </c>
      <c r="D47" s="730" t="s">
        <v>543</v>
      </c>
      <c r="E47" s="729" t="s">
        <v>1157</v>
      </c>
      <c r="F47" s="730" t="s">
        <v>1158</v>
      </c>
      <c r="G47" s="729" t="s">
        <v>1228</v>
      </c>
      <c r="H47" s="729" t="s">
        <v>1229</v>
      </c>
      <c r="I47" s="732">
        <v>4.309999942779541</v>
      </c>
      <c r="J47" s="732">
        <v>400</v>
      </c>
      <c r="K47" s="733">
        <v>1724.1900024414063</v>
      </c>
    </row>
    <row r="48" spans="1:11" ht="14.4" customHeight="1" x14ac:dyDescent="0.3">
      <c r="A48" s="727" t="s">
        <v>526</v>
      </c>
      <c r="B48" s="728" t="s">
        <v>527</v>
      </c>
      <c r="C48" s="729" t="s">
        <v>542</v>
      </c>
      <c r="D48" s="730" t="s">
        <v>543</v>
      </c>
      <c r="E48" s="729" t="s">
        <v>1157</v>
      </c>
      <c r="F48" s="730" t="s">
        <v>1158</v>
      </c>
      <c r="G48" s="729" t="s">
        <v>1230</v>
      </c>
      <c r="H48" s="729" t="s">
        <v>1231</v>
      </c>
      <c r="I48" s="732">
        <v>2.1800000667572021</v>
      </c>
      <c r="J48" s="732">
        <v>300</v>
      </c>
      <c r="K48" s="733">
        <v>654</v>
      </c>
    </row>
    <row r="49" spans="1:11" ht="14.4" customHeight="1" x14ac:dyDescent="0.3">
      <c r="A49" s="727" t="s">
        <v>526</v>
      </c>
      <c r="B49" s="728" t="s">
        <v>527</v>
      </c>
      <c r="C49" s="729" t="s">
        <v>542</v>
      </c>
      <c r="D49" s="730" t="s">
        <v>543</v>
      </c>
      <c r="E49" s="729" t="s">
        <v>1157</v>
      </c>
      <c r="F49" s="730" t="s">
        <v>1158</v>
      </c>
      <c r="G49" s="729" t="s">
        <v>1175</v>
      </c>
      <c r="H49" s="729" t="s">
        <v>1176</v>
      </c>
      <c r="I49" s="732">
        <v>2.7000000476837158</v>
      </c>
      <c r="J49" s="732">
        <v>300</v>
      </c>
      <c r="K49" s="733">
        <v>810</v>
      </c>
    </row>
    <row r="50" spans="1:11" ht="14.4" customHeight="1" x14ac:dyDescent="0.3">
      <c r="A50" s="727" t="s">
        <v>526</v>
      </c>
      <c r="B50" s="728" t="s">
        <v>527</v>
      </c>
      <c r="C50" s="729" t="s">
        <v>542</v>
      </c>
      <c r="D50" s="730" t="s">
        <v>543</v>
      </c>
      <c r="E50" s="729" t="s">
        <v>1181</v>
      </c>
      <c r="F50" s="730" t="s">
        <v>1182</v>
      </c>
      <c r="G50" s="729" t="s">
        <v>1232</v>
      </c>
      <c r="H50" s="729" t="s">
        <v>1233</v>
      </c>
      <c r="I50" s="732">
        <v>0.30500000715255737</v>
      </c>
      <c r="J50" s="732">
        <v>600</v>
      </c>
      <c r="K50" s="733">
        <v>183</v>
      </c>
    </row>
    <row r="51" spans="1:11" ht="14.4" customHeight="1" x14ac:dyDescent="0.3">
      <c r="A51" s="727" t="s">
        <v>526</v>
      </c>
      <c r="B51" s="728" t="s">
        <v>527</v>
      </c>
      <c r="C51" s="729" t="s">
        <v>542</v>
      </c>
      <c r="D51" s="730" t="s">
        <v>543</v>
      </c>
      <c r="E51" s="729" t="s">
        <v>1181</v>
      </c>
      <c r="F51" s="730" t="s">
        <v>1182</v>
      </c>
      <c r="G51" s="729" t="s">
        <v>1234</v>
      </c>
      <c r="H51" s="729" t="s">
        <v>1235</v>
      </c>
      <c r="I51" s="732">
        <v>0.30000001192092896</v>
      </c>
      <c r="J51" s="732">
        <v>500</v>
      </c>
      <c r="K51" s="733">
        <v>150</v>
      </c>
    </row>
    <row r="52" spans="1:11" ht="14.4" customHeight="1" x14ac:dyDescent="0.3">
      <c r="A52" s="727" t="s">
        <v>526</v>
      </c>
      <c r="B52" s="728" t="s">
        <v>527</v>
      </c>
      <c r="C52" s="729" t="s">
        <v>542</v>
      </c>
      <c r="D52" s="730" t="s">
        <v>543</v>
      </c>
      <c r="E52" s="729" t="s">
        <v>1181</v>
      </c>
      <c r="F52" s="730" t="s">
        <v>1182</v>
      </c>
      <c r="G52" s="729" t="s">
        <v>1185</v>
      </c>
      <c r="H52" s="729" t="s">
        <v>1186</v>
      </c>
      <c r="I52" s="732">
        <v>1.7999999523162842</v>
      </c>
      <c r="J52" s="732">
        <v>200</v>
      </c>
      <c r="K52" s="733">
        <v>360</v>
      </c>
    </row>
    <row r="53" spans="1:11" ht="14.4" customHeight="1" x14ac:dyDescent="0.3">
      <c r="A53" s="727" t="s">
        <v>526</v>
      </c>
      <c r="B53" s="728" t="s">
        <v>527</v>
      </c>
      <c r="C53" s="729" t="s">
        <v>542</v>
      </c>
      <c r="D53" s="730" t="s">
        <v>543</v>
      </c>
      <c r="E53" s="729" t="s">
        <v>1187</v>
      </c>
      <c r="F53" s="730" t="s">
        <v>1188</v>
      </c>
      <c r="G53" s="729" t="s">
        <v>1189</v>
      </c>
      <c r="H53" s="729" t="s">
        <v>1190</v>
      </c>
      <c r="I53" s="732">
        <v>0.68999999761581421</v>
      </c>
      <c r="J53" s="732">
        <v>4400</v>
      </c>
      <c r="K53" s="733">
        <v>3036</v>
      </c>
    </row>
    <row r="54" spans="1:11" ht="14.4" customHeight="1" x14ac:dyDescent="0.3">
      <c r="A54" s="727" t="s">
        <v>526</v>
      </c>
      <c r="B54" s="728" t="s">
        <v>527</v>
      </c>
      <c r="C54" s="729" t="s">
        <v>542</v>
      </c>
      <c r="D54" s="730" t="s">
        <v>543</v>
      </c>
      <c r="E54" s="729" t="s">
        <v>1187</v>
      </c>
      <c r="F54" s="730" t="s">
        <v>1188</v>
      </c>
      <c r="G54" s="729" t="s">
        <v>1191</v>
      </c>
      <c r="H54" s="729" t="s">
        <v>1192</v>
      </c>
      <c r="I54" s="732">
        <v>0.68999999761581421</v>
      </c>
      <c r="J54" s="732">
        <v>2000</v>
      </c>
      <c r="K54" s="733">
        <v>1380</v>
      </c>
    </row>
    <row r="55" spans="1:11" ht="14.4" customHeight="1" x14ac:dyDescent="0.3">
      <c r="A55" s="727" t="s">
        <v>526</v>
      </c>
      <c r="B55" s="728" t="s">
        <v>527</v>
      </c>
      <c r="C55" s="729" t="s">
        <v>542</v>
      </c>
      <c r="D55" s="730" t="s">
        <v>543</v>
      </c>
      <c r="E55" s="729" t="s">
        <v>1187</v>
      </c>
      <c r="F55" s="730" t="s">
        <v>1188</v>
      </c>
      <c r="G55" s="729" t="s">
        <v>1193</v>
      </c>
      <c r="H55" s="729" t="s">
        <v>1194</v>
      </c>
      <c r="I55" s="732">
        <v>0.68999999761581421</v>
      </c>
      <c r="J55" s="732">
        <v>400</v>
      </c>
      <c r="K55" s="733">
        <v>276</v>
      </c>
    </row>
    <row r="56" spans="1:11" ht="14.4" customHeight="1" x14ac:dyDescent="0.3">
      <c r="A56" s="727" t="s">
        <v>526</v>
      </c>
      <c r="B56" s="728" t="s">
        <v>527</v>
      </c>
      <c r="C56" s="729" t="s">
        <v>542</v>
      </c>
      <c r="D56" s="730" t="s">
        <v>543</v>
      </c>
      <c r="E56" s="729" t="s">
        <v>1236</v>
      </c>
      <c r="F56" s="730" t="s">
        <v>1237</v>
      </c>
      <c r="G56" s="729" t="s">
        <v>1238</v>
      </c>
      <c r="H56" s="729" t="s">
        <v>1239</v>
      </c>
      <c r="I56" s="732">
        <v>15.609999656677246</v>
      </c>
      <c r="J56" s="732">
        <v>4</v>
      </c>
      <c r="K56" s="733">
        <v>62.439998626708984</v>
      </c>
    </row>
    <row r="57" spans="1:11" ht="14.4" customHeight="1" x14ac:dyDescent="0.3">
      <c r="A57" s="727" t="s">
        <v>526</v>
      </c>
      <c r="B57" s="728" t="s">
        <v>527</v>
      </c>
      <c r="C57" s="729" t="s">
        <v>545</v>
      </c>
      <c r="D57" s="730" t="s">
        <v>546</v>
      </c>
      <c r="E57" s="729" t="s">
        <v>1149</v>
      </c>
      <c r="F57" s="730" t="s">
        <v>1150</v>
      </c>
      <c r="G57" s="729" t="s">
        <v>1240</v>
      </c>
      <c r="H57" s="729" t="s">
        <v>1241</v>
      </c>
      <c r="I57" s="732">
        <v>0.97000002861022949</v>
      </c>
      <c r="J57" s="732">
        <v>10</v>
      </c>
      <c r="K57" s="733">
        <v>9.6999998092651367</v>
      </c>
    </row>
    <row r="58" spans="1:11" ht="14.4" customHeight="1" x14ac:dyDescent="0.3">
      <c r="A58" s="727" t="s">
        <v>526</v>
      </c>
      <c r="B58" s="728" t="s">
        <v>527</v>
      </c>
      <c r="C58" s="729" t="s">
        <v>545</v>
      </c>
      <c r="D58" s="730" t="s">
        <v>546</v>
      </c>
      <c r="E58" s="729" t="s">
        <v>1149</v>
      </c>
      <c r="F58" s="730" t="s">
        <v>1150</v>
      </c>
      <c r="G58" s="729" t="s">
        <v>1151</v>
      </c>
      <c r="H58" s="729" t="s">
        <v>1152</v>
      </c>
      <c r="I58" s="732">
        <v>8.5799999237060547</v>
      </c>
      <c r="J58" s="732">
        <v>24</v>
      </c>
      <c r="K58" s="733">
        <v>205.91999816894531</v>
      </c>
    </row>
    <row r="59" spans="1:11" ht="14.4" customHeight="1" x14ac:dyDescent="0.3">
      <c r="A59" s="727" t="s">
        <v>526</v>
      </c>
      <c r="B59" s="728" t="s">
        <v>527</v>
      </c>
      <c r="C59" s="729" t="s">
        <v>545</v>
      </c>
      <c r="D59" s="730" t="s">
        <v>546</v>
      </c>
      <c r="E59" s="729" t="s">
        <v>1149</v>
      </c>
      <c r="F59" s="730" t="s">
        <v>1150</v>
      </c>
      <c r="G59" s="729" t="s">
        <v>1153</v>
      </c>
      <c r="H59" s="729" t="s">
        <v>1154</v>
      </c>
      <c r="I59" s="732">
        <v>120</v>
      </c>
      <c r="J59" s="732">
        <v>2</v>
      </c>
      <c r="K59" s="733">
        <v>240</v>
      </c>
    </row>
    <row r="60" spans="1:11" ht="14.4" customHeight="1" x14ac:dyDescent="0.3">
      <c r="A60" s="727" t="s">
        <v>526</v>
      </c>
      <c r="B60" s="728" t="s">
        <v>527</v>
      </c>
      <c r="C60" s="729" t="s">
        <v>545</v>
      </c>
      <c r="D60" s="730" t="s">
        <v>546</v>
      </c>
      <c r="E60" s="729" t="s">
        <v>1149</v>
      </c>
      <c r="F60" s="730" t="s">
        <v>1150</v>
      </c>
      <c r="G60" s="729" t="s">
        <v>1155</v>
      </c>
      <c r="H60" s="729" t="s">
        <v>1156</v>
      </c>
      <c r="I60" s="732">
        <v>260.29998779296875</v>
      </c>
      <c r="J60" s="732">
        <v>8</v>
      </c>
      <c r="K60" s="733">
        <v>2082.3999633789062</v>
      </c>
    </row>
    <row r="61" spans="1:11" ht="14.4" customHeight="1" x14ac:dyDescent="0.3">
      <c r="A61" s="727" t="s">
        <v>526</v>
      </c>
      <c r="B61" s="728" t="s">
        <v>527</v>
      </c>
      <c r="C61" s="729" t="s">
        <v>545</v>
      </c>
      <c r="D61" s="730" t="s">
        <v>546</v>
      </c>
      <c r="E61" s="729" t="s">
        <v>1157</v>
      </c>
      <c r="F61" s="730" t="s">
        <v>1158</v>
      </c>
      <c r="G61" s="729" t="s">
        <v>1218</v>
      </c>
      <c r="H61" s="729" t="s">
        <v>1219</v>
      </c>
      <c r="I61" s="732">
        <v>11.739999771118164</v>
      </c>
      <c r="J61" s="732">
        <v>18</v>
      </c>
      <c r="K61" s="733">
        <v>211.31999969482422</v>
      </c>
    </row>
    <row r="62" spans="1:11" ht="14.4" customHeight="1" x14ac:dyDescent="0.3">
      <c r="A62" s="727" t="s">
        <v>526</v>
      </c>
      <c r="B62" s="728" t="s">
        <v>527</v>
      </c>
      <c r="C62" s="729" t="s">
        <v>545</v>
      </c>
      <c r="D62" s="730" t="s">
        <v>546</v>
      </c>
      <c r="E62" s="729" t="s">
        <v>1157</v>
      </c>
      <c r="F62" s="730" t="s">
        <v>1158</v>
      </c>
      <c r="G62" s="729" t="s">
        <v>1224</v>
      </c>
      <c r="H62" s="729" t="s">
        <v>1225</v>
      </c>
      <c r="I62" s="732">
        <v>0.47999998927116394</v>
      </c>
      <c r="J62" s="732">
        <v>1000</v>
      </c>
      <c r="K62" s="733">
        <v>480</v>
      </c>
    </row>
    <row r="63" spans="1:11" ht="14.4" customHeight="1" x14ac:dyDescent="0.3">
      <c r="A63" s="727" t="s">
        <v>526</v>
      </c>
      <c r="B63" s="728" t="s">
        <v>527</v>
      </c>
      <c r="C63" s="729" t="s">
        <v>545</v>
      </c>
      <c r="D63" s="730" t="s">
        <v>546</v>
      </c>
      <c r="E63" s="729" t="s">
        <v>1157</v>
      </c>
      <c r="F63" s="730" t="s">
        <v>1158</v>
      </c>
      <c r="G63" s="729" t="s">
        <v>1242</v>
      </c>
      <c r="H63" s="729" t="s">
        <v>1243</v>
      </c>
      <c r="I63" s="732">
        <v>0.67000001668930054</v>
      </c>
      <c r="J63" s="732">
        <v>1000</v>
      </c>
      <c r="K63" s="733">
        <v>670</v>
      </c>
    </row>
    <row r="64" spans="1:11" ht="14.4" customHeight="1" x14ac:dyDescent="0.3">
      <c r="A64" s="727" t="s">
        <v>526</v>
      </c>
      <c r="B64" s="728" t="s">
        <v>527</v>
      </c>
      <c r="C64" s="729" t="s">
        <v>545</v>
      </c>
      <c r="D64" s="730" t="s">
        <v>546</v>
      </c>
      <c r="E64" s="729" t="s">
        <v>1157</v>
      </c>
      <c r="F64" s="730" t="s">
        <v>1158</v>
      </c>
      <c r="G64" s="729" t="s">
        <v>1244</v>
      </c>
      <c r="H64" s="729" t="s">
        <v>1245</v>
      </c>
      <c r="I64" s="732">
        <v>0.47999998927116394</v>
      </c>
      <c r="J64" s="732">
        <v>500</v>
      </c>
      <c r="K64" s="733">
        <v>240</v>
      </c>
    </row>
    <row r="65" spans="1:11" ht="14.4" customHeight="1" x14ac:dyDescent="0.3">
      <c r="A65" s="727" t="s">
        <v>526</v>
      </c>
      <c r="B65" s="728" t="s">
        <v>527</v>
      </c>
      <c r="C65" s="729" t="s">
        <v>545</v>
      </c>
      <c r="D65" s="730" t="s">
        <v>546</v>
      </c>
      <c r="E65" s="729" t="s">
        <v>1181</v>
      </c>
      <c r="F65" s="730" t="s">
        <v>1182</v>
      </c>
      <c r="G65" s="729" t="s">
        <v>1232</v>
      </c>
      <c r="H65" s="729" t="s">
        <v>1233</v>
      </c>
      <c r="I65" s="732">
        <v>0.31000000238418579</v>
      </c>
      <c r="J65" s="732">
        <v>1100</v>
      </c>
      <c r="K65" s="733">
        <v>332</v>
      </c>
    </row>
    <row r="66" spans="1:11" ht="14.4" customHeight="1" x14ac:dyDescent="0.3">
      <c r="A66" s="727" t="s">
        <v>526</v>
      </c>
      <c r="B66" s="728" t="s">
        <v>527</v>
      </c>
      <c r="C66" s="729" t="s">
        <v>545</v>
      </c>
      <c r="D66" s="730" t="s">
        <v>546</v>
      </c>
      <c r="E66" s="729" t="s">
        <v>1181</v>
      </c>
      <c r="F66" s="730" t="s">
        <v>1182</v>
      </c>
      <c r="G66" s="729" t="s">
        <v>1234</v>
      </c>
      <c r="H66" s="729" t="s">
        <v>1235</v>
      </c>
      <c r="I66" s="732">
        <v>0.30000001192092896</v>
      </c>
      <c r="J66" s="732">
        <v>1000</v>
      </c>
      <c r="K66" s="733">
        <v>300</v>
      </c>
    </row>
    <row r="67" spans="1:11" ht="14.4" customHeight="1" x14ac:dyDescent="0.3">
      <c r="A67" s="727" t="s">
        <v>526</v>
      </c>
      <c r="B67" s="728" t="s">
        <v>527</v>
      </c>
      <c r="C67" s="729" t="s">
        <v>545</v>
      </c>
      <c r="D67" s="730" t="s">
        <v>546</v>
      </c>
      <c r="E67" s="729" t="s">
        <v>1187</v>
      </c>
      <c r="F67" s="730" t="s">
        <v>1188</v>
      </c>
      <c r="G67" s="729" t="s">
        <v>1189</v>
      </c>
      <c r="H67" s="729" t="s">
        <v>1190</v>
      </c>
      <c r="I67" s="732">
        <v>0.68999999761581421</v>
      </c>
      <c r="J67" s="732">
        <v>600</v>
      </c>
      <c r="K67" s="733">
        <v>414</v>
      </c>
    </row>
    <row r="68" spans="1:11" ht="14.4" customHeight="1" x14ac:dyDescent="0.3">
      <c r="A68" s="727" t="s">
        <v>526</v>
      </c>
      <c r="B68" s="728" t="s">
        <v>527</v>
      </c>
      <c r="C68" s="729" t="s">
        <v>545</v>
      </c>
      <c r="D68" s="730" t="s">
        <v>546</v>
      </c>
      <c r="E68" s="729" t="s">
        <v>1187</v>
      </c>
      <c r="F68" s="730" t="s">
        <v>1188</v>
      </c>
      <c r="G68" s="729" t="s">
        <v>1191</v>
      </c>
      <c r="H68" s="729" t="s">
        <v>1192</v>
      </c>
      <c r="I68" s="732">
        <v>0.68999999761581421</v>
      </c>
      <c r="J68" s="732">
        <v>1800</v>
      </c>
      <c r="K68" s="733">
        <v>1242</v>
      </c>
    </row>
    <row r="69" spans="1:11" ht="14.4" customHeight="1" x14ac:dyDescent="0.3">
      <c r="A69" s="727" t="s">
        <v>526</v>
      </c>
      <c r="B69" s="728" t="s">
        <v>527</v>
      </c>
      <c r="C69" s="729" t="s">
        <v>545</v>
      </c>
      <c r="D69" s="730" t="s">
        <v>546</v>
      </c>
      <c r="E69" s="729" t="s">
        <v>1187</v>
      </c>
      <c r="F69" s="730" t="s">
        <v>1188</v>
      </c>
      <c r="G69" s="729" t="s">
        <v>1193</v>
      </c>
      <c r="H69" s="729" t="s">
        <v>1194</v>
      </c>
      <c r="I69" s="732">
        <v>0.68999999761581421</v>
      </c>
      <c r="J69" s="732">
        <v>400</v>
      </c>
      <c r="K69" s="733">
        <v>276</v>
      </c>
    </row>
    <row r="70" spans="1:11" ht="14.4" customHeight="1" x14ac:dyDescent="0.3">
      <c r="A70" s="727" t="s">
        <v>526</v>
      </c>
      <c r="B70" s="728" t="s">
        <v>527</v>
      </c>
      <c r="C70" s="729" t="s">
        <v>548</v>
      </c>
      <c r="D70" s="730" t="s">
        <v>549</v>
      </c>
      <c r="E70" s="729" t="s">
        <v>1149</v>
      </c>
      <c r="F70" s="730" t="s">
        <v>1150</v>
      </c>
      <c r="G70" s="729" t="s">
        <v>1201</v>
      </c>
      <c r="H70" s="729" t="s">
        <v>1202</v>
      </c>
      <c r="I70" s="732">
        <v>15.020000457763672</v>
      </c>
      <c r="J70" s="732">
        <v>2</v>
      </c>
      <c r="K70" s="733">
        <v>30.040000915527344</v>
      </c>
    </row>
    <row r="71" spans="1:11" ht="14.4" customHeight="1" x14ac:dyDescent="0.3">
      <c r="A71" s="727" t="s">
        <v>526</v>
      </c>
      <c r="B71" s="728" t="s">
        <v>527</v>
      </c>
      <c r="C71" s="729" t="s">
        <v>548</v>
      </c>
      <c r="D71" s="730" t="s">
        <v>549</v>
      </c>
      <c r="E71" s="729" t="s">
        <v>1149</v>
      </c>
      <c r="F71" s="730" t="s">
        <v>1150</v>
      </c>
      <c r="G71" s="729" t="s">
        <v>1151</v>
      </c>
      <c r="H71" s="729" t="s">
        <v>1152</v>
      </c>
      <c r="I71" s="732">
        <v>8.5774998664855957</v>
      </c>
      <c r="J71" s="732">
        <v>168</v>
      </c>
      <c r="K71" s="733">
        <v>1440.8400115966797</v>
      </c>
    </row>
    <row r="72" spans="1:11" ht="14.4" customHeight="1" x14ac:dyDescent="0.3">
      <c r="A72" s="727" t="s">
        <v>526</v>
      </c>
      <c r="B72" s="728" t="s">
        <v>527</v>
      </c>
      <c r="C72" s="729" t="s">
        <v>548</v>
      </c>
      <c r="D72" s="730" t="s">
        <v>549</v>
      </c>
      <c r="E72" s="729" t="s">
        <v>1149</v>
      </c>
      <c r="F72" s="730" t="s">
        <v>1150</v>
      </c>
      <c r="G72" s="729" t="s">
        <v>1153</v>
      </c>
      <c r="H72" s="729" t="s">
        <v>1154</v>
      </c>
      <c r="I72" s="732">
        <v>120.0028577532087</v>
      </c>
      <c r="J72" s="732">
        <v>23</v>
      </c>
      <c r="K72" s="733">
        <v>2760.0799865722656</v>
      </c>
    </row>
    <row r="73" spans="1:11" ht="14.4" customHeight="1" x14ac:dyDescent="0.3">
      <c r="A73" s="727" t="s">
        <v>526</v>
      </c>
      <c r="B73" s="728" t="s">
        <v>527</v>
      </c>
      <c r="C73" s="729" t="s">
        <v>548</v>
      </c>
      <c r="D73" s="730" t="s">
        <v>549</v>
      </c>
      <c r="E73" s="729" t="s">
        <v>1149</v>
      </c>
      <c r="F73" s="730" t="s">
        <v>1150</v>
      </c>
      <c r="G73" s="729" t="s">
        <v>1246</v>
      </c>
      <c r="H73" s="729" t="s">
        <v>1247</v>
      </c>
      <c r="I73" s="732">
        <v>72.220001220703125</v>
      </c>
      <c r="J73" s="732">
        <v>20</v>
      </c>
      <c r="K73" s="733">
        <v>1444.3999938964844</v>
      </c>
    </row>
    <row r="74" spans="1:11" ht="14.4" customHeight="1" x14ac:dyDescent="0.3">
      <c r="A74" s="727" t="s">
        <v>526</v>
      </c>
      <c r="B74" s="728" t="s">
        <v>527</v>
      </c>
      <c r="C74" s="729" t="s">
        <v>548</v>
      </c>
      <c r="D74" s="730" t="s">
        <v>549</v>
      </c>
      <c r="E74" s="729" t="s">
        <v>1149</v>
      </c>
      <c r="F74" s="730" t="s">
        <v>1150</v>
      </c>
      <c r="G74" s="729" t="s">
        <v>1205</v>
      </c>
      <c r="H74" s="729" t="s">
        <v>1206</v>
      </c>
      <c r="I74" s="732">
        <v>2.6800000667572021</v>
      </c>
      <c r="J74" s="732">
        <v>4</v>
      </c>
      <c r="K74" s="733">
        <v>10.720000267028809</v>
      </c>
    </row>
    <row r="75" spans="1:11" ht="14.4" customHeight="1" x14ac:dyDescent="0.3">
      <c r="A75" s="727" t="s">
        <v>526</v>
      </c>
      <c r="B75" s="728" t="s">
        <v>527</v>
      </c>
      <c r="C75" s="729" t="s">
        <v>548</v>
      </c>
      <c r="D75" s="730" t="s">
        <v>549</v>
      </c>
      <c r="E75" s="729" t="s">
        <v>1149</v>
      </c>
      <c r="F75" s="730" t="s">
        <v>1150</v>
      </c>
      <c r="G75" s="729" t="s">
        <v>1248</v>
      </c>
      <c r="H75" s="729" t="s">
        <v>1249</v>
      </c>
      <c r="I75" s="732">
        <v>27.876666386922199</v>
      </c>
      <c r="J75" s="732">
        <v>38</v>
      </c>
      <c r="K75" s="733">
        <v>1059.2999877929687</v>
      </c>
    </row>
    <row r="76" spans="1:11" ht="14.4" customHeight="1" x14ac:dyDescent="0.3">
      <c r="A76" s="727" t="s">
        <v>526</v>
      </c>
      <c r="B76" s="728" t="s">
        <v>527</v>
      </c>
      <c r="C76" s="729" t="s">
        <v>548</v>
      </c>
      <c r="D76" s="730" t="s">
        <v>549</v>
      </c>
      <c r="E76" s="729" t="s">
        <v>1149</v>
      </c>
      <c r="F76" s="730" t="s">
        <v>1150</v>
      </c>
      <c r="G76" s="729" t="s">
        <v>1155</v>
      </c>
      <c r="H76" s="729" t="s">
        <v>1156</v>
      </c>
      <c r="I76" s="732">
        <v>260.29998779296875</v>
      </c>
      <c r="J76" s="732">
        <v>4</v>
      </c>
      <c r="K76" s="733">
        <v>1041.199951171875</v>
      </c>
    </row>
    <row r="77" spans="1:11" ht="14.4" customHeight="1" x14ac:dyDescent="0.3">
      <c r="A77" s="727" t="s">
        <v>526</v>
      </c>
      <c r="B77" s="728" t="s">
        <v>527</v>
      </c>
      <c r="C77" s="729" t="s">
        <v>548</v>
      </c>
      <c r="D77" s="730" t="s">
        <v>549</v>
      </c>
      <c r="E77" s="729" t="s">
        <v>1157</v>
      </c>
      <c r="F77" s="730" t="s">
        <v>1158</v>
      </c>
      <c r="G77" s="729" t="s">
        <v>1209</v>
      </c>
      <c r="H77" s="729" t="s">
        <v>1211</v>
      </c>
      <c r="I77" s="732">
        <v>148.41000366210937</v>
      </c>
      <c r="J77" s="732">
        <v>40</v>
      </c>
      <c r="K77" s="733">
        <v>5936.259765625</v>
      </c>
    </row>
    <row r="78" spans="1:11" ht="14.4" customHeight="1" x14ac:dyDescent="0.3">
      <c r="A78" s="727" t="s">
        <v>526</v>
      </c>
      <c r="B78" s="728" t="s">
        <v>527</v>
      </c>
      <c r="C78" s="729" t="s">
        <v>548</v>
      </c>
      <c r="D78" s="730" t="s">
        <v>549</v>
      </c>
      <c r="E78" s="729" t="s">
        <v>1157</v>
      </c>
      <c r="F78" s="730" t="s">
        <v>1158</v>
      </c>
      <c r="G78" s="729" t="s">
        <v>1212</v>
      </c>
      <c r="H78" s="729" t="s">
        <v>1213</v>
      </c>
      <c r="I78" s="732">
        <v>15.930000305175781</v>
      </c>
      <c r="J78" s="732">
        <v>100</v>
      </c>
      <c r="K78" s="733">
        <v>1593</v>
      </c>
    </row>
    <row r="79" spans="1:11" ht="14.4" customHeight="1" x14ac:dyDescent="0.3">
      <c r="A79" s="727" t="s">
        <v>526</v>
      </c>
      <c r="B79" s="728" t="s">
        <v>527</v>
      </c>
      <c r="C79" s="729" t="s">
        <v>548</v>
      </c>
      <c r="D79" s="730" t="s">
        <v>549</v>
      </c>
      <c r="E79" s="729" t="s">
        <v>1157</v>
      </c>
      <c r="F79" s="730" t="s">
        <v>1158</v>
      </c>
      <c r="G79" s="729" t="s">
        <v>1250</v>
      </c>
      <c r="H79" s="729" t="s">
        <v>1251</v>
      </c>
      <c r="I79" s="732">
        <v>845.78997802734375</v>
      </c>
      <c r="J79" s="732">
        <v>130</v>
      </c>
      <c r="K79" s="733">
        <v>109952.703125</v>
      </c>
    </row>
    <row r="80" spans="1:11" ht="14.4" customHeight="1" x14ac:dyDescent="0.3">
      <c r="A80" s="727" t="s">
        <v>526</v>
      </c>
      <c r="B80" s="728" t="s">
        <v>527</v>
      </c>
      <c r="C80" s="729" t="s">
        <v>548</v>
      </c>
      <c r="D80" s="730" t="s">
        <v>549</v>
      </c>
      <c r="E80" s="729" t="s">
        <v>1157</v>
      </c>
      <c r="F80" s="730" t="s">
        <v>1158</v>
      </c>
      <c r="G80" s="729" t="s">
        <v>1252</v>
      </c>
      <c r="H80" s="729" t="s">
        <v>1253</v>
      </c>
      <c r="I80" s="732">
        <v>6.1425000429153442</v>
      </c>
      <c r="J80" s="732">
        <v>2000</v>
      </c>
      <c r="K80" s="733">
        <v>12288</v>
      </c>
    </row>
    <row r="81" spans="1:11" ht="14.4" customHeight="1" x14ac:dyDescent="0.3">
      <c r="A81" s="727" t="s">
        <v>526</v>
      </c>
      <c r="B81" s="728" t="s">
        <v>527</v>
      </c>
      <c r="C81" s="729" t="s">
        <v>548</v>
      </c>
      <c r="D81" s="730" t="s">
        <v>549</v>
      </c>
      <c r="E81" s="729" t="s">
        <v>1157</v>
      </c>
      <c r="F81" s="730" t="s">
        <v>1158</v>
      </c>
      <c r="G81" s="729" t="s">
        <v>1214</v>
      </c>
      <c r="H81" s="729" t="s">
        <v>1215</v>
      </c>
      <c r="I81" s="732">
        <v>3.4500000476837158</v>
      </c>
      <c r="J81" s="732">
        <v>1720</v>
      </c>
      <c r="K81" s="733">
        <v>5941.1999206542969</v>
      </c>
    </row>
    <row r="82" spans="1:11" ht="14.4" customHeight="1" x14ac:dyDescent="0.3">
      <c r="A82" s="727" t="s">
        <v>526</v>
      </c>
      <c r="B82" s="728" t="s">
        <v>527</v>
      </c>
      <c r="C82" s="729" t="s">
        <v>548</v>
      </c>
      <c r="D82" s="730" t="s">
        <v>549</v>
      </c>
      <c r="E82" s="729" t="s">
        <v>1157</v>
      </c>
      <c r="F82" s="730" t="s">
        <v>1158</v>
      </c>
      <c r="G82" s="729" t="s">
        <v>1216</v>
      </c>
      <c r="H82" s="729" t="s">
        <v>1217</v>
      </c>
      <c r="I82" s="732">
        <v>17.979999542236328</v>
      </c>
      <c r="J82" s="732">
        <v>1700</v>
      </c>
      <c r="K82" s="733">
        <v>30566</v>
      </c>
    </row>
    <row r="83" spans="1:11" ht="14.4" customHeight="1" x14ac:dyDescent="0.3">
      <c r="A83" s="727" t="s">
        <v>526</v>
      </c>
      <c r="B83" s="728" t="s">
        <v>527</v>
      </c>
      <c r="C83" s="729" t="s">
        <v>548</v>
      </c>
      <c r="D83" s="730" t="s">
        <v>549</v>
      </c>
      <c r="E83" s="729" t="s">
        <v>1157</v>
      </c>
      <c r="F83" s="730" t="s">
        <v>1158</v>
      </c>
      <c r="G83" s="729" t="s">
        <v>1163</v>
      </c>
      <c r="H83" s="729" t="s">
        <v>1164</v>
      </c>
      <c r="I83" s="732">
        <v>17.984999656677246</v>
      </c>
      <c r="J83" s="732">
        <v>600</v>
      </c>
      <c r="K83" s="733">
        <v>10792</v>
      </c>
    </row>
    <row r="84" spans="1:11" ht="14.4" customHeight="1" x14ac:dyDescent="0.3">
      <c r="A84" s="727" t="s">
        <v>526</v>
      </c>
      <c r="B84" s="728" t="s">
        <v>527</v>
      </c>
      <c r="C84" s="729" t="s">
        <v>548</v>
      </c>
      <c r="D84" s="730" t="s">
        <v>549</v>
      </c>
      <c r="E84" s="729" t="s">
        <v>1157</v>
      </c>
      <c r="F84" s="730" t="s">
        <v>1158</v>
      </c>
      <c r="G84" s="729" t="s">
        <v>1254</v>
      </c>
      <c r="H84" s="729" t="s">
        <v>1255</v>
      </c>
      <c r="I84" s="732">
        <v>2819.300048828125</v>
      </c>
      <c r="J84" s="732">
        <v>20</v>
      </c>
      <c r="K84" s="733">
        <v>56386</v>
      </c>
    </row>
    <row r="85" spans="1:11" ht="14.4" customHeight="1" x14ac:dyDescent="0.3">
      <c r="A85" s="727" t="s">
        <v>526</v>
      </c>
      <c r="B85" s="728" t="s">
        <v>527</v>
      </c>
      <c r="C85" s="729" t="s">
        <v>548</v>
      </c>
      <c r="D85" s="730" t="s">
        <v>549</v>
      </c>
      <c r="E85" s="729" t="s">
        <v>1157</v>
      </c>
      <c r="F85" s="730" t="s">
        <v>1158</v>
      </c>
      <c r="G85" s="729" t="s">
        <v>1256</v>
      </c>
      <c r="H85" s="729" t="s">
        <v>1257</v>
      </c>
      <c r="I85" s="732">
        <v>1694</v>
      </c>
      <c r="J85" s="732">
        <v>20</v>
      </c>
      <c r="K85" s="733">
        <v>33880</v>
      </c>
    </row>
    <row r="86" spans="1:11" ht="14.4" customHeight="1" x14ac:dyDescent="0.3">
      <c r="A86" s="727" t="s">
        <v>526</v>
      </c>
      <c r="B86" s="728" t="s">
        <v>527</v>
      </c>
      <c r="C86" s="729" t="s">
        <v>548</v>
      </c>
      <c r="D86" s="730" t="s">
        <v>549</v>
      </c>
      <c r="E86" s="729" t="s">
        <v>1157</v>
      </c>
      <c r="F86" s="730" t="s">
        <v>1158</v>
      </c>
      <c r="G86" s="729" t="s">
        <v>1258</v>
      </c>
      <c r="H86" s="729" t="s">
        <v>1259</v>
      </c>
      <c r="I86" s="732">
        <v>3.869999885559082</v>
      </c>
      <c r="J86" s="732">
        <v>500</v>
      </c>
      <c r="K86" s="733">
        <v>1936</v>
      </c>
    </row>
    <row r="87" spans="1:11" ht="14.4" customHeight="1" x14ac:dyDescent="0.3">
      <c r="A87" s="727" t="s">
        <v>526</v>
      </c>
      <c r="B87" s="728" t="s">
        <v>527</v>
      </c>
      <c r="C87" s="729" t="s">
        <v>548</v>
      </c>
      <c r="D87" s="730" t="s">
        <v>549</v>
      </c>
      <c r="E87" s="729" t="s">
        <v>1157</v>
      </c>
      <c r="F87" s="730" t="s">
        <v>1158</v>
      </c>
      <c r="G87" s="729" t="s">
        <v>1218</v>
      </c>
      <c r="H87" s="729" t="s">
        <v>1219</v>
      </c>
      <c r="I87" s="732">
        <v>11.729999542236328</v>
      </c>
      <c r="J87" s="732">
        <v>8</v>
      </c>
      <c r="K87" s="733">
        <v>93.839996337890625</v>
      </c>
    </row>
    <row r="88" spans="1:11" ht="14.4" customHeight="1" x14ac:dyDescent="0.3">
      <c r="A88" s="727" t="s">
        <v>526</v>
      </c>
      <c r="B88" s="728" t="s">
        <v>527</v>
      </c>
      <c r="C88" s="729" t="s">
        <v>548</v>
      </c>
      <c r="D88" s="730" t="s">
        <v>549</v>
      </c>
      <c r="E88" s="729" t="s">
        <v>1157</v>
      </c>
      <c r="F88" s="730" t="s">
        <v>1158</v>
      </c>
      <c r="G88" s="729" t="s">
        <v>1220</v>
      </c>
      <c r="H88" s="729" t="s">
        <v>1221</v>
      </c>
      <c r="I88" s="732">
        <v>124.20999908447266</v>
      </c>
      <c r="J88" s="732">
        <v>80</v>
      </c>
      <c r="K88" s="733">
        <v>9936.51953125</v>
      </c>
    </row>
    <row r="89" spans="1:11" ht="14.4" customHeight="1" x14ac:dyDescent="0.3">
      <c r="A89" s="727" t="s">
        <v>526</v>
      </c>
      <c r="B89" s="728" t="s">
        <v>527</v>
      </c>
      <c r="C89" s="729" t="s">
        <v>548</v>
      </c>
      <c r="D89" s="730" t="s">
        <v>549</v>
      </c>
      <c r="E89" s="729" t="s">
        <v>1157</v>
      </c>
      <c r="F89" s="730" t="s">
        <v>1158</v>
      </c>
      <c r="G89" s="729" t="s">
        <v>1260</v>
      </c>
      <c r="H89" s="729" t="s">
        <v>1261</v>
      </c>
      <c r="I89" s="732">
        <v>169.57000732421875</v>
      </c>
      <c r="J89" s="732">
        <v>2</v>
      </c>
      <c r="K89" s="733">
        <v>339.1400146484375</v>
      </c>
    </row>
    <row r="90" spans="1:11" ht="14.4" customHeight="1" x14ac:dyDescent="0.3">
      <c r="A90" s="727" t="s">
        <v>526</v>
      </c>
      <c r="B90" s="728" t="s">
        <v>527</v>
      </c>
      <c r="C90" s="729" t="s">
        <v>548</v>
      </c>
      <c r="D90" s="730" t="s">
        <v>549</v>
      </c>
      <c r="E90" s="729" t="s">
        <v>1157</v>
      </c>
      <c r="F90" s="730" t="s">
        <v>1158</v>
      </c>
      <c r="G90" s="729" t="s">
        <v>1262</v>
      </c>
      <c r="H90" s="729" t="s">
        <v>1263</v>
      </c>
      <c r="I90" s="732">
        <v>9.1999998092651367</v>
      </c>
      <c r="J90" s="732">
        <v>2000</v>
      </c>
      <c r="K90" s="733">
        <v>18400</v>
      </c>
    </row>
    <row r="91" spans="1:11" ht="14.4" customHeight="1" x14ac:dyDescent="0.3">
      <c r="A91" s="727" t="s">
        <v>526</v>
      </c>
      <c r="B91" s="728" t="s">
        <v>527</v>
      </c>
      <c r="C91" s="729" t="s">
        <v>548</v>
      </c>
      <c r="D91" s="730" t="s">
        <v>549</v>
      </c>
      <c r="E91" s="729" t="s">
        <v>1157</v>
      </c>
      <c r="F91" s="730" t="s">
        <v>1158</v>
      </c>
      <c r="G91" s="729" t="s">
        <v>1264</v>
      </c>
      <c r="H91" s="729" t="s">
        <v>1265</v>
      </c>
      <c r="I91" s="732">
        <v>172.5</v>
      </c>
      <c r="J91" s="732">
        <v>2</v>
      </c>
      <c r="K91" s="733">
        <v>345</v>
      </c>
    </row>
    <row r="92" spans="1:11" ht="14.4" customHeight="1" x14ac:dyDescent="0.3">
      <c r="A92" s="727" t="s">
        <v>526</v>
      </c>
      <c r="B92" s="728" t="s">
        <v>527</v>
      </c>
      <c r="C92" s="729" t="s">
        <v>548</v>
      </c>
      <c r="D92" s="730" t="s">
        <v>549</v>
      </c>
      <c r="E92" s="729" t="s">
        <v>1157</v>
      </c>
      <c r="F92" s="730" t="s">
        <v>1158</v>
      </c>
      <c r="G92" s="729" t="s">
        <v>1266</v>
      </c>
      <c r="H92" s="729" t="s">
        <v>1267</v>
      </c>
      <c r="I92" s="732">
        <v>205.69999694824219</v>
      </c>
      <c r="J92" s="732">
        <v>1550</v>
      </c>
      <c r="K92" s="733">
        <v>318835</v>
      </c>
    </row>
    <row r="93" spans="1:11" ht="14.4" customHeight="1" x14ac:dyDescent="0.3">
      <c r="A93" s="727" t="s">
        <v>526</v>
      </c>
      <c r="B93" s="728" t="s">
        <v>527</v>
      </c>
      <c r="C93" s="729" t="s">
        <v>548</v>
      </c>
      <c r="D93" s="730" t="s">
        <v>549</v>
      </c>
      <c r="E93" s="729" t="s">
        <v>1157</v>
      </c>
      <c r="F93" s="730" t="s">
        <v>1158</v>
      </c>
      <c r="G93" s="729" t="s">
        <v>1268</v>
      </c>
      <c r="H93" s="729" t="s">
        <v>1269</v>
      </c>
      <c r="I93" s="732">
        <v>157.30000305175781</v>
      </c>
      <c r="J93" s="732">
        <v>150</v>
      </c>
      <c r="K93" s="733">
        <v>23595</v>
      </c>
    </row>
    <row r="94" spans="1:11" ht="14.4" customHeight="1" x14ac:dyDescent="0.3">
      <c r="A94" s="727" t="s">
        <v>526</v>
      </c>
      <c r="B94" s="728" t="s">
        <v>527</v>
      </c>
      <c r="C94" s="729" t="s">
        <v>548</v>
      </c>
      <c r="D94" s="730" t="s">
        <v>549</v>
      </c>
      <c r="E94" s="729" t="s">
        <v>1157</v>
      </c>
      <c r="F94" s="730" t="s">
        <v>1158</v>
      </c>
      <c r="G94" s="729" t="s">
        <v>1270</v>
      </c>
      <c r="H94" s="729" t="s">
        <v>1271</v>
      </c>
      <c r="I94" s="732">
        <v>4513.2998046875</v>
      </c>
      <c r="J94" s="732">
        <v>110</v>
      </c>
      <c r="K94" s="733">
        <v>496463</v>
      </c>
    </row>
    <row r="95" spans="1:11" ht="14.4" customHeight="1" x14ac:dyDescent="0.3">
      <c r="A95" s="727" t="s">
        <v>526</v>
      </c>
      <c r="B95" s="728" t="s">
        <v>527</v>
      </c>
      <c r="C95" s="729" t="s">
        <v>548</v>
      </c>
      <c r="D95" s="730" t="s">
        <v>549</v>
      </c>
      <c r="E95" s="729" t="s">
        <v>1157</v>
      </c>
      <c r="F95" s="730" t="s">
        <v>1158</v>
      </c>
      <c r="G95" s="729" t="s">
        <v>1222</v>
      </c>
      <c r="H95" s="729" t="s">
        <v>1223</v>
      </c>
      <c r="I95" s="732">
        <v>1.0900000333786011</v>
      </c>
      <c r="J95" s="732">
        <v>2700</v>
      </c>
      <c r="K95" s="733">
        <v>2943</v>
      </c>
    </row>
    <row r="96" spans="1:11" ht="14.4" customHeight="1" x14ac:dyDescent="0.3">
      <c r="A96" s="727" t="s">
        <v>526</v>
      </c>
      <c r="B96" s="728" t="s">
        <v>527</v>
      </c>
      <c r="C96" s="729" t="s">
        <v>548</v>
      </c>
      <c r="D96" s="730" t="s">
        <v>549</v>
      </c>
      <c r="E96" s="729" t="s">
        <v>1157</v>
      </c>
      <c r="F96" s="730" t="s">
        <v>1158</v>
      </c>
      <c r="G96" s="729" t="s">
        <v>1224</v>
      </c>
      <c r="H96" s="729" t="s">
        <v>1225</v>
      </c>
      <c r="I96" s="732">
        <v>0.47999998927116394</v>
      </c>
      <c r="J96" s="732">
        <v>600</v>
      </c>
      <c r="K96" s="733">
        <v>288</v>
      </c>
    </row>
    <row r="97" spans="1:11" ht="14.4" customHeight="1" x14ac:dyDescent="0.3">
      <c r="A97" s="727" t="s">
        <v>526</v>
      </c>
      <c r="B97" s="728" t="s">
        <v>527</v>
      </c>
      <c r="C97" s="729" t="s">
        <v>548</v>
      </c>
      <c r="D97" s="730" t="s">
        <v>549</v>
      </c>
      <c r="E97" s="729" t="s">
        <v>1157</v>
      </c>
      <c r="F97" s="730" t="s">
        <v>1158</v>
      </c>
      <c r="G97" s="729" t="s">
        <v>1226</v>
      </c>
      <c r="H97" s="729" t="s">
        <v>1227</v>
      </c>
      <c r="I97" s="732">
        <v>1.6766666173934937</v>
      </c>
      <c r="J97" s="732">
        <v>700</v>
      </c>
      <c r="K97" s="733">
        <v>1174</v>
      </c>
    </row>
    <row r="98" spans="1:11" ht="14.4" customHeight="1" x14ac:dyDescent="0.3">
      <c r="A98" s="727" t="s">
        <v>526</v>
      </c>
      <c r="B98" s="728" t="s">
        <v>527</v>
      </c>
      <c r="C98" s="729" t="s">
        <v>548</v>
      </c>
      <c r="D98" s="730" t="s">
        <v>549</v>
      </c>
      <c r="E98" s="729" t="s">
        <v>1157</v>
      </c>
      <c r="F98" s="730" t="s">
        <v>1158</v>
      </c>
      <c r="G98" s="729" t="s">
        <v>1272</v>
      </c>
      <c r="H98" s="729" t="s">
        <v>1273</v>
      </c>
      <c r="I98" s="732">
        <v>25.010000228881836</v>
      </c>
      <c r="J98" s="732">
        <v>150</v>
      </c>
      <c r="K98" s="733">
        <v>3751</v>
      </c>
    </row>
    <row r="99" spans="1:11" ht="14.4" customHeight="1" x14ac:dyDescent="0.3">
      <c r="A99" s="727" t="s">
        <v>526</v>
      </c>
      <c r="B99" s="728" t="s">
        <v>527</v>
      </c>
      <c r="C99" s="729" t="s">
        <v>548</v>
      </c>
      <c r="D99" s="730" t="s">
        <v>549</v>
      </c>
      <c r="E99" s="729" t="s">
        <v>1181</v>
      </c>
      <c r="F99" s="730" t="s">
        <v>1182</v>
      </c>
      <c r="G99" s="729" t="s">
        <v>1234</v>
      </c>
      <c r="H99" s="729" t="s">
        <v>1235</v>
      </c>
      <c r="I99" s="732">
        <v>0.30000001192092896</v>
      </c>
      <c r="J99" s="732">
        <v>500</v>
      </c>
      <c r="K99" s="733">
        <v>150</v>
      </c>
    </row>
    <row r="100" spans="1:11" ht="14.4" customHeight="1" x14ac:dyDescent="0.3">
      <c r="A100" s="727" t="s">
        <v>526</v>
      </c>
      <c r="B100" s="728" t="s">
        <v>527</v>
      </c>
      <c r="C100" s="729" t="s">
        <v>548</v>
      </c>
      <c r="D100" s="730" t="s">
        <v>549</v>
      </c>
      <c r="E100" s="729" t="s">
        <v>1187</v>
      </c>
      <c r="F100" s="730" t="s">
        <v>1188</v>
      </c>
      <c r="G100" s="729" t="s">
        <v>1274</v>
      </c>
      <c r="H100" s="729" t="s">
        <v>1275</v>
      </c>
      <c r="I100" s="732">
        <v>1.2200000286102295</v>
      </c>
      <c r="J100" s="732">
        <v>3100</v>
      </c>
      <c r="K100" s="733">
        <v>3779.219970703125</v>
      </c>
    </row>
    <row r="101" spans="1:11" ht="14.4" customHeight="1" x14ac:dyDescent="0.3">
      <c r="A101" s="727" t="s">
        <v>526</v>
      </c>
      <c r="B101" s="728" t="s">
        <v>527</v>
      </c>
      <c r="C101" s="729" t="s">
        <v>548</v>
      </c>
      <c r="D101" s="730" t="s">
        <v>549</v>
      </c>
      <c r="E101" s="729" t="s">
        <v>1187</v>
      </c>
      <c r="F101" s="730" t="s">
        <v>1188</v>
      </c>
      <c r="G101" s="729" t="s">
        <v>1189</v>
      </c>
      <c r="H101" s="729" t="s">
        <v>1190</v>
      </c>
      <c r="I101" s="732">
        <v>0.68999999761581421</v>
      </c>
      <c r="J101" s="732">
        <v>3200</v>
      </c>
      <c r="K101" s="733">
        <v>2208</v>
      </c>
    </row>
    <row r="102" spans="1:11" ht="14.4" customHeight="1" x14ac:dyDescent="0.3">
      <c r="A102" s="727" t="s">
        <v>526</v>
      </c>
      <c r="B102" s="728" t="s">
        <v>527</v>
      </c>
      <c r="C102" s="729" t="s">
        <v>548</v>
      </c>
      <c r="D102" s="730" t="s">
        <v>549</v>
      </c>
      <c r="E102" s="729" t="s">
        <v>1187</v>
      </c>
      <c r="F102" s="730" t="s">
        <v>1188</v>
      </c>
      <c r="G102" s="729" t="s">
        <v>1191</v>
      </c>
      <c r="H102" s="729" t="s">
        <v>1192</v>
      </c>
      <c r="I102" s="732">
        <v>0.68999999761581421</v>
      </c>
      <c r="J102" s="732">
        <v>5000</v>
      </c>
      <c r="K102" s="733">
        <v>3450</v>
      </c>
    </row>
    <row r="103" spans="1:11" ht="14.4" customHeight="1" x14ac:dyDescent="0.3">
      <c r="A103" s="727" t="s">
        <v>526</v>
      </c>
      <c r="B103" s="728" t="s">
        <v>527</v>
      </c>
      <c r="C103" s="729" t="s">
        <v>548</v>
      </c>
      <c r="D103" s="730" t="s">
        <v>549</v>
      </c>
      <c r="E103" s="729" t="s">
        <v>1187</v>
      </c>
      <c r="F103" s="730" t="s">
        <v>1188</v>
      </c>
      <c r="G103" s="729" t="s">
        <v>1193</v>
      </c>
      <c r="H103" s="729" t="s">
        <v>1194</v>
      </c>
      <c r="I103" s="732">
        <v>0.68999999761581421</v>
      </c>
      <c r="J103" s="732">
        <v>600</v>
      </c>
      <c r="K103" s="733">
        <v>414</v>
      </c>
    </row>
    <row r="104" spans="1:11" ht="14.4" customHeight="1" thickBot="1" x14ac:dyDescent="0.35">
      <c r="A104" s="734" t="s">
        <v>526</v>
      </c>
      <c r="B104" s="735" t="s">
        <v>527</v>
      </c>
      <c r="C104" s="736" t="s">
        <v>548</v>
      </c>
      <c r="D104" s="737" t="s">
        <v>549</v>
      </c>
      <c r="E104" s="736" t="s">
        <v>1187</v>
      </c>
      <c r="F104" s="737" t="s">
        <v>1188</v>
      </c>
      <c r="G104" s="736" t="s">
        <v>1276</v>
      </c>
      <c r="H104" s="736" t="s">
        <v>1277</v>
      </c>
      <c r="I104" s="739">
        <v>0.68999999761581421</v>
      </c>
      <c r="J104" s="739">
        <v>900</v>
      </c>
      <c r="K104" s="740">
        <v>621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598" t="s">
        <v>130</v>
      </c>
      <c r="B1" s="598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478"/>
    </row>
    <row r="2" spans="1:13" ht="15" thickBot="1" x14ac:dyDescent="0.35">
      <c r="A2" s="374" t="s">
        <v>321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M2" s="478"/>
    </row>
    <row r="3" spans="1:13" x14ac:dyDescent="0.3">
      <c r="A3" s="391" t="s">
        <v>242</v>
      </c>
      <c r="B3" s="596" t="s">
        <v>225</v>
      </c>
      <c r="C3" s="376">
        <v>30</v>
      </c>
      <c r="D3" s="394">
        <v>100</v>
      </c>
      <c r="E3" s="394">
        <v>101</v>
      </c>
      <c r="F3" s="394">
        <v>203</v>
      </c>
      <c r="G3" s="394">
        <v>303</v>
      </c>
      <c r="H3" s="394">
        <v>304</v>
      </c>
      <c r="I3" s="394">
        <v>408</v>
      </c>
      <c r="J3" s="394">
        <v>409</v>
      </c>
      <c r="K3" s="394">
        <v>419</v>
      </c>
      <c r="L3" s="376">
        <v>642</v>
      </c>
      <c r="M3" s="478"/>
    </row>
    <row r="4" spans="1:13" ht="24.6" outlineLevel="1" thickBot="1" x14ac:dyDescent="0.35">
      <c r="A4" s="392">
        <v>2017</v>
      </c>
      <c r="B4" s="597"/>
      <c r="C4" s="377" t="s">
        <v>244</v>
      </c>
      <c r="D4" s="395" t="s">
        <v>270</v>
      </c>
      <c r="E4" s="395" t="s">
        <v>271</v>
      </c>
      <c r="F4" s="395" t="s">
        <v>226</v>
      </c>
      <c r="G4" s="395" t="s">
        <v>272</v>
      </c>
      <c r="H4" s="395" t="s">
        <v>273</v>
      </c>
      <c r="I4" s="395" t="s">
        <v>249</v>
      </c>
      <c r="J4" s="395" t="s">
        <v>250</v>
      </c>
      <c r="K4" s="395" t="s">
        <v>251</v>
      </c>
      <c r="L4" s="377" t="s">
        <v>252</v>
      </c>
      <c r="M4" s="478"/>
    </row>
    <row r="5" spans="1:13" x14ac:dyDescent="0.3">
      <c r="A5" s="378" t="s">
        <v>227</v>
      </c>
      <c r="B5" s="406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78"/>
    </row>
    <row r="6" spans="1:13" ht="15" collapsed="1" thickBot="1" x14ac:dyDescent="0.35">
      <c r="A6" s="379" t="s">
        <v>94</v>
      </c>
      <c r="B6" s="408">
        <f xml:space="preserve">
TRUNC(IF($A$4&lt;=12,SUMIFS('ON Data'!F:F,'ON Data'!$D:$D,$A$4,'ON Data'!$E:$E,1),SUMIFS('ON Data'!F:F,'ON Data'!$E:$E,1)/'ON Data'!$D$3),1)</f>
        <v>37</v>
      </c>
      <c r="C6" s="409">
        <f xml:space="preserve">
TRUNC(IF($A$4&lt;=12,SUMIFS('ON Data'!I:I,'ON Data'!$D:$D,$A$4,'ON Data'!$E:$E,1),SUMIFS('ON Data'!I:I,'ON Data'!$E:$E,1)/'ON Data'!$D$3),1)</f>
        <v>3.9</v>
      </c>
      <c r="D6" s="409">
        <f xml:space="preserve">
TRUNC(IF($A$4&lt;=12,SUMIFS('ON Data'!K:K,'ON Data'!$D:$D,$A$4,'ON Data'!$E:$E,1),SUMIFS('ON Data'!K:K,'ON Data'!$E:$E,1)/'ON Data'!$D$3),1)</f>
        <v>0.2</v>
      </c>
      <c r="E6" s="409">
        <f xml:space="preserve">
TRUNC(IF($A$4&lt;=12,SUMIFS('ON Data'!L:L,'ON Data'!$D:$D,$A$4,'ON Data'!$E:$E,1),SUMIFS('ON Data'!L:L,'ON Data'!$E:$E,1)/'ON Data'!$D$3),1)</f>
        <v>9.5</v>
      </c>
      <c r="F6" s="409">
        <f xml:space="preserve">
TRUNC(IF($A$4&lt;=12,SUMIFS('ON Data'!O:O,'ON Data'!$D:$D,$A$4,'ON Data'!$E:$E,1),SUMIFS('ON Data'!O:O,'ON Data'!$E:$E,1)/'ON Data'!$D$3),1)</f>
        <v>1</v>
      </c>
      <c r="G6" s="409">
        <f xml:space="preserve">
TRUNC(IF($A$4&lt;=12,SUMIFS('ON Data'!Q:Q,'ON Data'!$D:$D,$A$4,'ON Data'!$E:$E,1),SUMIFS('ON Data'!Q:Q,'ON Data'!$E:$E,1)/'ON Data'!$D$3),1)</f>
        <v>2</v>
      </c>
      <c r="H6" s="409">
        <f xml:space="preserve">
TRUNC(IF($A$4&lt;=12,SUMIFS('ON Data'!R:R,'ON Data'!$D:$D,$A$4,'ON Data'!$E:$E,1),SUMIFS('ON Data'!R:R,'ON Data'!$E:$E,1)/'ON Data'!$D$3),1)</f>
        <v>3</v>
      </c>
      <c r="I6" s="409">
        <f xml:space="preserve">
TRUNC(IF($A$4&lt;=12,SUMIFS('ON Data'!V:V,'ON Data'!$D:$D,$A$4,'ON Data'!$E:$E,1),SUMIFS('ON Data'!V:V,'ON Data'!$E:$E,1)/'ON Data'!$D$3),1)</f>
        <v>12.7</v>
      </c>
      <c r="J6" s="409">
        <f xml:space="preserve">
TRUNC(IF($A$4&lt;=12,SUMIFS('ON Data'!W:W,'ON Data'!$D:$D,$A$4,'ON Data'!$E:$E,1),SUMIFS('ON Data'!W:W,'ON Data'!$E:$E,1)/'ON Data'!$D$3),1)</f>
        <v>1</v>
      </c>
      <c r="K6" s="409">
        <f xml:space="preserve">
TRUNC(IF($A$4&lt;=12,SUMIFS('ON Data'!AB:AB,'ON Data'!$D:$D,$A$4,'ON Data'!$E:$E,1),SUMIFS('ON Data'!AB:AB,'ON Data'!$E:$E,1)/'ON Data'!$D$3),1)</f>
        <v>1.6</v>
      </c>
      <c r="L6" s="409">
        <f xml:space="preserve">
TRUNC(IF($A$4&lt;=12,SUMIFS('ON Data'!AT:AT,'ON Data'!$D:$D,$A$4,'ON Data'!$E:$E,1),SUMIFS('ON Data'!AT:AT,'ON Data'!$E:$E,1)/'ON Data'!$D$3),1)</f>
        <v>2</v>
      </c>
      <c r="M6" s="478"/>
    </row>
    <row r="7" spans="1:13" ht="15" hidden="1" outlineLevel="1" thickBot="1" x14ac:dyDescent="0.35">
      <c r="A7" s="379" t="s">
        <v>131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78"/>
    </row>
    <row r="8" spans="1:13" ht="15" hidden="1" outlineLevel="1" thickBot="1" x14ac:dyDescent="0.35">
      <c r="A8" s="379" t="s">
        <v>96</v>
      </c>
      <c r="B8" s="408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78"/>
    </row>
    <row r="9" spans="1:13" ht="15" hidden="1" outlineLevel="1" thickBot="1" x14ac:dyDescent="0.35">
      <c r="A9" s="380" t="s">
        <v>69</v>
      </c>
      <c r="B9" s="410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78"/>
    </row>
    <row r="10" spans="1:13" x14ac:dyDescent="0.3">
      <c r="A10" s="381" t="s">
        <v>228</v>
      </c>
      <c r="B10" s="396"/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478"/>
    </row>
    <row r="11" spans="1:13" x14ac:dyDescent="0.3">
      <c r="A11" s="382" t="s">
        <v>229</v>
      </c>
      <c r="B11" s="398">
        <f xml:space="preserve">
IF($A$4&lt;=12,SUMIFS('ON Data'!F:F,'ON Data'!$D:$D,$A$4,'ON Data'!$E:$E,2),SUMIFS('ON Data'!F:F,'ON Data'!$E:$E,2))</f>
        <v>28668.75</v>
      </c>
      <c r="C11" s="399">
        <f xml:space="preserve">
IF($A$4&lt;=12,SUMIFS('ON Data'!I:I,'ON Data'!$D:$D,$A$4,'ON Data'!$E:$E,2),SUMIFS('ON Data'!I:I,'ON Data'!$E:$E,2))</f>
        <v>3108.5</v>
      </c>
      <c r="D11" s="399">
        <f xml:space="preserve">
IF($A$4&lt;=12,SUMIFS('ON Data'!K:K,'ON Data'!$D:$D,$A$4,'ON Data'!$E:$E,2),SUMIFS('ON Data'!K:K,'ON Data'!$E:$E,2))</f>
        <v>0</v>
      </c>
      <c r="E11" s="399">
        <f xml:space="preserve">
IF($A$4&lt;=12,SUMIFS('ON Data'!L:L,'ON Data'!$D:$D,$A$4,'ON Data'!$E:$E,2),SUMIFS('ON Data'!L:L,'ON Data'!$E:$E,2))</f>
        <v>7395</v>
      </c>
      <c r="F11" s="399">
        <f xml:space="preserve">
IF($A$4&lt;=12,SUMIFS('ON Data'!O:O,'ON Data'!$D:$D,$A$4,'ON Data'!$E:$E,2),SUMIFS('ON Data'!O:O,'ON Data'!$E:$E,2))</f>
        <v>864</v>
      </c>
      <c r="G11" s="399">
        <f xml:space="preserve">
IF($A$4&lt;=12,SUMIFS('ON Data'!Q:Q,'ON Data'!$D:$D,$A$4,'ON Data'!$E:$E,2),SUMIFS('ON Data'!Q:Q,'ON Data'!$E:$E,2))</f>
        <v>1608</v>
      </c>
      <c r="H11" s="399">
        <f xml:space="preserve">
IF($A$4&lt;=12,SUMIFS('ON Data'!R:R,'ON Data'!$D:$D,$A$4,'ON Data'!$E:$E,2),SUMIFS('ON Data'!R:R,'ON Data'!$E:$E,2))</f>
        <v>2449.25</v>
      </c>
      <c r="I11" s="399">
        <f xml:space="preserve">
IF($A$4&lt;=12,SUMIFS('ON Data'!V:V,'ON Data'!$D:$D,$A$4,'ON Data'!$E:$E,2),SUMIFS('ON Data'!V:V,'ON Data'!$E:$E,2))</f>
        <v>10131</v>
      </c>
      <c r="J11" s="399">
        <f xml:space="preserve">
IF($A$4&lt;=12,SUMIFS('ON Data'!W:W,'ON Data'!$D:$D,$A$4,'ON Data'!$E:$E,2),SUMIFS('ON Data'!W:W,'ON Data'!$E:$E,2))</f>
        <v>631</v>
      </c>
      <c r="K11" s="399">
        <f xml:space="preserve">
IF($A$4&lt;=12,SUMIFS('ON Data'!AB:AB,'ON Data'!$D:$D,$A$4,'ON Data'!$E:$E,2),SUMIFS('ON Data'!AB:AB,'ON Data'!$E:$E,2))</f>
        <v>818</v>
      </c>
      <c r="L11" s="399">
        <f xml:space="preserve">
IF($A$4&lt;=12,SUMIFS('ON Data'!AT:AT,'ON Data'!$D:$D,$A$4,'ON Data'!$E:$E,2),SUMIFS('ON Data'!AT:AT,'ON Data'!$E:$E,2))</f>
        <v>1664</v>
      </c>
      <c r="M11" s="478"/>
    </row>
    <row r="12" spans="1:13" x14ac:dyDescent="0.3">
      <c r="A12" s="382" t="s">
        <v>230</v>
      </c>
      <c r="B12" s="398">
        <f xml:space="preserve">
IF($A$4&lt;=12,SUMIFS('ON Data'!F:F,'ON Data'!$D:$D,$A$4,'ON Data'!$E:$E,3),SUMIFS('ON Data'!F:F,'ON Data'!$E:$E,3))</f>
        <v>557</v>
      </c>
      <c r="C12" s="399">
        <f xml:space="preserve">
IF($A$4&lt;=12,SUMIFS('ON Data'!I:I,'ON Data'!$D:$D,$A$4,'ON Data'!$E:$E,3),SUMIFS('ON Data'!I:I,'ON Data'!$E:$E,3))</f>
        <v>0</v>
      </c>
      <c r="D12" s="399">
        <f xml:space="preserve">
IF($A$4&lt;=12,SUMIFS('ON Data'!K:K,'ON Data'!$D:$D,$A$4,'ON Data'!$E:$E,3),SUMIFS('ON Data'!K:K,'ON Data'!$E:$E,3))</f>
        <v>0</v>
      </c>
      <c r="E12" s="399">
        <f xml:space="preserve">
IF($A$4&lt;=12,SUMIFS('ON Data'!L:L,'ON Data'!$D:$D,$A$4,'ON Data'!$E:$E,3),SUMIFS('ON Data'!L:L,'ON Data'!$E:$E,3))</f>
        <v>394</v>
      </c>
      <c r="F12" s="399">
        <f xml:space="preserve">
IF($A$4&lt;=12,SUMIFS('ON Data'!O:O,'ON Data'!$D:$D,$A$4,'ON Data'!$E:$E,3),SUMIFS('ON Data'!O:O,'ON Data'!$E:$E,3))</f>
        <v>0</v>
      </c>
      <c r="G12" s="399">
        <f xml:space="preserve">
IF($A$4&lt;=12,SUMIFS('ON Data'!Q:Q,'ON Data'!$D:$D,$A$4,'ON Data'!$E:$E,3),SUMIFS('ON Data'!Q:Q,'ON Data'!$E:$E,3))</f>
        <v>0</v>
      </c>
      <c r="H12" s="399">
        <f xml:space="preserve">
IF($A$4&lt;=12,SUMIFS('ON Data'!R:R,'ON Data'!$D:$D,$A$4,'ON Data'!$E:$E,3),SUMIFS('ON Data'!R:R,'ON Data'!$E:$E,3))</f>
        <v>0</v>
      </c>
      <c r="I12" s="399">
        <f xml:space="preserve">
IF($A$4&lt;=12,SUMIFS('ON Data'!V:V,'ON Data'!$D:$D,$A$4,'ON Data'!$E:$E,3),SUMIFS('ON Data'!V:V,'ON Data'!$E:$E,3))</f>
        <v>163</v>
      </c>
      <c r="J12" s="399">
        <f xml:space="preserve">
IF($A$4&lt;=12,SUMIFS('ON Data'!W:W,'ON Data'!$D:$D,$A$4,'ON Data'!$E:$E,3),SUMIFS('ON Data'!W:W,'ON Data'!$E:$E,3))</f>
        <v>0</v>
      </c>
      <c r="K12" s="399">
        <f xml:space="preserve">
IF($A$4&lt;=12,SUMIFS('ON Data'!AB:AB,'ON Data'!$D:$D,$A$4,'ON Data'!$E:$E,3),SUMIFS('ON Data'!AB:AB,'ON Data'!$E:$E,3))</f>
        <v>0</v>
      </c>
      <c r="L12" s="399">
        <f xml:space="preserve">
IF($A$4&lt;=12,SUMIFS('ON Data'!AT:AT,'ON Data'!$D:$D,$A$4,'ON Data'!$E:$E,3),SUMIFS('ON Data'!AT:AT,'ON Data'!$E:$E,3))</f>
        <v>0</v>
      </c>
      <c r="M12" s="478"/>
    </row>
    <row r="13" spans="1:13" x14ac:dyDescent="0.3">
      <c r="A13" s="382" t="s">
        <v>237</v>
      </c>
      <c r="B13" s="398">
        <f xml:space="preserve">
IF($A$4&lt;=12,SUMIFS('ON Data'!F:F,'ON Data'!$D:$D,$A$4,'ON Data'!$E:$E,4),SUMIFS('ON Data'!F:F,'ON Data'!$E:$E,4))</f>
        <v>2116.75</v>
      </c>
      <c r="C13" s="399">
        <f xml:space="preserve">
IF($A$4&lt;=12,SUMIFS('ON Data'!I:I,'ON Data'!$D:$D,$A$4,'ON Data'!$E:$E,4),SUMIFS('ON Data'!I:I,'ON Data'!$E:$E,4))</f>
        <v>0</v>
      </c>
      <c r="D13" s="399">
        <f xml:space="preserve">
IF($A$4&lt;=12,SUMIFS('ON Data'!K:K,'ON Data'!$D:$D,$A$4,'ON Data'!$E:$E,4),SUMIFS('ON Data'!K:K,'ON Data'!$E:$E,4))</f>
        <v>0</v>
      </c>
      <c r="E13" s="399">
        <f xml:space="preserve">
IF($A$4&lt;=12,SUMIFS('ON Data'!L:L,'ON Data'!$D:$D,$A$4,'ON Data'!$E:$E,4),SUMIFS('ON Data'!L:L,'ON Data'!$E:$E,4))</f>
        <v>874</v>
      </c>
      <c r="F13" s="399">
        <f xml:space="preserve">
IF($A$4&lt;=12,SUMIFS('ON Data'!O:O,'ON Data'!$D:$D,$A$4,'ON Data'!$E:$E,4),SUMIFS('ON Data'!O:O,'ON Data'!$E:$E,4))</f>
        <v>89</v>
      </c>
      <c r="G13" s="399">
        <f xml:space="preserve">
IF($A$4&lt;=12,SUMIFS('ON Data'!Q:Q,'ON Data'!$D:$D,$A$4,'ON Data'!$E:$E,4),SUMIFS('ON Data'!Q:Q,'ON Data'!$E:$E,4))</f>
        <v>32</v>
      </c>
      <c r="H13" s="399">
        <f xml:space="preserve">
IF($A$4&lt;=12,SUMIFS('ON Data'!R:R,'ON Data'!$D:$D,$A$4,'ON Data'!$E:$E,4),SUMIFS('ON Data'!R:R,'ON Data'!$E:$E,4))</f>
        <v>40.75</v>
      </c>
      <c r="I13" s="399">
        <f xml:space="preserve">
IF($A$4&lt;=12,SUMIFS('ON Data'!V:V,'ON Data'!$D:$D,$A$4,'ON Data'!$E:$E,4),SUMIFS('ON Data'!V:V,'ON Data'!$E:$E,4))</f>
        <v>960</v>
      </c>
      <c r="J13" s="399">
        <f xml:space="preserve">
IF($A$4&lt;=12,SUMIFS('ON Data'!W:W,'ON Data'!$D:$D,$A$4,'ON Data'!$E:$E,4),SUMIFS('ON Data'!W:W,'ON Data'!$E:$E,4))</f>
        <v>55</v>
      </c>
      <c r="K13" s="399">
        <f xml:space="preserve">
IF($A$4&lt;=12,SUMIFS('ON Data'!AB:AB,'ON Data'!$D:$D,$A$4,'ON Data'!$E:$E,4),SUMIFS('ON Data'!AB:AB,'ON Data'!$E:$E,4))</f>
        <v>66</v>
      </c>
      <c r="L13" s="399">
        <f xml:space="preserve">
IF($A$4&lt;=12,SUMIFS('ON Data'!AT:AT,'ON Data'!$D:$D,$A$4,'ON Data'!$E:$E,4),SUMIFS('ON Data'!AT:AT,'ON Data'!$E:$E,4))</f>
        <v>0</v>
      </c>
      <c r="M13" s="478"/>
    </row>
    <row r="14" spans="1:13" ht="15" thickBot="1" x14ac:dyDescent="0.35">
      <c r="A14" s="383" t="s">
        <v>231</v>
      </c>
      <c r="B14" s="400">
        <f xml:space="preserve">
IF($A$4&lt;=12,SUMIFS('ON Data'!F:F,'ON Data'!$D:$D,$A$4,'ON Data'!$E:$E,5),SUMIFS('ON Data'!F:F,'ON Data'!$E:$E,5))</f>
        <v>84</v>
      </c>
      <c r="C14" s="401">
        <f xml:space="preserve">
IF($A$4&lt;=12,SUMIFS('ON Data'!I:I,'ON Data'!$D:$D,$A$4,'ON Data'!$E:$E,5),SUMIFS('ON Data'!I:I,'ON Data'!$E:$E,5))</f>
        <v>0</v>
      </c>
      <c r="D14" s="401">
        <f xml:space="preserve">
IF($A$4&lt;=12,SUMIFS('ON Data'!K:K,'ON Data'!$D:$D,$A$4,'ON Data'!$E:$E,5),SUMIFS('ON Data'!K:K,'ON Data'!$E:$E,5))</f>
        <v>0</v>
      </c>
      <c r="E14" s="401">
        <f xml:space="preserve">
IF($A$4&lt;=12,SUMIFS('ON Data'!L:L,'ON Data'!$D:$D,$A$4,'ON Data'!$E:$E,5),SUMIFS('ON Data'!L:L,'ON Data'!$E:$E,5))</f>
        <v>84</v>
      </c>
      <c r="F14" s="401">
        <f xml:space="preserve">
IF($A$4&lt;=12,SUMIFS('ON Data'!O:O,'ON Data'!$D:$D,$A$4,'ON Data'!$E:$E,5),SUMIFS('ON Data'!O:O,'ON Data'!$E:$E,5))</f>
        <v>0</v>
      </c>
      <c r="G14" s="401">
        <f xml:space="preserve">
IF($A$4&lt;=12,SUMIFS('ON Data'!Q:Q,'ON Data'!$D:$D,$A$4,'ON Data'!$E:$E,5),SUMIFS('ON Data'!Q:Q,'ON Data'!$E:$E,5))</f>
        <v>0</v>
      </c>
      <c r="H14" s="401">
        <f xml:space="preserve">
IF($A$4&lt;=12,SUMIFS('ON Data'!R:R,'ON Data'!$D:$D,$A$4,'ON Data'!$E:$E,5),SUMIFS('ON Data'!R:R,'ON Data'!$E:$E,5))</f>
        <v>0</v>
      </c>
      <c r="I14" s="401">
        <f xml:space="preserve">
IF($A$4&lt;=12,SUMIFS('ON Data'!V:V,'ON Data'!$D:$D,$A$4,'ON Data'!$E:$E,5),SUMIFS('ON Data'!V:V,'ON Data'!$E:$E,5))</f>
        <v>0</v>
      </c>
      <c r="J14" s="401">
        <f xml:space="preserve">
IF($A$4&lt;=12,SUMIFS('ON Data'!W:W,'ON Data'!$D:$D,$A$4,'ON Data'!$E:$E,5),SUMIFS('ON Data'!W:W,'ON Data'!$E:$E,5))</f>
        <v>0</v>
      </c>
      <c r="K14" s="401">
        <f xml:space="preserve">
IF($A$4&lt;=12,SUMIFS('ON Data'!AB:AB,'ON Data'!$D:$D,$A$4,'ON Data'!$E:$E,5),SUMIFS('ON Data'!AB:AB,'ON Data'!$E:$E,5))</f>
        <v>0</v>
      </c>
      <c r="L14" s="401">
        <f xml:space="preserve">
IF($A$4&lt;=12,SUMIFS('ON Data'!AT:AT,'ON Data'!$D:$D,$A$4,'ON Data'!$E:$E,5),SUMIFS('ON Data'!AT:AT,'ON Data'!$E:$E,5))</f>
        <v>0</v>
      </c>
      <c r="M14" s="478"/>
    </row>
    <row r="15" spans="1:13" x14ac:dyDescent="0.3">
      <c r="A15" s="282" t="s">
        <v>241</v>
      </c>
      <c r="B15" s="402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78"/>
    </row>
    <row r="16" spans="1:13" x14ac:dyDescent="0.3">
      <c r="A16" s="384" t="s">
        <v>232</v>
      </c>
      <c r="B16" s="398">
        <f xml:space="preserve">
IF($A$4&lt;=12,SUMIFS('ON Data'!F:F,'ON Data'!$D:$D,$A$4,'ON Data'!$E:$E,7),SUMIFS('ON Data'!F:F,'ON Data'!$E:$E,7))</f>
        <v>0</v>
      </c>
      <c r="C16" s="399">
        <f xml:space="preserve">
IF($A$4&lt;=12,SUMIFS('ON Data'!I:I,'ON Data'!$D:$D,$A$4,'ON Data'!$E:$E,7),SUMIFS('ON Data'!I:I,'ON Data'!$E:$E,7))</f>
        <v>0</v>
      </c>
      <c r="D16" s="399">
        <f xml:space="preserve">
IF($A$4&lt;=12,SUMIFS('ON Data'!K:K,'ON Data'!$D:$D,$A$4,'ON Data'!$E:$E,7),SUMIFS('ON Data'!K:K,'ON Data'!$E:$E,7))</f>
        <v>0</v>
      </c>
      <c r="E16" s="399">
        <f xml:space="preserve">
IF($A$4&lt;=12,SUMIFS('ON Data'!L:L,'ON Data'!$D:$D,$A$4,'ON Data'!$E:$E,7),SUMIFS('ON Data'!L:L,'ON Data'!$E:$E,7))</f>
        <v>0</v>
      </c>
      <c r="F16" s="399">
        <f xml:space="preserve">
IF($A$4&lt;=12,SUMIFS('ON Data'!O:O,'ON Data'!$D:$D,$A$4,'ON Data'!$E:$E,7),SUMIFS('ON Data'!O:O,'ON Data'!$E:$E,7))</f>
        <v>0</v>
      </c>
      <c r="G16" s="399">
        <f xml:space="preserve">
IF($A$4&lt;=12,SUMIFS('ON Data'!Q:Q,'ON Data'!$D:$D,$A$4,'ON Data'!$E:$E,7),SUMIFS('ON Data'!Q:Q,'ON Data'!$E:$E,7))</f>
        <v>0</v>
      </c>
      <c r="H16" s="399">
        <f xml:space="preserve">
IF($A$4&lt;=12,SUMIFS('ON Data'!R:R,'ON Data'!$D:$D,$A$4,'ON Data'!$E:$E,7),SUMIFS('ON Data'!R:R,'ON Data'!$E:$E,7))</f>
        <v>0</v>
      </c>
      <c r="I16" s="399">
        <f xml:space="preserve">
IF($A$4&lt;=12,SUMIFS('ON Data'!V:V,'ON Data'!$D:$D,$A$4,'ON Data'!$E:$E,7),SUMIFS('ON Data'!V:V,'ON Data'!$E:$E,7))</f>
        <v>0</v>
      </c>
      <c r="J16" s="399">
        <f xml:space="preserve">
IF($A$4&lt;=12,SUMIFS('ON Data'!W:W,'ON Data'!$D:$D,$A$4,'ON Data'!$E:$E,7),SUMIFS('ON Data'!W:W,'ON Data'!$E:$E,7))</f>
        <v>0</v>
      </c>
      <c r="K16" s="399">
        <f xml:space="preserve">
IF($A$4&lt;=12,SUMIFS('ON Data'!AB:AB,'ON Data'!$D:$D,$A$4,'ON Data'!$E:$E,7),SUMIFS('ON Data'!AB:AB,'ON Data'!$E:$E,7))</f>
        <v>0</v>
      </c>
      <c r="L16" s="399">
        <f xml:space="preserve">
IF($A$4&lt;=12,SUMIFS('ON Data'!AT:AT,'ON Data'!$D:$D,$A$4,'ON Data'!$E:$E,7),SUMIFS('ON Data'!AT:AT,'ON Data'!$E:$E,7))</f>
        <v>0</v>
      </c>
      <c r="M16" s="478"/>
    </row>
    <row r="17" spans="1:46" x14ac:dyDescent="0.3">
      <c r="A17" s="384" t="s">
        <v>233</v>
      </c>
      <c r="B17" s="398">
        <f xml:space="preserve">
IF($A$4&lt;=12,SUMIFS('ON Data'!F:F,'ON Data'!$D:$D,$A$4,'ON Data'!$E:$E,8),SUMIFS('ON Data'!F:F,'ON Data'!$E:$E,8))</f>
        <v>0</v>
      </c>
      <c r="C17" s="399">
        <f xml:space="preserve">
IF($A$4&lt;=12,SUMIFS('ON Data'!I:I,'ON Data'!$D:$D,$A$4,'ON Data'!$E:$E,8),SUMIFS('ON Data'!I:I,'ON Data'!$E:$E,8))</f>
        <v>0</v>
      </c>
      <c r="D17" s="399">
        <f xml:space="preserve">
IF($A$4&lt;=12,SUMIFS('ON Data'!K:K,'ON Data'!$D:$D,$A$4,'ON Data'!$E:$E,8),SUMIFS('ON Data'!K:K,'ON Data'!$E:$E,8))</f>
        <v>0</v>
      </c>
      <c r="E17" s="399">
        <f xml:space="preserve">
IF($A$4&lt;=12,SUMIFS('ON Data'!L:L,'ON Data'!$D:$D,$A$4,'ON Data'!$E:$E,8),SUMIFS('ON Data'!L:L,'ON Data'!$E:$E,8))</f>
        <v>0</v>
      </c>
      <c r="F17" s="399">
        <f xml:space="preserve">
IF($A$4&lt;=12,SUMIFS('ON Data'!O:O,'ON Data'!$D:$D,$A$4,'ON Data'!$E:$E,8),SUMIFS('ON Data'!O:O,'ON Data'!$E:$E,8))</f>
        <v>0</v>
      </c>
      <c r="G17" s="399">
        <f xml:space="preserve">
IF($A$4&lt;=12,SUMIFS('ON Data'!Q:Q,'ON Data'!$D:$D,$A$4,'ON Data'!$E:$E,8),SUMIFS('ON Data'!Q:Q,'ON Data'!$E:$E,8))</f>
        <v>0</v>
      </c>
      <c r="H17" s="399">
        <f xml:space="preserve">
IF($A$4&lt;=12,SUMIFS('ON Data'!R:R,'ON Data'!$D:$D,$A$4,'ON Data'!$E:$E,8),SUMIFS('ON Data'!R:R,'ON Data'!$E:$E,8))</f>
        <v>0</v>
      </c>
      <c r="I17" s="399">
        <f xml:space="preserve">
IF($A$4&lt;=12,SUMIFS('ON Data'!V:V,'ON Data'!$D:$D,$A$4,'ON Data'!$E:$E,8),SUMIFS('ON Data'!V:V,'ON Data'!$E:$E,8))</f>
        <v>0</v>
      </c>
      <c r="J17" s="399">
        <f xml:space="preserve">
IF($A$4&lt;=12,SUMIFS('ON Data'!W:W,'ON Data'!$D:$D,$A$4,'ON Data'!$E:$E,8),SUMIFS('ON Data'!W:W,'ON Data'!$E:$E,8))</f>
        <v>0</v>
      </c>
      <c r="K17" s="399">
        <f xml:space="preserve">
IF($A$4&lt;=12,SUMIFS('ON Data'!AB:AB,'ON Data'!$D:$D,$A$4,'ON Data'!$E:$E,8),SUMIFS('ON Data'!AB:AB,'ON Data'!$E:$E,8))</f>
        <v>0</v>
      </c>
      <c r="L17" s="399">
        <f xml:space="preserve">
IF($A$4&lt;=12,SUMIFS('ON Data'!AT:AT,'ON Data'!$D:$D,$A$4,'ON Data'!$E:$E,8),SUMIFS('ON Data'!AT:AT,'ON Data'!$E:$E,8))</f>
        <v>0</v>
      </c>
      <c r="M17" s="478"/>
    </row>
    <row r="18" spans="1:46" x14ac:dyDescent="0.3">
      <c r="A18" s="384" t="s">
        <v>234</v>
      </c>
      <c r="B18" s="398">
        <f xml:space="preserve">
B19-B16-B17</f>
        <v>123434</v>
      </c>
      <c r="C18" s="399">
        <f t="shared" ref="C18:L18" si="0" xml:space="preserve">
C19-C16-C17</f>
        <v>6770</v>
      </c>
      <c r="D18" s="399">
        <f t="shared" si="0"/>
        <v>0</v>
      </c>
      <c r="E18" s="399">
        <f t="shared" si="0"/>
        <v>36632</v>
      </c>
      <c r="F18" s="399">
        <f t="shared" si="0"/>
        <v>29849</v>
      </c>
      <c r="G18" s="399">
        <f t="shared" si="0"/>
        <v>0</v>
      </c>
      <c r="H18" s="399">
        <f t="shared" si="0"/>
        <v>950</v>
      </c>
      <c r="I18" s="399">
        <f t="shared" si="0"/>
        <v>22630</v>
      </c>
      <c r="J18" s="399">
        <f t="shared" si="0"/>
        <v>5854</v>
      </c>
      <c r="K18" s="399">
        <f t="shared" si="0"/>
        <v>16349</v>
      </c>
      <c r="L18" s="399">
        <f t="shared" si="0"/>
        <v>4400</v>
      </c>
      <c r="M18" s="478"/>
    </row>
    <row r="19" spans="1:46" ht="15" thickBot="1" x14ac:dyDescent="0.35">
      <c r="A19" s="385" t="s">
        <v>235</v>
      </c>
      <c r="B19" s="404">
        <f xml:space="preserve">
IF($A$4&lt;=12,SUMIFS('ON Data'!F:F,'ON Data'!$D:$D,$A$4,'ON Data'!$E:$E,9),SUMIFS('ON Data'!F:F,'ON Data'!$E:$E,9))</f>
        <v>123434</v>
      </c>
      <c r="C19" s="405">
        <f xml:space="preserve">
IF($A$4&lt;=12,SUMIFS('ON Data'!I:I,'ON Data'!$D:$D,$A$4,'ON Data'!$E:$E,9),SUMIFS('ON Data'!I:I,'ON Data'!$E:$E,9))</f>
        <v>6770</v>
      </c>
      <c r="D19" s="405">
        <f xml:space="preserve">
IF($A$4&lt;=12,SUMIFS('ON Data'!K:K,'ON Data'!$D:$D,$A$4,'ON Data'!$E:$E,9),SUMIFS('ON Data'!K:K,'ON Data'!$E:$E,9))</f>
        <v>0</v>
      </c>
      <c r="E19" s="405">
        <f xml:space="preserve">
IF($A$4&lt;=12,SUMIFS('ON Data'!L:L,'ON Data'!$D:$D,$A$4,'ON Data'!$E:$E,9),SUMIFS('ON Data'!L:L,'ON Data'!$E:$E,9))</f>
        <v>36632</v>
      </c>
      <c r="F19" s="405">
        <f xml:space="preserve">
IF($A$4&lt;=12,SUMIFS('ON Data'!O:O,'ON Data'!$D:$D,$A$4,'ON Data'!$E:$E,9),SUMIFS('ON Data'!O:O,'ON Data'!$E:$E,9))</f>
        <v>29849</v>
      </c>
      <c r="G19" s="405">
        <f xml:space="preserve">
IF($A$4&lt;=12,SUMIFS('ON Data'!Q:Q,'ON Data'!$D:$D,$A$4,'ON Data'!$E:$E,9),SUMIFS('ON Data'!Q:Q,'ON Data'!$E:$E,9))</f>
        <v>0</v>
      </c>
      <c r="H19" s="405">
        <f xml:space="preserve">
IF($A$4&lt;=12,SUMIFS('ON Data'!R:R,'ON Data'!$D:$D,$A$4,'ON Data'!$E:$E,9),SUMIFS('ON Data'!R:R,'ON Data'!$E:$E,9))</f>
        <v>950</v>
      </c>
      <c r="I19" s="405">
        <f xml:space="preserve">
IF($A$4&lt;=12,SUMIFS('ON Data'!V:V,'ON Data'!$D:$D,$A$4,'ON Data'!$E:$E,9),SUMIFS('ON Data'!V:V,'ON Data'!$E:$E,9))</f>
        <v>22630</v>
      </c>
      <c r="J19" s="405">
        <f xml:space="preserve">
IF($A$4&lt;=12,SUMIFS('ON Data'!W:W,'ON Data'!$D:$D,$A$4,'ON Data'!$E:$E,9),SUMIFS('ON Data'!W:W,'ON Data'!$E:$E,9))</f>
        <v>5854</v>
      </c>
      <c r="K19" s="405">
        <f xml:space="preserve">
IF($A$4&lt;=12,SUMIFS('ON Data'!AB:AB,'ON Data'!$D:$D,$A$4,'ON Data'!$E:$E,9),SUMIFS('ON Data'!AB:AB,'ON Data'!$E:$E,9))</f>
        <v>16349</v>
      </c>
      <c r="L19" s="405">
        <f xml:space="preserve">
IF($A$4&lt;=12,SUMIFS('ON Data'!AT:AT,'ON Data'!$D:$D,$A$4,'ON Data'!$E:$E,9),SUMIFS('ON Data'!AT:AT,'ON Data'!$E:$E,9))</f>
        <v>4400</v>
      </c>
      <c r="M19" s="478"/>
    </row>
    <row r="20" spans="1:46" ht="15" collapsed="1" thickBot="1" x14ac:dyDescent="0.35">
      <c r="A20" s="386" t="s">
        <v>94</v>
      </c>
      <c r="B20" s="520">
        <f xml:space="preserve">
IF($A$4&lt;=12,SUMIFS('ON Data'!F:F,'ON Data'!$D:$D,$A$4,'ON Data'!$E:$E,6),SUMIFS('ON Data'!F:F,'ON Data'!$E:$E,6))</f>
        <v>8387508</v>
      </c>
      <c r="C20" s="521">
        <f xml:space="preserve">
IF($A$4&lt;=12,SUMIFS('ON Data'!I:I,'ON Data'!$D:$D,$A$4,'ON Data'!$E:$E,6),SUMIFS('ON Data'!I:I,'ON Data'!$E:$E,6))</f>
        <v>442968</v>
      </c>
      <c r="D20" s="521">
        <f xml:space="preserve">
IF($A$4&lt;=12,SUMIFS('ON Data'!K:K,'ON Data'!$D:$D,$A$4,'ON Data'!$E:$E,6),SUMIFS('ON Data'!K:K,'ON Data'!$E:$E,6))</f>
        <v>24480</v>
      </c>
      <c r="E20" s="521">
        <f xml:space="preserve">
IF($A$4&lt;=12,SUMIFS('ON Data'!L:L,'ON Data'!$D:$D,$A$4,'ON Data'!$E:$E,6),SUMIFS('ON Data'!L:L,'ON Data'!$E:$E,6))</f>
        <v>3712109</v>
      </c>
      <c r="F20" s="521">
        <f xml:space="preserve">
IF($A$4&lt;=12,SUMIFS('ON Data'!O:O,'ON Data'!$D:$D,$A$4,'ON Data'!$E:$E,6),SUMIFS('ON Data'!O:O,'ON Data'!$E:$E,6))</f>
        <v>339373</v>
      </c>
      <c r="G20" s="521">
        <f xml:space="preserve">
IF($A$4&lt;=12,SUMIFS('ON Data'!Q:Q,'ON Data'!$D:$D,$A$4,'ON Data'!$E:$E,6),SUMIFS('ON Data'!Q:Q,'ON Data'!$E:$E,6))</f>
        <v>401985</v>
      </c>
      <c r="H20" s="521">
        <f xml:space="preserve">
IF($A$4&lt;=12,SUMIFS('ON Data'!R:R,'ON Data'!$D:$D,$A$4,'ON Data'!$E:$E,6),SUMIFS('ON Data'!R:R,'ON Data'!$E:$E,6))</f>
        <v>623906</v>
      </c>
      <c r="I20" s="521">
        <f xml:space="preserve">
IF($A$4&lt;=12,SUMIFS('ON Data'!V:V,'ON Data'!$D:$D,$A$4,'ON Data'!$E:$E,6),SUMIFS('ON Data'!V:V,'ON Data'!$E:$E,6))</f>
        <v>2346923</v>
      </c>
      <c r="J20" s="521">
        <f xml:space="preserve">
IF($A$4&lt;=12,SUMIFS('ON Data'!W:W,'ON Data'!$D:$D,$A$4,'ON Data'!$E:$E,6),SUMIFS('ON Data'!W:W,'ON Data'!$E:$E,6))</f>
        <v>150576</v>
      </c>
      <c r="K20" s="521">
        <f xml:space="preserve">
IF($A$4&lt;=12,SUMIFS('ON Data'!AB:AB,'ON Data'!$D:$D,$A$4,'ON Data'!$E:$E,6),SUMIFS('ON Data'!AB:AB,'ON Data'!$E:$E,6))</f>
        <v>159504</v>
      </c>
      <c r="L20" s="521">
        <f xml:space="preserve">
IF($A$4&lt;=12,SUMIFS('ON Data'!AT:AT,'ON Data'!$D:$D,$A$4,'ON Data'!$E:$E,6),SUMIFS('ON Data'!AT:AT,'ON Data'!$E:$E,6))</f>
        <v>185684</v>
      </c>
      <c r="M20" s="478"/>
    </row>
    <row r="21" spans="1:46" ht="15" hidden="1" outlineLevel="1" thickBot="1" x14ac:dyDescent="0.35">
      <c r="A21" s="379" t="s">
        <v>131</v>
      </c>
      <c r="B21" s="514">
        <f xml:space="preserve">
IF($A$4&lt;=12,SUMIFS('ON Data'!F:F,'ON Data'!$D:$D,$A$4,'ON Data'!$E:$E,12),SUMIFS('ON Data'!F:F,'ON Data'!$E:$E,12))</f>
        <v>0</v>
      </c>
      <c r="C21" s="500"/>
      <c r="D21" s="500">
        <f xml:space="preserve">
IF($A$4&lt;=12,SUMIFS('ON Data'!K:K,'ON Data'!$D:$D,$A$4,'ON Data'!$E:$E,12),SUMIFS('ON Data'!K:K,'ON Data'!$E:$E,12))</f>
        <v>0</v>
      </c>
      <c r="E21" s="500">
        <f xml:space="preserve">
IF($A$4&lt;=12,SUMIFS('ON Data'!L:L,'ON Data'!$D:$D,$A$4,'ON Data'!$E:$E,12),SUMIFS('ON Data'!L:L,'ON Data'!$E:$E,12))</f>
        <v>0</v>
      </c>
      <c r="F21" s="500">
        <f xml:space="preserve">
IF($A$4&lt;=12,SUMIFS('ON Data'!O:O,'ON Data'!$D:$D,$A$4,'ON Data'!$E:$E,12),SUMIFS('ON Data'!O:O,'ON Data'!$E:$E,12))</f>
        <v>0</v>
      </c>
      <c r="G21" s="500">
        <f xml:space="preserve">
IF($A$4&lt;=12,SUMIFS('ON Data'!Q:Q,'ON Data'!$D:$D,$A$4,'ON Data'!$E:$E,12),SUMIFS('ON Data'!Q:Q,'ON Data'!$E:$E,12))</f>
        <v>0</v>
      </c>
      <c r="H21" s="500">
        <f xml:space="preserve">
IF($A$4&lt;=12,SUMIFS('ON Data'!R:R,'ON Data'!$D:$D,$A$4,'ON Data'!$E:$E,12),SUMIFS('ON Data'!R:R,'ON Data'!$E:$E,12))</f>
        <v>0</v>
      </c>
      <c r="I21" s="500">
        <f xml:space="preserve">
IF($A$4&lt;=12,SUMIFS('ON Data'!V:V,'ON Data'!$D:$D,$A$4,'ON Data'!$E:$E,12),SUMIFS('ON Data'!V:V,'ON Data'!$E:$E,12))</f>
        <v>0</v>
      </c>
      <c r="J21" s="500">
        <f xml:space="preserve">
IF($A$4&lt;=12,SUMIFS('ON Data'!W:W,'ON Data'!$D:$D,$A$4,'ON Data'!$E:$E,12),SUMIFS('ON Data'!W:W,'ON Data'!$E:$E,12))</f>
        <v>0</v>
      </c>
      <c r="K21" s="500">
        <f xml:space="preserve">
IF($A$4&lt;=12,SUMIFS('ON Data'!AB:AB,'ON Data'!$D:$D,$A$4,'ON Data'!$E:$E,12),SUMIFS('ON Data'!AB:AB,'ON Data'!$E:$E,12))</f>
        <v>0</v>
      </c>
      <c r="L21" s="500"/>
      <c r="M21" s="478"/>
    </row>
    <row r="22" spans="1:46" ht="15" hidden="1" outlineLevel="1" thickBot="1" x14ac:dyDescent="0.35">
      <c r="A22" s="379" t="s">
        <v>96</v>
      </c>
      <c r="B22" s="515" t="str">
        <f xml:space="preserve">
IF(OR(B21="",B21=0),"",B20/B21)</f>
        <v/>
      </c>
      <c r="C22" s="447"/>
      <c r="D22" s="447" t="str">
        <f t="shared" ref="D22:E22" si="1" xml:space="preserve">
IF(OR(D21="",D21=0),"",D20/D21)</f>
        <v/>
      </c>
      <c r="E22" s="447" t="str">
        <f t="shared" si="1"/>
        <v/>
      </c>
      <c r="F22" s="447" t="str">
        <f t="shared" ref="F22:K22" si="2" xml:space="preserve">
IF(OR(F21="",F21=0),"",F20/F21)</f>
        <v/>
      </c>
      <c r="G22" s="447" t="str">
        <f t="shared" si="2"/>
        <v/>
      </c>
      <c r="H22" s="447" t="str">
        <f t="shared" si="2"/>
        <v/>
      </c>
      <c r="I22" s="447" t="str">
        <f t="shared" si="2"/>
        <v/>
      </c>
      <c r="J22" s="447" t="str">
        <f t="shared" si="2"/>
        <v/>
      </c>
      <c r="K22" s="447" t="str">
        <f t="shared" si="2"/>
        <v/>
      </c>
      <c r="L22" s="447"/>
      <c r="M22" s="478"/>
    </row>
    <row r="23" spans="1:46" ht="15" hidden="1" outlineLevel="1" thickBot="1" x14ac:dyDescent="0.35">
      <c r="A23" s="387" t="s">
        <v>69</v>
      </c>
      <c r="B23" s="516">
        <f xml:space="preserve">
IF(B21="","",B20-B21)</f>
        <v>8387508</v>
      </c>
      <c r="C23" s="401"/>
      <c r="D23" s="401">
        <f t="shared" ref="D23:E23" si="3" xml:space="preserve">
IF(D21="","",D20-D21)</f>
        <v>24480</v>
      </c>
      <c r="E23" s="401">
        <f t="shared" si="3"/>
        <v>3712109</v>
      </c>
      <c r="F23" s="401">
        <f t="shared" ref="F23:K23" si="4" xml:space="preserve">
IF(F21="","",F20-F21)</f>
        <v>339373</v>
      </c>
      <c r="G23" s="401">
        <f t="shared" si="4"/>
        <v>401985</v>
      </c>
      <c r="H23" s="401">
        <f t="shared" si="4"/>
        <v>623906</v>
      </c>
      <c r="I23" s="401">
        <f t="shared" si="4"/>
        <v>2346923</v>
      </c>
      <c r="J23" s="401">
        <f t="shared" si="4"/>
        <v>150576</v>
      </c>
      <c r="K23" s="401">
        <f t="shared" si="4"/>
        <v>159504</v>
      </c>
      <c r="L23" s="401"/>
      <c r="M23" s="478"/>
    </row>
    <row r="24" spans="1:46" x14ac:dyDescent="0.3">
      <c r="A24" s="381" t="s">
        <v>236</v>
      </c>
      <c r="B24" s="416" t="s">
        <v>3</v>
      </c>
      <c r="C24" s="511" t="s">
        <v>316</v>
      </c>
      <c r="D24" s="512" t="s">
        <v>317</v>
      </c>
      <c r="E24" s="512" t="s">
        <v>320</v>
      </c>
      <c r="F24" s="513" t="s">
        <v>247</v>
      </c>
      <c r="AT24" s="478"/>
    </row>
    <row r="25" spans="1:46" x14ac:dyDescent="0.3">
      <c r="A25" s="382" t="s">
        <v>94</v>
      </c>
      <c r="B25" s="398">
        <f xml:space="preserve">
SUM(C25:F25)</f>
        <v>10800</v>
      </c>
      <c r="C25" s="502">
        <f xml:space="preserve">
IF($A$4&lt;=12,SUMIFS('ON Data'!$G:$G,'ON Data'!$D:$D,$A$4,'ON Data'!$E:$E,10),SUMIFS('ON Data'!$G:$G,'ON Data'!$E:$E,10))</f>
        <v>2400</v>
      </c>
      <c r="D25" s="503">
        <f xml:space="preserve">
IF($A$4&lt;=12,SUMIFS('ON Data'!$J:$J,'ON Data'!$D:$D,$A$4,'ON Data'!$E:$E,10),SUMIFS('ON Data'!$J:$J,'ON Data'!$E:$E,10))</f>
        <v>0</v>
      </c>
      <c r="E25" s="503">
        <f xml:space="preserve">
IF($A$4&lt;=12,SUMIFS('ON Data'!$H:$H,'ON Data'!$D:$D,$A$4,'ON Data'!$E:$E,10),SUMIFS('ON Data'!$H:$H,'ON Data'!$E:$E,10))</f>
        <v>8400</v>
      </c>
      <c r="F25" s="504">
        <f xml:space="preserve">
IF($A$4&lt;=12,SUMIFS('ON Data'!$I:$I,'ON Data'!$D:$D,$A$4,'ON Data'!$E:$E,10),SUMIFS('ON Data'!$I:$I,'ON Data'!$E:$E,10))</f>
        <v>0</v>
      </c>
    </row>
    <row r="26" spans="1:46" x14ac:dyDescent="0.3">
      <c r="A26" s="388" t="s">
        <v>246</v>
      </c>
      <c r="B26" s="404">
        <f xml:space="preserve">
SUM(C26:F26)</f>
        <v>25646.955005528624</v>
      </c>
      <c r="C26" s="502">
        <f xml:space="preserve">
IF($A$4&lt;=12,SUMIFS('ON Data'!$G:$G,'ON Data'!$D:$D,$A$4,'ON Data'!$E:$E,11),SUMIFS('ON Data'!$G:$G,'ON Data'!$E:$E,11))</f>
        <v>15230.288338861954</v>
      </c>
      <c r="D26" s="503">
        <f xml:space="preserve">
IF($A$4&lt;=12,SUMIFS('ON Data'!$J:$J,'ON Data'!$D:$D,$A$4,'ON Data'!$E:$E,11),SUMIFS('ON Data'!$J:$J,'ON Data'!$E:$E,11))</f>
        <v>0</v>
      </c>
      <c r="E26" s="503">
        <f xml:space="preserve">
IF($A$4&lt;=12,SUMIFS('ON Data'!$H:$H,'ON Data'!$D:$D,$A$4,'ON Data'!$E:$E,11),SUMIFS('ON Data'!$H:$H,'ON Data'!$E:$E,11))</f>
        <v>10416.666666666668</v>
      </c>
      <c r="F26" s="504">
        <f xml:space="preserve">
IF($A$4&lt;=12,SUMIFS('ON Data'!$I:$I,'ON Data'!$D:$D,$A$4,'ON Data'!$E:$E,11),SUMIFS('ON Data'!$I:$I,'ON Data'!$E:$E,11))</f>
        <v>0</v>
      </c>
    </row>
    <row r="27" spans="1:46" x14ac:dyDescent="0.3">
      <c r="A27" s="388" t="s">
        <v>96</v>
      </c>
      <c r="B27" s="417">
        <f xml:space="preserve">
IF(B26=0,0,B25/B26)</f>
        <v>0.42110262203337129</v>
      </c>
      <c r="C27" s="505">
        <f xml:space="preserve">
IF(C26=0,0,C25/C26)</f>
        <v>0.1575807329842932</v>
      </c>
      <c r="D27" s="506">
        <f t="shared" ref="D27:E27" si="5" xml:space="preserve">
IF(D26=0,0,D25/D26)</f>
        <v>0</v>
      </c>
      <c r="E27" s="506">
        <f t="shared" si="5"/>
        <v>0.80639999999999989</v>
      </c>
      <c r="F27" s="507">
        <f xml:space="preserve">
IF(F26=0,0,F25/F26)</f>
        <v>0</v>
      </c>
    </row>
    <row r="28" spans="1:46" ht="15" thickBot="1" x14ac:dyDescent="0.35">
      <c r="A28" s="388" t="s">
        <v>245</v>
      </c>
      <c r="B28" s="404">
        <f xml:space="preserve">
SUM(C28:F28)</f>
        <v>14846.955005528622</v>
      </c>
      <c r="C28" s="508">
        <f xml:space="preserve">
C26-C25</f>
        <v>12830.288338861954</v>
      </c>
      <c r="D28" s="509">
        <f t="shared" ref="D28:E28" si="6" xml:space="preserve">
D26-D25</f>
        <v>0</v>
      </c>
      <c r="E28" s="509">
        <f t="shared" si="6"/>
        <v>2016.6666666666679</v>
      </c>
      <c r="F28" s="510">
        <f xml:space="preserve">
F26-F25</f>
        <v>0</v>
      </c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</row>
    <row r="29" spans="1:46" x14ac:dyDescent="0.3">
      <c r="A29" s="389"/>
      <c r="B29" s="389"/>
      <c r="C29" s="390"/>
      <c r="D29" s="389"/>
      <c r="E29" s="389"/>
      <c r="F29" s="389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1"/>
      <c r="AD29" s="501"/>
      <c r="AE29" s="501"/>
      <c r="AF29" s="501"/>
      <c r="AG29" s="501"/>
      <c r="AH29" s="501"/>
      <c r="AI29" s="274"/>
      <c r="AJ29" s="274"/>
      <c r="AK29" s="274"/>
      <c r="AL29" s="274"/>
      <c r="AM29" s="274"/>
    </row>
    <row r="30" spans="1:46" x14ac:dyDescent="0.3">
      <c r="A30" s="222" t="s">
        <v>202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70"/>
      <c r="AL30" s="270"/>
      <c r="AM30" s="270"/>
    </row>
    <row r="31" spans="1:46" x14ac:dyDescent="0.3">
      <c r="A31" s="223" t="s">
        <v>243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70"/>
      <c r="AL31" s="270"/>
      <c r="AM31" s="270"/>
    </row>
    <row r="32" spans="1:46" ht="14.4" customHeight="1" x14ac:dyDescent="0.3">
      <c r="A32" s="413" t="s">
        <v>240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</row>
    <row r="33" spans="1:1" x14ac:dyDescent="0.3">
      <c r="A33" s="415" t="s">
        <v>312</v>
      </c>
    </row>
    <row r="34" spans="1:1" x14ac:dyDescent="0.3">
      <c r="A34" s="415" t="s">
        <v>313</v>
      </c>
    </row>
    <row r="35" spans="1:1" x14ac:dyDescent="0.3">
      <c r="A35" s="415" t="s">
        <v>314</v>
      </c>
    </row>
    <row r="36" spans="1:1" x14ac:dyDescent="0.3">
      <c r="A36" s="415" t="s">
        <v>315</v>
      </c>
    </row>
    <row r="37" spans="1:1" x14ac:dyDescent="0.3">
      <c r="A37" s="415" t="s">
        <v>248</v>
      </c>
    </row>
  </sheetData>
  <mergeCells count="2">
    <mergeCell ref="B3:B4"/>
    <mergeCell ref="A1:B1"/>
  </mergeCells>
  <conditionalFormatting sqref="C27">
    <cfRule type="cellIs" dxfId="30" priority="17" operator="greaterThan">
      <formula>1</formula>
    </cfRule>
  </conditionalFormatting>
  <conditionalFormatting sqref="C28">
    <cfRule type="cellIs" dxfId="29" priority="16" operator="lessThan">
      <formula>0</formula>
    </cfRule>
  </conditionalFormatting>
  <conditionalFormatting sqref="B22:L22">
    <cfRule type="cellIs" dxfId="28" priority="15" operator="greaterThan">
      <formula>1</formula>
    </cfRule>
  </conditionalFormatting>
  <conditionalFormatting sqref="B23:L23">
    <cfRule type="cellIs" dxfId="27" priority="14" operator="greaterThan">
      <formula>0</formula>
    </cfRule>
  </conditionalFormatting>
  <conditionalFormatting sqref="F27">
    <cfRule type="cellIs" dxfId="26" priority="9" operator="greaterThan">
      <formula>1</formula>
    </cfRule>
  </conditionalFormatting>
  <conditionalFormatting sqref="F28">
    <cfRule type="cellIs" dxfId="25" priority="8" operator="lessThan">
      <formula>0</formula>
    </cfRule>
  </conditionalFormatting>
  <conditionalFormatting sqref="E28">
    <cfRule type="cellIs" dxfId="24" priority="1" operator="lessThan">
      <formula>0</formula>
    </cfRule>
  </conditionalFormatting>
  <conditionalFormatting sqref="D28">
    <cfRule type="cellIs" dxfId="23" priority="3" operator="lessThan">
      <formula>0</formula>
    </cfRule>
  </conditionalFormatting>
  <conditionalFormatting sqref="D27">
    <cfRule type="cellIs" dxfId="22" priority="4" operator="greaterThan">
      <formula>1</formula>
    </cfRule>
  </conditionalFormatting>
  <conditionalFormatting sqref="E27">
    <cfRule type="cellIs" dxfId="2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26" t="s">
        <v>151</v>
      </c>
      <c r="B1" s="526"/>
      <c r="C1" s="527"/>
      <c r="D1" s="527"/>
      <c r="E1" s="527"/>
    </row>
    <row r="2" spans="1:5" ht="14.4" customHeight="1" thickBot="1" x14ac:dyDescent="0.35">
      <c r="A2" s="374" t="s">
        <v>321</v>
      </c>
      <c r="B2" s="271"/>
    </row>
    <row r="3" spans="1:5" ht="14.4" customHeight="1" thickBot="1" x14ac:dyDescent="0.35">
      <c r="A3" s="274"/>
      <c r="C3" s="275" t="s">
        <v>131</v>
      </c>
      <c r="D3" s="276" t="s">
        <v>94</v>
      </c>
      <c r="E3" s="277" t="s">
        <v>96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32740.418528809547</v>
      </c>
      <c r="D4" s="280">
        <f ca="1">IF(ISERROR(VLOOKUP("Náklady celkem",INDIRECT("HI!$A:$G"),5,0)),0,VLOOKUP("Náklady celkem",INDIRECT("HI!$A:$G"),5,0))</f>
        <v>33444.865080000003</v>
      </c>
      <c r="E4" s="281">
        <f ca="1">IF(C4=0,0,D4/C4)</f>
        <v>1.021516113197227</v>
      </c>
    </row>
    <row r="5" spans="1:5" ht="14.4" customHeight="1" x14ac:dyDescent="0.3">
      <c r="A5" s="282" t="s">
        <v>194</v>
      </c>
      <c r="B5" s="283"/>
      <c r="C5" s="284"/>
      <c r="D5" s="284"/>
      <c r="E5" s="285"/>
    </row>
    <row r="6" spans="1:5" ht="14.4" customHeight="1" x14ac:dyDescent="0.3">
      <c r="A6" s="286" t="s">
        <v>199</v>
      </c>
      <c r="B6" s="287"/>
      <c r="C6" s="288"/>
      <c r="D6" s="288"/>
      <c r="E6" s="285"/>
    </row>
    <row r="7" spans="1:5" ht="14.4" customHeight="1" x14ac:dyDescent="0.3">
      <c r="A7" s="4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136</v>
      </c>
      <c r="C7" s="288">
        <f>IF(ISERROR(HI!F5),"",HI!F5)</f>
        <v>13112.602653335571</v>
      </c>
      <c r="D7" s="288">
        <f>IF(ISERROR(HI!E5),"",HI!E5)</f>
        <v>12867.236439999999</v>
      </c>
      <c r="E7" s="285">
        <f t="shared" ref="E7:E15" si="0">IF(C7=0,0,D7/C7)</f>
        <v>0.98128775653297506</v>
      </c>
    </row>
    <row r="8" spans="1:5" ht="14.4" customHeight="1" x14ac:dyDescent="0.3">
      <c r="A8" s="442" t="str">
        <f>HYPERLINK("#'LŽ PL'!A1","Plnění pozitivního listu (min. 90%)")</f>
        <v>Plnění pozitivního listu (min. 90%)</v>
      </c>
      <c r="B8" s="287" t="s">
        <v>186</v>
      </c>
      <c r="C8" s="289">
        <v>0.9</v>
      </c>
      <c r="D8" s="289">
        <f>IF(ISERROR(VLOOKUP("celkem",'LŽ PL'!$A:$F,5,0)),0,VLOOKUP("celkem",'LŽ PL'!$A:$F,5,0))</f>
        <v>0.92062245597401038</v>
      </c>
      <c r="E8" s="285">
        <f t="shared" si="0"/>
        <v>1.0229138399711226</v>
      </c>
    </row>
    <row r="9" spans="1:5" ht="14.4" customHeight="1" x14ac:dyDescent="0.3">
      <c r="A9" s="442" t="str">
        <f>HYPERLINK("#'LŽ Statim'!A1","Podíl statimových žádanek (max. 30%)")</f>
        <v>Podíl statimových žádanek (max. 30%)</v>
      </c>
      <c r="B9" s="440" t="s">
        <v>265</v>
      </c>
      <c r="C9" s="441">
        <v>0.3</v>
      </c>
      <c r="D9" s="441">
        <f>IF('LŽ Statim'!G3="",0,'LŽ Statim'!G3)</f>
        <v>1.1428571428571429E-2</v>
      </c>
      <c r="E9" s="285">
        <f>IF(C9=0,0,D9/C9)</f>
        <v>3.8095238095238099E-2</v>
      </c>
    </row>
    <row r="10" spans="1:5" ht="14.4" customHeight="1" x14ac:dyDescent="0.3">
      <c r="A10" s="290" t="s">
        <v>195</v>
      </c>
      <c r="B10" s="287"/>
      <c r="C10" s="288"/>
      <c r="D10" s="288"/>
      <c r="E10" s="285"/>
    </row>
    <row r="11" spans="1:5" ht="14.4" customHeight="1" x14ac:dyDescent="0.3">
      <c r="A11" s="442" t="str">
        <f>HYPERLINK("#'Léky Recepty'!A1","Záchyt v lékárně (Úhrada Kč, min. 60%)")</f>
        <v>Záchyt v lékárně (Úhrada Kč, min. 60%)</v>
      </c>
      <c r="B11" s="287" t="s">
        <v>141</v>
      </c>
      <c r="C11" s="289">
        <v>0.6</v>
      </c>
      <c r="D11" s="289">
        <f>IF(ISERROR(VLOOKUP("Celkem",'Léky Recepty'!B:H,5,0)),0,VLOOKUP("Celkem",'Léky Recepty'!B:H,5,0))</f>
        <v>0.45215517570865965</v>
      </c>
      <c r="E11" s="285">
        <f t="shared" si="0"/>
        <v>0.75359195951443281</v>
      </c>
    </row>
    <row r="12" spans="1:5" ht="14.4" customHeight="1" x14ac:dyDescent="0.3">
      <c r="A12" s="442" t="str">
        <f>HYPERLINK("#'LRp PL'!A1","Plnění pozitivního listu (min. 80%)")</f>
        <v>Plnění pozitivního listu (min. 80%)</v>
      </c>
      <c r="B12" s="287" t="s">
        <v>187</v>
      </c>
      <c r="C12" s="289">
        <v>0.8</v>
      </c>
      <c r="D12" s="289">
        <f>IF(ISERROR(VLOOKUP("Celkem",'LRp PL'!A:F,5,0)),0,VLOOKUP("Celkem",'LRp PL'!A:F,5,0))</f>
        <v>0.83998836179946379</v>
      </c>
      <c r="E12" s="285">
        <f t="shared" si="0"/>
        <v>1.0499854522493297</v>
      </c>
    </row>
    <row r="13" spans="1:5" ht="14.4" customHeight="1" x14ac:dyDescent="0.3">
      <c r="A13" s="290" t="s">
        <v>196</v>
      </c>
      <c r="B13" s="287"/>
      <c r="C13" s="288"/>
      <c r="D13" s="288"/>
      <c r="E13" s="285"/>
    </row>
    <row r="14" spans="1:5" ht="14.4" customHeight="1" x14ac:dyDescent="0.3">
      <c r="A14" s="291" t="s">
        <v>200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136</v>
      </c>
      <c r="C15" s="288">
        <f>IF(ISERROR(HI!F6),"",HI!F6)</f>
        <v>1248.1162577056884</v>
      </c>
      <c r="D15" s="288">
        <f>IF(ISERROR(HI!E6),"",HI!E6)</f>
        <v>1254.9746500000001</v>
      </c>
      <c r="E15" s="285">
        <f t="shared" si="0"/>
        <v>1.0054949947586764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10859.583089111327</v>
      </c>
      <c r="D16" s="284">
        <f ca="1">IF(ISERROR(VLOOKUP("Osobní náklady (Kč) *",INDIRECT("HI!$A:$G"),5,0)),0,VLOOKUP("Osobní náklady (Kč) *",INDIRECT("HI!$A:$G"),5,0))</f>
        <v>11387.13818</v>
      </c>
      <c r="E16" s="285">
        <f ca="1">IF(C16=0,0,D16/C16)</f>
        <v>1.0485796817943813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37330.789650000006</v>
      </c>
      <c r="D18" s="303">
        <f ca="1">IF(ISERROR(VLOOKUP("Výnosy celkem",INDIRECT("HI!$A:$G"),5,0)),0,VLOOKUP("Výnosy celkem",INDIRECT("HI!$A:$G"),5,0))</f>
        <v>34550.533309999999</v>
      </c>
      <c r="E18" s="304">
        <f t="shared" ref="E18:E31" ca="1" si="1">IF(C18=0,0,D18/C18)</f>
        <v>0.92552377364457905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33635.389650000005</v>
      </c>
      <c r="D19" s="284">
        <f ca="1">IF(ISERROR(VLOOKUP("Ambulance *",INDIRECT("HI!$A:$G"),5,0)),0,VLOOKUP("Ambulance *",INDIRECT("HI!$A:$G"),5,0))</f>
        <v>31942.063309999998</v>
      </c>
      <c r="E19" s="285">
        <f t="shared" ca="1" si="1"/>
        <v>0.94965640780082339</v>
      </c>
    </row>
    <row r="20" spans="1:5" ht="14.4" customHeight="1" x14ac:dyDescent="0.3">
      <c r="A20" s="471" t="str">
        <f>HYPERLINK("#'ZV Vykáz.-A'!A1","Zdravotní výkony vykázané u ambulantních pacientů (min. 100 % 2016)")</f>
        <v>Zdravotní výkony vykázané u ambulantních pacientů (min. 100 % 2016)</v>
      </c>
      <c r="B20" s="472" t="s">
        <v>153</v>
      </c>
      <c r="C20" s="289">
        <v>1</v>
      </c>
      <c r="D20" s="289">
        <f>IF(ISERROR(VLOOKUP("Celkem:",'ZV Vykáz.-A'!$A:$AB,10,0)),"",VLOOKUP("Celkem:",'ZV Vykáz.-A'!$A:$AB,10,0))</f>
        <v>0.94965640780082339</v>
      </c>
      <c r="E20" s="285">
        <f t="shared" si="1"/>
        <v>0.94965640780082339</v>
      </c>
    </row>
    <row r="21" spans="1:5" ht="14.4" customHeight="1" x14ac:dyDescent="0.3">
      <c r="A21" s="469" t="str">
        <f>HYPERLINK("#'ZV Vykáz.-A'!A1","Specializovaná ambulantní péče")</f>
        <v>Specializovaná ambulantní péče</v>
      </c>
      <c r="B21" s="472" t="s">
        <v>153</v>
      </c>
      <c r="C21" s="289">
        <v>1</v>
      </c>
      <c r="D21" s="441">
        <f>IF(ISERROR(VLOOKUP("Specializovaná ambulantní péče",'ZV Vykáz.-A'!$A:$AB,10,0)),"",VLOOKUP("Specializovaná ambulantní péče",'ZV Vykáz.-A'!$A:$AB,10,0))</f>
        <v>0.94965640780082328</v>
      </c>
      <c r="E21" s="285">
        <f t="shared" si="1"/>
        <v>0.94965640780082328</v>
      </c>
    </row>
    <row r="22" spans="1:5" ht="14.4" customHeight="1" x14ac:dyDescent="0.3">
      <c r="A22" s="469" t="str">
        <f>HYPERLINK("#'ZV Vykáz.-A'!A1","Ambulantní péče ve vyjmenovaných odbornostech (§9)")</f>
        <v>Ambulantní péče ve vyjmenovaných odbornostech (§9)</v>
      </c>
      <c r="B22" s="472" t="s">
        <v>153</v>
      </c>
      <c r="C22" s="289">
        <v>1</v>
      </c>
      <c r="D22" s="441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72" t="s">
        <v>155</v>
      </c>
      <c r="C23" s="289">
        <v>0.85</v>
      </c>
      <c r="D23" s="289">
        <f>IF(ISERROR(VLOOKUP("Celkem:",'ZV Vykáz.-H'!$A:$S,7,0)),"",VLOOKUP("Celkem:",'ZV Vykáz.-H'!$A:$S,7,0))</f>
        <v>0.97337109495549468</v>
      </c>
      <c r="E23" s="285">
        <f t="shared" si="1"/>
        <v>1.1451424646535231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3695.3999999999996</v>
      </c>
      <c r="D24" s="284">
        <f ca="1">IF(ISERROR(VLOOKUP("Hospitalizace *",INDIRECT("HI!$A:$G"),5,0)),0,VLOOKUP("Hospitalizace *",INDIRECT("HI!$A:$G"),5,0))</f>
        <v>2608.4700000000003</v>
      </c>
      <c r="E24" s="285">
        <f ca="1">IF(C24=0,0,D24/C24)</f>
        <v>0.70586945932781309</v>
      </c>
    </row>
    <row r="25" spans="1:5" ht="14.4" customHeight="1" x14ac:dyDescent="0.3">
      <c r="A25" s="471" t="str">
        <f>HYPERLINK("#'CaseMix'!A1","Casemix (min. 100 % 2016)")</f>
        <v>Casemix (min. 100 % 2016)</v>
      </c>
      <c r="B25" s="287" t="s">
        <v>71</v>
      </c>
      <c r="C25" s="289">
        <v>1</v>
      </c>
      <c r="D25" s="289">
        <f>IF(ISERROR(VLOOKUP("Celkem",CaseMix!A:O,6,0)),0,VLOOKUP("Celkem",CaseMix!A:O,6,0))</f>
        <v>0.70586945932781309</v>
      </c>
      <c r="E25" s="285">
        <f t="shared" si="1"/>
        <v>0.70586945932781309</v>
      </c>
    </row>
    <row r="26" spans="1:5" ht="14.4" customHeight="1" x14ac:dyDescent="0.3">
      <c r="A26" s="470" t="str">
        <f>HYPERLINK("#'CaseMix'!A1","DRG - Úhrada formou případového paušálu")</f>
        <v>DRG - Úhrada formou případového paušálu</v>
      </c>
      <c r="B26" s="287" t="s">
        <v>71</v>
      </c>
      <c r="C26" s="289">
        <v>1</v>
      </c>
      <c r="D26" s="289">
        <f>IF(ISERROR(CaseMix!F26),"",CaseMix!F26)</f>
        <v>0.70586945932781309</v>
      </c>
      <c r="E26" s="285">
        <f t="shared" si="1"/>
        <v>0.70586945932781309</v>
      </c>
    </row>
    <row r="27" spans="1:5" ht="14.4" customHeight="1" x14ac:dyDescent="0.3">
      <c r="A27" s="470" t="str">
        <f>HYPERLINK("#'CaseMix'!A1","DRG - Individuálně smluvně sjednaná složka úhrady")</f>
        <v>DRG - Individuálně smluvně sjednaná složka úhrady</v>
      </c>
      <c r="B27" s="287" t="s">
        <v>71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69" t="str">
        <f>HYPERLINK("#'CaseMix'!A1","DRG - Úhrada vyčleněná z úhrady formou případového paušálu")</f>
        <v>DRG - Úhrada vyčleněná z úhrady formou případového paušálu</v>
      </c>
      <c r="B28" s="287" t="s">
        <v>71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71</v>
      </c>
      <c r="C29" s="289">
        <v>0.95</v>
      </c>
      <c r="D29" s="289">
        <f>IF(ISERROR(CaseMix!K13),"",CaseMix!K13)</f>
        <v>0.83333333333333337</v>
      </c>
      <c r="E29" s="285">
        <f t="shared" si="1"/>
        <v>0.87719298245614041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86</v>
      </c>
      <c r="C30" s="289">
        <v>1</v>
      </c>
      <c r="D30" s="308">
        <f>IF(ISERROR(INDEX(ALOS!$E:$E,COUNT(ALOS!$E:$E)+32)),0,INDEX(ALOS!$E:$E,COUNT(ALOS!$E:$E)+32))</f>
        <v>1.0498753117206983</v>
      </c>
      <c r="E30" s="285">
        <f t="shared" si="1"/>
        <v>1.0498753117206983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150</v>
      </c>
      <c r="C31" s="289">
        <f>IF(E25&gt;1,95%,95%-2*ABS(C25-D25))</f>
        <v>0.36173891865562613</v>
      </c>
      <c r="D31" s="289">
        <f>IF(ISERROR(VLOOKUP("Celkem:",'ZV Vyžád.'!$A:$M,7,0)),"",VLOOKUP("Celkem:",'ZV Vyžád.'!$A:$M,7,0))</f>
        <v>0.82878777979140084</v>
      </c>
      <c r="E31" s="285">
        <f t="shared" si="1"/>
        <v>2.2911214056577727</v>
      </c>
    </row>
    <row r="32" spans="1:5" ht="14.4" customHeight="1" thickBot="1" x14ac:dyDescent="0.35">
      <c r="A32" s="310" t="s">
        <v>197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198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9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8" priority="5" operator="lessThan">
      <formula>1</formula>
    </cfRule>
  </conditionalFormatting>
  <conditionalFormatting sqref="E30:E31 E4 E7 E15 E22:E23">
    <cfRule type="cellIs" dxfId="8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7"/>
  <sheetViews>
    <sheetView showGridLines="0" workbookViewId="0"/>
  </sheetViews>
  <sheetFormatPr defaultRowHeight="14.4" x14ac:dyDescent="0.3"/>
  <cols>
    <col min="1" max="16384" width="8.88671875" style="370"/>
  </cols>
  <sheetData>
    <row r="1" spans="1:49" x14ac:dyDescent="0.3">
      <c r="A1" s="370" t="s">
        <v>1279</v>
      </c>
    </row>
    <row r="2" spans="1:49" x14ac:dyDescent="0.3">
      <c r="A2" s="374" t="s">
        <v>321</v>
      </c>
    </row>
    <row r="3" spans="1:49" x14ac:dyDescent="0.3">
      <c r="A3" s="370" t="s">
        <v>212</v>
      </c>
      <c r="B3" s="393">
        <v>2017</v>
      </c>
      <c r="D3" s="371">
        <f>MAX(D5:D1048576)</f>
        <v>5</v>
      </c>
      <c r="F3" s="371">
        <f>SUMIF($E5:$E1048576,"&lt;10",F5:F1048576)</f>
        <v>8542553.6500000004</v>
      </c>
      <c r="G3" s="371">
        <f t="shared" ref="G3:AW3" si="0">SUMIF($E5:$E1048576,"&lt;10",G5:G1048576)</f>
        <v>0</v>
      </c>
      <c r="H3" s="371">
        <f t="shared" si="0"/>
        <v>0</v>
      </c>
      <c r="I3" s="371">
        <f t="shared" si="0"/>
        <v>452866.4</v>
      </c>
      <c r="J3" s="371">
        <f t="shared" si="0"/>
        <v>0</v>
      </c>
      <c r="K3" s="371">
        <f t="shared" si="0"/>
        <v>24481</v>
      </c>
      <c r="L3" s="371">
        <f t="shared" si="0"/>
        <v>3757535.75</v>
      </c>
      <c r="M3" s="371">
        <f t="shared" si="0"/>
        <v>0</v>
      </c>
      <c r="N3" s="371">
        <f t="shared" si="0"/>
        <v>0</v>
      </c>
      <c r="O3" s="371">
        <f t="shared" si="0"/>
        <v>370180</v>
      </c>
      <c r="P3" s="371">
        <f t="shared" si="0"/>
        <v>0</v>
      </c>
      <c r="Q3" s="371">
        <f t="shared" si="0"/>
        <v>403635</v>
      </c>
      <c r="R3" s="371">
        <f t="shared" si="0"/>
        <v>627361</v>
      </c>
      <c r="S3" s="371">
        <f t="shared" si="0"/>
        <v>0</v>
      </c>
      <c r="T3" s="371">
        <f t="shared" si="0"/>
        <v>0</v>
      </c>
      <c r="U3" s="371">
        <f t="shared" si="0"/>
        <v>0</v>
      </c>
      <c r="V3" s="371">
        <f t="shared" si="0"/>
        <v>2380870.5</v>
      </c>
      <c r="W3" s="371">
        <f t="shared" si="0"/>
        <v>157121</v>
      </c>
      <c r="X3" s="371">
        <f t="shared" si="0"/>
        <v>0</v>
      </c>
      <c r="Y3" s="371">
        <f t="shared" si="0"/>
        <v>0</v>
      </c>
      <c r="Z3" s="371">
        <f t="shared" si="0"/>
        <v>0</v>
      </c>
      <c r="AA3" s="371">
        <f t="shared" si="0"/>
        <v>0</v>
      </c>
      <c r="AB3" s="371">
        <f t="shared" si="0"/>
        <v>176745</v>
      </c>
      <c r="AC3" s="371">
        <f t="shared" si="0"/>
        <v>0</v>
      </c>
      <c r="AD3" s="371">
        <f t="shared" si="0"/>
        <v>0</v>
      </c>
      <c r="AE3" s="371">
        <f t="shared" si="0"/>
        <v>0</v>
      </c>
      <c r="AF3" s="371">
        <f t="shared" si="0"/>
        <v>0</v>
      </c>
      <c r="AG3" s="371">
        <f t="shared" si="0"/>
        <v>0</v>
      </c>
      <c r="AH3" s="371">
        <f t="shared" si="0"/>
        <v>0</v>
      </c>
      <c r="AI3" s="371">
        <f t="shared" si="0"/>
        <v>0</v>
      </c>
      <c r="AJ3" s="371">
        <f t="shared" si="0"/>
        <v>0</v>
      </c>
      <c r="AK3" s="371">
        <f t="shared" si="0"/>
        <v>0</v>
      </c>
      <c r="AL3" s="371">
        <f t="shared" si="0"/>
        <v>0</v>
      </c>
      <c r="AM3" s="371">
        <f t="shared" si="0"/>
        <v>0</v>
      </c>
      <c r="AN3" s="371">
        <f t="shared" si="0"/>
        <v>0</v>
      </c>
      <c r="AO3" s="371">
        <f t="shared" si="0"/>
        <v>0</v>
      </c>
      <c r="AP3" s="371">
        <f t="shared" si="0"/>
        <v>0</v>
      </c>
      <c r="AQ3" s="371">
        <f t="shared" si="0"/>
        <v>0</v>
      </c>
      <c r="AR3" s="371">
        <f t="shared" si="0"/>
        <v>0</v>
      </c>
      <c r="AS3" s="371">
        <f t="shared" si="0"/>
        <v>0</v>
      </c>
      <c r="AT3" s="371">
        <f t="shared" si="0"/>
        <v>191758</v>
      </c>
      <c r="AU3" s="371">
        <f t="shared" si="0"/>
        <v>0</v>
      </c>
      <c r="AV3" s="371">
        <f t="shared" si="0"/>
        <v>0</v>
      </c>
      <c r="AW3" s="371">
        <f t="shared" si="0"/>
        <v>0</v>
      </c>
    </row>
    <row r="4" spans="1:49" x14ac:dyDescent="0.3">
      <c r="A4" s="370" t="s">
        <v>213</v>
      </c>
      <c r="B4" s="393">
        <v>1</v>
      </c>
      <c r="C4" s="372" t="s">
        <v>5</v>
      </c>
      <c r="D4" s="373" t="s">
        <v>68</v>
      </c>
      <c r="E4" s="373" t="s">
        <v>211</v>
      </c>
      <c r="F4" s="373" t="s">
        <v>3</v>
      </c>
      <c r="G4" s="373">
        <v>0</v>
      </c>
      <c r="H4" s="373">
        <v>25</v>
      </c>
      <c r="I4" s="373">
        <v>30</v>
      </c>
      <c r="J4" s="373">
        <v>99</v>
      </c>
      <c r="K4" s="373">
        <v>100</v>
      </c>
      <c r="L4" s="373">
        <v>101</v>
      </c>
      <c r="M4" s="373">
        <v>102</v>
      </c>
      <c r="N4" s="373">
        <v>103</v>
      </c>
      <c r="O4" s="373">
        <v>203</v>
      </c>
      <c r="P4" s="373">
        <v>302</v>
      </c>
      <c r="Q4" s="373">
        <v>303</v>
      </c>
      <c r="R4" s="373">
        <v>304</v>
      </c>
      <c r="S4" s="373">
        <v>305</v>
      </c>
      <c r="T4" s="373">
        <v>306</v>
      </c>
      <c r="U4" s="373">
        <v>407</v>
      </c>
      <c r="V4" s="373">
        <v>408</v>
      </c>
      <c r="W4" s="373">
        <v>409</v>
      </c>
      <c r="X4" s="373">
        <v>410</v>
      </c>
      <c r="Y4" s="373">
        <v>415</v>
      </c>
      <c r="Z4" s="373">
        <v>416</v>
      </c>
      <c r="AA4" s="373">
        <v>418</v>
      </c>
      <c r="AB4" s="373">
        <v>419</v>
      </c>
      <c r="AC4" s="373">
        <v>420</v>
      </c>
      <c r="AD4" s="373">
        <v>421</v>
      </c>
      <c r="AE4" s="373">
        <v>422</v>
      </c>
      <c r="AF4" s="373">
        <v>520</v>
      </c>
      <c r="AG4" s="373">
        <v>521</v>
      </c>
      <c r="AH4" s="373">
        <v>522</v>
      </c>
      <c r="AI4" s="373">
        <v>523</v>
      </c>
      <c r="AJ4" s="373">
        <v>524</v>
      </c>
      <c r="AK4" s="373">
        <v>525</v>
      </c>
      <c r="AL4" s="373">
        <v>526</v>
      </c>
      <c r="AM4" s="373">
        <v>527</v>
      </c>
      <c r="AN4" s="373">
        <v>528</v>
      </c>
      <c r="AO4" s="373">
        <v>629</v>
      </c>
      <c r="AP4" s="373">
        <v>630</v>
      </c>
      <c r="AQ4" s="373">
        <v>636</v>
      </c>
      <c r="AR4" s="373">
        <v>637</v>
      </c>
      <c r="AS4" s="373">
        <v>640</v>
      </c>
      <c r="AT4" s="373">
        <v>642</v>
      </c>
      <c r="AU4" s="373">
        <v>743</v>
      </c>
      <c r="AV4" s="373">
        <v>745</v>
      </c>
      <c r="AW4" s="373">
        <v>746</v>
      </c>
    </row>
    <row r="5" spans="1:49" x14ac:dyDescent="0.3">
      <c r="A5" s="370" t="s">
        <v>214</v>
      </c>
      <c r="B5" s="393">
        <v>2</v>
      </c>
      <c r="C5" s="370">
        <v>22</v>
      </c>
      <c r="D5" s="370">
        <v>1</v>
      </c>
      <c r="E5" s="370">
        <v>1</v>
      </c>
      <c r="F5" s="370">
        <v>37.150000000000006</v>
      </c>
      <c r="G5" s="370">
        <v>0</v>
      </c>
      <c r="H5" s="370">
        <v>0</v>
      </c>
      <c r="I5" s="370">
        <v>3.9000000000000004</v>
      </c>
      <c r="J5" s="370">
        <v>0</v>
      </c>
      <c r="K5" s="370">
        <v>0</v>
      </c>
      <c r="L5" s="370">
        <v>9.5500000000000007</v>
      </c>
      <c r="M5" s="370">
        <v>0</v>
      </c>
      <c r="N5" s="370">
        <v>0</v>
      </c>
      <c r="O5" s="370">
        <v>1</v>
      </c>
      <c r="P5" s="370">
        <v>0</v>
      </c>
      <c r="Q5" s="370">
        <v>2</v>
      </c>
      <c r="R5" s="370">
        <v>3</v>
      </c>
      <c r="S5" s="370">
        <v>0</v>
      </c>
      <c r="T5" s="370">
        <v>0</v>
      </c>
      <c r="U5" s="370">
        <v>0</v>
      </c>
      <c r="V5" s="370">
        <v>12.7</v>
      </c>
      <c r="W5" s="370">
        <v>1</v>
      </c>
      <c r="X5" s="370">
        <v>0</v>
      </c>
      <c r="Y5" s="370">
        <v>0</v>
      </c>
      <c r="Z5" s="370">
        <v>0</v>
      </c>
      <c r="AA5" s="370">
        <v>0</v>
      </c>
      <c r="AB5" s="370">
        <v>2</v>
      </c>
      <c r="AC5" s="370">
        <v>0</v>
      </c>
      <c r="AD5" s="370">
        <v>0</v>
      </c>
      <c r="AE5" s="370">
        <v>0</v>
      </c>
      <c r="AF5" s="370">
        <v>0</v>
      </c>
      <c r="AG5" s="370">
        <v>0</v>
      </c>
      <c r="AH5" s="370">
        <v>0</v>
      </c>
      <c r="AI5" s="370">
        <v>0</v>
      </c>
      <c r="AJ5" s="370">
        <v>0</v>
      </c>
      <c r="AK5" s="370">
        <v>0</v>
      </c>
      <c r="AL5" s="370">
        <v>0</v>
      </c>
      <c r="AM5" s="370">
        <v>0</v>
      </c>
      <c r="AN5" s="370">
        <v>0</v>
      </c>
      <c r="AO5" s="370">
        <v>0</v>
      </c>
      <c r="AP5" s="370">
        <v>0</v>
      </c>
      <c r="AQ5" s="370">
        <v>0</v>
      </c>
      <c r="AR5" s="370">
        <v>0</v>
      </c>
      <c r="AS5" s="370">
        <v>0</v>
      </c>
      <c r="AT5" s="370">
        <v>2</v>
      </c>
      <c r="AU5" s="370">
        <v>0</v>
      </c>
      <c r="AV5" s="370">
        <v>0</v>
      </c>
      <c r="AW5" s="370">
        <v>0</v>
      </c>
    </row>
    <row r="6" spans="1:49" x14ac:dyDescent="0.3">
      <c r="A6" s="370" t="s">
        <v>215</v>
      </c>
      <c r="B6" s="393">
        <v>3</v>
      </c>
      <c r="C6" s="370">
        <v>22</v>
      </c>
      <c r="D6" s="370">
        <v>1</v>
      </c>
      <c r="E6" s="370">
        <v>2</v>
      </c>
      <c r="F6" s="370">
        <v>5874.25</v>
      </c>
      <c r="G6" s="370">
        <v>0</v>
      </c>
      <c r="H6" s="370">
        <v>0</v>
      </c>
      <c r="I6" s="370">
        <v>632</v>
      </c>
      <c r="J6" s="370">
        <v>0</v>
      </c>
      <c r="K6" s="370">
        <v>0</v>
      </c>
      <c r="L6" s="370">
        <v>1560</v>
      </c>
      <c r="M6" s="370">
        <v>0</v>
      </c>
      <c r="N6" s="370">
        <v>0</v>
      </c>
      <c r="O6" s="370">
        <v>176</v>
      </c>
      <c r="P6" s="370">
        <v>0</v>
      </c>
      <c r="Q6" s="370">
        <v>318</v>
      </c>
      <c r="R6" s="370">
        <v>487.25</v>
      </c>
      <c r="S6" s="370">
        <v>0</v>
      </c>
      <c r="T6" s="370">
        <v>0</v>
      </c>
      <c r="U6" s="370">
        <v>0</v>
      </c>
      <c r="V6" s="370">
        <v>2031</v>
      </c>
      <c r="W6" s="370">
        <v>174</v>
      </c>
      <c r="X6" s="370">
        <v>0</v>
      </c>
      <c r="Y6" s="370">
        <v>0</v>
      </c>
      <c r="Z6" s="370">
        <v>0</v>
      </c>
      <c r="AA6" s="370">
        <v>0</v>
      </c>
      <c r="AB6" s="370">
        <v>168</v>
      </c>
      <c r="AC6" s="370">
        <v>0</v>
      </c>
      <c r="AD6" s="370">
        <v>0</v>
      </c>
      <c r="AE6" s="370">
        <v>0</v>
      </c>
      <c r="AF6" s="370">
        <v>0</v>
      </c>
      <c r="AG6" s="370">
        <v>0</v>
      </c>
      <c r="AH6" s="370">
        <v>0</v>
      </c>
      <c r="AI6" s="370">
        <v>0</v>
      </c>
      <c r="AJ6" s="370">
        <v>0</v>
      </c>
      <c r="AK6" s="370">
        <v>0</v>
      </c>
      <c r="AL6" s="370">
        <v>0</v>
      </c>
      <c r="AM6" s="370">
        <v>0</v>
      </c>
      <c r="AN6" s="370">
        <v>0</v>
      </c>
      <c r="AO6" s="370">
        <v>0</v>
      </c>
      <c r="AP6" s="370">
        <v>0</v>
      </c>
      <c r="AQ6" s="370">
        <v>0</v>
      </c>
      <c r="AR6" s="370">
        <v>0</v>
      </c>
      <c r="AS6" s="370">
        <v>0</v>
      </c>
      <c r="AT6" s="370">
        <v>328</v>
      </c>
      <c r="AU6" s="370">
        <v>0</v>
      </c>
      <c r="AV6" s="370">
        <v>0</v>
      </c>
      <c r="AW6" s="370">
        <v>0</v>
      </c>
    </row>
    <row r="7" spans="1:49" x14ac:dyDescent="0.3">
      <c r="A7" s="370" t="s">
        <v>216</v>
      </c>
      <c r="B7" s="393">
        <v>4</v>
      </c>
      <c r="C7" s="370">
        <v>22</v>
      </c>
      <c r="D7" s="370">
        <v>1</v>
      </c>
      <c r="E7" s="370">
        <v>3</v>
      </c>
      <c r="F7" s="370">
        <v>68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70">
        <v>68</v>
      </c>
      <c r="M7" s="370">
        <v>0</v>
      </c>
      <c r="N7" s="370">
        <v>0</v>
      </c>
      <c r="O7" s="370">
        <v>0</v>
      </c>
      <c r="P7" s="370">
        <v>0</v>
      </c>
      <c r="Q7" s="370">
        <v>0</v>
      </c>
      <c r="R7" s="370">
        <v>0</v>
      </c>
      <c r="S7" s="370">
        <v>0</v>
      </c>
      <c r="T7" s="370">
        <v>0</v>
      </c>
      <c r="U7" s="370">
        <v>0</v>
      </c>
      <c r="V7" s="370">
        <v>0</v>
      </c>
      <c r="W7" s="370">
        <v>0</v>
      </c>
      <c r="X7" s="370">
        <v>0</v>
      </c>
      <c r="Y7" s="370">
        <v>0</v>
      </c>
      <c r="Z7" s="370">
        <v>0</v>
      </c>
      <c r="AA7" s="370">
        <v>0</v>
      </c>
      <c r="AB7" s="370">
        <v>0</v>
      </c>
      <c r="AC7" s="370">
        <v>0</v>
      </c>
      <c r="AD7" s="370">
        <v>0</v>
      </c>
      <c r="AE7" s="370">
        <v>0</v>
      </c>
      <c r="AF7" s="370">
        <v>0</v>
      </c>
      <c r="AG7" s="370">
        <v>0</v>
      </c>
      <c r="AH7" s="370">
        <v>0</v>
      </c>
      <c r="AI7" s="370">
        <v>0</v>
      </c>
      <c r="AJ7" s="370">
        <v>0</v>
      </c>
      <c r="AK7" s="370">
        <v>0</v>
      </c>
      <c r="AL7" s="370">
        <v>0</v>
      </c>
      <c r="AM7" s="370">
        <v>0</v>
      </c>
      <c r="AN7" s="370">
        <v>0</v>
      </c>
      <c r="AO7" s="370">
        <v>0</v>
      </c>
      <c r="AP7" s="370">
        <v>0</v>
      </c>
      <c r="AQ7" s="370">
        <v>0</v>
      </c>
      <c r="AR7" s="370">
        <v>0</v>
      </c>
      <c r="AS7" s="370">
        <v>0</v>
      </c>
      <c r="AT7" s="370">
        <v>0</v>
      </c>
      <c r="AU7" s="370">
        <v>0</v>
      </c>
      <c r="AV7" s="370">
        <v>0</v>
      </c>
      <c r="AW7" s="370">
        <v>0</v>
      </c>
    </row>
    <row r="8" spans="1:49" x14ac:dyDescent="0.3">
      <c r="A8" s="370" t="s">
        <v>217</v>
      </c>
      <c r="B8" s="393">
        <v>5</v>
      </c>
      <c r="C8" s="370">
        <v>22</v>
      </c>
      <c r="D8" s="370">
        <v>1</v>
      </c>
      <c r="E8" s="370">
        <v>4</v>
      </c>
      <c r="F8" s="370">
        <v>212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v>192</v>
      </c>
      <c r="M8" s="370">
        <v>0</v>
      </c>
      <c r="N8" s="370">
        <v>0</v>
      </c>
      <c r="O8" s="370">
        <v>20</v>
      </c>
      <c r="P8" s="370">
        <v>0</v>
      </c>
      <c r="Q8" s="370">
        <v>0</v>
      </c>
      <c r="R8" s="370">
        <v>0</v>
      </c>
      <c r="S8" s="370">
        <v>0</v>
      </c>
      <c r="T8" s="370">
        <v>0</v>
      </c>
      <c r="U8" s="370">
        <v>0</v>
      </c>
      <c r="V8" s="370">
        <v>0</v>
      </c>
      <c r="W8" s="370">
        <v>0</v>
      </c>
      <c r="X8" s="370">
        <v>0</v>
      </c>
      <c r="Y8" s="370">
        <v>0</v>
      </c>
      <c r="Z8" s="370">
        <v>0</v>
      </c>
      <c r="AA8" s="370">
        <v>0</v>
      </c>
      <c r="AB8" s="370">
        <v>0</v>
      </c>
      <c r="AC8" s="370">
        <v>0</v>
      </c>
      <c r="AD8" s="370">
        <v>0</v>
      </c>
      <c r="AE8" s="370">
        <v>0</v>
      </c>
      <c r="AF8" s="370">
        <v>0</v>
      </c>
      <c r="AG8" s="370">
        <v>0</v>
      </c>
      <c r="AH8" s="370">
        <v>0</v>
      </c>
      <c r="AI8" s="370">
        <v>0</v>
      </c>
      <c r="AJ8" s="370">
        <v>0</v>
      </c>
      <c r="AK8" s="370">
        <v>0</v>
      </c>
      <c r="AL8" s="370">
        <v>0</v>
      </c>
      <c r="AM8" s="370">
        <v>0</v>
      </c>
      <c r="AN8" s="370">
        <v>0</v>
      </c>
      <c r="AO8" s="370">
        <v>0</v>
      </c>
      <c r="AP8" s="370">
        <v>0</v>
      </c>
      <c r="AQ8" s="370">
        <v>0</v>
      </c>
      <c r="AR8" s="370">
        <v>0</v>
      </c>
      <c r="AS8" s="370">
        <v>0</v>
      </c>
      <c r="AT8" s="370">
        <v>0</v>
      </c>
      <c r="AU8" s="370">
        <v>0</v>
      </c>
      <c r="AV8" s="370">
        <v>0</v>
      </c>
      <c r="AW8" s="370">
        <v>0</v>
      </c>
    </row>
    <row r="9" spans="1:49" x14ac:dyDescent="0.3">
      <c r="A9" s="370" t="s">
        <v>218</v>
      </c>
      <c r="B9" s="393">
        <v>6</v>
      </c>
      <c r="C9" s="370">
        <v>22</v>
      </c>
      <c r="D9" s="370">
        <v>1</v>
      </c>
      <c r="E9" s="370">
        <v>5</v>
      </c>
      <c r="F9" s="370">
        <v>24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0">
        <v>24</v>
      </c>
      <c r="M9" s="370">
        <v>0</v>
      </c>
      <c r="N9" s="370">
        <v>0</v>
      </c>
      <c r="O9" s="370">
        <v>0</v>
      </c>
      <c r="P9" s="370">
        <v>0</v>
      </c>
      <c r="Q9" s="370">
        <v>0</v>
      </c>
      <c r="R9" s="370">
        <v>0</v>
      </c>
      <c r="S9" s="370">
        <v>0</v>
      </c>
      <c r="T9" s="370">
        <v>0</v>
      </c>
      <c r="U9" s="370">
        <v>0</v>
      </c>
      <c r="V9" s="370">
        <v>0</v>
      </c>
      <c r="W9" s="370">
        <v>0</v>
      </c>
      <c r="X9" s="370">
        <v>0</v>
      </c>
      <c r="Y9" s="370">
        <v>0</v>
      </c>
      <c r="Z9" s="370">
        <v>0</v>
      </c>
      <c r="AA9" s="370">
        <v>0</v>
      </c>
      <c r="AB9" s="370">
        <v>0</v>
      </c>
      <c r="AC9" s="370">
        <v>0</v>
      </c>
      <c r="AD9" s="370">
        <v>0</v>
      </c>
      <c r="AE9" s="370">
        <v>0</v>
      </c>
      <c r="AF9" s="370">
        <v>0</v>
      </c>
      <c r="AG9" s="370">
        <v>0</v>
      </c>
      <c r="AH9" s="370">
        <v>0</v>
      </c>
      <c r="AI9" s="370">
        <v>0</v>
      </c>
      <c r="AJ9" s="370">
        <v>0</v>
      </c>
      <c r="AK9" s="370">
        <v>0</v>
      </c>
      <c r="AL9" s="370">
        <v>0</v>
      </c>
      <c r="AM9" s="370">
        <v>0</v>
      </c>
      <c r="AN9" s="370">
        <v>0</v>
      </c>
      <c r="AO9" s="370">
        <v>0</v>
      </c>
      <c r="AP9" s="370">
        <v>0</v>
      </c>
      <c r="AQ9" s="370">
        <v>0</v>
      </c>
      <c r="AR9" s="370">
        <v>0</v>
      </c>
      <c r="AS9" s="370">
        <v>0</v>
      </c>
      <c r="AT9" s="370">
        <v>0</v>
      </c>
      <c r="AU9" s="370">
        <v>0</v>
      </c>
      <c r="AV9" s="370">
        <v>0</v>
      </c>
      <c r="AW9" s="370">
        <v>0</v>
      </c>
    </row>
    <row r="10" spans="1:49" x14ac:dyDescent="0.3">
      <c r="A10" s="370" t="s">
        <v>219</v>
      </c>
      <c r="B10" s="393">
        <v>7</v>
      </c>
      <c r="C10" s="370">
        <v>22</v>
      </c>
      <c r="D10" s="370">
        <v>1</v>
      </c>
      <c r="E10" s="370">
        <v>6</v>
      </c>
      <c r="F10" s="370">
        <v>1624162</v>
      </c>
      <c r="G10" s="370">
        <v>0</v>
      </c>
      <c r="H10" s="370">
        <v>0</v>
      </c>
      <c r="I10" s="370">
        <v>85878</v>
      </c>
      <c r="J10" s="370">
        <v>0</v>
      </c>
      <c r="K10" s="370">
        <v>0</v>
      </c>
      <c r="L10" s="370">
        <v>773845</v>
      </c>
      <c r="M10" s="370">
        <v>0</v>
      </c>
      <c r="N10" s="370">
        <v>0</v>
      </c>
      <c r="O10" s="370">
        <v>65890</v>
      </c>
      <c r="P10" s="370">
        <v>0</v>
      </c>
      <c r="Q10" s="370">
        <v>77362</v>
      </c>
      <c r="R10" s="370">
        <v>120823</v>
      </c>
      <c r="S10" s="370">
        <v>0</v>
      </c>
      <c r="T10" s="370">
        <v>0</v>
      </c>
      <c r="U10" s="370">
        <v>0</v>
      </c>
      <c r="V10" s="370">
        <v>400497</v>
      </c>
      <c r="W10" s="370">
        <v>34548</v>
      </c>
      <c r="X10" s="370">
        <v>0</v>
      </c>
      <c r="Y10" s="370">
        <v>0</v>
      </c>
      <c r="Z10" s="370">
        <v>0</v>
      </c>
      <c r="AA10" s="370">
        <v>0</v>
      </c>
      <c r="AB10" s="370">
        <v>28344</v>
      </c>
      <c r="AC10" s="370">
        <v>0</v>
      </c>
      <c r="AD10" s="370">
        <v>0</v>
      </c>
      <c r="AE10" s="370">
        <v>0</v>
      </c>
      <c r="AF10" s="370">
        <v>0</v>
      </c>
      <c r="AG10" s="370">
        <v>0</v>
      </c>
      <c r="AH10" s="370">
        <v>0</v>
      </c>
      <c r="AI10" s="370">
        <v>0</v>
      </c>
      <c r="AJ10" s="370">
        <v>0</v>
      </c>
      <c r="AK10" s="370">
        <v>0</v>
      </c>
      <c r="AL10" s="370">
        <v>0</v>
      </c>
      <c r="AM10" s="370">
        <v>0</v>
      </c>
      <c r="AN10" s="370">
        <v>0</v>
      </c>
      <c r="AO10" s="370">
        <v>0</v>
      </c>
      <c r="AP10" s="370">
        <v>0</v>
      </c>
      <c r="AQ10" s="370">
        <v>0</v>
      </c>
      <c r="AR10" s="370">
        <v>0</v>
      </c>
      <c r="AS10" s="370">
        <v>0</v>
      </c>
      <c r="AT10" s="370">
        <v>36975</v>
      </c>
      <c r="AU10" s="370">
        <v>0</v>
      </c>
      <c r="AV10" s="370">
        <v>0</v>
      </c>
      <c r="AW10" s="370">
        <v>0</v>
      </c>
    </row>
    <row r="11" spans="1:49" x14ac:dyDescent="0.3">
      <c r="A11" s="370" t="s">
        <v>220</v>
      </c>
      <c r="B11" s="393">
        <v>8</v>
      </c>
      <c r="C11" s="370">
        <v>22</v>
      </c>
      <c r="D11" s="370">
        <v>1</v>
      </c>
      <c r="E11" s="370">
        <v>9</v>
      </c>
      <c r="F11" s="370">
        <v>11784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0">
        <v>0</v>
      </c>
      <c r="M11" s="370">
        <v>0</v>
      </c>
      <c r="N11" s="370">
        <v>0</v>
      </c>
      <c r="O11" s="370">
        <v>2748</v>
      </c>
      <c r="P11" s="370">
        <v>0</v>
      </c>
      <c r="Q11" s="370">
        <v>0</v>
      </c>
      <c r="R11" s="370">
        <v>950</v>
      </c>
      <c r="S11" s="370">
        <v>0</v>
      </c>
      <c r="T11" s="370">
        <v>0</v>
      </c>
      <c r="U11" s="370">
        <v>0</v>
      </c>
      <c r="V11" s="370">
        <v>2000</v>
      </c>
      <c r="W11" s="370">
        <v>2748</v>
      </c>
      <c r="X11" s="370">
        <v>0</v>
      </c>
      <c r="Y11" s="370">
        <v>0</v>
      </c>
      <c r="Z11" s="370">
        <v>0</v>
      </c>
      <c r="AA11" s="370">
        <v>0</v>
      </c>
      <c r="AB11" s="370">
        <v>2748</v>
      </c>
      <c r="AC11" s="370">
        <v>0</v>
      </c>
      <c r="AD11" s="370">
        <v>0</v>
      </c>
      <c r="AE11" s="370">
        <v>0</v>
      </c>
      <c r="AF11" s="370">
        <v>0</v>
      </c>
      <c r="AG11" s="370">
        <v>0</v>
      </c>
      <c r="AH11" s="370">
        <v>0</v>
      </c>
      <c r="AI11" s="370">
        <v>0</v>
      </c>
      <c r="AJ11" s="370">
        <v>0</v>
      </c>
      <c r="AK11" s="370">
        <v>0</v>
      </c>
      <c r="AL11" s="370">
        <v>0</v>
      </c>
      <c r="AM11" s="370">
        <v>0</v>
      </c>
      <c r="AN11" s="370">
        <v>0</v>
      </c>
      <c r="AO11" s="370">
        <v>0</v>
      </c>
      <c r="AP11" s="370">
        <v>0</v>
      </c>
      <c r="AQ11" s="370">
        <v>0</v>
      </c>
      <c r="AR11" s="370">
        <v>0</v>
      </c>
      <c r="AS11" s="370">
        <v>0</v>
      </c>
      <c r="AT11" s="370">
        <v>590</v>
      </c>
      <c r="AU11" s="370">
        <v>0</v>
      </c>
      <c r="AV11" s="370">
        <v>0</v>
      </c>
      <c r="AW11" s="370">
        <v>0</v>
      </c>
    </row>
    <row r="12" spans="1:49" x14ac:dyDescent="0.3">
      <c r="A12" s="370" t="s">
        <v>221</v>
      </c>
      <c r="B12" s="393">
        <v>9</v>
      </c>
      <c r="C12" s="370">
        <v>22</v>
      </c>
      <c r="D12" s="370">
        <v>1</v>
      </c>
      <c r="E12" s="370">
        <v>10</v>
      </c>
      <c r="F12" s="370">
        <v>7000</v>
      </c>
      <c r="G12" s="370">
        <v>0</v>
      </c>
      <c r="H12" s="370">
        <v>7000</v>
      </c>
      <c r="I12" s="370">
        <v>0</v>
      </c>
      <c r="J12" s="370">
        <v>0</v>
      </c>
      <c r="K12" s="370">
        <v>0</v>
      </c>
      <c r="L12" s="370">
        <v>0</v>
      </c>
      <c r="M12" s="370">
        <v>0</v>
      </c>
      <c r="N12" s="370">
        <v>0</v>
      </c>
      <c r="O12" s="370">
        <v>0</v>
      </c>
      <c r="P12" s="370">
        <v>0</v>
      </c>
      <c r="Q12" s="370">
        <v>0</v>
      </c>
      <c r="R12" s="370">
        <v>0</v>
      </c>
      <c r="S12" s="370">
        <v>0</v>
      </c>
      <c r="T12" s="370">
        <v>0</v>
      </c>
      <c r="U12" s="370">
        <v>0</v>
      </c>
      <c r="V12" s="370">
        <v>0</v>
      </c>
      <c r="W12" s="370">
        <v>0</v>
      </c>
      <c r="X12" s="370">
        <v>0</v>
      </c>
      <c r="Y12" s="370">
        <v>0</v>
      </c>
      <c r="Z12" s="370">
        <v>0</v>
      </c>
      <c r="AA12" s="370">
        <v>0</v>
      </c>
      <c r="AB12" s="370">
        <v>0</v>
      </c>
      <c r="AC12" s="370">
        <v>0</v>
      </c>
      <c r="AD12" s="370">
        <v>0</v>
      </c>
      <c r="AE12" s="370">
        <v>0</v>
      </c>
      <c r="AF12" s="370">
        <v>0</v>
      </c>
      <c r="AG12" s="370">
        <v>0</v>
      </c>
      <c r="AH12" s="370">
        <v>0</v>
      </c>
      <c r="AI12" s="370">
        <v>0</v>
      </c>
      <c r="AJ12" s="370">
        <v>0</v>
      </c>
      <c r="AK12" s="370">
        <v>0</v>
      </c>
      <c r="AL12" s="370">
        <v>0</v>
      </c>
      <c r="AM12" s="370">
        <v>0</v>
      </c>
      <c r="AN12" s="370">
        <v>0</v>
      </c>
      <c r="AO12" s="370">
        <v>0</v>
      </c>
      <c r="AP12" s="370">
        <v>0</v>
      </c>
      <c r="AQ12" s="370">
        <v>0</v>
      </c>
      <c r="AR12" s="370">
        <v>0</v>
      </c>
      <c r="AS12" s="370">
        <v>0</v>
      </c>
      <c r="AT12" s="370">
        <v>0</v>
      </c>
      <c r="AU12" s="370">
        <v>0</v>
      </c>
      <c r="AV12" s="370">
        <v>0</v>
      </c>
      <c r="AW12" s="370">
        <v>0</v>
      </c>
    </row>
    <row r="13" spans="1:49" x14ac:dyDescent="0.3">
      <c r="A13" s="370" t="s">
        <v>222</v>
      </c>
      <c r="B13" s="393">
        <v>10</v>
      </c>
      <c r="C13" s="370">
        <v>22</v>
      </c>
      <c r="D13" s="370">
        <v>1</v>
      </c>
      <c r="E13" s="370">
        <v>11</v>
      </c>
      <c r="F13" s="370">
        <v>5129.3910011057242</v>
      </c>
      <c r="G13" s="370">
        <v>3046.0576677723907</v>
      </c>
      <c r="H13" s="370">
        <v>2083.3333333333335</v>
      </c>
      <c r="I13" s="370">
        <v>0</v>
      </c>
      <c r="J13" s="370">
        <v>0</v>
      </c>
      <c r="K13" s="370">
        <v>0</v>
      </c>
      <c r="L13" s="370">
        <v>0</v>
      </c>
      <c r="M13" s="370">
        <v>0</v>
      </c>
      <c r="N13" s="370">
        <v>0</v>
      </c>
      <c r="O13" s="370">
        <v>0</v>
      </c>
      <c r="P13" s="370">
        <v>0</v>
      </c>
      <c r="Q13" s="370">
        <v>0</v>
      </c>
      <c r="R13" s="370">
        <v>0</v>
      </c>
      <c r="S13" s="370">
        <v>0</v>
      </c>
      <c r="T13" s="370">
        <v>0</v>
      </c>
      <c r="U13" s="370">
        <v>0</v>
      </c>
      <c r="V13" s="370">
        <v>0</v>
      </c>
      <c r="W13" s="370">
        <v>0</v>
      </c>
      <c r="X13" s="370">
        <v>0</v>
      </c>
      <c r="Y13" s="370">
        <v>0</v>
      </c>
      <c r="Z13" s="370">
        <v>0</v>
      </c>
      <c r="AA13" s="370">
        <v>0</v>
      </c>
      <c r="AB13" s="370">
        <v>0</v>
      </c>
      <c r="AC13" s="370">
        <v>0</v>
      </c>
      <c r="AD13" s="370">
        <v>0</v>
      </c>
      <c r="AE13" s="370">
        <v>0</v>
      </c>
      <c r="AF13" s="370">
        <v>0</v>
      </c>
      <c r="AG13" s="370">
        <v>0</v>
      </c>
      <c r="AH13" s="370">
        <v>0</v>
      </c>
      <c r="AI13" s="370">
        <v>0</v>
      </c>
      <c r="AJ13" s="370">
        <v>0</v>
      </c>
      <c r="AK13" s="370">
        <v>0</v>
      </c>
      <c r="AL13" s="370">
        <v>0</v>
      </c>
      <c r="AM13" s="370">
        <v>0</v>
      </c>
      <c r="AN13" s="370">
        <v>0</v>
      </c>
      <c r="AO13" s="370">
        <v>0</v>
      </c>
      <c r="AP13" s="370">
        <v>0</v>
      </c>
      <c r="AQ13" s="370">
        <v>0</v>
      </c>
      <c r="AR13" s="370">
        <v>0</v>
      </c>
      <c r="AS13" s="370">
        <v>0</v>
      </c>
      <c r="AT13" s="370">
        <v>0</v>
      </c>
      <c r="AU13" s="370">
        <v>0</v>
      </c>
      <c r="AV13" s="370">
        <v>0</v>
      </c>
      <c r="AW13" s="370">
        <v>0</v>
      </c>
    </row>
    <row r="14" spans="1:49" x14ac:dyDescent="0.3">
      <c r="A14" s="370" t="s">
        <v>223</v>
      </c>
      <c r="B14" s="393">
        <v>11</v>
      </c>
      <c r="C14" s="370">
        <v>22</v>
      </c>
      <c r="D14" s="370">
        <v>2</v>
      </c>
      <c r="E14" s="370">
        <v>1</v>
      </c>
      <c r="F14" s="370">
        <v>38.25</v>
      </c>
      <c r="G14" s="370">
        <v>0</v>
      </c>
      <c r="H14" s="370">
        <v>0</v>
      </c>
      <c r="I14" s="370">
        <v>4</v>
      </c>
      <c r="J14" s="370">
        <v>0</v>
      </c>
      <c r="K14" s="370">
        <v>1</v>
      </c>
      <c r="L14" s="370">
        <v>9.5500000000000007</v>
      </c>
      <c r="M14" s="370">
        <v>0</v>
      </c>
      <c r="N14" s="370">
        <v>0</v>
      </c>
      <c r="O14" s="370">
        <v>1</v>
      </c>
      <c r="P14" s="370">
        <v>0</v>
      </c>
      <c r="Q14" s="370">
        <v>2</v>
      </c>
      <c r="R14" s="370">
        <v>3</v>
      </c>
      <c r="S14" s="370">
        <v>0</v>
      </c>
      <c r="T14" s="370">
        <v>0</v>
      </c>
      <c r="U14" s="370">
        <v>0</v>
      </c>
      <c r="V14" s="370">
        <v>12.7</v>
      </c>
      <c r="W14" s="370">
        <v>1</v>
      </c>
      <c r="X14" s="370">
        <v>0</v>
      </c>
      <c r="Y14" s="370">
        <v>0</v>
      </c>
      <c r="Z14" s="370">
        <v>0</v>
      </c>
      <c r="AA14" s="370">
        <v>0</v>
      </c>
      <c r="AB14" s="370">
        <v>2</v>
      </c>
      <c r="AC14" s="370">
        <v>0</v>
      </c>
      <c r="AD14" s="370">
        <v>0</v>
      </c>
      <c r="AE14" s="370">
        <v>0</v>
      </c>
      <c r="AF14" s="370">
        <v>0</v>
      </c>
      <c r="AG14" s="370">
        <v>0</v>
      </c>
      <c r="AH14" s="370">
        <v>0</v>
      </c>
      <c r="AI14" s="370">
        <v>0</v>
      </c>
      <c r="AJ14" s="370">
        <v>0</v>
      </c>
      <c r="AK14" s="370">
        <v>0</v>
      </c>
      <c r="AL14" s="370">
        <v>0</v>
      </c>
      <c r="AM14" s="370">
        <v>0</v>
      </c>
      <c r="AN14" s="370">
        <v>0</v>
      </c>
      <c r="AO14" s="370">
        <v>0</v>
      </c>
      <c r="AP14" s="370">
        <v>0</v>
      </c>
      <c r="AQ14" s="370">
        <v>0</v>
      </c>
      <c r="AR14" s="370">
        <v>0</v>
      </c>
      <c r="AS14" s="370">
        <v>0</v>
      </c>
      <c r="AT14" s="370">
        <v>2</v>
      </c>
      <c r="AU14" s="370">
        <v>0</v>
      </c>
      <c r="AV14" s="370">
        <v>0</v>
      </c>
      <c r="AW14" s="370">
        <v>0</v>
      </c>
    </row>
    <row r="15" spans="1:49" x14ac:dyDescent="0.3">
      <c r="A15" s="370" t="s">
        <v>224</v>
      </c>
      <c r="B15" s="393">
        <v>12</v>
      </c>
      <c r="C15" s="370">
        <v>22</v>
      </c>
      <c r="D15" s="370">
        <v>2</v>
      </c>
      <c r="E15" s="370">
        <v>2</v>
      </c>
      <c r="F15" s="370">
        <v>5308.5</v>
      </c>
      <c r="G15" s="370">
        <v>0</v>
      </c>
      <c r="H15" s="370">
        <v>0</v>
      </c>
      <c r="I15" s="370">
        <v>521</v>
      </c>
      <c r="J15" s="370">
        <v>0</v>
      </c>
      <c r="K15" s="370">
        <v>0</v>
      </c>
      <c r="L15" s="370">
        <v>1402</v>
      </c>
      <c r="M15" s="370">
        <v>0</v>
      </c>
      <c r="N15" s="370">
        <v>0</v>
      </c>
      <c r="O15" s="370">
        <v>160</v>
      </c>
      <c r="P15" s="370">
        <v>0</v>
      </c>
      <c r="Q15" s="370">
        <v>300</v>
      </c>
      <c r="R15" s="370">
        <v>452</v>
      </c>
      <c r="S15" s="370">
        <v>0</v>
      </c>
      <c r="T15" s="370">
        <v>0</v>
      </c>
      <c r="U15" s="370">
        <v>0</v>
      </c>
      <c r="V15" s="370">
        <v>1878.5</v>
      </c>
      <c r="W15" s="370">
        <v>133</v>
      </c>
      <c r="X15" s="370">
        <v>0</v>
      </c>
      <c r="Y15" s="370">
        <v>0</v>
      </c>
      <c r="Z15" s="370">
        <v>0</v>
      </c>
      <c r="AA15" s="370">
        <v>0</v>
      </c>
      <c r="AB15" s="370">
        <v>142</v>
      </c>
      <c r="AC15" s="370">
        <v>0</v>
      </c>
      <c r="AD15" s="370">
        <v>0</v>
      </c>
      <c r="AE15" s="370">
        <v>0</v>
      </c>
      <c r="AF15" s="370">
        <v>0</v>
      </c>
      <c r="AG15" s="370">
        <v>0</v>
      </c>
      <c r="AH15" s="370">
        <v>0</v>
      </c>
      <c r="AI15" s="370">
        <v>0</v>
      </c>
      <c r="AJ15" s="370">
        <v>0</v>
      </c>
      <c r="AK15" s="370">
        <v>0</v>
      </c>
      <c r="AL15" s="370">
        <v>0</v>
      </c>
      <c r="AM15" s="370">
        <v>0</v>
      </c>
      <c r="AN15" s="370">
        <v>0</v>
      </c>
      <c r="AO15" s="370">
        <v>0</v>
      </c>
      <c r="AP15" s="370">
        <v>0</v>
      </c>
      <c r="AQ15" s="370">
        <v>0</v>
      </c>
      <c r="AR15" s="370">
        <v>0</v>
      </c>
      <c r="AS15" s="370">
        <v>0</v>
      </c>
      <c r="AT15" s="370">
        <v>320</v>
      </c>
      <c r="AU15" s="370">
        <v>0</v>
      </c>
      <c r="AV15" s="370">
        <v>0</v>
      </c>
      <c r="AW15" s="370">
        <v>0</v>
      </c>
    </row>
    <row r="16" spans="1:49" x14ac:dyDescent="0.3">
      <c r="A16" s="370" t="s">
        <v>212</v>
      </c>
      <c r="B16" s="393">
        <v>2017</v>
      </c>
      <c r="C16" s="370">
        <v>22</v>
      </c>
      <c r="D16" s="370">
        <v>2</v>
      </c>
      <c r="E16" s="370">
        <v>3</v>
      </c>
      <c r="F16" s="370">
        <v>177.5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0">
        <v>68</v>
      </c>
      <c r="M16" s="370">
        <v>0</v>
      </c>
      <c r="N16" s="370">
        <v>0</v>
      </c>
      <c r="O16" s="370">
        <v>0</v>
      </c>
      <c r="P16" s="370">
        <v>0</v>
      </c>
      <c r="Q16" s="370">
        <v>0</v>
      </c>
      <c r="R16" s="370">
        <v>0</v>
      </c>
      <c r="S16" s="370">
        <v>0</v>
      </c>
      <c r="T16" s="370">
        <v>0</v>
      </c>
      <c r="U16" s="370">
        <v>0</v>
      </c>
      <c r="V16" s="370">
        <v>109.5</v>
      </c>
      <c r="W16" s="370">
        <v>0</v>
      </c>
      <c r="X16" s="370">
        <v>0</v>
      </c>
      <c r="Y16" s="370">
        <v>0</v>
      </c>
      <c r="Z16" s="370">
        <v>0</v>
      </c>
      <c r="AA16" s="370">
        <v>0</v>
      </c>
      <c r="AB16" s="370">
        <v>0</v>
      </c>
      <c r="AC16" s="370">
        <v>0</v>
      </c>
      <c r="AD16" s="370">
        <v>0</v>
      </c>
      <c r="AE16" s="370">
        <v>0</v>
      </c>
      <c r="AF16" s="370">
        <v>0</v>
      </c>
      <c r="AG16" s="370">
        <v>0</v>
      </c>
      <c r="AH16" s="370">
        <v>0</v>
      </c>
      <c r="AI16" s="370">
        <v>0</v>
      </c>
      <c r="AJ16" s="370">
        <v>0</v>
      </c>
      <c r="AK16" s="370">
        <v>0</v>
      </c>
      <c r="AL16" s="370">
        <v>0</v>
      </c>
      <c r="AM16" s="370">
        <v>0</v>
      </c>
      <c r="AN16" s="370">
        <v>0</v>
      </c>
      <c r="AO16" s="370">
        <v>0</v>
      </c>
      <c r="AP16" s="370">
        <v>0</v>
      </c>
      <c r="AQ16" s="370">
        <v>0</v>
      </c>
      <c r="AR16" s="370">
        <v>0</v>
      </c>
      <c r="AS16" s="370">
        <v>0</v>
      </c>
      <c r="AT16" s="370">
        <v>0</v>
      </c>
      <c r="AU16" s="370">
        <v>0</v>
      </c>
      <c r="AV16" s="370">
        <v>0</v>
      </c>
      <c r="AW16" s="370">
        <v>0</v>
      </c>
    </row>
    <row r="17" spans="3:49" x14ac:dyDescent="0.3">
      <c r="C17" s="370">
        <v>22</v>
      </c>
      <c r="D17" s="370">
        <v>2</v>
      </c>
      <c r="E17" s="370">
        <v>4</v>
      </c>
      <c r="F17" s="370">
        <v>693.5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0">
        <v>180</v>
      </c>
      <c r="M17" s="370">
        <v>0</v>
      </c>
      <c r="N17" s="370">
        <v>0</v>
      </c>
      <c r="O17" s="370">
        <v>7</v>
      </c>
      <c r="P17" s="370">
        <v>0</v>
      </c>
      <c r="Q17" s="370">
        <v>16</v>
      </c>
      <c r="R17" s="370">
        <v>16</v>
      </c>
      <c r="S17" s="370">
        <v>0</v>
      </c>
      <c r="T17" s="370">
        <v>0</v>
      </c>
      <c r="U17" s="370">
        <v>0</v>
      </c>
      <c r="V17" s="370">
        <v>422</v>
      </c>
      <c r="W17" s="370">
        <v>27</v>
      </c>
      <c r="X17" s="370">
        <v>0</v>
      </c>
      <c r="Y17" s="370">
        <v>0</v>
      </c>
      <c r="Z17" s="370">
        <v>0</v>
      </c>
      <c r="AA17" s="370">
        <v>0</v>
      </c>
      <c r="AB17" s="370">
        <v>25.5</v>
      </c>
      <c r="AC17" s="370">
        <v>0</v>
      </c>
      <c r="AD17" s="370">
        <v>0</v>
      </c>
      <c r="AE17" s="370">
        <v>0</v>
      </c>
      <c r="AF17" s="370">
        <v>0</v>
      </c>
      <c r="AG17" s="370">
        <v>0</v>
      </c>
      <c r="AH17" s="370">
        <v>0</v>
      </c>
      <c r="AI17" s="370">
        <v>0</v>
      </c>
      <c r="AJ17" s="370">
        <v>0</v>
      </c>
      <c r="AK17" s="370">
        <v>0</v>
      </c>
      <c r="AL17" s="370">
        <v>0</v>
      </c>
      <c r="AM17" s="370">
        <v>0</v>
      </c>
      <c r="AN17" s="370">
        <v>0</v>
      </c>
      <c r="AO17" s="370">
        <v>0</v>
      </c>
      <c r="AP17" s="370">
        <v>0</v>
      </c>
      <c r="AQ17" s="370">
        <v>0</v>
      </c>
      <c r="AR17" s="370">
        <v>0</v>
      </c>
      <c r="AS17" s="370">
        <v>0</v>
      </c>
      <c r="AT17" s="370">
        <v>0</v>
      </c>
      <c r="AU17" s="370">
        <v>0</v>
      </c>
      <c r="AV17" s="370">
        <v>0</v>
      </c>
      <c r="AW17" s="370">
        <v>0</v>
      </c>
    </row>
    <row r="18" spans="3:49" x14ac:dyDescent="0.3">
      <c r="C18" s="370">
        <v>22</v>
      </c>
      <c r="D18" s="370">
        <v>2</v>
      </c>
      <c r="E18" s="370">
        <v>5</v>
      </c>
      <c r="F18" s="370">
        <v>12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0">
        <v>12</v>
      </c>
      <c r="M18" s="370">
        <v>0</v>
      </c>
      <c r="N18" s="370">
        <v>0</v>
      </c>
      <c r="O18" s="370">
        <v>0</v>
      </c>
      <c r="P18" s="370">
        <v>0</v>
      </c>
      <c r="Q18" s="370">
        <v>0</v>
      </c>
      <c r="R18" s="370">
        <v>0</v>
      </c>
      <c r="S18" s="370">
        <v>0</v>
      </c>
      <c r="T18" s="370">
        <v>0</v>
      </c>
      <c r="U18" s="370">
        <v>0</v>
      </c>
      <c r="V18" s="370">
        <v>0</v>
      </c>
      <c r="W18" s="370">
        <v>0</v>
      </c>
      <c r="X18" s="370">
        <v>0</v>
      </c>
      <c r="Y18" s="370">
        <v>0</v>
      </c>
      <c r="Z18" s="370">
        <v>0</v>
      </c>
      <c r="AA18" s="370">
        <v>0</v>
      </c>
      <c r="AB18" s="370">
        <v>0</v>
      </c>
      <c r="AC18" s="370">
        <v>0</v>
      </c>
      <c r="AD18" s="370">
        <v>0</v>
      </c>
      <c r="AE18" s="370">
        <v>0</v>
      </c>
      <c r="AF18" s="370">
        <v>0</v>
      </c>
      <c r="AG18" s="370">
        <v>0</v>
      </c>
      <c r="AH18" s="370">
        <v>0</v>
      </c>
      <c r="AI18" s="370">
        <v>0</v>
      </c>
      <c r="AJ18" s="370">
        <v>0</v>
      </c>
      <c r="AK18" s="370">
        <v>0</v>
      </c>
      <c r="AL18" s="370">
        <v>0</v>
      </c>
      <c r="AM18" s="370">
        <v>0</v>
      </c>
      <c r="AN18" s="370">
        <v>0</v>
      </c>
      <c r="AO18" s="370">
        <v>0</v>
      </c>
      <c r="AP18" s="370">
        <v>0</v>
      </c>
      <c r="AQ18" s="370">
        <v>0</v>
      </c>
      <c r="AR18" s="370">
        <v>0</v>
      </c>
      <c r="AS18" s="370">
        <v>0</v>
      </c>
      <c r="AT18" s="370">
        <v>0</v>
      </c>
      <c r="AU18" s="370">
        <v>0</v>
      </c>
      <c r="AV18" s="370">
        <v>0</v>
      </c>
      <c r="AW18" s="370">
        <v>0</v>
      </c>
    </row>
    <row r="19" spans="3:49" x14ac:dyDescent="0.3">
      <c r="C19" s="370">
        <v>22</v>
      </c>
      <c r="D19" s="370">
        <v>2</v>
      </c>
      <c r="E19" s="370">
        <v>6</v>
      </c>
      <c r="F19" s="370">
        <v>1779875</v>
      </c>
      <c r="G19" s="370">
        <v>0</v>
      </c>
      <c r="H19" s="370">
        <v>0</v>
      </c>
      <c r="I19" s="370">
        <v>80937</v>
      </c>
      <c r="J19" s="370">
        <v>0</v>
      </c>
      <c r="K19" s="370">
        <v>22945</v>
      </c>
      <c r="L19" s="370">
        <v>748398</v>
      </c>
      <c r="M19" s="370">
        <v>0</v>
      </c>
      <c r="N19" s="370">
        <v>0</v>
      </c>
      <c r="O19" s="370">
        <v>59187</v>
      </c>
      <c r="P19" s="370">
        <v>0</v>
      </c>
      <c r="Q19" s="370">
        <v>81356</v>
      </c>
      <c r="R19" s="370">
        <v>124312</v>
      </c>
      <c r="S19" s="370">
        <v>0</v>
      </c>
      <c r="T19" s="370">
        <v>0</v>
      </c>
      <c r="U19" s="370">
        <v>0</v>
      </c>
      <c r="V19" s="370">
        <v>549459</v>
      </c>
      <c r="W19" s="370">
        <v>42367</v>
      </c>
      <c r="X19" s="370">
        <v>0</v>
      </c>
      <c r="Y19" s="370">
        <v>0</v>
      </c>
      <c r="Z19" s="370">
        <v>0</v>
      </c>
      <c r="AA19" s="370">
        <v>0</v>
      </c>
      <c r="AB19" s="370">
        <v>34144</v>
      </c>
      <c r="AC19" s="370">
        <v>0</v>
      </c>
      <c r="AD19" s="370">
        <v>0</v>
      </c>
      <c r="AE19" s="370">
        <v>0</v>
      </c>
      <c r="AF19" s="370">
        <v>0</v>
      </c>
      <c r="AG19" s="370">
        <v>0</v>
      </c>
      <c r="AH19" s="370">
        <v>0</v>
      </c>
      <c r="AI19" s="370">
        <v>0</v>
      </c>
      <c r="AJ19" s="370">
        <v>0</v>
      </c>
      <c r="AK19" s="370">
        <v>0</v>
      </c>
      <c r="AL19" s="370">
        <v>0</v>
      </c>
      <c r="AM19" s="370">
        <v>0</v>
      </c>
      <c r="AN19" s="370">
        <v>0</v>
      </c>
      <c r="AO19" s="370">
        <v>0</v>
      </c>
      <c r="AP19" s="370">
        <v>0</v>
      </c>
      <c r="AQ19" s="370">
        <v>0</v>
      </c>
      <c r="AR19" s="370">
        <v>0</v>
      </c>
      <c r="AS19" s="370">
        <v>0</v>
      </c>
      <c r="AT19" s="370">
        <v>36770</v>
      </c>
      <c r="AU19" s="370">
        <v>0</v>
      </c>
      <c r="AV19" s="370">
        <v>0</v>
      </c>
      <c r="AW19" s="370">
        <v>0</v>
      </c>
    </row>
    <row r="20" spans="3:49" x14ac:dyDescent="0.3">
      <c r="C20" s="370">
        <v>22</v>
      </c>
      <c r="D20" s="370">
        <v>2</v>
      </c>
      <c r="E20" s="370">
        <v>9</v>
      </c>
      <c r="F20" s="370">
        <v>10014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0">
        <v>0</v>
      </c>
      <c r="M20" s="370">
        <v>0</v>
      </c>
      <c r="N20" s="370">
        <v>0</v>
      </c>
      <c r="O20" s="370">
        <v>2748</v>
      </c>
      <c r="P20" s="370">
        <v>0</v>
      </c>
      <c r="Q20" s="370">
        <v>0</v>
      </c>
      <c r="R20" s="370">
        <v>0</v>
      </c>
      <c r="S20" s="370">
        <v>0</v>
      </c>
      <c r="T20" s="370">
        <v>0</v>
      </c>
      <c r="U20" s="370">
        <v>0</v>
      </c>
      <c r="V20" s="370">
        <v>1180</v>
      </c>
      <c r="W20" s="370">
        <v>2748</v>
      </c>
      <c r="X20" s="370">
        <v>0</v>
      </c>
      <c r="Y20" s="370">
        <v>0</v>
      </c>
      <c r="Z20" s="370">
        <v>0</v>
      </c>
      <c r="AA20" s="370">
        <v>0</v>
      </c>
      <c r="AB20" s="370">
        <v>2748</v>
      </c>
      <c r="AC20" s="370">
        <v>0</v>
      </c>
      <c r="AD20" s="370">
        <v>0</v>
      </c>
      <c r="AE20" s="370">
        <v>0</v>
      </c>
      <c r="AF20" s="370">
        <v>0</v>
      </c>
      <c r="AG20" s="370">
        <v>0</v>
      </c>
      <c r="AH20" s="370">
        <v>0</v>
      </c>
      <c r="AI20" s="370">
        <v>0</v>
      </c>
      <c r="AJ20" s="370">
        <v>0</v>
      </c>
      <c r="AK20" s="370">
        <v>0</v>
      </c>
      <c r="AL20" s="370">
        <v>0</v>
      </c>
      <c r="AM20" s="370">
        <v>0</v>
      </c>
      <c r="AN20" s="370">
        <v>0</v>
      </c>
      <c r="AO20" s="370">
        <v>0</v>
      </c>
      <c r="AP20" s="370">
        <v>0</v>
      </c>
      <c r="AQ20" s="370">
        <v>0</v>
      </c>
      <c r="AR20" s="370">
        <v>0</v>
      </c>
      <c r="AS20" s="370">
        <v>0</v>
      </c>
      <c r="AT20" s="370">
        <v>590</v>
      </c>
      <c r="AU20" s="370">
        <v>0</v>
      </c>
      <c r="AV20" s="370">
        <v>0</v>
      </c>
      <c r="AW20" s="370">
        <v>0</v>
      </c>
    </row>
    <row r="21" spans="3:49" x14ac:dyDescent="0.3">
      <c r="C21" s="370">
        <v>22</v>
      </c>
      <c r="D21" s="370">
        <v>2</v>
      </c>
      <c r="E21" s="370">
        <v>10</v>
      </c>
      <c r="F21" s="370">
        <v>1450</v>
      </c>
      <c r="G21" s="370">
        <v>1450</v>
      </c>
      <c r="H21" s="370">
        <v>0</v>
      </c>
      <c r="I21" s="370">
        <v>0</v>
      </c>
      <c r="J21" s="370">
        <v>0</v>
      </c>
      <c r="K21" s="370">
        <v>0</v>
      </c>
      <c r="L21" s="370">
        <v>0</v>
      </c>
      <c r="M21" s="370">
        <v>0</v>
      </c>
      <c r="N21" s="370">
        <v>0</v>
      </c>
      <c r="O21" s="370">
        <v>0</v>
      </c>
      <c r="P21" s="370">
        <v>0</v>
      </c>
      <c r="Q21" s="370">
        <v>0</v>
      </c>
      <c r="R21" s="370">
        <v>0</v>
      </c>
      <c r="S21" s="370">
        <v>0</v>
      </c>
      <c r="T21" s="370">
        <v>0</v>
      </c>
      <c r="U21" s="370">
        <v>0</v>
      </c>
      <c r="V21" s="370">
        <v>0</v>
      </c>
      <c r="W21" s="370">
        <v>0</v>
      </c>
      <c r="X21" s="370">
        <v>0</v>
      </c>
      <c r="Y21" s="370">
        <v>0</v>
      </c>
      <c r="Z21" s="370">
        <v>0</v>
      </c>
      <c r="AA21" s="370">
        <v>0</v>
      </c>
      <c r="AB21" s="370">
        <v>0</v>
      </c>
      <c r="AC21" s="370">
        <v>0</v>
      </c>
      <c r="AD21" s="370">
        <v>0</v>
      </c>
      <c r="AE21" s="370">
        <v>0</v>
      </c>
      <c r="AF21" s="370">
        <v>0</v>
      </c>
      <c r="AG21" s="370">
        <v>0</v>
      </c>
      <c r="AH21" s="370">
        <v>0</v>
      </c>
      <c r="AI21" s="370">
        <v>0</v>
      </c>
      <c r="AJ21" s="370">
        <v>0</v>
      </c>
      <c r="AK21" s="370">
        <v>0</v>
      </c>
      <c r="AL21" s="370">
        <v>0</v>
      </c>
      <c r="AM21" s="370">
        <v>0</v>
      </c>
      <c r="AN21" s="370">
        <v>0</v>
      </c>
      <c r="AO21" s="370">
        <v>0</v>
      </c>
      <c r="AP21" s="370">
        <v>0</v>
      </c>
      <c r="AQ21" s="370">
        <v>0</v>
      </c>
      <c r="AR21" s="370">
        <v>0</v>
      </c>
      <c r="AS21" s="370">
        <v>0</v>
      </c>
      <c r="AT21" s="370">
        <v>0</v>
      </c>
      <c r="AU21" s="370">
        <v>0</v>
      </c>
      <c r="AV21" s="370">
        <v>0</v>
      </c>
      <c r="AW21" s="370">
        <v>0</v>
      </c>
    </row>
    <row r="22" spans="3:49" x14ac:dyDescent="0.3">
      <c r="C22" s="370">
        <v>22</v>
      </c>
      <c r="D22" s="370">
        <v>2</v>
      </c>
      <c r="E22" s="370">
        <v>11</v>
      </c>
      <c r="F22" s="370">
        <v>5129.3910011057242</v>
      </c>
      <c r="G22" s="370">
        <v>3046.0576677723907</v>
      </c>
      <c r="H22" s="370">
        <v>2083.3333333333335</v>
      </c>
      <c r="I22" s="370">
        <v>0</v>
      </c>
      <c r="J22" s="370">
        <v>0</v>
      </c>
      <c r="K22" s="370">
        <v>0</v>
      </c>
      <c r="L22" s="370">
        <v>0</v>
      </c>
      <c r="M22" s="370">
        <v>0</v>
      </c>
      <c r="N22" s="370">
        <v>0</v>
      </c>
      <c r="O22" s="370">
        <v>0</v>
      </c>
      <c r="P22" s="370">
        <v>0</v>
      </c>
      <c r="Q22" s="370">
        <v>0</v>
      </c>
      <c r="R22" s="370">
        <v>0</v>
      </c>
      <c r="S22" s="370">
        <v>0</v>
      </c>
      <c r="T22" s="370">
        <v>0</v>
      </c>
      <c r="U22" s="370">
        <v>0</v>
      </c>
      <c r="V22" s="370">
        <v>0</v>
      </c>
      <c r="W22" s="370">
        <v>0</v>
      </c>
      <c r="X22" s="370">
        <v>0</v>
      </c>
      <c r="Y22" s="370">
        <v>0</v>
      </c>
      <c r="Z22" s="370">
        <v>0</v>
      </c>
      <c r="AA22" s="370">
        <v>0</v>
      </c>
      <c r="AB22" s="370">
        <v>0</v>
      </c>
      <c r="AC22" s="370">
        <v>0</v>
      </c>
      <c r="AD22" s="370">
        <v>0</v>
      </c>
      <c r="AE22" s="370">
        <v>0</v>
      </c>
      <c r="AF22" s="370">
        <v>0</v>
      </c>
      <c r="AG22" s="370">
        <v>0</v>
      </c>
      <c r="AH22" s="370">
        <v>0</v>
      </c>
      <c r="AI22" s="370">
        <v>0</v>
      </c>
      <c r="AJ22" s="370">
        <v>0</v>
      </c>
      <c r="AK22" s="370">
        <v>0</v>
      </c>
      <c r="AL22" s="370">
        <v>0</v>
      </c>
      <c r="AM22" s="370">
        <v>0</v>
      </c>
      <c r="AN22" s="370">
        <v>0</v>
      </c>
      <c r="AO22" s="370">
        <v>0</v>
      </c>
      <c r="AP22" s="370">
        <v>0</v>
      </c>
      <c r="AQ22" s="370">
        <v>0</v>
      </c>
      <c r="AR22" s="370">
        <v>0</v>
      </c>
      <c r="AS22" s="370">
        <v>0</v>
      </c>
      <c r="AT22" s="370">
        <v>0</v>
      </c>
      <c r="AU22" s="370">
        <v>0</v>
      </c>
      <c r="AV22" s="370">
        <v>0</v>
      </c>
      <c r="AW22" s="370">
        <v>0</v>
      </c>
    </row>
    <row r="23" spans="3:49" x14ac:dyDescent="0.3">
      <c r="C23" s="370">
        <v>22</v>
      </c>
      <c r="D23" s="370">
        <v>3</v>
      </c>
      <c r="E23" s="370">
        <v>1</v>
      </c>
      <c r="F23" s="370">
        <v>37.25</v>
      </c>
      <c r="G23" s="370">
        <v>0</v>
      </c>
      <c r="H23" s="370">
        <v>0</v>
      </c>
      <c r="I23" s="370">
        <v>4</v>
      </c>
      <c r="J23" s="370">
        <v>0</v>
      </c>
      <c r="K23" s="370">
        <v>0</v>
      </c>
      <c r="L23" s="370">
        <v>9.5500000000000007</v>
      </c>
      <c r="M23" s="370">
        <v>0</v>
      </c>
      <c r="N23" s="370">
        <v>0</v>
      </c>
      <c r="O23" s="370">
        <v>1</v>
      </c>
      <c r="P23" s="370">
        <v>0</v>
      </c>
      <c r="Q23" s="370">
        <v>2</v>
      </c>
      <c r="R23" s="370">
        <v>3</v>
      </c>
      <c r="S23" s="370">
        <v>0</v>
      </c>
      <c r="T23" s="370">
        <v>0</v>
      </c>
      <c r="U23" s="370">
        <v>0</v>
      </c>
      <c r="V23" s="370">
        <v>12.7</v>
      </c>
      <c r="W23" s="370">
        <v>1</v>
      </c>
      <c r="X23" s="370">
        <v>0</v>
      </c>
      <c r="Y23" s="370">
        <v>0</v>
      </c>
      <c r="Z23" s="370">
        <v>0</v>
      </c>
      <c r="AA23" s="370">
        <v>0</v>
      </c>
      <c r="AB23" s="370">
        <v>2</v>
      </c>
      <c r="AC23" s="370">
        <v>0</v>
      </c>
      <c r="AD23" s="370">
        <v>0</v>
      </c>
      <c r="AE23" s="370">
        <v>0</v>
      </c>
      <c r="AF23" s="370">
        <v>0</v>
      </c>
      <c r="AG23" s="370">
        <v>0</v>
      </c>
      <c r="AH23" s="370">
        <v>0</v>
      </c>
      <c r="AI23" s="370">
        <v>0</v>
      </c>
      <c r="AJ23" s="370">
        <v>0</v>
      </c>
      <c r="AK23" s="370">
        <v>0</v>
      </c>
      <c r="AL23" s="370">
        <v>0</v>
      </c>
      <c r="AM23" s="370">
        <v>0</v>
      </c>
      <c r="AN23" s="370">
        <v>0</v>
      </c>
      <c r="AO23" s="370">
        <v>0</v>
      </c>
      <c r="AP23" s="370">
        <v>0</v>
      </c>
      <c r="AQ23" s="370">
        <v>0</v>
      </c>
      <c r="AR23" s="370">
        <v>0</v>
      </c>
      <c r="AS23" s="370">
        <v>0</v>
      </c>
      <c r="AT23" s="370">
        <v>2</v>
      </c>
      <c r="AU23" s="370">
        <v>0</v>
      </c>
      <c r="AV23" s="370">
        <v>0</v>
      </c>
      <c r="AW23" s="370">
        <v>0</v>
      </c>
    </row>
    <row r="24" spans="3:49" x14ac:dyDescent="0.3">
      <c r="C24" s="370">
        <v>22</v>
      </c>
      <c r="D24" s="370">
        <v>3</v>
      </c>
      <c r="E24" s="370">
        <v>2</v>
      </c>
      <c r="F24" s="370">
        <v>6037.5</v>
      </c>
      <c r="G24" s="370">
        <v>0</v>
      </c>
      <c r="H24" s="370">
        <v>0</v>
      </c>
      <c r="I24" s="370">
        <v>681.5</v>
      </c>
      <c r="J24" s="370">
        <v>0</v>
      </c>
      <c r="K24" s="370">
        <v>0</v>
      </c>
      <c r="L24" s="370">
        <v>1645</v>
      </c>
      <c r="M24" s="370">
        <v>0</v>
      </c>
      <c r="N24" s="370">
        <v>0</v>
      </c>
      <c r="O24" s="370">
        <v>184</v>
      </c>
      <c r="P24" s="370">
        <v>0</v>
      </c>
      <c r="Q24" s="370">
        <v>345</v>
      </c>
      <c r="R24" s="370">
        <v>521</v>
      </c>
      <c r="S24" s="370">
        <v>0</v>
      </c>
      <c r="T24" s="370">
        <v>0</v>
      </c>
      <c r="U24" s="370">
        <v>0</v>
      </c>
      <c r="V24" s="370">
        <v>2095</v>
      </c>
      <c r="W24" s="370">
        <v>24</v>
      </c>
      <c r="X24" s="370">
        <v>0</v>
      </c>
      <c r="Y24" s="370">
        <v>0</v>
      </c>
      <c r="Z24" s="370">
        <v>0</v>
      </c>
      <c r="AA24" s="370">
        <v>0</v>
      </c>
      <c r="AB24" s="370">
        <v>174</v>
      </c>
      <c r="AC24" s="370">
        <v>0</v>
      </c>
      <c r="AD24" s="370">
        <v>0</v>
      </c>
      <c r="AE24" s="370">
        <v>0</v>
      </c>
      <c r="AF24" s="370">
        <v>0</v>
      </c>
      <c r="AG24" s="370">
        <v>0</v>
      </c>
      <c r="AH24" s="370">
        <v>0</v>
      </c>
      <c r="AI24" s="370">
        <v>0</v>
      </c>
      <c r="AJ24" s="370">
        <v>0</v>
      </c>
      <c r="AK24" s="370">
        <v>0</v>
      </c>
      <c r="AL24" s="370">
        <v>0</v>
      </c>
      <c r="AM24" s="370">
        <v>0</v>
      </c>
      <c r="AN24" s="370">
        <v>0</v>
      </c>
      <c r="AO24" s="370">
        <v>0</v>
      </c>
      <c r="AP24" s="370">
        <v>0</v>
      </c>
      <c r="AQ24" s="370">
        <v>0</v>
      </c>
      <c r="AR24" s="370">
        <v>0</v>
      </c>
      <c r="AS24" s="370">
        <v>0</v>
      </c>
      <c r="AT24" s="370">
        <v>368</v>
      </c>
      <c r="AU24" s="370">
        <v>0</v>
      </c>
      <c r="AV24" s="370">
        <v>0</v>
      </c>
      <c r="AW24" s="370">
        <v>0</v>
      </c>
    </row>
    <row r="25" spans="3:49" x14ac:dyDescent="0.3">
      <c r="C25" s="370">
        <v>22</v>
      </c>
      <c r="D25" s="370">
        <v>3</v>
      </c>
      <c r="E25" s="370">
        <v>3</v>
      </c>
      <c r="F25" s="370">
        <v>92.5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0">
        <v>76</v>
      </c>
      <c r="M25" s="370">
        <v>0</v>
      </c>
      <c r="N25" s="370">
        <v>0</v>
      </c>
      <c r="O25" s="370">
        <v>0</v>
      </c>
      <c r="P25" s="370">
        <v>0</v>
      </c>
      <c r="Q25" s="370">
        <v>0</v>
      </c>
      <c r="R25" s="370">
        <v>0</v>
      </c>
      <c r="S25" s="370">
        <v>0</v>
      </c>
      <c r="T25" s="370">
        <v>0</v>
      </c>
      <c r="U25" s="370">
        <v>0</v>
      </c>
      <c r="V25" s="370">
        <v>16.5</v>
      </c>
      <c r="W25" s="370">
        <v>0</v>
      </c>
      <c r="X25" s="370">
        <v>0</v>
      </c>
      <c r="Y25" s="370">
        <v>0</v>
      </c>
      <c r="Z25" s="370">
        <v>0</v>
      </c>
      <c r="AA25" s="370">
        <v>0</v>
      </c>
      <c r="AB25" s="370">
        <v>0</v>
      </c>
      <c r="AC25" s="370">
        <v>0</v>
      </c>
      <c r="AD25" s="370">
        <v>0</v>
      </c>
      <c r="AE25" s="370">
        <v>0</v>
      </c>
      <c r="AF25" s="370">
        <v>0</v>
      </c>
      <c r="AG25" s="370">
        <v>0</v>
      </c>
      <c r="AH25" s="370">
        <v>0</v>
      </c>
      <c r="AI25" s="370">
        <v>0</v>
      </c>
      <c r="AJ25" s="370">
        <v>0</v>
      </c>
      <c r="AK25" s="370">
        <v>0</v>
      </c>
      <c r="AL25" s="370">
        <v>0</v>
      </c>
      <c r="AM25" s="370">
        <v>0</v>
      </c>
      <c r="AN25" s="370">
        <v>0</v>
      </c>
      <c r="AO25" s="370">
        <v>0</v>
      </c>
      <c r="AP25" s="370">
        <v>0</v>
      </c>
      <c r="AQ25" s="370">
        <v>0</v>
      </c>
      <c r="AR25" s="370">
        <v>0</v>
      </c>
      <c r="AS25" s="370">
        <v>0</v>
      </c>
      <c r="AT25" s="370">
        <v>0</v>
      </c>
      <c r="AU25" s="370">
        <v>0</v>
      </c>
      <c r="AV25" s="370">
        <v>0</v>
      </c>
      <c r="AW25" s="370">
        <v>0</v>
      </c>
    </row>
    <row r="26" spans="3:49" x14ac:dyDescent="0.3">
      <c r="C26" s="370">
        <v>22</v>
      </c>
      <c r="D26" s="370">
        <v>3</v>
      </c>
      <c r="E26" s="370">
        <v>4</v>
      </c>
      <c r="F26" s="370">
        <v>400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0">
        <v>168</v>
      </c>
      <c r="M26" s="370">
        <v>0</v>
      </c>
      <c r="N26" s="370">
        <v>0</v>
      </c>
      <c r="O26" s="370">
        <v>24</v>
      </c>
      <c r="P26" s="370">
        <v>0</v>
      </c>
      <c r="Q26" s="370">
        <v>16</v>
      </c>
      <c r="R26" s="370">
        <v>16</v>
      </c>
      <c r="S26" s="370">
        <v>0</v>
      </c>
      <c r="T26" s="370">
        <v>0</v>
      </c>
      <c r="U26" s="370">
        <v>0</v>
      </c>
      <c r="V26" s="370">
        <v>161</v>
      </c>
      <c r="W26" s="370">
        <v>0</v>
      </c>
      <c r="X26" s="370">
        <v>0</v>
      </c>
      <c r="Y26" s="370">
        <v>0</v>
      </c>
      <c r="Z26" s="370">
        <v>0</v>
      </c>
      <c r="AA26" s="370">
        <v>0</v>
      </c>
      <c r="AB26" s="370">
        <v>15</v>
      </c>
      <c r="AC26" s="370">
        <v>0</v>
      </c>
      <c r="AD26" s="370">
        <v>0</v>
      </c>
      <c r="AE26" s="370">
        <v>0</v>
      </c>
      <c r="AF26" s="370">
        <v>0</v>
      </c>
      <c r="AG26" s="370">
        <v>0</v>
      </c>
      <c r="AH26" s="370">
        <v>0</v>
      </c>
      <c r="AI26" s="370">
        <v>0</v>
      </c>
      <c r="AJ26" s="370">
        <v>0</v>
      </c>
      <c r="AK26" s="370">
        <v>0</v>
      </c>
      <c r="AL26" s="370">
        <v>0</v>
      </c>
      <c r="AM26" s="370">
        <v>0</v>
      </c>
      <c r="AN26" s="370">
        <v>0</v>
      </c>
      <c r="AO26" s="370">
        <v>0</v>
      </c>
      <c r="AP26" s="370">
        <v>0</v>
      </c>
      <c r="AQ26" s="370">
        <v>0</v>
      </c>
      <c r="AR26" s="370">
        <v>0</v>
      </c>
      <c r="AS26" s="370">
        <v>0</v>
      </c>
      <c r="AT26" s="370">
        <v>0</v>
      </c>
      <c r="AU26" s="370">
        <v>0</v>
      </c>
      <c r="AV26" s="370">
        <v>0</v>
      </c>
      <c r="AW26" s="370">
        <v>0</v>
      </c>
    </row>
    <row r="27" spans="3:49" x14ac:dyDescent="0.3">
      <c r="C27" s="370">
        <v>22</v>
      </c>
      <c r="D27" s="370">
        <v>3</v>
      </c>
      <c r="E27" s="370">
        <v>6</v>
      </c>
      <c r="F27" s="370">
        <v>1657699</v>
      </c>
      <c r="G27" s="370">
        <v>0</v>
      </c>
      <c r="H27" s="370">
        <v>0</v>
      </c>
      <c r="I27" s="370">
        <v>91906</v>
      </c>
      <c r="J27" s="370">
        <v>0</v>
      </c>
      <c r="K27" s="370">
        <v>1535</v>
      </c>
      <c r="L27" s="370">
        <v>740718</v>
      </c>
      <c r="M27" s="370">
        <v>0</v>
      </c>
      <c r="N27" s="370">
        <v>0</v>
      </c>
      <c r="O27" s="370">
        <v>78775</v>
      </c>
      <c r="P27" s="370">
        <v>0</v>
      </c>
      <c r="Q27" s="370">
        <v>81310</v>
      </c>
      <c r="R27" s="370">
        <v>124897</v>
      </c>
      <c r="S27" s="370">
        <v>0</v>
      </c>
      <c r="T27" s="370">
        <v>0</v>
      </c>
      <c r="U27" s="370">
        <v>0</v>
      </c>
      <c r="V27" s="370">
        <v>451074</v>
      </c>
      <c r="W27" s="370">
        <v>10251</v>
      </c>
      <c r="X27" s="370">
        <v>0</v>
      </c>
      <c r="Y27" s="370">
        <v>0</v>
      </c>
      <c r="Z27" s="370">
        <v>0</v>
      </c>
      <c r="AA27" s="370">
        <v>0</v>
      </c>
      <c r="AB27" s="370">
        <v>39603</v>
      </c>
      <c r="AC27" s="370">
        <v>0</v>
      </c>
      <c r="AD27" s="370">
        <v>0</v>
      </c>
      <c r="AE27" s="370">
        <v>0</v>
      </c>
      <c r="AF27" s="370">
        <v>0</v>
      </c>
      <c r="AG27" s="370">
        <v>0</v>
      </c>
      <c r="AH27" s="370">
        <v>0</v>
      </c>
      <c r="AI27" s="370">
        <v>0</v>
      </c>
      <c r="AJ27" s="370">
        <v>0</v>
      </c>
      <c r="AK27" s="370">
        <v>0</v>
      </c>
      <c r="AL27" s="370">
        <v>0</v>
      </c>
      <c r="AM27" s="370">
        <v>0</v>
      </c>
      <c r="AN27" s="370">
        <v>0</v>
      </c>
      <c r="AO27" s="370">
        <v>0</v>
      </c>
      <c r="AP27" s="370">
        <v>0</v>
      </c>
      <c r="AQ27" s="370">
        <v>0</v>
      </c>
      <c r="AR27" s="370">
        <v>0</v>
      </c>
      <c r="AS27" s="370">
        <v>0</v>
      </c>
      <c r="AT27" s="370">
        <v>37630</v>
      </c>
      <c r="AU27" s="370">
        <v>0</v>
      </c>
      <c r="AV27" s="370">
        <v>0</v>
      </c>
      <c r="AW27" s="370">
        <v>0</v>
      </c>
    </row>
    <row r="28" spans="3:49" x14ac:dyDescent="0.3">
      <c r="C28" s="370">
        <v>22</v>
      </c>
      <c r="D28" s="370">
        <v>3</v>
      </c>
      <c r="E28" s="370">
        <v>9</v>
      </c>
      <c r="F28" s="370">
        <v>34374</v>
      </c>
      <c r="G28" s="370">
        <v>0</v>
      </c>
      <c r="H28" s="370">
        <v>0</v>
      </c>
      <c r="I28" s="370">
        <v>1770</v>
      </c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14353</v>
      </c>
      <c r="P28" s="370">
        <v>0</v>
      </c>
      <c r="Q28" s="370">
        <v>0</v>
      </c>
      <c r="R28" s="370">
        <v>0</v>
      </c>
      <c r="S28" s="370">
        <v>0</v>
      </c>
      <c r="T28" s="370">
        <v>0</v>
      </c>
      <c r="U28" s="370">
        <v>0</v>
      </c>
      <c r="V28" s="370">
        <v>5590</v>
      </c>
      <c r="W28" s="370">
        <v>358</v>
      </c>
      <c r="X28" s="370">
        <v>0</v>
      </c>
      <c r="Y28" s="370">
        <v>0</v>
      </c>
      <c r="Z28" s="370">
        <v>0</v>
      </c>
      <c r="AA28" s="370">
        <v>0</v>
      </c>
      <c r="AB28" s="370">
        <v>10853</v>
      </c>
      <c r="AC28" s="370">
        <v>0</v>
      </c>
      <c r="AD28" s="370">
        <v>0</v>
      </c>
      <c r="AE28" s="370">
        <v>0</v>
      </c>
      <c r="AF28" s="370">
        <v>0</v>
      </c>
      <c r="AG28" s="370">
        <v>0</v>
      </c>
      <c r="AH28" s="370">
        <v>0</v>
      </c>
      <c r="AI28" s="370">
        <v>0</v>
      </c>
      <c r="AJ28" s="370">
        <v>0</v>
      </c>
      <c r="AK28" s="370">
        <v>0</v>
      </c>
      <c r="AL28" s="370">
        <v>0</v>
      </c>
      <c r="AM28" s="370">
        <v>0</v>
      </c>
      <c r="AN28" s="370">
        <v>0</v>
      </c>
      <c r="AO28" s="370">
        <v>0</v>
      </c>
      <c r="AP28" s="370">
        <v>0</v>
      </c>
      <c r="AQ28" s="370">
        <v>0</v>
      </c>
      <c r="AR28" s="370">
        <v>0</v>
      </c>
      <c r="AS28" s="370">
        <v>0</v>
      </c>
      <c r="AT28" s="370">
        <v>1450</v>
      </c>
      <c r="AU28" s="370">
        <v>0</v>
      </c>
      <c r="AV28" s="370">
        <v>0</v>
      </c>
      <c r="AW28" s="370">
        <v>0</v>
      </c>
    </row>
    <row r="29" spans="3:49" x14ac:dyDescent="0.3">
      <c r="C29" s="370">
        <v>22</v>
      </c>
      <c r="D29" s="370">
        <v>3</v>
      </c>
      <c r="E29" s="370">
        <v>11</v>
      </c>
      <c r="F29" s="370">
        <v>5129.3910011057242</v>
      </c>
      <c r="G29" s="370">
        <v>3046.0576677723907</v>
      </c>
      <c r="H29" s="370">
        <v>2083.3333333333335</v>
      </c>
      <c r="I29" s="370">
        <v>0</v>
      </c>
      <c r="J29" s="370">
        <v>0</v>
      </c>
      <c r="K29" s="370">
        <v>0</v>
      </c>
      <c r="L29" s="370">
        <v>0</v>
      </c>
      <c r="M29" s="370">
        <v>0</v>
      </c>
      <c r="N29" s="370">
        <v>0</v>
      </c>
      <c r="O29" s="370">
        <v>0</v>
      </c>
      <c r="P29" s="370">
        <v>0</v>
      </c>
      <c r="Q29" s="370">
        <v>0</v>
      </c>
      <c r="R29" s="370">
        <v>0</v>
      </c>
      <c r="S29" s="370">
        <v>0</v>
      </c>
      <c r="T29" s="370">
        <v>0</v>
      </c>
      <c r="U29" s="370">
        <v>0</v>
      </c>
      <c r="V29" s="370">
        <v>0</v>
      </c>
      <c r="W29" s="370">
        <v>0</v>
      </c>
      <c r="X29" s="370">
        <v>0</v>
      </c>
      <c r="Y29" s="370">
        <v>0</v>
      </c>
      <c r="Z29" s="370">
        <v>0</v>
      </c>
      <c r="AA29" s="370">
        <v>0</v>
      </c>
      <c r="AB29" s="370">
        <v>0</v>
      </c>
      <c r="AC29" s="370">
        <v>0</v>
      </c>
      <c r="AD29" s="370">
        <v>0</v>
      </c>
      <c r="AE29" s="370">
        <v>0</v>
      </c>
      <c r="AF29" s="370">
        <v>0</v>
      </c>
      <c r="AG29" s="370">
        <v>0</v>
      </c>
      <c r="AH29" s="370">
        <v>0</v>
      </c>
      <c r="AI29" s="370">
        <v>0</v>
      </c>
      <c r="AJ29" s="370">
        <v>0</v>
      </c>
      <c r="AK29" s="370">
        <v>0</v>
      </c>
      <c r="AL29" s="370">
        <v>0</v>
      </c>
      <c r="AM29" s="370">
        <v>0</v>
      </c>
      <c r="AN29" s="370">
        <v>0</v>
      </c>
      <c r="AO29" s="370">
        <v>0</v>
      </c>
      <c r="AP29" s="370">
        <v>0</v>
      </c>
      <c r="AQ29" s="370">
        <v>0</v>
      </c>
      <c r="AR29" s="370">
        <v>0</v>
      </c>
      <c r="AS29" s="370">
        <v>0</v>
      </c>
      <c r="AT29" s="370">
        <v>0</v>
      </c>
      <c r="AU29" s="370">
        <v>0</v>
      </c>
      <c r="AV29" s="370">
        <v>0</v>
      </c>
      <c r="AW29" s="370">
        <v>0</v>
      </c>
    </row>
    <row r="30" spans="3:49" x14ac:dyDescent="0.3">
      <c r="C30" s="370">
        <v>22</v>
      </c>
      <c r="D30" s="370">
        <v>4</v>
      </c>
      <c r="E30" s="370">
        <v>1</v>
      </c>
      <c r="F30" s="370">
        <v>36.25</v>
      </c>
      <c r="G30" s="370">
        <v>0</v>
      </c>
      <c r="H30" s="370">
        <v>0</v>
      </c>
      <c r="I30" s="370">
        <v>4</v>
      </c>
      <c r="J30" s="370">
        <v>0</v>
      </c>
      <c r="K30" s="370">
        <v>0</v>
      </c>
      <c r="L30" s="370">
        <v>9.5500000000000007</v>
      </c>
      <c r="M30" s="370">
        <v>0</v>
      </c>
      <c r="N30" s="370">
        <v>0</v>
      </c>
      <c r="O30" s="370">
        <v>1</v>
      </c>
      <c r="P30" s="370">
        <v>0</v>
      </c>
      <c r="Q30" s="370">
        <v>2</v>
      </c>
      <c r="R30" s="370">
        <v>3</v>
      </c>
      <c r="S30" s="370">
        <v>0</v>
      </c>
      <c r="T30" s="370">
        <v>0</v>
      </c>
      <c r="U30" s="370">
        <v>0</v>
      </c>
      <c r="V30" s="370">
        <v>12.7</v>
      </c>
      <c r="W30" s="370">
        <v>1</v>
      </c>
      <c r="X30" s="370">
        <v>0</v>
      </c>
      <c r="Y30" s="370">
        <v>0</v>
      </c>
      <c r="Z30" s="370">
        <v>0</v>
      </c>
      <c r="AA30" s="370">
        <v>0</v>
      </c>
      <c r="AB30" s="370">
        <v>1</v>
      </c>
      <c r="AC30" s="370">
        <v>0</v>
      </c>
      <c r="AD30" s="370">
        <v>0</v>
      </c>
      <c r="AE30" s="370">
        <v>0</v>
      </c>
      <c r="AF30" s="370">
        <v>0</v>
      </c>
      <c r="AG30" s="370">
        <v>0</v>
      </c>
      <c r="AH30" s="370">
        <v>0</v>
      </c>
      <c r="AI30" s="370">
        <v>0</v>
      </c>
      <c r="AJ30" s="370">
        <v>0</v>
      </c>
      <c r="AK30" s="370">
        <v>0</v>
      </c>
      <c r="AL30" s="370">
        <v>0</v>
      </c>
      <c r="AM30" s="370">
        <v>0</v>
      </c>
      <c r="AN30" s="370">
        <v>0</v>
      </c>
      <c r="AO30" s="370">
        <v>0</v>
      </c>
      <c r="AP30" s="370">
        <v>0</v>
      </c>
      <c r="AQ30" s="370">
        <v>0</v>
      </c>
      <c r="AR30" s="370">
        <v>0</v>
      </c>
      <c r="AS30" s="370">
        <v>0</v>
      </c>
      <c r="AT30" s="370">
        <v>2</v>
      </c>
      <c r="AU30" s="370">
        <v>0</v>
      </c>
      <c r="AV30" s="370">
        <v>0</v>
      </c>
      <c r="AW30" s="370">
        <v>0</v>
      </c>
    </row>
    <row r="31" spans="3:49" x14ac:dyDescent="0.3">
      <c r="C31" s="370">
        <v>22</v>
      </c>
      <c r="D31" s="370">
        <v>4</v>
      </c>
      <c r="E31" s="370">
        <v>2</v>
      </c>
      <c r="F31" s="370">
        <v>5252.5</v>
      </c>
      <c r="G31" s="370">
        <v>0</v>
      </c>
      <c r="H31" s="370">
        <v>0</v>
      </c>
      <c r="I31" s="370">
        <v>584</v>
      </c>
      <c r="J31" s="370">
        <v>0</v>
      </c>
      <c r="K31" s="370">
        <v>0</v>
      </c>
      <c r="L31" s="370">
        <v>1302</v>
      </c>
      <c r="M31" s="370">
        <v>0</v>
      </c>
      <c r="N31" s="370">
        <v>0</v>
      </c>
      <c r="O31" s="370">
        <v>160</v>
      </c>
      <c r="P31" s="370">
        <v>0</v>
      </c>
      <c r="Q31" s="370">
        <v>300</v>
      </c>
      <c r="R31" s="370">
        <v>460</v>
      </c>
      <c r="S31" s="370">
        <v>0</v>
      </c>
      <c r="T31" s="370">
        <v>0</v>
      </c>
      <c r="U31" s="370">
        <v>0</v>
      </c>
      <c r="V31" s="370">
        <v>1888.5</v>
      </c>
      <c r="W31" s="370">
        <v>120</v>
      </c>
      <c r="X31" s="370">
        <v>0</v>
      </c>
      <c r="Y31" s="370">
        <v>0</v>
      </c>
      <c r="Z31" s="370">
        <v>0</v>
      </c>
      <c r="AA31" s="370">
        <v>0</v>
      </c>
      <c r="AB31" s="370">
        <v>158</v>
      </c>
      <c r="AC31" s="370">
        <v>0</v>
      </c>
      <c r="AD31" s="370">
        <v>0</v>
      </c>
      <c r="AE31" s="370">
        <v>0</v>
      </c>
      <c r="AF31" s="370">
        <v>0</v>
      </c>
      <c r="AG31" s="370">
        <v>0</v>
      </c>
      <c r="AH31" s="370">
        <v>0</v>
      </c>
      <c r="AI31" s="370">
        <v>0</v>
      </c>
      <c r="AJ31" s="370">
        <v>0</v>
      </c>
      <c r="AK31" s="370">
        <v>0</v>
      </c>
      <c r="AL31" s="370">
        <v>0</v>
      </c>
      <c r="AM31" s="370">
        <v>0</v>
      </c>
      <c r="AN31" s="370">
        <v>0</v>
      </c>
      <c r="AO31" s="370">
        <v>0</v>
      </c>
      <c r="AP31" s="370">
        <v>0</v>
      </c>
      <c r="AQ31" s="370">
        <v>0</v>
      </c>
      <c r="AR31" s="370">
        <v>0</v>
      </c>
      <c r="AS31" s="370">
        <v>0</v>
      </c>
      <c r="AT31" s="370">
        <v>280</v>
      </c>
      <c r="AU31" s="370">
        <v>0</v>
      </c>
      <c r="AV31" s="370">
        <v>0</v>
      </c>
      <c r="AW31" s="370">
        <v>0</v>
      </c>
    </row>
    <row r="32" spans="3:49" x14ac:dyDescent="0.3">
      <c r="C32" s="370">
        <v>22</v>
      </c>
      <c r="D32" s="370">
        <v>4</v>
      </c>
      <c r="E32" s="370">
        <v>3</v>
      </c>
      <c r="F32" s="370">
        <v>85.5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0">
        <v>72</v>
      </c>
      <c r="M32" s="370">
        <v>0</v>
      </c>
      <c r="N32" s="370">
        <v>0</v>
      </c>
      <c r="O32" s="370">
        <v>0</v>
      </c>
      <c r="P32" s="370">
        <v>0</v>
      </c>
      <c r="Q32" s="370">
        <v>0</v>
      </c>
      <c r="R32" s="370">
        <v>0</v>
      </c>
      <c r="S32" s="370">
        <v>0</v>
      </c>
      <c r="T32" s="370">
        <v>0</v>
      </c>
      <c r="U32" s="370">
        <v>0</v>
      </c>
      <c r="V32" s="370">
        <v>13.5</v>
      </c>
      <c r="W32" s="370">
        <v>0</v>
      </c>
      <c r="X32" s="370">
        <v>0</v>
      </c>
      <c r="Y32" s="370">
        <v>0</v>
      </c>
      <c r="Z32" s="370">
        <v>0</v>
      </c>
      <c r="AA32" s="370">
        <v>0</v>
      </c>
      <c r="AB32" s="370">
        <v>0</v>
      </c>
      <c r="AC32" s="370">
        <v>0</v>
      </c>
      <c r="AD32" s="370">
        <v>0</v>
      </c>
      <c r="AE32" s="370">
        <v>0</v>
      </c>
      <c r="AF32" s="370">
        <v>0</v>
      </c>
      <c r="AG32" s="370">
        <v>0</v>
      </c>
      <c r="AH32" s="370">
        <v>0</v>
      </c>
      <c r="AI32" s="370">
        <v>0</v>
      </c>
      <c r="AJ32" s="370">
        <v>0</v>
      </c>
      <c r="AK32" s="370">
        <v>0</v>
      </c>
      <c r="AL32" s="370">
        <v>0</v>
      </c>
      <c r="AM32" s="370">
        <v>0</v>
      </c>
      <c r="AN32" s="370">
        <v>0</v>
      </c>
      <c r="AO32" s="370">
        <v>0</v>
      </c>
      <c r="AP32" s="370">
        <v>0</v>
      </c>
      <c r="AQ32" s="370">
        <v>0</v>
      </c>
      <c r="AR32" s="370">
        <v>0</v>
      </c>
      <c r="AS32" s="370">
        <v>0</v>
      </c>
      <c r="AT32" s="370">
        <v>0</v>
      </c>
      <c r="AU32" s="370">
        <v>0</v>
      </c>
      <c r="AV32" s="370">
        <v>0</v>
      </c>
      <c r="AW32" s="370">
        <v>0</v>
      </c>
    </row>
    <row r="33" spans="3:49" x14ac:dyDescent="0.3">
      <c r="C33" s="370">
        <v>22</v>
      </c>
      <c r="D33" s="370">
        <v>4</v>
      </c>
      <c r="E33" s="370">
        <v>4</v>
      </c>
      <c r="F33" s="370">
        <v>397</v>
      </c>
      <c r="G33" s="370">
        <v>0</v>
      </c>
      <c r="H33" s="370">
        <v>0</v>
      </c>
      <c r="I33" s="370">
        <v>0</v>
      </c>
      <c r="J33" s="370">
        <v>0</v>
      </c>
      <c r="K33" s="370">
        <v>0</v>
      </c>
      <c r="L33" s="370">
        <v>170</v>
      </c>
      <c r="M33" s="370">
        <v>0</v>
      </c>
      <c r="N33" s="370">
        <v>0</v>
      </c>
      <c r="O33" s="370">
        <v>17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183.5</v>
      </c>
      <c r="W33" s="370">
        <v>6</v>
      </c>
      <c r="X33" s="370">
        <v>0</v>
      </c>
      <c r="Y33" s="370">
        <v>0</v>
      </c>
      <c r="Z33" s="370">
        <v>0</v>
      </c>
      <c r="AA33" s="370">
        <v>0</v>
      </c>
      <c r="AB33" s="370">
        <v>20.5</v>
      </c>
      <c r="AC33" s="370">
        <v>0</v>
      </c>
      <c r="AD33" s="370">
        <v>0</v>
      </c>
      <c r="AE33" s="370">
        <v>0</v>
      </c>
      <c r="AF33" s="370">
        <v>0</v>
      </c>
      <c r="AG33" s="370">
        <v>0</v>
      </c>
      <c r="AH33" s="370">
        <v>0</v>
      </c>
      <c r="AI33" s="370">
        <v>0</v>
      </c>
      <c r="AJ33" s="370">
        <v>0</v>
      </c>
      <c r="AK33" s="370">
        <v>0</v>
      </c>
      <c r="AL33" s="370">
        <v>0</v>
      </c>
      <c r="AM33" s="370">
        <v>0</v>
      </c>
      <c r="AN33" s="370">
        <v>0</v>
      </c>
      <c r="AO33" s="370">
        <v>0</v>
      </c>
      <c r="AP33" s="370">
        <v>0</v>
      </c>
      <c r="AQ33" s="370">
        <v>0</v>
      </c>
      <c r="AR33" s="370">
        <v>0</v>
      </c>
      <c r="AS33" s="370">
        <v>0</v>
      </c>
      <c r="AT33" s="370">
        <v>0</v>
      </c>
      <c r="AU33" s="370">
        <v>0</v>
      </c>
      <c r="AV33" s="370">
        <v>0</v>
      </c>
      <c r="AW33" s="370">
        <v>0</v>
      </c>
    </row>
    <row r="34" spans="3:49" x14ac:dyDescent="0.3">
      <c r="C34" s="370">
        <v>22</v>
      </c>
      <c r="D34" s="370">
        <v>4</v>
      </c>
      <c r="E34" s="370">
        <v>5</v>
      </c>
      <c r="F34" s="370">
        <v>24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0">
        <v>24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0</v>
      </c>
      <c r="AG34" s="370">
        <v>0</v>
      </c>
      <c r="AH34" s="370">
        <v>0</v>
      </c>
      <c r="AI34" s="370">
        <v>0</v>
      </c>
      <c r="AJ34" s="370">
        <v>0</v>
      </c>
      <c r="AK34" s="370">
        <v>0</v>
      </c>
      <c r="AL34" s="370">
        <v>0</v>
      </c>
      <c r="AM34" s="370">
        <v>0</v>
      </c>
      <c r="AN34" s="370">
        <v>0</v>
      </c>
      <c r="AO34" s="370">
        <v>0</v>
      </c>
      <c r="AP34" s="370">
        <v>0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</row>
    <row r="35" spans="3:49" x14ac:dyDescent="0.3">
      <c r="C35" s="370">
        <v>22</v>
      </c>
      <c r="D35" s="370">
        <v>4</v>
      </c>
      <c r="E35" s="370">
        <v>6</v>
      </c>
      <c r="F35" s="370">
        <v>1662270</v>
      </c>
      <c r="G35" s="370">
        <v>0</v>
      </c>
      <c r="H35" s="370">
        <v>0</v>
      </c>
      <c r="I35" s="370">
        <v>89174</v>
      </c>
      <c r="J35" s="370">
        <v>0</v>
      </c>
      <c r="K35" s="370">
        <v>0</v>
      </c>
      <c r="L35" s="370">
        <v>731529</v>
      </c>
      <c r="M35" s="370">
        <v>0</v>
      </c>
      <c r="N35" s="370">
        <v>0</v>
      </c>
      <c r="O35" s="370">
        <v>67364</v>
      </c>
      <c r="P35" s="370">
        <v>0</v>
      </c>
      <c r="Q35" s="370">
        <v>84397</v>
      </c>
      <c r="R35" s="370">
        <v>126000</v>
      </c>
      <c r="S35" s="370">
        <v>0</v>
      </c>
      <c r="T35" s="370">
        <v>0</v>
      </c>
      <c r="U35" s="370">
        <v>0</v>
      </c>
      <c r="V35" s="370">
        <v>470282</v>
      </c>
      <c r="W35" s="370">
        <v>24966</v>
      </c>
      <c r="X35" s="370">
        <v>0</v>
      </c>
      <c r="Y35" s="370">
        <v>0</v>
      </c>
      <c r="Z35" s="370">
        <v>0</v>
      </c>
      <c r="AA35" s="370">
        <v>0</v>
      </c>
      <c r="AB35" s="370">
        <v>31019</v>
      </c>
      <c r="AC35" s="370">
        <v>0</v>
      </c>
      <c r="AD35" s="370">
        <v>0</v>
      </c>
      <c r="AE35" s="370">
        <v>0</v>
      </c>
      <c r="AF35" s="370">
        <v>0</v>
      </c>
      <c r="AG35" s="370">
        <v>0</v>
      </c>
      <c r="AH35" s="370">
        <v>0</v>
      </c>
      <c r="AI35" s="370">
        <v>0</v>
      </c>
      <c r="AJ35" s="370">
        <v>0</v>
      </c>
      <c r="AK35" s="370">
        <v>0</v>
      </c>
      <c r="AL35" s="370">
        <v>0</v>
      </c>
      <c r="AM35" s="370">
        <v>0</v>
      </c>
      <c r="AN35" s="370">
        <v>0</v>
      </c>
      <c r="AO35" s="370">
        <v>0</v>
      </c>
      <c r="AP35" s="370">
        <v>0</v>
      </c>
      <c r="AQ35" s="370">
        <v>0</v>
      </c>
      <c r="AR35" s="370">
        <v>0</v>
      </c>
      <c r="AS35" s="370">
        <v>0</v>
      </c>
      <c r="AT35" s="370">
        <v>37539</v>
      </c>
      <c r="AU35" s="370">
        <v>0</v>
      </c>
      <c r="AV35" s="370">
        <v>0</v>
      </c>
      <c r="AW35" s="370">
        <v>0</v>
      </c>
    </row>
    <row r="36" spans="3:49" x14ac:dyDescent="0.3">
      <c r="C36" s="370">
        <v>22</v>
      </c>
      <c r="D36" s="370">
        <v>4</v>
      </c>
      <c r="E36" s="370">
        <v>9</v>
      </c>
      <c r="F36" s="370">
        <v>31856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0">
        <v>18316</v>
      </c>
      <c r="M36" s="370">
        <v>0</v>
      </c>
      <c r="N36" s="370">
        <v>0</v>
      </c>
      <c r="O36" s="370">
        <v>5000</v>
      </c>
      <c r="P36" s="370">
        <v>0</v>
      </c>
      <c r="Q36" s="370">
        <v>0</v>
      </c>
      <c r="R36" s="370">
        <v>0</v>
      </c>
      <c r="S36" s="370">
        <v>0</v>
      </c>
      <c r="T36" s="370">
        <v>0</v>
      </c>
      <c r="U36" s="370">
        <v>0</v>
      </c>
      <c r="V36" s="370">
        <v>7360</v>
      </c>
      <c r="W36" s="370">
        <v>0</v>
      </c>
      <c r="X36" s="370">
        <v>0</v>
      </c>
      <c r="Y36" s="370">
        <v>0</v>
      </c>
      <c r="Z36" s="370">
        <v>0</v>
      </c>
      <c r="AA36" s="370">
        <v>0</v>
      </c>
      <c r="AB36" s="370">
        <v>0</v>
      </c>
      <c r="AC36" s="370">
        <v>0</v>
      </c>
      <c r="AD36" s="370">
        <v>0</v>
      </c>
      <c r="AE36" s="370">
        <v>0</v>
      </c>
      <c r="AF36" s="370">
        <v>0</v>
      </c>
      <c r="AG36" s="370">
        <v>0</v>
      </c>
      <c r="AH36" s="370">
        <v>0</v>
      </c>
      <c r="AI36" s="370">
        <v>0</v>
      </c>
      <c r="AJ36" s="370">
        <v>0</v>
      </c>
      <c r="AK36" s="370">
        <v>0</v>
      </c>
      <c r="AL36" s="370">
        <v>0</v>
      </c>
      <c r="AM36" s="370">
        <v>0</v>
      </c>
      <c r="AN36" s="370">
        <v>0</v>
      </c>
      <c r="AO36" s="370">
        <v>0</v>
      </c>
      <c r="AP36" s="370">
        <v>0</v>
      </c>
      <c r="AQ36" s="370">
        <v>0</v>
      </c>
      <c r="AR36" s="370">
        <v>0</v>
      </c>
      <c r="AS36" s="370">
        <v>0</v>
      </c>
      <c r="AT36" s="370">
        <v>1180</v>
      </c>
      <c r="AU36" s="370">
        <v>0</v>
      </c>
      <c r="AV36" s="370">
        <v>0</v>
      </c>
      <c r="AW36" s="370">
        <v>0</v>
      </c>
    </row>
    <row r="37" spans="3:49" x14ac:dyDescent="0.3">
      <c r="C37" s="370">
        <v>22</v>
      </c>
      <c r="D37" s="370">
        <v>4</v>
      </c>
      <c r="E37" s="370">
        <v>10</v>
      </c>
      <c r="F37" s="370">
        <v>1900</v>
      </c>
      <c r="G37" s="370">
        <v>500</v>
      </c>
      <c r="H37" s="370">
        <v>1400</v>
      </c>
      <c r="I37" s="370">
        <v>0</v>
      </c>
      <c r="J37" s="370">
        <v>0</v>
      </c>
      <c r="K37" s="370">
        <v>0</v>
      </c>
      <c r="L37" s="370">
        <v>0</v>
      </c>
      <c r="M37" s="370">
        <v>0</v>
      </c>
      <c r="N37" s="370">
        <v>0</v>
      </c>
      <c r="O37" s="370">
        <v>0</v>
      </c>
      <c r="P37" s="370">
        <v>0</v>
      </c>
      <c r="Q37" s="370">
        <v>0</v>
      </c>
      <c r="R37" s="370">
        <v>0</v>
      </c>
      <c r="S37" s="370">
        <v>0</v>
      </c>
      <c r="T37" s="370">
        <v>0</v>
      </c>
      <c r="U37" s="370">
        <v>0</v>
      </c>
      <c r="V37" s="370">
        <v>0</v>
      </c>
      <c r="W37" s="370">
        <v>0</v>
      </c>
      <c r="X37" s="370">
        <v>0</v>
      </c>
      <c r="Y37" s="370">
        <v>0</v>
      </c>
      <c r="Z37" s="370">
        <v>0</v>
      </c>
      <c r="AA37" s="370">
        <v>0</v>
      </c>
      <c r="AB37" s="370">
        <v>0</v>
      </c>
      <c r="AC37" s="370">
        <v>0</v>
      </c>
      <c r="AD37" s="370">
        <v>0</v>
      </c>
      <c r="AE37" s="370">
        <v>0</v>
      </c>
      <c r="AF37" s="370">
        <v>0</v>
      </c>
      <c r="AG37" s="370">
        <v>0</v>
      </c>
      <c r="AH37" s="370">
        <v>0</v>
      </c>
      <c r="AI37" s="370">
        <v>0</v>
      </c>
      <c r="AJ37" s="370">
        <v>0</v>
      </c>
      <c r="AK37" s="370">
        <v>0</v>
      </c>
      <c r="AL37" s="370">
        <v>0</v>
      </c>
      <c r="AM37" s="370">
        <v>0</v>
      </c>
      <c r="AN37" s="370">
        <v>0</v>
      </c>
      <c r="AO37" s="370">
        <v>0</v>
      </c>
      <c r="AP37" s="370">
        <v>0</v>
      </c>
      <c r="AQ37" s="370">
        <v>0</v>
      </c>
      <c r="AR37" s="370">
        <v>0</v>
      </c>
      <c r="AS37" s="370">
        <v>0</v>
      </c>
      <c r="AT37" s="370">
        <v>0</v>
      </c>
      <c r="AU37" s="370">
        <v>0</v>
      </c>
      <c r="AV37" s="370">
        <v>0</v>
      </c>
      <c r="AW37" s="370">
        <v>0</v>
      </c>
    </row>
    <row r="38" spans="3:49" x14ac:dyDescent="0.3">
      <c r="C38" s="370">
        <v>22</v>
      </c>
      <c r="D38" s="370">
        <v>4</v>
      </c>
      <c r="E38" s="370">
        <v>11</v>
      </c>
      <c r="F38" s="370">
        <v>5129.3910011057242</v>
      </c>
      <c r="G38" s="370">
        <v>3046.0576677723907</v>
      </c>
      <c r="H38" s="370">
        <v>2083.3333333333335</v>
      </c>
      <c r="I38" s="370">
        <v>0</v>
      </c>
      <c r="J38" s="370">
        <v>0</v>
      </c>
      <c r="K38" s="370">
        <v>0</v>
      </c>
      <c r="L38" s="370">
        <v>0</v>
      </c>
      <c r="M38" s="370">
        <v>0</v>
      </c>
      <c r="N38" s="370">
        <v>0</v>
      </c>
      <c r="O38" s="370">
        <v>0</v>
      </c>
      <c r="P38" s="370">
        <v>0</v>
      </c>
      <c r="Q38" s="370">
        <v>0</v>
      </c>
      <c r="R38" s="370">
        <v>0</v>
      </c>
      <c r="S38" s="370">
        <v>0</v>
      </c>
      <c r="T38" s="370">
        <v>0</v>
      </c>
      <c r="U38" s="370">
        <v>0</v>
      </c>
      <c r="V38" s="370">
        <v>0</v>
      </c>
      <c r="W38" s="370">
        <v>0</v>
      </c>
      <c r="X38" s="370">
        <v>0</v>
      </c>
      <c r="Y38" s="370">
        <v>0</v>
      </c>
      <c r="Z38" s="370">
        <v>0</v>
      </c>
      <c r="AA38" s="370">
        <v>0</v>
      </c>
      <c r="AB38" s="370">
        <v>0</v>
      </c>
      <c r="AC38" s="370">
        <v>0</v>
      </c>
      <c r="AD38" s="370">
        <v>0</v>
      </c>
      <c r="AE38" s="370">
        <v>0</v>
      </c>
      <c r="AF38" s="370">
        <v>0</v>
      </c>
      <c r="AG38" s="370">
        <v>0</v>
      </c>
      <c r="AH38" s="370">
        <v>0</v>
      </c>
      <c r="AI38" s="370">
        <v>0</v>
      </c>
      <c r="AJ38" s="370">
        <v>0</v>
      </c>
      <c r="AK38" s="370">
        <v>0</v>
      </c>
      <c r="AL38" s="370">
        <v>0</v>
      </c>
      <c r="AM38" s="370">
        <v>0</v>
      </c>
      <c r="AN38" s="370">
        <v>0</v>
      </c>
      <c r="AO38" s="370">
        <v>0</v>
      </c>
      <c r="AP38" s="370">
        <v>0</v>
      </c>
      <c r="AQ38" s="370">
        <v>0</v>
      </c>
      <c r="AR38" s="370">
        <v>0</v>
      </c>
      <c r="AS38" s="370">
        <v>0</v>
      </c>
      <c r="AT38" s="370">
        <v>0</v>
      </c>
      <c r="AU38" s="370">
        <v>0</v>
      </c>
      <c r="AV38" s="370">
        <v>0</v>
      </c>
      <c r="AW38" s="370">
        <v>0</v>
      </c>
    </row>
    <row r="39" spans="3:49" x14ac:dyDescent="0.3">
      <c r="C39" s="370">
        <v>22</v>
      </c>
      <c r="D39" s="370">
        <v>5</v>
      </c>
      <c r="E39" s="370">
        <v>1</v>
      </c>
      <c r="F39" s="370">
        <v>36.25</v>
      </c>
      <c r="G39" s="370">
        <v>0</v>
      </c>
      <c r="H39" s="370">
        <v>0</v>
      </c>
      <c r="I39" s="370">
        <v>4</v>
      </c>
      <c r="J39" s="370">
        <v>0</v>
      </c>
      <c r="K39" s="370">
        <v>0</v>
      </c>
      <c r="L39" s="370">
        <v>9.5500000000000007</v>
      </c>
      <c r="M39" s="370">
        <v>0</v>
      </c>
      <c r="N39" s="370">
        <v>0</v>
      </c>
      <c r="O39" s="370">
        <v>1</v>
      </c>
      <c r="P39" s="370">
        <v>0</v>
      </c>
      <c r="Q39" s="370">
        <v>2</v>
      </c>
      <c r="R39" s="370">
        <v>3</v>
      </c>
      <c r="S39" s="370">
        <v>0</v>
      </c>
      <c r="T39" s="370">
        <v>0</v>
      </c>
      <c r="U39" s="370">
        <v>0</v>
      </c>
      <c r="V39" s="370">
        <v>12.7</v>
      </c>
      <c r="W39" s="370">
        <v>1</v>
      </c>
      <c r="X39" s="370">
        <v>0</v>
      </c>
      <c r="Y39" s="370">
        <v>0</v>
      </c>
      <c r="Z39" s="370">
        <v>0</v>
      </c>
      <c r="AA39" s="370">
        <v>0</v>
      </c>
      <c r="AB39" s="370">
        <v>1</v>
      </c>
      <c r="AC39" s="370">
        <v>0</v>
      </c>
      <c r="AD39" s="370">
        <v>0</v>
      </c>
      <c r="AE39" s="370">
        <v>0</v>
      </c>
      <c r="AF39" s="370">
        <v>0</v>
      </c>
      <c r="AG39" s="370">
        <v>0</v>
      </c>
      <c r="AH39" s="370">
        <v>0</v>
      </c>
      <c r="AI39" s="370">
        <v>0</v>
      </c>
      <c r="AJ39" s="370">
        <v>0</v>
      </c>
      <c r="AK39" s="370">
        <v>0</v>
      </c>
      <c r="AL39" s="370">
        <v>0</v>
      </c>
      <c r="AM39" s="370">
        <v>0</v>
      </c>
      <c r="AN39" s="370">
        <v>0</v>
      </c>
      <c r="AO39" s="370">
        <v>0</v>
      </c>
      <c r="AP39" s="370">
        <v>0</v>
      </c>
      <c r="AQ39" s="370">
        <v>0</v>
      </c>
      <c r="AR39" s="370">
        <v>0</v>
      </c>
      <c r="AS39" s="370">
        <v>0</v>
      </c>
      <c r="AT39" s="370">
        <v>2</v>
      </c>
      <c r="AU39" s="370">
        <v>0</v>
      </c>
      <c r="AV39" s="370">
        <v>0</v>
      </c>
      <c r="AW39" s="370">
        <v>0</v>
      </c>
    </row>
    <row r="40" spans="3:49" x14ac:dyDescent="0.3">
      <c r="C40" s="370">
        <v>22</v>
      </c>
      <c r="D40" s="370">
        <v>5</v>
      </c>
      <c r="E40" s="370">
        <v>2</v>
      </c>
      <c r="F40" s="370">
        <v>6196</v>
      </c>
      <c r="G40" s="370">
        <v>0</v>
      </c>
      <c r="H40" s="370">
        <v>0</v>
      </c>
      <c r="I40" s="370">
        <v>690</v>
      </c>
      <c r="J40" s="370">
        <v>0</v>
      </c>
      <c r="K40" s="370">
        <v>0</v>
      </c>
      <c r="L40" s="370">
        <v>1486</v>
      </c>
      <c r="M40" s="370">
        <v>0</v>
      </c>
      <c r="N40" s="370">
        <v>0</v>
      </c>
      <c r="O40" s="370">
        <v>184</v>
      </c>
      <c r="P40" s="370">
        <v>0</v>
      </c>
      <c r="Q40" s="370">
        <v>345</v>
      </c>
      <c r="R40" s="370">
        <v>529</v>
      </c>
      <c r="S40" s="370">
        <v>0</v>
      </c>
      <c r="T40" s="370">
        <v>0</v>
      </c>
      <c r="U40" s="370">
        <v>0</v>
      </c>
      <c r="V40" s="370">
        <v>2238</v>
      </c>
      <c r="W40" s="370">
        <v>180</v>
      </c>
      <c r="X40" s="370">
        <v>0</v>
      </c>
      <c r="Y40" s="370">
        <v>0</v>
      </c>
      <c r="Z40" s="370">
        <v>0</v>
      </c>
      <c r="AA40" s="370">
        <v>0</v>
      </c>
      <c r="AB40" s="370">
        <v>176</v>
      </c>
      <c r="AC40" s="370">
        <v>0</v>
      </c>
      <c r="AD40" s="370">
        <v>0</v>
      </c>
      <c r="AE40" s="370">
        <v>0</v>
      </c>
      <c r="AF40" s="370">
        <v>0</v>
      </c>
      <c r="AG40" s="370">
        <v>0</v>
      </c>
      <c r="AH40" s="370">
        <v>0</v>
      </c>
      <c r="AI40" s="370">
        <v>0</v>
      </c>
      <c r="AJ40" s="370">
        <v>0</v>
      </c>
      <c r="AK40" s="370">
        <v>0</v>
      </c>
      <c r="AL40" s="370">
        <v>0</v>
      </c>
      <c r="AM40" s="370">
        <v>0</v>
      </c>
      <c r="AN40" s="370">
        <v>0</v>
      </c>
      <c r="AO40" s="370">
        <v>0</v>
      </c>
      <c r="AP40" s="370">
        <v>0</v>
      </c>
      <c r="AQ40" s="370">
        <v>0</v>
      </c>
      <c r="AR40" s="370">
        <v>0</v>
      </c>
      <c r="AS40" s="370">
        <v>0</v>
      </c>
      <c r="AT40" s="370">
        <v>368</v>
      </c>
      <c r="AU40" s="370">
        <v>0</v>
      </c>
      <c r="AV40" s="370">
        <v>0</v>
      </c>
      <c r="AW40" s="370">
        <v>0</v>
      </c>
    </row>
    <row r="41" spans="3:49" x14ac:dyDescent="0.3">
      <c r="C41" s="370">
        <v>22</v>
      </c>
      <c r="D41" s="370">
        <v>5</v>
      </c>
      <c r="E41" s="370">
        <v>3</v>
      </c>
      <c r="F41" s="370">
        <v>133.5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0">
        <v>110</v>
      </c>
      <c r="M41" s="370">
        <v>0</v>
      </c>
      <c r="N41" s="370">
        <v>0</v>
      </c>
      <c r="O41" s="370">
        <v>0</v>
      </c>
      <c r="P41" s="370">
        <v>0</v>
      </c>
      <c r="Q41" s="370">
        <v>0</v>
      </c>
      <c r="R41" s="370">
        <v>0</v>
      </c>
      <c r="S41" s="370">
        <v>0</v>
      </c>
      <c r="T41" s="370">
        <v>0</v>
      </c>
      <c r="U41" s="370">
        <v>0</v>
      </c>
      <c r="V41" s="370">
        <v>23.5</v>
      </c>
      <c r="W41" s="370">
        <v>0</v>
      </c>
      <c r="X41" s="370">
        <v>0</v>
      </c>
      <c r="Y41" s="370">
        <v>0</v>
      </c>
      <c r="Z41" s="370">
        <v>0</v>
      </c>
      <c r="AA41" s="370">
        <v>0</v>
      </c>
      <c r="AB41" s="370">
        <v>0</v>
      </c>
      <c r="AC41" s="370">
        <v>0</v>
      </c>
      <c r="AD41" s="370">
        <v>0</v>
      </c>
      <c r="AE41" s="370">
        <v>0</v>
      </c>
      <c r="AF41" s="370">
        <v>0</v>
      </c>
      <c r="AG41" s="370">
        <v>0</v>
      </c>
      <c r="AH41" s="370">
        <v>0</v>
      </c>
      <c r="AI41" s="370">
        <v>0</v>
      </c>
      <c r="AJ41" s="370">
        <v>0</v>
      </c>
      <c r="AK41" s="370">
        <v>0</v>
      </c>
      <c r="AL41" s="370">
        <v>0</v>
      </c>
      <c r="AM41" s="370">
        <v>0</v>
      </c>
      <c r="AN41" s="370">
        <v>0</v>
      </c>
      <c r="AO41" s="370">
        <v>0</v>
      </c>
      <c r="AP41" s="370">
        <v>0</v>
      </c>
      <c r="AQ41" s="370">
        <v>0</v>
      </c>
      <c r="AR41" s="370">
        <v>0</v>
      </c>
      <c r="AS41" s="370">
        <v>0</v>
      </c>
      <c r="AT41" s="370">
        <v>0</v>
      </c>
      <c r="AU41" s="370">
        <v>0</v>
      </c>
      <c r="AV41" s="370">
        <v>0</v>
      </c>
      <c r="AW41" s="370">
        <v>0</v>
      </c>
    </row>
    <row r="42" spans="3:49" x14ac:dyDescent="0.3">
      <c r="C42" s="370">
        <v>22</v>
      </c>
      <c r="D42" s="370">
        <v>5</v>
      </c>
      <c r="E42" s="370">
        <v>4</v>
      </c>
      <c r="F42" s="370">
        <v>414.25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0">
        <v>164</v>
      </c>
      <c r="M42" s="370">
        <v>0</v>
      </c>
      <c r="N42" s="370">
        <v>0</v>
      </c>
      <c r="O42" s="370">
        <v>21</v>
      </c>
      <c r="P42" s="370">
        <v>0</v>
      </c>
      <c r="Q42" s="370">
        <v>0</v>
      </c>
      <c r="R42" s="370">
        <v>8.75</v>
      </c>
      <c r="S42" s="370">
        <v>0</v>
      </c>
      <c r="T42" s="370">
        <v>0</v>
      </c>
      <c r="U42" s="370">
        <v>0</v>
      </c>
      <c r="V42" s="370">
        <v>193.5</v>
      </c>
      <c r="W42" s="370">
        <v>22</v>
      </c>
      <c r="X42" s="370">
        <v>0</v>
      </c>
      <c r="Y42" s="370">
        <v>0</v>
      </c>
      <c r="Z42" s="370">
        <v>0</v>
      </c>
      <c r="AA42" s="370">
        <v>0</v>
      </c>
      <c r="AB42" s="370">
        <v>5</v>
      </c>
      <c r="AC42" s="370">
        <v>0</v>
      </c>
      <c r="AD42" s="370">
        <v>0</v>
      </c>
      <c r="AE42" s="370">
        <v>0</v>
      </c>
      <c r="AF42" s="370">
        <v>0</v>
      </c>
      <c r="AG42" s="370">
        <v>0</v>
      </c>
      <c r="AH42" s="370">
        <v>0</v>
      </c>
      <c r="AI42" s="370">
        <v>0</v>
      </c>
      <c r="AJ42" s="370">
        <v>0</v>
      </c>
      <c r="AK42" s="370">
        <v>0</v>
      </c>
      <c r="AL42" s="370">
        <v>0</v>
      </c>
      <c r="AM42" s="370">
        <v>0</v>
      </c>
      <c r="AN42" s="370">
        <v>0</v>
      </c>
      <c r="AO42" s="370">
        <v>0</v>
      </c>
      <c r="AP42" s="370">
        <v>0</v>
      </c>
      <c r="AQ42" s="370">
        <v>0</v>
      </c>
      <c r="AR42" s="370">
        <v>0</v>
      </c>
      <c r="AS42" s="370">
        <v>0</v>
      </c>
      <c r="AT42" s="370">
        <v>0</v>
      </c>
      <c r="AU42" s="370">
        <v>0</v>
      </c>
      <c r="AV42" s="370">
        <v>0</v>
      </c>
      <c r="AW42" s="370">
        <v>0</v>
      </c>
    </row>
    <row r="43" spans="3:49" x14ac:dyDescent="0.3">
      <c r="C43" s="370">
        <v>22</v>
      </c>
      <c r="D43" s="370">
        <v>5</v>
      </c>
      <c r="E43" s="370">
        <v>5</v>
      </c>
      <c r="F43" s="370">
        <v>24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0">
        <v>24</v>
      </c>
      <c r="M43" s="370">
        <v>0</v>
      </c>
      <c r="N43" s="370">
        <v>0</v>
      </c>
      <c r="O43" s="370">
        <v>0</v>
      </c>
      <c r="P43" s="370">
        <v>0</v>
      </c>
      <c r="Q43" s="370">
        <v>0</v>
      </c>
      <c r="R43" s="370">
        <v>0</v>
      </c>
      <c r="S43" s="370">
        <v>0</v>
      </c>
      <c r="T43" s="370">
        <v>0</v>
      </c>
      <c r="U43" s="370">
        <v>0</v>
      </c>
      <c r="V43" s="370">
        <v>0</v>
      </c>
      <c r="W43" s="370">
        <v>0</v>
      </c>
      <c r="X43" s="370">
        <v>0</v>
      </c>
      <c r="Y43" s="370">
        <v>0</v>
      </c>
      <c r="Z43" s="370">
        <v>0</v>
      </c>
      <c r="AA43" s="370">
        <v>0</v>
      </c>
      <c r="AB43" s="370">
        <v>0</v>
      </c>
      <c r="AC43" s="370">
        <v>0</v>
      </c>
      <c r="AD43" s="370">
        <v>0</v>
      </c>
      <c r="AE43" s="370">
        <v>0</v>
      </c>
      <c r="AF43" s="370">
        <v>0</v>
      </c>
      <c r="AG43" s="370">
        <v>0</v>
      </c>
      <c r="AH43" s="370">
        <v>0</v>
      </c>
      <c r="AI43" s="370">
        <v>0</v>
      </c>
      <c r="AJ43" s="370">
        <v>0</v>
      </c>
      <c r="AK43" s="370">
        <v>0</v>
      </c>
      <c r="AL43" s="370">
        <v>0</v>
      </c>
      <c r="AM43" s="370">
        <v>0</v>
      </c>
      <c r="AN43" s="370">
        <v>0</v>
      </c>
      <c r="AO43" s="370">
        <v>0</v>
      </c>
      <c r="AP43" s="370">
        <v>0</v>
      </c>
      <c r="AQ43" s="370">
        <v>0</v>
      </c>
      <c r="AR43" s="370">
        <v>0</v>
      </c>
      <c r="AS43" s="370">
        <v>0</v>
      </c>
      <c r="AT43" s="370">
        <v>0</v>
      </c>
      <c r="AU43" s="370">
        <v>0</v>
      </c>
      <c r="AV43" s="370">
        <v>0</v>
      </c>
      <c r="AW43" s="370">
        <v>0</v>
      </c>
    </row>
    <row r="44" spans="3:49" x14ac:dyDescent="0.3">
      <c r="C44" s="370">
        <v>22</v>
      </c>
      <c r="D44" s="370">
        <v>5</v>
      </c>
      <c r="E44" s="370">
        <v>6</v>
      </c>
      <c r="F44" s="370">
        <v>1663502</v>
      </c>
      <c r="G44" s="370">
        <v>0</v>
      </c>
      <c r="H44" s="370">
        <v>0</v>
      </c>
      <c r="I44" s="370">
        <v>95073</v>
      </c>
      <c r="J44" s="370">
        <v>0</v>
      </c>
      <c r="K44" s="370">
        <v>0</v>
      </c>
      <c r="L44" s="370">
        <v>717619</v>
      </c>
      <c r="M44" s="370">
        <v>0</v>
      </c>
      <c r="N44" s="370">
        <v>0</v>
      </c>
      <c r="O44" s="370">
        <v>68157</v>
      </c>
      <c r="P44" s="370">
        <v>0</v>
      </c>
      <c r="Q44" s="370">
        <v>77560</v>
      </c>
      <c r="R44" s="370">
        <v>127874</v>
      </c>
      <c r="S44" s="370">
        <v>0</v>
      </c>
      <c r="T44" s="370">
        <v>0</v>
      </c>
      <c r="U44" s="370">
        <v>0</v>
      </c>
      <c r="V44" s="370">
        <v>475611</v>
      </c>
      <c r="W44" s="370">
        <v>38444</v>
      </c>
      <c r="X44" s="370">
        <v>0</v>
      </c>
      <c r="Y44" s="370">
        <v>0</v>
      </c>
      <c r="Z44" s="370">
        <v>0</v>
      </c>
      <c r="AA44" s="370">
        <v>0</v>
      </c>
      <c r="AB44" s="370">
        <v>26394</v>
      </c>
      <c r="AC44" s="370">
        <v>0</v>
      </c>
      <c r="AD44" s="370">
        <v>0</v>
      </c>
      <c r="AE44" s="370">
        <v>0</v>
      </c>
      <c r="AF44" s="370">
        <v>0</v>
      </c>
      <c r="AG44" s="370">
        <v>0</v>
      </c>
      <c r="AH44" s="370">
        <v>0</v>
      </c>
      <c r="AI44" s="370">
        <v>0</v>
      </c>
      <c r="AJ44" s="370">
        <v>0</v>
      </c>
      <c r="AK44" s="370">
        <v>0</v>
      </c>
      <c r="AL44" s="370">
        <v>0</v>
      </c>
      <c r="AM44" s="370">
        <v>0</v>
      </c>
      <c r="AN44" s="370">
        <v>0</v>
      </c>
      <c r="AO44" s="370">
        <v>0</v>
      </c>
      <c r="AP44" s="370">
        <v>0</v>
      </c>
      <c r="AQ44" s="370">
        <v>0</v>
      </c>
      <c r="AR44" s="370">
        <v>0</v>
      </c>
      <c r="AS44" s="370">
        <v>0</v>
      </c>
      <c r="AT44" s="370">
        <v>36770</v>
      </c>
      <c r="AU44" s="370">
        <v>0</v>
      </c>
      <c r="AV44" s="370">
        <v>0</v>
      </c>
      <c r="AW44" s="370">
        <v>0</v>
      </c>
    </row>
    <row r="45" spans="3:49" x14ac:dyDescent="0.3">
      <c r="C45" s="370">
        <v>22</v>
      </c>
      <c r="D45" s="370">
        <v>5</v>
      </c>
      <c r="E45" s="370">
        <v>9</v>
      </c>
      <c r="F45" s="370">
        <v>35406</v>
      </c>
      <c r="G45" s="370">
        <v>0</v>
      </c>
      <c r="H45" s="370">
        <v>0</v>
      </c>
      <c r="I45" s="370">
        <v>5000</v>
      </c>
      <c r="J45" s="370">
        <v>0</v>
      </c>
      <c r="K45" s="370">
        <v>0</v>
      </c>
      <c r="L45" s="370">
        <v>18316</v>
      </c>
      <c r="M45" s="370">
        <v>0</v>
      </c>
      <c r="N45" s="370">
        <v>0</v>
      </c>
      <c r="O45" s="370">
        <v>5000</v>
      </c>
      <c r="P45" s="370">
        <v>0</v>
      </c>
      <c r="Q45" s="370">
        <v>0</v>
      </c>
      <c r="R45" s="370">
        <v>0</v>
      </c>
      <c r="S45" s="370">
        <v>0</v>
      </c>
      <c r="T45" s="370">
        <v>0</v>
      </c>
      <c r="U45" s="370">
        <v>0</v>
      </c>
      <c r="V45" s="370">
        <v>6500</v>
      </c>
      <c r="W45" s="370">
        <v>0</v>
      </c>
      <c r="X45" s="370">
        <v>0</v>
      </c>
      <c r="Y45" s="370">
        <v>0</v>
      </c>
      <c r="Z45" s="370">
        <v>0</v>
      </c>
      <c r="AA45" s="370">
        <v>0</v>
      </c>
      <c r="AB45" s="370">
        <v>0</v>
      </c>
      <c r="AC45" s="370">
        <v>0</v>
      </c>
      <c r="AD45" s="370">
        <v>0</v>
      </c>
      <c r="AE45" s="370">
        <v>0</v>
      </c>
      <c r="AF45" s="370">
        <v>0</v>
      </c>
      <c r="AG45" s="370">
        <v>0</v>
      </c>
      <c r="AH45" s="370">
        <v>0</v>
      </c>
      <c r="AI45" s="370">
        <v>0</v>
      </c>
      <c r="AJ45" s="370">
        <v>0</v>
      </c>
      <c r="AK45" s="370">
        <v>0</v>
      </c>
      <c r="AL45" s="370">
        <v>0</v>
      </c>
      <c r="AM45" s="370">
        <v>0</v>
      </c>
      <c r="AN45" s="370">
        <v>0</v>
      </c>
      <c r="AO45" s="370">
        <v>0</v>
      </c>
      <c r="AP45" s="370">
        <v>0</v>
      </c>
      <c r="AQ45" s="370">
        <v>0</v>
      </c>
      <c r="AR45" s="370">
        <v>0</v>
      </c>
      <c r="AS45" s="370">
        <v>0</v>
      </c>
      <c r="AT45" s="370">
        <v>590</v>
      </c>
      <c r="AU45" s="370">
        <v>0</v>
      </c>
      <c r="AV45" s="370">
        <v>0</v>
      </c>
      <c r="AW45" s="370">
        <v>0</v>
      </c>
    </row>
    <row r="46" spans="3:49" x14ac:dyDescent="0.3">
      <c r="C46" s="370">
        <v>22</v>
      </c>
      <c r="D46" s="370">
        <v>5</v>
      </c>
      <c r="E46" s="370">
        <v>10</v>
      </c>
      <c r="F46" s="370">
        <v>450</v>
      </c>
      <c r="G46" s="370">
        <v>450</v>
      </c>
      <c r="H46" s="370">
        <v>0</v>
      </c>
      <c r="I46" s="370">
        <v>0</v>
      </c>
      <c r="J46" s="370">
        <v>0</v>
      </c>
      <c r="K46" s="370">
        <v>0</v>
      </c>
      <c r="L46" s="370">
        <v>0</v>
      </c>
      <c r="M46" s="370">
        <v>0</v>
      </c>
      <c r="N46" s="370">
        <v>0</v>
      </c>
      <c r="O46" s="370">
        <v>0</v>
      </c>
      <c r="P46" s="370">
        <v>0</v>
      </c>
      <c r="Q46" s="370">
        <v>0</v>
      </c>
      <c r="R46" s="370">
        <v>0</v>
      </c>
      <c r="S46" s="370">
        <v>0</v>
      </c>
      <c r="T46" s="370">
        <v>0</v>
      </c>
      <c r="U46" s="370">
        <v>0</v>
      </c>
      <c r="V46" s="370">
        <v>0</v>
      </c>
      <c r="W46" s="370">
        <v>0</v>
      </c>
      <c r="X46" s="370">
        <v>0</v>
      </c>
      <c r="Y46" s="370">
        <v>0</v>
      </c>
      <c r="Z46" s="370">
        <v>0</v>
      </c>
      <c r="AA46" s="370">
        <v>0</v>
      </c>
      <c r="AB46" s="370">
        <v>0</v>
      </c>
      <c r="AC46" s="370">
        <v>0</v>
      </c>
      <c r="AD46" s="370">
        <v>0</v>
      </c>
      <c r="AE46" s="370">
        <v>0</v>
      </c>
      <c r="AF46" s="370">
        <v>0</v>
      </c>
      <c r="AG46" s="370">
        <v>0</v>
      </c>
      <c r="AH46" s="370">
        <v>0</v>
      </c>
      <c r="AI46" s="370">
        <v>0</v>
      </c>
      <c r="AJ46" s="370">
        <v>0</v>
      </c>
      <c r="AK46" s="370">
        <v>0</v>
      </c>
      <c r="AL46" s="370">
        <v>0</v>
      </c>
      <c r="AM46" s="370">
        <v>0</v>
      </c>
      <c r="AN46" s="370">
        <v>0</v>
      </c>
      <c r="AO46" s="370">
        <v>0</v>
      </c>
      <c r="AP46" s="370">
        <v>0</v>
      </c>
      <c r="AQ46" s="370">
        <v>0</v>
      </c>
      <c r="AR46" s="370">
        <v>0</v>
      </c>
      <c r="AS46" s="370">
        <v>0</v>
      </c>
      <c r="AT46" s="370">
        <v>0</v>
      </c>
      <c r="AU46" s="370">
        <v>0</v>
      </c>
      <c r="AV46" s="370">
        <v>0</v>
      </c>
      <c r="AW46" s="370">
        <v>0</v>
      </c>
    </row>
    <row r="47" spans="3:49" x14ac:dyDescent="0.3">
      <c r="C47" s="370">
        <v>22</v>
      </c>
      <c r="D47" s="370">
        <v>5</v>
      </c>
      <c r="E47" s="370">
        <v>11</v>
      </c>
      <c r="F47" s="370">
        <v>5129.3910011057242</v>
      </c>
      <c r="G47" s="370">
        <v>3046.0576677723907</v>
      </c>
      <c r="H47" s="370">
        <v>2083.3333333333335</v>
      </c>
      <c r="I47" s="370">
        <v>0</v>
      </c>
      <c r="J47" s="370">
        <v>0</v>
      </c>
      <c r="K47" s="370">
        <v>0</v>
      </c>
      <c r="L47" s="370">
        <v>0</v>
      </c>
      <c r="M47" s="370">
        <v>0</v>
      </c>
      <c r="N47" s="370">
        <v>0</v>
      </c>
      <c r="O47" s="370">
        <v>0</v>
      </c>
      <c r="P47" s="370">
        <v>0</v>
      </c>
      <c r="Q47" s="370">
        <v>0</v>
      </c>
      <c r="R47" s="370">
        <v>0</v>
      </c>
      <c r="S47" s="370">
        <v>0</v>
      </c>
      <c r="T47" s="370">
        <v>0</v>
      </c>
      <c r="U47" s="370">
        <v>0</v>
      </c>
      <c r="V47" s="370">
        <v>0</v>
      </c>
      <c r="W47" s="370">
        <v>0</v>
      </c>
      <c r="X47" s="370">
        <v>0</v>
      </c>
      <c r="Y47" s="370">
        <v>0</v>
      </c>
      <c r="Z47" s="370">
        <v>0</v>
      </c>
      <c r="AA47" s="370">
        <v>0</v>
      </c>
      <c r="AB47" s="370">
        <v>0</v>
      </c>
      <c r="AC47" s="370">
        <v>0</v>
      </c>
      <c r="AD47" s="370">
        <v>0</v>
      </c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v>0</v>
      </c>
      <c r="AK47" s="370">
        <v>0</v>
      </c>
      <c r="AL47" s="370">
        <v>0</v>
      </c>
      <c r="AM47" s="370">
        <v>0</v>
      </c>
      <c r="AN47" s="370">
        <v>0</v>
      </c>
      <c r="AO47" s="370">
        <v>0</v>
      </c>
      <c r="AP47" s="370">
        <v>0</v>
      </c>
      <c r="AQ47" s="370">
        <v>0</v>
      </c>
      <c r="AR47" s="370">
        <v>0</v>
      </c>
      <c r="AS47" s="370">
        <v>0</v>
      </c>
      <c r="AT47" s="370">
        <v>0</v>
      </c>
      <c r="AU47" s="370">
        <v>0</v>
      </c>
      <c r="AV47" s="370">
        <v>0</v>
      </c>
      <c r="AW47" s="3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01" t="s">
        <v>1282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</row>
    <row r="2" spans="1:28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159</v>
      </c>
      <c r="B3" s="343">
        <f>SUBTOTAL(9,B6:B1048576)/4</f>
        <v>28698668.66</v>
      </c>
      <c r="C3" s="344">
        <f t="shared" ref="C3:Z3" si="0">SUBTOTAL(9,C6:C1048576)</f>
        <v>7</v>
      </c>
      <c r="D3" s="344"/>
      <c r="E3" s="344">
        <f>SUBTOTAL(9,E6:E1048576)/4</f>
        <v>33635389.650000006</v>
      </c>
      <c r="F3" s="344"/>
      <c r="G3" s="344">
        <f t="shared" si="0"/>
        <v>8</v>
      </c>
      <c r="H3" s="344">
        <f>SUBTOTAL(9,H6:H1048576)/4</f>
        <v>31942063.309999999</v>
      </c>
      <c r="I3" s="347">
        <f>IF(B3&lt;&gt;0,H3/B3,"")</f>
        <v>1.1130155091312866</v>
      </c>
      <c r="J3" s="345">
        <f>IF(E3&lt;&gt;0,H3/E3,"")</f>
        <v>0.94965640780082339</v>
      </c>
      <c r="K3" s="346">
        <f t="shared" si="0"/>
        <v>60213462.38000036</v>
      </c>
      <c r="L3" s="346"/>
      <c r="M3" s="344">
        <f t="shared" si="0"/>
        <v>2.6359874703332289</v>
      </c>
      <c r="N3" s="344">
        <f t="shared" si="0"/>
        <v>45685696.959999934</v>
      </c>
      <c r="O3" s="344"/>
      <c r="P3" s="344">
        <f t="shared" si="0"/>
        <v>2</v>
      </c>
      <c r="Q3" s="344">
        <f t="shared" si="0"/>
        <v>43001477.000000142</v>
      </c>
      <c r="R3" s="347">
        <f>IF(K3&lt;&gt;0,Q3/K3,"")</f>
        <v>0.71415054541495515</v>
      </c>
      <c r="S3" s="347">
        <f>IF(N3&lt;&gt;0,Q3/N3,"")</f>
        <v>0.94124594482273172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1085622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02" t="s">
        <v>269</v>
      </c>
      <c r="B4" s="603" t="s">
        <v>123</v>
      </c>
      <c r="C4" s="604"/>
      <c r="D4" s="605"/>
      <c r="E4" s="604"/>
      <c r="F4" s="605"/>
      <c r="G4" s="604"/>
      <c r="H4" s="604"/>
      <c r="I4" s="605"/>
      <c r="J4" s="606"/>
      <c r="K4" s="603" t="s">
        <v>124</v>
      </c>
      <c r="L4" s="605"/>
      <c r="M4" s="604"/>
      <c r="N4" s="604"/>
      <c r="O4" s="605"/>
      <c r="P4" s="604"/>
      <c r="Q4" s="604"/>
      <c r="R4" s="605"/>
      <c r="S4" s="606"/>
      <c r="T4" s="603" t="s">
        <v>125</v>
      </c>
      <c r="U4" s="605"/>
      <c r="V4" s="604"/>
      <c r="W4" s="604"/>
      <c r="X4" s="605"/>
      <c r="Y4" s="604"/>
      <c r="Z4" s="604"/>
      <c r="AA4" s="605"/>
      <c r="AB4" s="606"/>
    </row>
    <row r="5" spans="1:28" ht="14.4" customHeight="1" thickBot="1" x14ac:dyDescent="0.35">
      <c r="A5" s="824"/>
      <c r="B5" s="825">
        <v>2015</v>
      </c>
      <c r="C5" s="826"/>
      <c r="D5" s="826"/>
      <c r="E5" s="826">
        <v>2016</v>
      </c>
      <c r="F5" s="826"/>
      <c r="G5" s="826"/>
      <c r="H5" s="826">
        <v>2017</v>
      </c>
      <c r="I5" s="827" t="s">
        <v>299</v>
      </c>
      <c r="J5" s="828" t="s">
        <v>2</v>
      </c>
      <c r="K5" s="825">
        <v>2015</v>
      </c>
      <c r="L5" s="826"/>
      <c r="M5" s="826"/>
      <c r="N5" s="826">
        <v>2016</v>
      </c>
      <c r="O5" s="826"/>
      <c r="P5" s="826"/>
      <c r="Q5" s="826">
        <v>2017</v>
      </c>
      <c r="R5" s="827" t="s">
        <v>299</v>
      </c>
      <c r="S5" s="828" t="s">
        <v>2</v>
      </c>
      <c r="T5" s="825">
        <v>2015</v>
      </c>
      <c r="U5" s="826"/>
      <c r="V5" s="826"/>
      <c r="W5" s="826">
        <v>2016</v>
      </c>
      <c r="X5" s="826"/>
      <c r="Y5" s="826"/>
      <c r="Z5" s="826">
        <v>2017</v>
      </c>
      <c r="AA5" s="827" t="s">
        <v>299</v>
      </c>
      <c r="AB5" s="828" t="s">
        <v>2</v>
      </c>
    </row>
    <row r="6" spans="1:28" ht="14.4" customHeight="1" x14ac:dyDescent="0.3">
      <c r="A6" s="829" t="s">
        <v>1280</v>
      </c>
      <c r="B6" s="830">
        <v>28698668.660000004</v>
      </c>
      <c r="C6" s="831">
        <v>1</v>
      </c>
      <c r="D6" s="831">
        <v>0.85322836924530765</v>
      </c>
      <c r="E6" s="830">
        <v>33635389.650000006</v>
      </c>
      <c r="F6" s="831">
        <v>1.1720191639719082</v>
      </c>
      <c r="G6" s="831">
        <v>1</v>
      </c>
      <c r="H6" s="830">
        <v>31942063.309999995</v>
      </c>
      <c r="I6" s="831">
        <v>1.1130155091312863</v>
      </c>
      <c r="J6" s="831">
        <v>0.94965640780082328</v>
      </c>
      <c r="K6" s="830">
        <v>30106731.19000018</v>
      </c>
      <c r="L6" s="831">
        <v>1</v>
      </c>
      <c r="M6" s="831">
        <v>1.3179937351666144</v>
      </c>
      <c r="N6" s="830">
        <v>22842848.479999967</v>
      </c>
      <c r="O6" s="831">
        <v>0.75872894788349254</v>
      </c>
      <c r="P6" s="831">
        <v>1</v>
      </c>
      <c r="Q6" s="830">
        <v>21500738.500000071</v>
      </c>
      <c r="R6" s="831">
        <v>0.71415054541495515</v>
      </c>
      <c r="S6" s="831">
        <v>0.94124594482273172</v>
      </c>
      <c r="T6" s="830"/>
      <c r="U6" s="831"/>
      <c r="V6" s="831"/>
      <c r="W6" s="830"/>
      <c r="X6" s="831"/>
      <c r="Y6" s="831"/>
      <c r="Z6" s="830">
        <v>542811</v>
      </c>
      <c r="AA6" s="831"/>
      <c r="AB6" s="832"/>
    </row>
    <row r="7" spans="1:28" ht="14.4" customHeight="1" thickBot="1" x14ac:dyDescent="0.35">
      <c r="A7" s="836" t="s">
        <v>1281</v>
      </c>
      <c r="B7" s="833">
        <v>28698668.660000004</v>
      </c>
      <c r="C7" s="834">
        <v>1</v>
      </c>
      <c r="D7" s="834">
        <v>0.85322836924530765</v>
      </c>
      <c r="E7" s="833">
        <v>33635389.650000006</v>
      </c>
      <c r="F7" s="834">
        <v>1.1720191639719082</v>
      </c>
      <c r="G7" s="834">
        <v>1</v>
      </c>
      <c r="H7" s="833">
        <v>31942063.309999995</v>
      </c>
      <c r="I7" s="834">
        <v>1.1130155091312863</v>
      </c>
      <c r="J7" s="834">
        <v>0.94965640780082328</v>
      </c>
      <c r="K7" s="833">
        <v>30106731.19000018</v>
      </c>
      <c r="L7" s="834">
        <v>1</v>
      </c>
      <c r="M7" s="834">
        <v>1.3179937351666144</v>
      </c>
      <c r="N7" s="833">
        <v>22842848.479999967</v>
      </c>
      <c r="O7" s="834">
        <v>0.75872894788349254</v>
      </c>
      <c r="P7" s="834">
        <v>1</v>
      </c>
      <c r="Q7" s="833">
        <v>21500738.500000071</v>
      </c>
      <c r="R7" s="834">
        <v>0.71415054541495515</v>
      </c>
      <c r="S7" s="834">
        <v>0.94124594482273172</v>
      </c>
      <c r="T7" s="833"/>
      <c r="U7" s="834"/>
      <c r="V7" s="834"/>
      <c r="W7" s="833"/>
      <c r="X7" s="834"/>
      <c r="Y7" s="834"/>
      <c r="Z7" s="833">
        <v>542811</v>
      </c>
      <c r="AA7" s="834"/>
      <c r="AB7" s="835"/>
    </row>
    <row r="8" spans="1:28" ht="14.4" customHeight="1" thickBot="1" x14ac:dyDescent="0.35"/>
    <row r="9" spans="1:28" ht="14.4" customHeight="1" x14ac:dyDescent="0.3">
      <c r="A9" s="829" t="s">
        <v>542</v>
      </c>
      <c r="B9" s="830">
        <v>7045268.6600000001</v>
      </c>
      <c r="C9" s="831">
        <v>1</v>
      </c>
      <c r="D9" s="831">
        <v>0.88219164963503793</v>
      </c>
      <c r="E9" s="830">
        <v>7986097.6500000004</v>
      </c>
      <c r="F9" s="831">
        <v>1.1335405412346617</v>
      </c>
      <c r="G9" s="831">
        <v>1</v>
      </c>
      <c r="H9" s="830">
        <v>7729880.3100000005</v>
      </c>
      <c r="I9" s="831">
        <v>1.0971732496003921</v>
      </c>
      <c r="J9" s="832">
        <v>0.96791707900040513</v>
      </c>
    </row>
    <row r="10" spans="1:28" ht="14.4" customHeight="1" x14ac:dyDescent="0.3">
      <c r="A10" s="844" t="s">
        <v>1283</v>
      </c>
      <c r="B10" s="837">
        <v>20791.66</v>
      </c>
      <c r="C10" s="838">
        <v>1</v>
      </c>
      <c r="D10" s="838">
        <v>1.8749248151150701</v>
      </c>
      <c r="E10" s="837">
        <v>11089.33</v>
      </c>
      <c r="F10" s="838">
        <v>0.53335472011373797</v>
      </c>
      <c r="G10" s="838">
        <v>1</v>
      </c>
      <c r="H10" s="837">
        <v>10887</v>
      </c>
      <c r="I10" s="838">
        <v>0.52362341438826909</v>
      </c>
      <c r="J10" s="839">
        <v>0.98175453341184726</v>
      </c>
    </row>
    <row r="11" spans="1:28" ht="14.4" customHeight="1" x14ac:dyDescent="0.3">
      <c r="A11" s="844" t="s">
        <v>1284</v>
      </c>
      <c r="B11" s="837">
        <v>7024477</v>
      </c>
      <c r="C11" s="838">
        <v>1</v>
      </c>
      <c r="D11" s="838">
        <v>0.88081124409410017</v>
      </c>
      <c r="E11" s="837">
        <v>7975008.3200000003</v>
      </c>
      <c r="F11" s="838">
        <v>1.1353170236018995</v>
      </c>
      <c r="G11" s="838">
        <v>1</v>
      </c>
      <c r="H11" s="837">
        <v>7718993.3100000005</v>
      </c>
      <c r="I11" s="838">
        <v>1.0988708924522068</v>
      </c>
      <c r="J11" s="839">
        <v>0.96789783787962247</v>
      </c>
    </row>
    <row r="12" spans="1:28" ht="14.4" customHeight="1" x14ac:dyDescent="0.3">
      <c r="A12" s="840" t="s">
        <v>548</v>
      </c>
      <c r="B12" s="841">
        <v>21653400</v>
      </c>
      <c r="C12" s="842">
        <v>1</v>
      </c>
      <c r="D12" s="842">
        <v>0.84421043668573781</v>
      </c>
      <c r="E12" s="841">
        <v>25649292</v>
      </c>
      <c r="F12" s="842">
        <v>1.1845387791293747</v>
      </c>
      <c r="G12" s="842">
        <v>1</v>
      </c>
      <c r="H12" s="841">
        <v>24212183</v>
      </c>
      <c r="I12" s="842">
        <v>1.1181700333434934</v>
      </c>
      <c r="J12" s="843">
        <v>0.94397081213781653</v>
      </c>
    </row>
    <row r="13" spans="1:28" ht="14.4" customHeight="1" x14ac:dyDescent="0.3">
      <c r="A13" s="844" t="s">
        <v>1283</v>
      </c>
      <c r="B13" s="837"/>
      <c r="C13" s="838"/>
      <c r="D13" s="838"/>
      <c r="E13" s="837">
        <v>14506</v>
      </c>
      <c r="F13" s="838"/>
      <c r="G13" s="838">
        <v>1</v>
      </c>
      <c r="H13" s="837">
        <v>29014</v>
      </c>
      <c r="I13" s="838"/>
      <c r="J13" s="839">
        <v>2.0001378739831792</v>
      </c>
    </row>
    <row r="14" spans="1:28" ht="14.4" customHeight="1" thickBot="1" x14ac:dyDescent="0.35">
      <c r="A14" s="836" t="s">
        <v>1284</v>
      </c>
      <c r="B14" s="833">
        <v>21653400</v>
      </c>
      <c r="C14" s="834">
        <v>1</v>
      </c>
      <c r="D14" s="834">
        <v>0.84468815148291077</v>
      </c>
      <c r="E14" s="833">
        <v>25634786</v>
      </c>
      <c r="F14" s="834">
        <v>1.1838688612411907</v>
      </c>
      <c r="G14" s="834">
        <v>1</v>
      </c>
      <c r="H14" s="833">
        <v>24183169</v>
      </c>
      <c r="I14" s="834">
        <v>1.1168301052028782</v>
      </c>
      <c r="J14" s="835">
        <v>0.94337315708428382</v>
      </c>
    </row>
    <row r="15" spans="1:28" ht="14.4" customHeight="1" x14ac:dyDescent="0.3">
      <c r="A15" s="784" t="s">
        <v>755</v>
      </c>
    </row>
    <row r="16" spans="1:28" ht="14.4" customHeight="1" x14ac:dyDescent="0.3">
      <c r="A16" s="785" t="s">
        <v>756</v>
      </c>
    </row>
    <row r="17" spans="1:1" ht="14.4" customHeight="1" x14ac:dyDescent="0.3">
      <c r="A17" s="784" t="s">
        <v>1285</v>
      </c>
    </row>
    <row r="18" spans="1:1" ht="14.4" customHeight="1" x14ac:dyDescent="0.3">
      <c r="A18" s="784" t="s">
        <v>1286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01" t="s">
        <v>1294</v>
      </c>
      <c r="B1" s="526"/>
      <c r="C1" s="526"/>
      <c r="D1" s="526"/>
      <c r="E1" s="526"/>
      <c r="F1" s="526"/>
      <c r="G1" s="526"/>
    </row>
    <row r="2" spans="1:7" ht="14.4" customHeight="1" thickBot="1" x14ac:dyDescent="0.35">
      <c r="A2" s="374" t="s">
        <v>321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82" t="s">
        <v>159</v>
      </c>
      <c r="B3" s="444">
        <f t="shared" ref="B3:G3" si="0">SUBTOTAL(9,B6:B1048576)</f>
        <v>9776</v>
      </c>
      <c r="C3" s="445">
        <f t="shared" si="0"/>
        <v>10024</v>
      </c>
      <c r="D3" s="481">
        <f t="shared" si="0"/>
        <v>9138</v>
      </c>
      <c r="E3" s="346">
        <f t="shared" si="0"/>
        <v>28698668.66</v>
      </c>
      <c r="F3" s="344">
        <f t="shared" si="0"/>
        <v>33635389.649999999</v>
      </c>
      <c r="G3" s="446">
        <f t="shared" si="0"/>
        <v>31942063.309999999</v>
      </c>
    </row>
    <row r="4" spans="1:7" ht="14.4" customHeight="1" x14ac:dyDescent="0.3">
      <c r="A4" s="602" t="s">
        <v>167</v>
      </c>
      <c r="B4" s="607" t="s">
        <v>267</v>
      </c>
      <c r="C4" s="605"/>
      <c r="D4" s="608"/>
      <c r="E4" s="607" t="s">
        <v>123</v>
      </c>
      <c r="F4" s="605"/>
      <c r="G4" s="608"/>
    </row>
    <row r="5" spans="1:7" ht="14.4" customHeight="1" thickBot="1" x14ac:dyDescent="0.35">
      <c r="A5" s="824"/>
      <c r="B5" s="825">
        <v>2015</v>
      </c>
      <c r="C5" s="826">
        <v>2016</v>
      </c>
      <c r="D5" s="845">
        <v>2017</v>
      </c>
      <c r="E5" s="825">
        <v>2015</v>
      </c>
      <c r="F5" s="826">
        <v>2016</v>
      </c>
      <c r="G5" s="845">
        <v>2017</v>
      </c>
    </row>
    <row r="6" spans="1:7" ht="14.4" customHeight="1" x14ac:dyDescent="0.3">
      <c r="A6" s="819" t="s">
        <v>1283</v>
      </c>
      <c r="B6" s="225">
        <v>985</v>
      </c>
      <c r="C6" s="225">
        <v>14</v>
      </c>
      <c r="D6" s="225">
        <v>14</v>
      </c>
      <c r="E6" s="846">
        <v>20791.66</v>
      </c>
      <c r="F6" s="846">
        <v>25595.33</v>
      </c>
      <c r="G6" s="847">
        <v>39901</v>
      </c>
    </row>
    <row r="7" spans="1:7" ht="14.4" customHeight="1" x14ac:dyDescent="0.3">
      <c r="A7" s="756" t="s">
        <v>758</v>
      </c>
      <c r="B7" s="732">
        <v>1219</v>
      </c>
      <c r="C7" s="732">
        <v>1176</v>
      </c>
      <c r="D7" s="732">
        <v>893</v>
      </c>
      <c r="E7" s="848">
        <v>1935001</v>
      </c>
      <c r="F7" s="848">
        <v>1883321</v>
      </c>
      <c r="G7" s="849">
        <v>1507010.67</v>
      </c>
    </row>
    <row r="8" spans="1:7" ht="14.4" customHeight="1" x14ac:dyDescent="0.3">
      <c r="A8" s="756" t="s">
        <v>1287</v>
      </c>
      <c r="B8" s="732">
        <v>416</v>
      </c>
      <c r="C8" s="732">
        <v>459</v>
      </c>
      <c r="D8" s="732">
        <v>447</v>
      </c>
      <c r="E8" s="848">
        <v>5965440</v>
      </c>
      <c r="F8" s="848">
        <v>6658254</v>
      </c>
      <c r="G8" s="849">
        <v>6484629</v>
      </c>
    </row>
    <row r="9" spans="1:7" ht="14.4" customHeight="1" x14ac:dyDescent="0.3">
      <c r="A9" s="756" t="s">
        <v>1288</v>
      </c>
      <c r="B9" s="732">
        <v>948</v>
      </c>
      <c r="C9" s="732">
        <v>691</v>
      </c>
      <c r="D9" s="732"/>
      <c r="E9" s="848">
        <v>2028163</v>
      </c>
      <c r="F9" s="848">
        <v>704491.67</v>
      </c>
      <c r="G9" s="849"/>
    </row>
    <row r="10" spans="1:7" ht="14.4" customHeight="1" x14ac:dyDescent="0.3">
      <c r="A10" s="756" t="s">
        <v>1289</v>
      </c>
      <c r="B10" s="732">
        <v>88</v>
      </c>
      <c r="C10" s="732">
        <v>683</v>
      </c>
      <c r="D10" s="732"/>
      <c r="E10" s="848">
        <v>127280</v>
      </c>
      <c r="F10" s="848">
        <v>415331</v>
      </c>
      <c r="G10" s="849"/>
    </row>
    <row r="11" spans="1:7" ht="14.4" customHeight="1" x14ac:dyDescent="0.3">
      <c r="A11" s="756" t="s">
        <v>759</v>
      </c>
      <c r="B11" s="732">
        <v>434</v>
      </c>
      <c r="C11" s="732">
        <v>560</v>
      </c>
      <c r="D11" s="732">
        <v>457</v>
      </c>
      <c r="E11" s="848">
        <v>6180645</v>
      </c>
      <c r="F11" s="848">
        <v>7943821</v>
      </c>
      <c r="G11" s="849">
        <v>6542879</v>
      </c>
    </row>
    <row r="12" spans="1:7" ht="14.4" customHeight="1" x14ac:dyDescent="0.3">
      <c r="A12" s="756" t="s">
        <v>1290</v>
      </c>
      <c r="B12" s="732"/>
      <c r="C12" s="732">
        <v>55</v>
      </c>
      <c r="D12" s="732">
        <v>65</v>
      </c>
      <c r="E12" s="848"/>
      <c r="F12" s="848">
        <v>797830</v>
      </c>
      <c r="G12" s="849">
        <v>942955</v>
      </c>
    </row>
    <row r="13" spans="1:7" ht="14.4" customHeight="1" x14ac:dyDescent="0.3">
      <c r="A13" s="756" t="s">
        <v>760</v>
      </c>
      <c r="B13" s="732">
        <v>1365</v>
      </c>
      <c r="C13" s="732">
        <v>1219</v>
      </c>
      <c r="D13" s="732">
        <v>1421</v>
      </c>
      <c r="E13" s="848">
        <v>2057470</v>
      </c>
      <c r="F13" s="848">
        <v>1993501</v>
      </c>
      <c r="G13" s="849">
        <v>1948195.67</v>
      </c>
    </row>
    <row r="14" spans="1:7" ht="14.4" customHeight="1" x14ac:dyDescent="0.3">
      <c r="A14" s="756" t="s">
        <v>761</v>
      </c>
      <c r="B14" s="732">
        <v>1424</v>
      </c>
      <c r="C14" s="732">
        <v>1823</v>
      </c>
      <c r="D14" s="732">
        <v>1722</v>
      </c>
      <c r="E14" s="848">
        <v>1651554</v>
      </c>
      <c r="F14" s="848">
        <v>2185097</v>
      </c>
      <c r="G14" s="849">
        <v>2017009</v>
      </c>
    </row>
    <row r="15" spans="1:7" ht="14.4" customHeight="1" x14ac:dyDescent="0.3">
      <c r="A15" s="756" t="s">
        <v>762</v>
      </c>
      <c r="B15" s="732">
        <v>380</v>
      </c>
      <c r="C15" s="732">
        <v>259</v>
      </c>
      <c r="D15" s="732">
        <v>213</v>
      </c>
      <c r="E15" s="848">
        <v>913295</v>
      </c>
      <c r="F15" s="848">
        <v>641711.99</v>
      </c>
      <c r="G15" s="849">
        <v>694007.33000000007</v>
      </c>
    </row>
    <row r="16" spans="1:7" ht="14.4" customHeight="1" x14ac:dyDescent="0.3">
      <c r="A16" s="756" t="s">
        <v>1291</v>
      </c>
      <c r="B16" s="732">
        <v>853</v>
      </c>
      <c r="C16" s="732"/>
      <c r="D16" s="732"/>
      <c r="E16" s="848">
        <v>1178126</v>
      </c>
      <c r="F16" s="848"/>
      <c r="G16" s="849"/>
    </row>
    <row r="17" spans="1:7" ht="14.4" customHeight="1" x14ac:dyDescent="0.3">
      <c r="A17" s="756" t="s">
        <v>763</v>
      </c>
      <c r="B17" s="732">
        <v>1237</v>
      </c>
      <c r="C17" s="732">
        <v>1777</v>
      </c>
      <c r="D17" s="732">
        <v>1272</v>
      </c>
      <c r="E17" s="848">
        <v>1557927</v>
      </c>
      <c r="F17" s="848">
        <v>2644229.33</v>
      </c>
      <c r="G17" s="849">
        <v>1539629.99</v>
      </c>
    </row>
    <row r="18" spans="1:7" ht="14.4" customHeight="1" x14ac:dyDescent="0.3">
      <c r="A18" s="756" t="s">
        <v>1292</v>
      </c>
      <c r="B18" s="732">
        <v>364</v>
      </c>
      <c r="C18" s="732">
        <v>395</v>
      </c>
      <c r="D18" s="732">
        <v>299</v>
      </c>
      <c r="E18" s="848">
        <v>5076710</v>
      </c>
      <c r="F18" s="848">
        <v>5680552</v>
      </c>
      <c r="G18" s="849">
        <v>4337593</v>
      </c>
    </row>
    <row r="19" spans="1:7" ht="14.4" customHeight="1" x14ac:dyDescent="0.3">
      <c r="A19" s="756" t="s">
        <v>1293</v>
      </c>
      <c r="B19" s="732"/>
      <c r="C19" s="732"/>
      <c r="D19" s="732">
        <v>574</v>
      </c>
      <c r="E19" s="848"/>
      <c r="F19" s="848"/>
      <c r="G19" s="849">
        <v>2429386</v>
      </c>
    </row>
    <row r="20" spans="1:7" ht="14.4" customHeight="1" x14ac:dyDescent="0.3">
      <c r="A20" s="756" t="s">
        <v>764</v>
      </c>
      <c r="B20" s="732">
        <v>63</v>
      </c>
      <c r="C20" s="732">
        <v>199</v>
      </c>
      <c r="D20" s="732">
        <v>422</v>
      </c>
      <c r="E20" s="848">
        <v>6266</v>
      </c>
      <c r="F20" s="848">
        <v>507588.33</v>
      </c>
      <c r="G20" s="849">
        <v>977990.33</v>
      </c>
    </row>
    <row r="21" spans="1:7" ht="14.4" customHeight="1" thickBot="1" x14ac:dyDescent="0.35">
      <c r="A21" s="852" t="s">
        <v>765</v>
      </c>
      <c r="B21" s="739"/>
      <c r="C21" s="739">
        <v>714</v>
      </c>
      <c r="D21" s="739">
        <v>1339</v>
      </c>
      <c r="E21" s="850"/>
      <c r="F21" s="850">
        <v>1554066</v>
      </c>
      <c r="G21" s="851">
        <v>2480877.3199999998</v>
      </c>
    </row>
    <row r="22" spans="1:7" ht="14.4" customHeight="1" x14ac:dyDescent="0.3">
      <c r="A22" s="784" t="s">
        <v>755</v>
      </c>
    </row>
    <row r="23" spans="1:7" ht="14.4" customHeight="1" x14ac:dyDescent="0.3">
      <c r="A23" s="785" t="s">
        <v>756</v>
      </c>
    </row>
    <row r="24" spans="1:7" ht="14.4" customHeight="1" x14ac:dyDescent="0.3">
      <c r="A24" s="784" t="s">
        <v>1285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26" t="s">
        <v>1459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</row>
    <row r="2" spans="1:18" ht="14.4" customHeight="1" thickBot="1" x14ac:dyDescent="0.35">
      <c r="A2" s="374" t="s">
        <v>321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159</v>
      </c>
      <c r="G3" s="207">
        <f t="shared" ref="G3:P3" si="0">SUBTOTAL(9,G6:G1048576)</f>
        <v>1587301.8199999998</v>
      </c>
      <c r="H3" s="208">
        <f t="shared" si="0"/>
        <v>58805399.850000001</v>
      </c>
      <c r="I3" s="78"/>
      <c r="J3" s="78"/>
      <c r="K3" s="208">
        <f t="shared" si="0"/>
        <v>1442471.8599999999</v>
      </c>
      <c r="L3" s="208">
        <f t="shared" si="0"/>
        <v>56478238.12999998</v>
      </c>
      <c r="M3" s="78"/>
      <c r="N3" s="78"/>
      <c r="O3" s="208">
        <f t="shared" si="0"/>
        <v>1367791.8199999998</v>
      </c>
      <c r="P3" s="208">
        <f t="shared" si="0"/>
        <v>53985612.810000017</v>
      </c>
      <c r="Q3" s="79">
        <f>IF(L3=0,0,P3/L3)</f>
        <v>0.95586573868925395</v>
      </c>
      <c r="R3" s="209">
        <f>IF(O3=0,0,P3/O3)</f>
        <v>39.469173612984484</v>
      </c>
    </row>
    <row r="4" spans="1:18" ht="14.4" customHeight="1" x14ac:dyDescent="0.3">
      <c r="A4" s="609" t="s">
        <v>303</v>
      </c>
      <c r="B4" s="609" t="s">
        <v>119</v>
      </c>
      <c r="C4" s="617" t="s">
        <v>0</v>
      </c>
      <c r="D4" s="611" t="s">
        <v>120</v>
      </c>
      <c r="E4" s="616" t="s">
        <v>90</v>
      </c>
      <c r="F4" s="612" t="s">
        <v>81</v>
      </c>
      <c r="G4" s="613">
        <v>2015</v>
      </c>
      <c r="H4" s="614"/>
      <c r="I4" s="206"/>
      <c r="J4" s="206"/>
      <c r="K4" s="613">
        <v>2016</v>
      </c>
      <c r="L4" s="614"/>
      <c r="M4" s="206"/>
      <c r="N4" s="206"/>
      <c r="O4" s="613">
        <v>2017</v>
      </c>
      <c r="P4" s="614"/>
      <c r="Q4" s="615" t="s">
        <v>2</v>
      </c>
      <c r="R4" s="610" t="s">
        <v>122</v>
      </c>
    </row>
    <row r="5" spans="1:18" ht="14.4" customHeight="1" thickBot="1" x14ac:dyDescent="0.35">
      <c r="A5" s="853"/>
      <c r="B5" s="853"/>
      <c r="C5" s="854"/>
      <c r="D5" s="855"/>
      <c r="E5" s="856"/>
      <c r="F5" s="857"/>
      <c r="G5" s="858" t="s">
        <v>91</v>
      </c>
      <c r="H5" s="859" t="s">
        <v>14</v>
      </c>
      <c r="I5" s="860"/>
      <c r="J5" s="860"/>
      <c r="K5" s="858" t="s">
        <v>91</v>
      </c>
      <c r="L5" s="859" t="s">
        <v>14</v>
      </c>
      <c r="M5" s="860"/>
      <c r="N5" s="860"/>
      <c r="O5" s="858" t="s">
        <v>91</v>
      </c>
      <c r="P5" s="859" t="s">
        <v>14</v>
      </c>
      <c r="Q5" s="861"/>
      <c r="R5" s="862"/>
    </row>
    <row r="6" spans="1:18" ht="14.4" customHeight="1" x14ac:dyDescent="0.3">
      <c r="A6" s="804" t="s">
        <v>1295</v>
      </c>
      <c r="B6" s="805" t="s">
        <v>1296</v>
      </c>
      <c r="C6" s="805" t="s">
        <v>542</v>
      </c>
      <c r="D6" s="805" t="s">
        <v>1297</v>
      </c>
      <c r="E6" s="805" t="s">
        <v>1298</v>
      </c>
      <c r="F6" s="805" t="s">
        <v>1299</v>
      </c>
      <c r="G6" s="225">
        <v>703</v>
      </c>
      <c r="H6" s="225">
        <v>496274</v>
      </c>
      <c r="I6" s="805"/>
      <c r="J6" s="805">
        <v>705.93741109530583</v>
      </c>
      <c r="K6" s="225"/>
      <c r="L6" s="225"/>
      <c r="M6" s="805"/>
      <c r="N6" s="805"/>
      <c r="O6" s="225"/>
      <c r="P6" s="225"/>
      <c r="Q6" s="810"/>
      <c r="R6" s="818"/>
    </row>
    <row r="7" spans="1:18" ht="14.4" customHeight="1" x14ac:dyDescent="0.3">
      <c r="A7" s="727" t="s">
        <v>1295</v>
      </c>
      <c r="B7" s="728" t="s">
        <v>1296</v>
      </c>
      <c r="C7" s="728" t="s">
        <v>542</v>
      </c>
      <c r="D7" s="728" t="s">
        <v>1300</v>
      </c>
      <c r="E7" s="728" t="s">
        <v>1301</v>
      </c>
      <c r="F7" s="728" t="s">
        <v>1302</v>
      </c>
      <c r="G7" s="732">
        <v>900</v>
      </c>
      <c r="H7" s="732">
        <v>18729</v>
      </c>
      <c r="I7" s="728">
        <v>0.72892560825531894</v>
      </c>
      <c r="J7" s="728">
        <v>20.81</v>
      </c>
      <c r="K7" s="732">
        <v>1322</v>
      </c>
      <c r="L7" s="732">
        <v>25693.98</v>
      </c>
      <c r="M7" s="728">
        <v>1</v>
      </c>
      <c r="N7" s="728">
        <v>19.435688350983359</v>
      </c>
      <c r="O7" s="732">
        <v>1320</v>
      </c>
      <c r="P7" s="732">
        <v>30003.599999999999</v>
      </c>
      <c r="Q7" s="746">
        <v>1.1677287831624372</v>
      </c>
      <c r="R7" s="733">
        <v>22.73</v>
      </c>
    </row>
    <row r="8" spans="1:18" ht="14.4" customHeight="1" x14ac:dyDescent="0.3">
      <c r="A8" s="727" t="s">
        <v>1295</v>
      </c>
      <c r="B8" s="728" t="s">
        <v>1296</v>
      </c>
      <c r="C8" s="728" t="s">
        <v>542</v>
      </c>
      <c r="D8" s="728" t="s">
        <v>1300</v>
      </c>
      <c r="E8" s="728" t="s">
        <v>1303</v>
      </c>
      <c r="F8" s="728" t="s">
        <v>1304</v>
      </c>
      <c r="G8" s="732">
        <v>9860</v>
      </c>
      <c r="H8" s="732">
        <v>20689.599999999999</v>
      </c>
      <c r="I8" s="728">
        <v>0.73112519126590647</v>
      </c>
      <c r="J8" s="728">
        <v>2.098336713995943</v>
      </c>
      <c r="K8" s="732">
        <v>10930</v>
      </c>
      <c r="L8" s="732">
        <v>28298.299999999996</v>
      </c>
      <c r="M8" s="728">
        <v>1</v>
      </c>
      <c r="N8" s="728">
        <v>2.5890484903934121</v>
      </c>
      <c r="O8" s="732">
        <v>9847</v>
      </c>
      <c r="P8" s="732">
        <v>25503.73000000001</v>
      </c>
      <c r="Q8" s="746">
        <v>0.90124601124449222</v>
      </c>
      <c r="R8" s="733">
        <v>2.5900000000000012</v>
      </c>
    </row>
    <row r="9" spans="1:18" ht="14.4" customHeight="1" x14ac:dyDescent="0.3">
      <c r="A9" s="727" t="s">
        <v>1295</v>
      </c>
      <c r="B9" s="728" t="s">
        <v>1296</v>
      </c>
      <c r="C9" s="728" t="s">
        <v>542</v>
      </c>
      <c r="D9" s="728" t="s">
        <v>1300</v>
      </c>
      <c r="E9" s="728" t="s">
        <v>1305</v>
      </c>
      <c r="F9" s="728" t="s">
        <v>1306</v>
      </c>
      <c r="G9" s="732">
        <v>18435</v>
      </c>
      <c r="H9" s="732">
        <v>94266.400000000067</v>
      </c>
      <c r="I9" s="728">
        <v>0.65089192930851791</v>
      </c>
      <c r="J9" s="728">
        <v>5.1134472470843537</v>
      </c>
      <c r="K9" s="732">
        <v>27586</v>
      </c>
      <c r="L9" s="732">
        <v>144826.5</v>
      </c>
      <c r="M9" s="728">
        <v>1</v>
      </c>
      <c r="N9" s="728">
        <v>5.25</v>
      </c>
      <c r="O9" s="732">
        <v>27546</v>
      </c>
      <c r="P9" s="732">
        <v>190116.3799999998</v>
      </c>
      <c r="Q9" s="746">
        <v>1.3127181834816128</v>
      </c>
      <c r="R9" s="733">
        <v>6.9017781166049446</v>
      </c>
    </row>
    <row r="10" spans="1:18" ht="14.4" customHeight="1" x14ac:dyDescent="0.3">
      <c r="A10" s="727" t="s">
        <v>1295</v>
      </c>
      <c r="B10" s="728" t="s">
        <v>1296</v>
      </c>
      <c r="C10" s="728" t="s">
        <v>542</v>
      </c>
      <c r="D10" s="728" t="s">
        <v>1300</v>
      </c>
      <c r="E10" s="728" t="s">
        <v>1307</v>
      </c>
      <c r="F10" s="728" t="s">
        <v>1308</v>
      </c>
      <c r="G10" s="732">
        <v>1</v>
      </c>
      <c r="H10" s="732">
        <v>7.74</v>
      </c>
      <c r="I10" s="728"/>
      <c r="J10" s="728">
        <v>7.74</v>
      </c>
      <c r="K10" s="732">
        <v>0</v>
      </c>
      <c r="L10" s="732">
        <v>0</v>
      </c>
      <c r="M10" s="728"/>
      <c r="N10" s="728"/>
      <c r="O10" s="732">
        <v>1</v>
      </c>
      <c r="P10" s="732">
        <v>10.199999999999999</v>
      </c>
      <c r="Q10" s="746"/>
      <c r="R10" s="733">
        <v>10.199999999999999</v>
      </c>
    </row>
    <row r="11" spans="1:18" ht="14.4" customHeight="1" x14ac:dyDescent="0.3">
      <c r="A11" s="727" t="s">
        <v>1295</v>
      </c>
      <c r="B11" s="728" t="s">
        <v>1296</v>
      </c>
      <c r="C11" s="728" t="s">
        <v>542</v>
      </c>
      <c r="D11" s="728" t="s">
        <v>1300</v>
      </c>
      <c r="E11" s="728" t="s">
        <v>1309</v>
      </c>
      <c r="F11" s="728" t="s">
        <v>1310</v>
      </c>
      <c r="G11" s="732"/>
      <c r="H11" s="732"/>
      <c r="I11" s="728"/>
      <c r="J11" s="728"/>
      <c r="K11" s="732">
        <v>2950</v>
      </c>
      <c r="L11" s="732">
        <v>19735.5</v>
      </c>
      <c r="M11" s="728">
        <v>1</v>
      </c>
      <c r="N11" s="728">
        <v>6.69</v>
      </c>
      <c r="O11" s="732">
        <v>1400</v>
      </c>
      <c r="P11" s="732">
        <v>11074</v>
      </c>
      <c r="Q11" s="746">
        <v>0.56112082288262266</v>
      </c>
      <c r="R11" s="733">
        <v>7.91</v>
      </c>
    </row>
    <row r="12" spans="1:18" ht="14.4" customHeight="1" x14ac:dyDescent="0.3">
      <c r="A12" s="727" t="s">
        <v>1295</v>
      </c>
      <c r="B12" s="728" t="s">
        <v>1296</v>
      </c>
      <c r="C12" s="728" t="s">
        <v>542</v>
      </c>
      <c r="D12" s="728" t="s">
        <v>1300</v>
      </c>
      <c r="E12" s="728" t="s">
        <v>1311</v>
      </c>
      <c r="F12" s="728" t="s">
        <v>1312</v>
      </c>
      <c r="G12" s="732">
        <v>315038</v>
      </c>
      <c r="H12" s="732">
        <v>1798776.5199999989</v>
      </c>
      <c r="I12" s="728">
        <v>0.93012053538060357</v>
      </c>
      <c r="J12" s="728">
        <v>5.7097128600359284</v>
      </c>
      <c r="K12" s="732">
        <v>318023</v>
      </c>
      <c r="L12" s="732">
        <v>1933917.6500000001</v>
      </c>
      <c r="M12" s="728">
        <v>1</v>
      </c>
      <c r="N12" s="728">
        <v>6.0810622187703407</v>
      </c>
      <c r="O12" s="732">
        <v>308109</v>
      </c>
      <c r="P12" s="732">
        <v>1629896.61</v>
      </c>
      <c r="Q12" s="746">
        <v>0.84279525035618763</v>
      </c>
      <c r="R12" s="733">
        <v>5.29</v>
      </c>
    </row>
    <row r="13" spans="1:18" ht="14.4" customHeight="1" x14ac:dyDescent="0.3">
      <c r="A13" s="727" t="s">
        <v>1295</v>
      </c>
      <c r="B13" s="728" t="s">
        <v>1296</v>
      </c>
      <c r="C13" s="728" t="s">
        <v>542</v>
      </c>
      <c r="D13" s="728" t="s">
        <v>1300</v>
      </c>
      <c r="E13" s="728" t="s">
        <v>1313</v>
      </c>
      <c r="F13" s="728" t="s">
        <v>1314</v>
      </c>
      <c r="G13" s="732">
        <v>2431.1999999999998</v>
      </c>
      <c r="H13" s="732">
        <v>20412.730000000007</v>
      </c>
      <c r="I13" s="728">
        <v>0.39627104653591683</v>
      </c>
      <c r="J13" s="728">
        <v>8.3961541625534757</v>
      </c>
      <c r="K13" s="732">
        <v>5691.6</v>
      </c>
      <c r="L13" s="732">
        <v>51512.039999999994</v>
      </c>
      <c r="M13" s="728">
        <v>1</v>
      </c>
      <c r="N13" s="728">
        <v>9.0505376344086006</v>
      </c>
      <c r="O13" s="732">
        <v>3786.1</v>
      </c>
      <c r="P13" s="732">
        <v>34604.950000000004</v>
      </c>
      <c r="Q13" s="746">
        <v>0.67178372279568055</v>
      </c>
      <c r="R13" s="733">
        <v>9.1399989435038709</v>
      </c>
    </row>
    <row r="14" spans="1:18" ht="14.4" customHeight="1" x14ac:dyDescent="0.3">
      <c r="A14" s="727" t="s">
        <v>1295</v>
      </c>
      <c r="B14" s="728" t="s">
        <v>1296</v>
      </c>
      <c r="C14" s="728" t="s">
        <v>542</v>
      </c>
      <c r="D14" s="728" t="s">
        <v>1300</v>
      </c>
      <c r="E14" s="728" t="s">
        <v>1315</v>
      </c>
      <c r="F14" s="728" t="s">
        <v>1316</v>
      </c>
      <c r="G14" s="732">
        <v>2305</v>
      </c>
      <c r="H14" s="732">
        <v>18555.25</v>
      </c>
      <c r="I14" s="728">
        <v>0.96672137126185287</v>
      </c>
      <c r="J14" s="728">
        <v>8.0500000000000007</v>
      </c>
      <c r="K14" s="732">
        <v>2100</v>
      </c>
      <c r="L14" s="732">
        <v>19193.999999999996</v>
      </c>
      <c r="M14" s="728">
        <v>1</v>
      </c>
      <c r="N14" s="728">
        <v>9.1399999999999988</v>
      </c>
      <c r="O14" s="732">
        <v>3494</v>
      </c>
      <c r="P14" s="732">
        <v>32074.920000000002</v>
      </c>
      <c r="Q14" s="746">
        <v>1.6710909659268525</v>
      </c>
      <c r="R14" s="733">
        <v>9.18</v>
      </c>
    </row>
    <row r="15" spans="1:18" ht="14.4" customHeight="1" x14ac:dyDescent="0.3">
      <c r="A15" s="727" t="s">
        <v>1295</v>
      </c>
      <c r="B15" s="728" t="s">
        <v>1296</v>
      </c>
      <c r="C15" s="728" t="s">
        <v>542</v>
      </c>
      <c r="D15" s="728" t="s">
        <v>1300</v>
      </c>
      <c r="E15" s="728" t="s">
        <v>1317</v>
      </c>
      <c r="F15" s="728" t="s">
        <v>1318</v>
      </c>
      <c r="G15" s="732">
        <v>6496.6</v>
      </c>
      <c r="H15" s="732">
        <v>61301.920000000013</v>
      </c>
      <c r="I15" s="728">
        <v>0.78156034336580626</v>
      </c>
      <c r="J15" s="728">
        <v>9.4360003694240078</v>
      </c>
      <c r="K15" s="732">
        <v>7670.3</v>
      </c>
      <c r="L15" s="732">
        <v>78435.299999999988</v>
      </c>
      <c r="M15" s="728">
        <v>1</v>
      </c>
      <c r="N15" s="728">
        <v>10.22584514295399</v>
      </c>
      <c r="O15" s="732">
        <v>6784</v>
      </c>
      <c r="P15" s="732">
        <v>69400.319999999978</v>
      </c>
      <c r="Q15" s="746">
        <v>0.88480977315060938</v>
      </c>
      <c r="R15" s="733">
        <v>10.229999999999997</v>
      </c>
    </row>
    <row r="16" spans="1:18" ht="14.4" customHeight="1" x14ac:dyDescent="0.3">
      <c r="A16" s="727" t="s">
        <v>1295</v>
      </c>
      <c r="B16" s="728" t="s">
        <v>1296</v>
      </c>
      <c r="C16" s="728" t="s">
        <v>542</v>
      </c>
      <c r="D16" s="728" t="s">
        <v>1300</v>
      </c>
      <c r="E16" s="728" t="s">
        <v>1319</v>
      </c>
      <c r="F16" s="728" t="s">
        <v>1320</v>
      </c>
      <c r="G16" s="732">
        <v>1950</v>
      </c>
      <c r="H16" s="732">
        <v>36679.5</v>
      </c>
      <c r="I16" s="728">
        <v>0.30153151820065111</v>
      </c>
      <c r="J16" s="728">
        <v>18.809999999999999</v>
      </c>
      <c r="K16" s="732">
        <v>6200</v>
      </c>
      <c r="L16" s="732">
        <v>121644</v>
      </c>
      <c r="M16" s="728">
        <v>1</v>
      </c>
      <c r="N16" s="728">
        <v>19.62</v>
      </c>
      <c r="O16" s="732">
        <v>1400</v>
      </c>
      <c r="P16" s="732">
        <v>36680</v>
      </c>
      <c r="Q16" s="746">
        <v>0.3015356285554569</v>
      </c>
      <c r="R16" s="733">
        <v>26.2</v>
      </c>
    </row>
    <row r="17" spans="1:18" ht="14.4" customHeight="1" x14ac:dyDescent="0.3">
      <c r="A17" s="727" t="s">
        <v>1295</v>
      </c>
      <c r="B17" s="728" t="s">
        <v>1296</v>
      </c>
      <c r="C17" s="728" t="s">
        <v>542</v>
      </c>
      <c r="D17" s="728" t="s">
        <v>1300</v>
      </c>
      <c r="E17" s="728" t="s">
        <v>1321</v>
      </c>
      <c r="F17" s="728" t="s">
        <v>1322</v>
      </c>
      <c r="G17" s="732">
        <v>74.58</v>
      </c>
      <c r="H17" s="732">
        <v>2713.31</v>
      </c>
      <c r="I17" s="728">
        <v>0.40349017041905838</v>
      </c>
      <c r="J17" s="728">
        <v>36.381201394475731</v>
      </c>
      <c r="K17" s="732">
        <v>150.17000000000002</v>
      </c>
      <c r="L17" s="732">
        <v>6724.5999999999995</v>
      </c>
      <c r="M17" s="728">
        <v>1</v>
      </c>
      <c r="N17" s="728">
        <v>44.779916095092219</v>
      </c>
      <c r="O17" s="732">
        <v>3.3000000000000003</v>
      </c>
      <c r="P17" s="732">
        <v>113.79</v>
      </c>
      <c r="Q17" s="746">
        <v>1.6921452577104961E-2</v>
      </c>
      <c r="R17" s="733">
        <v>34.481818181818184</v>
      </c>
    </row>
    <row r="18" spans="1:18" ht="14.4" customHeight="1" x14ac:dyDescent="0.3">
      <c r="A18" s="727" t="s">
        <v>1295</v>
      </c>
      <c r="B18" s="728" t="s">
        <v>1296</v>
      </c>
      <c r="C18" s="728" t="s">
        <v>542</v>
      </c>
      <c r="D18" s="728" t="s">
        <v>1300</v>
      </c>
      <c r="E18" s="728" t="s">
        <v>1323</v>
      </c>
      <c r="F18" s="728" t="s">
        <v>1324</v>
      </c>
      <c r="G18" s="732">
        <v>1000</v>
      </c>
      <c r="H18" s="732">
        <v>6620</v>
      </c>
      <c r="I18" s="728">
        <v>1.0062319501443988</v>
      </c>
      <c r="J18" s="728">
        <v>6.62</v>
      </c>
      <c r="K18" s="732">
        <v>900</v>
      </c>
      <c r="L18" s="732">
        <v>6579</v>
      </c>
      <c r="M18" s="728">
        <v>1</v>
      </c>
      <c r="N18" s="728">
        <v>7.31</v>
      </c>
      <c r="O18" s="732"/>
      <c r="P18" s="732"/>
      <c r="Q18" s="746"/>
      <c r="R18" s="733"/>
    </row>
    <row r="19" spans="1:18" ht="14.4" customHeight="1" x14ac:dyDescent="0.3">
      <c r="A19" s="727" t="s">
        <v>1295</v>
      </c>
      <c r="B19" s="728" t="s">
        <v>1296</v>
      </c>
      <c r="C19" s="728" t="s">
        <v>542</v>
      </c>
      <c r="D19" s="728" t="s">
        <v>1300</v>
      </c>
      <c r="E19" s="728" t="s">
        <v>1325</v>
      </c>
      <c r="F19" s="728" t="s">
        <v>1326</v>
      </c>
      <c r="G19" s="732">
        <v>27328</v>
      </c>
      <c r="H19" s="732">
        <v>537115.11999999988</v>
      </c>
      <c r="I19" s="728">
        <v>1.1382166844179111</v>
      </c>
      <c r="J19" s="728">
        <v>19.654388173302102</v>
      </c>
      <c r="K19" s="732">
        <v>23230</v>
      </c>
      <c r="L19" s="732">
        <v>471891.79999999987</v>
      </c>
      <c r="M19" s="728">
        <v>1</v>
      </c>
      <c r="N19" s="728">
        <v>20.313895824365041</v>
      </c>
      <c r="O19" s="732">
        <v>10386</v>
      </c>
      <c r="P19" s="732">
        <v>212185.98</v>
      </c>
      <c r="Q19" s="746">
        <v>0.44964964426167198</v>
      </c>
      <c r="R19" s="733">
        <v>20.43</v>
      </c>
    </row>
    <row r="20" spans="1:18" ht="14.4" customHeight="1" x14ac:dyDescent="0.3">
      <c r="A20" s="727" t="s">
        <v>1295</v>
      </c>
      <c r="B20" s="728" t="s">
        <v>1296</v>
      </c>
      <c r="C20" s="728" t="s">
        <v>542</v>
      </c>
      <c r="D20" s="728" t="s">
        <v>1300</v>
      </c>
      <c r="E20" s="728" t="s">
        <v>1327</v>
      </c>
      <c r="F20" s="728" t="s">
        <v>1328</v>
      </c>
      <c r="G20" s="732">
        <v>5.0500000000000007</v>
      </c>
      <c r="H20" s="732">
        <v>7281.47</v>
      </c>
      <c r="I20" s="728">
        <v>1.2439599826427448</v>
      </c>
      <c r="J20" s="728">
        <v>1441.8752475247522</v>
      </c>
      <c r="K20" s="732">
        <v>4.3</v>
      </c>
      <c r="L20" s="732">
        <v>5853.46</v>
      </c>
      <c r="M20" s="728">
        <v>1</v>
      </c>
      <c r="N20" s="728">
        <v>1361.2697674418605</v>
      </c>
      <c r="O20" s="732">
        <v>5.7</v>
      </c>
      <c r="P20" s="732">
        <v>8513.58</v>
      </c>
      <c r="Q20" s="746">
        <v>1.4544525801833446</v>
      </c>
      <c r="R20" s="733">
        <v>1493.6105263157895</v>
      </c>
    </row>
    <row r="21" spans="1:18" ht="14.4" customHeight="1" x14ac:dyDescent="0.3">
      <c r="A21" s="727" t="s">
        <v>1295</v>
      </c>
      <c r="B21" s="728" t="s">
        <v>1296</v>
      </c>
      <c r="C21" s="728" t="s">
        <v>542</v>
      </c>
      <c r="D21" s="728" t="s">
        <v>1300</v>
      </c>
      <c r="E21" s="728" t="s">
        <v>1329</v>
      </c>
      <c r="F21" s="728" t="s">
        <v>1330</v>
      </c>
      <c r="G21" s="732">
        <v>5</v>
      </c>
      <c r="H21" s="732">
        <v>21540.75</v>
      </c>
      <c r="I21" s="728">
        <v>0.5147926024441043</v>
      </c>
      <c r="J21" s="728">
        <v>4308.1499999999996</v>
      </c>
      <c r="K21" s="732">
        <v>10.5</v>
      </c>
      <c r="L21" s="732">
        <v>41843.550000000003</v>
      </c>
      <c r="M21" s="728">
        <v>1</v>
      </c>
      <c r="N21" s="728">
        <v>3985.1000000000004</v>
      </c>
      <c r="O21" s="732"/>
      <c r="P21" s="732"/>
      <c r="Q21" s="746"/>
      <c r="R21" s="733"/>
    </row>
    <row r="22" spans="1:18" ht="14.4" customHeight="1" x14ac:dyDescent="0.3">
      <c r="A22" s="727" t="s">
        <v>1295</v>
      </c>
      <c r="B22" s="728" t="s">
        <v>1296</v>
      </c>
      <c r="C22" s="728" t="s">
        <v>542</v>
      </c>
      <c r="D22" s="728" t="s">
        <v>1300</v>
      </c>
      <c r="E22" s="728" t="s">
        <v>1331</v>
      </c>
      <c r="F22" s="728" t="s">
        <v>1332</v>
      </c>
      <c r="G22" s="732">
        <v>69</v>
      </c>
      <c r="H22" s="732">
        <v>150912.86999999997</v>
      </c>
      <c r="I22" s="728">
        <v>0.71903407225690485</v>
      </c>
      <c r="J22" s="728">
        <v>2187.1430434782606</v>
      </c>
      <c r="K22" s="732">
        <v>97</v>
      </c>
      <c r="L22" s="732">
        <v>209882.77999999985</v>
      </c>
      <c r="M22" s="728">
        <v>1</v>
      </c>
      <c r="N22" s="728">
        <v>2163.7399999999984</v>
      </c>
      <c r="O22" s="732">
        <v>96</v>
      </c>
      <c r="P22" s="732">
        <v>190718.39999999973</v>
      </c>
      <c r="Q22" s="746">
        <v>0.90869007929092549</v>
      </c>
      <c r="R22" s="733">
        <v>1986.6499999999971</v>
      </c>
    </row>
    <row r="23" spans="1:18" ht="14.4" customHeight="1" x14ac:dyDescent="0.3">
      <c r="A23" s="727" t="s">
        <v>1295</v>
      </c>
      <c r="B23" s="728" t="s">
        <v>1296</v>
      </c>
      <c r="C23" s="728" t="s">
        <v>542</v>
      </c>
      <c r="D23" s="728" t="s">
        <v>1300</v>
      </c>
      <c r="E23" s="728" t="s">
        <v>1333</v>
      </c>
      <c r="F23" s="728" t="s">
        <v>1334</v>
      </c>
      <c r="G23" s="732">
        <v>641</v>
      </c>
      <c r="H23" s="732">
        <v>155903.86000000002</v>
      </c>
      <c r="I23" s="728">
        <v>0.84473266146510628</v>
      </c>
      <c r="J23" s="728">
        <v>243.21975039001563</v>
      </c>
      <c r="K23" s="732">
        <v>750</v>
      </c>
      <c r="L23" s="732">
        <v>184560</v>
      </c>
      <c r="M23" s="728">
        <v>1</v>
      </c>
      <c r="N23" s="728">
        <v>246.08</v>
      </c>
      <c r="O23" s="732">
        <v>935</v>
      </c>
      <c r="P23" s="732">
        <v>231732.55</v>
      </c>
      <c r="Q23" s="746">
        <v>1.2555946575639358</v>
      </c>
      <c r="R23" s="733">
        <v>247.84229946524064</v>
      </c>
    </row>
    <row r="24" spans="1:18" ht="14.4" customHeight="1" x14ac:dyDescent="0.3">
      <c r="A24" s="727" t="s">
        <v>1295</v>
      </c>
      <c r="B24" s="728" t="s">
        <v>1296</v>
      </c>
      <c r="C24" s="728" t="s">
        <v>542</v>
      </c>
      <c r="D24" s="728" t="s">
        <v>1300</v>
      </c>
      <c r="E24" s="728" t="s">
        <v>1335</v>
      </c>
      <c r="F24" s="728" t="s">
        <v>1336</v>
      </c>
      <c r="G24" s="732">
        <v>540285</v>
      </c>
      <c r="H24" s="732">
        <v>1837465.7400000005</v>
      </c>
      <c r="I24" s="728">
        <v>0.82037374183239686</v>
      </c>
      <c r="J24" s="728">
        <v>3.4009194036480754</v>
      </c>
      <c r="K24" s="732">
        <v>549738</v>
      </c>
      <c r="L24" s="732">
        <v>2239791.0199999996</v>
      </c>
      <c r="M24" s="728">
        <v>1</v>
      </c>
      <c r="N24" s="728">
        <v>4.0742881518104976</v>
      </c>
      <c r="O24" s="732">
        <v>505821</v>
      </c>
      <c r="P24" s="732">
        <v>1906945.1700000004</v>
      </c>
      <c r="Q24" s="746">
        <v>0.85139423855713148</v>
      </c>
      <c r="R24" s="733">
        <v>3.7700000000000009</v>
      </c>
    </row>
    <row r="25" spans="1:18" ht="14.4" customHeight="1" x14ac:dyDescent="0.3">
      <c r="A25" s="727" t="s">
        <v>1295</v>
      </c>
      <c r="B25" s="728" t="s">
        <v>1296</v>
      </c>
      <c r="C25" s="728" t="s">
        <v>542</v>
      </c>
      <c r="D25" s="728" t="s">
        <v>1300</v>
      </c>
      <c r="E25" s="728" t="s">
        <v>1337</v>
      </c>
      <c r="F25" s="728" t="s">
        <v>1338</v>
      </c>
      <c r="G25" s="732"/>
      <c r="H25" s="732"/>
      <c r="I25" s="728"/>
      <c r="J25" s="728"/>
      <c r="K25" s="732"/>
      <c r="L25" s="732"/>
      <c r="M25" s="728"/>
      <c r="N25" s="728"/>
      <c r="O25" s="732">
        <v>11288</v>
      </c>
      <c r="P25" s="732">
        <v>70098.48000000001</v>
      </c>
      <c r="Q25" s="746"/>
      <c r="R25" s="733">
        <v>6.2100000000000009</v>
      </c>
    </row>
    <row r="26" spans="1:18" ht="14.4" customHeight="1" x14ac:dyDescent="0.3">
      <c r="A26" s="727" t="s">
        <v>1295</v>
      </c>
      <c r="B26" s="728" t="s">
        <v>1296</v>
      </c>
      <c r="C26" s="728" t="s">
        <v>542</v>
      </c>
      <c r="D26" s="728" t="s">
        <v>1300</v>
      </c>
      <c r="E26" s="728" t="s">
        <v>1339</v>
      </c>
      <c r="F26" s="728" t="s">
        <v>1340</v>
      </c>
      <c r="G26" s="732">
        <v>2900</v>
      </c>
      <c r="H26" s="732">
        <v>36627</v>
      </c>
      <c r="I26" s="728"/>
      <c r="J26" s="728">
        <v>12.63</v>
      </c>
      <c r="K26" s="732"/>
      <c r="L26" s="732"/>
      <c r="M26" s="728"/>
      <c r="N26" s="728"/>
      <c r="O26" s="732"/>
      <c r="P26" s="732"/>
      <c r="Q26" s="746"/>
      <c r="R26" s="733"/>
    </row>
    <row r="27" spans="1:18" ht="14.4" customHeight="1" x14ac:dyDescent="0.3">
      <c r="A27" s="727" t="s">
        <v>1295</v>
      </c>
      <c r="B27" s="728" t="s">
        <v>1296</v>
      </c>
      <c r="C27" s="728" t="s">
        <v>542</v>
      </c>
      <c r="D27" s="728" t="s">
        <v>1300</v>
      </c>
      <c r="E27" s="728" t="s">
        <v>1341</v>
      </c>
      <c r="F27" s="728" t="s">
        <v>1342</v>
      </c>
      <c r="G27" s="732"/>
      <c r="H27" s="732"/>
      <c r="I27" s="728"/>
      <c r="J27" s="728"/>
      <c r="K27" s="732"/>
      <c r="L27" s="732"/>
      <c r="M27" s="728"/>
      <c r="N27" s="728"/>
      <c r="O27" s="732">
        <v>700</v>
      </c>
      <c r="P27" s="732">
        <v>5383</v>
      </c>
      <c r="Q27" s="746"/>
      <c r="R27" s="733">
        <v>7.69</v>
      </c>
    </row>
    <row r="28" spans="1:18" ht="14.4" customHeight="1" x14ac:dyDescent="0.3">
      <c r="A28" s="727" t="s">
        <v>1295</v>
      </c>
      <c r="B28" s="728" t="s">
        <v>1296</v>
      </c>
      <c r="C28" s="728" t="s">
        <v>542</v>
      </c>
      <c r="D28" s="728" t="s">
        <v>1300</v>
      </c>
      <c r="E28" s="728" t="s">
        <v>1343</v>
      </c>
      <c r="F28" s="728" t="s">
        <v>1344</v>
      </c>
      <c r="G28" s="732">
        <v>2990</v>
      </c>
      <c r="H28" s="732">
        <v>498046.88000000006</v>
      </c>
      <c r="I28" s="728">
        <v>2.4613052031640907</v>
      </c>
      <c r="J28" s="728">
        <v>166.57086287625421</v>
      </c>
      <c r="K28" s="732">
        <v>1248</v>
      </c>
      <c r="L28" s="732">
        <v>202350.72</v>
      </c>
      <c r="M28" s="728">
        <v>1</v>
      </c>
      <c r="N28" s="728">
        <v>162.14000000000001</v>
      </c>
      <c r="O28" s="732">
        <v>1763</v>
      </c>
      <c r="P28" s="732">
        <v>280317</v>
      </c>
      <c r="Q28" s="746">
        <v>1.3853027061134253</v>
      </c>
      <c r="R28" s="733">
        <v>159</v>
      </c>
    </row>
    <row r="29" spans="1:18" ht="14.4" customHeight="1" x14ac:dyDescent="0.3">
      <c r="A29" s="727" t="s">
        <v>1295</v>
      </c>
      <c r="B29" s="728" t="s">
        <v>1296</v>
      </c>
      <c r="C29" s="728" t="s">
        <v>542</v>
      </c>
      <c r="D29" s="728" t="s">
        <v>1300</v>
      </c>
      <c r="E29" s="728" t="s">
        <v>1345</v>
      </c>
      <c r="F29" s="728" t="s">
        <v>1346</v>
      </c>
      <c r="G29" s="732">
        <v>3670</v>
      </c>
      <c r="H29" s="732">
        <v>73209.8</v>
      </c>
      <c r="I29" s="728">
        <v>0.24481959846265847</v>
      </c>
      <c r="J29" s="728">
        <v>19.948174386920982</v>
      </c>
      <c r="K29" s="732">
        <v>14870</v>
      </c>
      <c r="L29" s="732">
        <v>299035.7</v>
      </c>
      <c r="M29" s="728">
        <v>1</v>
      </c>
      <c r="N29" s="728">
        <v>20.11</v>
      </c>
      <c r="O29" s="732">
        <v>23214</v>
      </c>
      <c r="P29" s="732">
        <v>469210.07999999996</v>
      </c>
      <c r="Q29" s="746">
        <v>1.5690771369438496</v>
      </c>
      <c r="R29" s="733">
        <v>20.212375290772808</v>
      </c>
    </row>
    <row r="30" spans="1:18" ht="14.4" customHeight="1" x14ac:dyDescent="0.3">
      <c r="A30" s="727" t="s">
        <v>1295</v>
      </c>
      <c r="B30" s="728" t="s">
        <v>1296</v>
      </c>
      <c r="C30" s="728" t="s">
        <v>542</v>
      </c>
      <c r="D30" s="728" t="s">
        <v>1300</v>
      </c>
      <c r="E30" s="728" t="s">
        <v>1298</v>
      </c>
      <c r="F30" s="728"/>
      <c r="G30" s="732">
        <v>2805</v>
      </c>
      <c r="H30" s="732">
        <v>108656.02</v>
      </c>
      <c r="I30" s="728">
        <v>2.1861049891938156</v>
      </c>
      <c r="J30" s="728">
        <v>38.736549019607843</v>
      </c>
      <c r="K30" s="732">
        <v>2801</v>
      </c>
      <c r="L30" s="732">
        <v>49703.020000000004</v>
      </c>
      <c r="M30" s="728">
        <v>1</v>
      </c>
      <c r="N30" s="728">
        <v>17.744741163870049</v>
      </c>
      <c r="O30" s="732"/>
      <c r="P30" s="732"/>
      <c r="Q30" s="746"/>
      <c r="R30" s="733"/>
    </row>
    <row r="31" spans="1:18" ht="14.4" customHeight="1" x14ac:dyDescent="0.3">
      <c r="A31" s="727" t="s">
        <v>1295</v>
      </c>
      <c r="B31" s="728" t="s">
        <v>1296</v>
      </c>
      <c r="C31" s="728" t="s">
        <v>542</v>
      </c>
      <c r="D31" s="728" t="s">
        <v>1300</v>
      </c>
      <c r="E31" s="728" t="s">
        <v>1347</v>
      </c>
      <c r="F31" s="728" t="s">
        <v>1348</v>
      </c>
      <c r="G31" s="732">
        <v>500</v>
      </c>
      <c r="H31" s="732">
        <v>2845</v>
      </c>
      <c r="I31" s="728"/>
      <c r="J31" s="728">
        <v>5.69</v>
      </c>
      <c r="K31" s="732"/>
      <c r="L31" s="732"/>
      <c r="M31" s="728"/>
      <c r="N31" s="728"/>
      <c r="O31" s="732"/>
      <c r="P31" s="732"/>
      <c r="Q31" s="746"/>
      <c r="R31" s="733"/>
    </row>
    <row r="32" spans="1:18" ht="14.4" customHeight="1" x14ac:dyDescent="0.3">
      <c r="A32" s="727" t="s">
        <v>1295</v>
      </c>
      <c r="B32" s="728" t="s">
        <v>1296</v>
      </c>
      <c r="C32" s="728" t="s">
        <v>542</v>
      </c>
      <c r="D32" s="728" t="s">
        <v>1300</v>
      </c>
      <c r="E32" s="728" t="s">
        <v>1349</v>
      </c>
      <c r="F32" s="728" t="s">
        <v>1350</v>
      </c>
      <c r="G32" s="732">
        <v>1</v>
      </c>
      <c r="H32" s="732">
        <v>51.56</v>
      </c>
      <c r="I32" s="728">
        <v>0.44952048823016566</v>
      </c>
      <c r="J32" s="728">
        <v>51.56</v>
      </c>
      <c r="K32" s="732">
        <v>2</v>
      </c>
      <c r="L32" s="732">
        <v>114.7</v>
      </c>
      <c r="M32" s="728">
        <v>1</v>
      </c>
      <c r="N32" s="728">
        <v>57.35</v>
      </c>
      <c r="O32" s="732">
        <v>3</v>
      </c>
      <c r="P32" s="732">
        <v>204.18</v>
      </c>
      <c r="Q32" s="746">
        <v>1.7801220575414125</v>
      </c>
      <c r="R32" s="733">
        <v>68.06</v>
      </c>
    </row>
    <row r="33" spans="1:18" ht="14.4" customHeight="1" x14ac:dyDescent="0.3">
      <c r="A33" s="727" t="s">
        <v>1295</v>
      </c>
      <c r="B33" s="728" t="s">
        <v>1296</v>
      </c>
      <c r="C33" s="728" t="s">
        <v>542</v>
      </c>
      <c r="D33" s="728" t="s">
        <v>1300</v>
      </c>
      <c r="E33" s="728" t="s">
        <v>1351</v>
      </c>
      <c r="F33" s="728"/>
      <c r="G33" s="732">
        <v>5</v>
      </c>
      <c r="H33" s="732">
        <v>62024.030000000006</v>
      </c>
      <c r="I33" s="728">
        <v>0.99990278906710717</v>
      </c>
      <c r="J33" s="728">
        <v>12404.806</v>
      </c>
      <c r="K33" s="732">
        <v>5</v>
      </c>
      <c r="L33" s="732">
        <v>62030.060000000005</v>
      </c>
      <c r="M33" s="728">
        <v>1</v>
      </c>
      <c r="N33" s="728">
        <v>12406.012000000001</v>
      </c>
      <c r="O33" s="732"/>
      <c r="P33" s="732"/>
      <c r="Q33" s="746"/>
      <c r="R33" s="733"/>
    </row>
    <row r="34" spans="1:18" ht="14.4" customHeight="1" x14ac:dyDescent="0.3">
      <c r="A34" s="727" t="s">
        <v>1295</v>
      </c>
      <c r="B34" s="728" t="s">
        <v>1296</v>
      </c>
      <c r="C34" s="728" t="s">
        <v>542</v>
      </c>
      <c r="D34" s="728" t="s">
        <v>1300</v>
      </c>
      <c r="E34" s="728" t="s">
        <v>1352</v>
      </c>
      <c r="F34" s="728" t="s">
        <v>1353</v>
      </c>
      <c r="G34" s="732"/>
      <c r="H34" s="732"/>
      <c r="I34" s="728"/>
      <c r="J34" s="728"/>
      <c r="K34" s="732"/>
      <c r="L34" s="732"/>
      <c r="M34" s="728"/>
      <c r="N34" s="728"/>
      <c r="O34" s="732">
        <v>5</v>
      </c>
      <c r="P34" s="732">
        <v>542811</v>
      </c>
      <c r="Q34" s="746"/>
      <c r="R34" s="733">
        <v>108562.2</v>
      </c>
    </row>
    <row r="35" spans="1:18" ht="14.4" customHeight="1" x14ac:dyDescent="0.3">
      <c r="A35" s="727" t="s">
        <v>1295</v>
      </c>
      <c r="B35" s="728" t="s">
        <v>1296</v>
      </c>
      <c r="C35" s="728" t="s">
        <v>542</v>
      </c>
      <c r="D35" s="728" t="s">
        <v>1300</v>
      </c>
      <c r="E35" s="728" t="s">
        <v>1354</v>
      </c>
      <c r="F35" s="728" t="s">
        <v>1355</v>
      </c>
      <c r="G35" s="732"/>
      <c r="H35" s="732"/>
      <c r="I35" s="728"/>
      <c r="J35" s="728"/>
      <c r="K35" s="732"/>
      <c r="L35" s="732"/>
      <c r="M35" s="728"/>
      <c r="N35" s="728"/>
      <c r="O35" s="732">
        <v>16869</v>
      </c>
      <c r="P35" s="732">
        <v>335018.34000000003</v>
      </c>
      <c r="Q35" s="746"/>
      <c r="R35" s="733">
        <v>19.860000000000003</v>
      </c>
    </row>
    <row r="36" spans="1:18" ht="14.4" customHeight="1" x14ac:dyDescent="0.3">
      <c r="A36" s="727" t="s">
        <v>1295</v>
      </c>
      <c r="B36" s="728" t="s">
        <v>1296</v>
      </c>
      <c r="C36" s="728" t="s">
        <v>542</v>
      </c>
      <c r="D36" s="728" t="s">
        <v>1300</v>
      </c>
      <c r="E36" s="728" t="s">
        <v>1356</v>
      </c>
      <c r="F36" s="728" t="s">
        <v>1357</v>
      </c>
      <c r="G36" s="732"/>
      <c r="H36" s="732"/>
      <c r="I36" s="728"/>
      <c r="J36" s="728"/>
      <c r="K36" s="732"/>
      <c r="L36" s="732"/>
      <c r="M36" s="728"/>
      <c r="N36" s="728"/>
      <c r="O36" s="732">
        <v>2100</v>
      </c>
      <c r="P36" s="732">
        <v>42693</v>
      </c>
      <c r="Q36" s="746"/>
      <c r="R36" s="733">
        <v>20.329999999999998</v>
      </c>
    </row>
    <row r="37" spans="1:18" ht="14.4" customHeight="1" x14ac:dyDescent="0.3">
      <c r="A37" s="727" t="s">
        <v>1295</v>
      </c>
      <c r="B37" s="728" t="s">
        <v>1296</v>
      </c>
      <c r="C37" s="728" t="s">
        <v>542</v>
      </c>
      <c r="D37" s="728" t="s">
        <v>1358</v>
      </c>
      <c r="E37" s="728" t="s">
        <v>1359</v>
      </c>
      <c r="F37" s="728" t="s">
        <v>1360</v>
      </c>
      <c r="G37" s="732">
        <v>187</v>
      </c>
      <c r="H37" s="732">
        <v>6545</v>
      </c>
      <c r="I37" s="728">
        <v>0.99938921972820283</v>
      </c>
      <c r="J37" s="728">
        <v>35</v>
      </c>
      <c r="K37" s="732">
        <v>177</v>
      </c>
      <c r="L37" s="732">
        <v>6549</v>
      </c>
      <c r="M37" s="728">
        <v>1</v>
      </c>
      <c r="N37" s="728">
        <v>37</v>
      </c>
      <c r="O37" s="732">
        <v>105</v>
      </c>
      <c r="P37" s="732">
        <v>3885</v>
      </c>
      <c r="Q37" s="746">
        <v>0.59322033898305082</v>
      </c>
      <c r="R37" s="733">
        <v>37</v>
      </c>
    </row>
    <row r="38" spans="1:18" ht="14.4" customHeight="1" x14ac:dyDescent="0.3">
      <c r="A38" s="727" t="s">
        <v>1295</v>
      </c>
      <c r="B38" s="728" t="s">
        <v>1296</v>
      </c>
      <c r="C38" s="728" t="s">
        <v>542</v>
      </c>
      <c r="D38" s="728" t="s">
        <v>1358</v>
      </c>
      <c r="E38" s="728" t="s">
        <v>1361</v>
      </c>
      <c r="F38" s="728" t="s">
        <v>1362</v>
      </c>
      <c r="G38" s="732">
        <v>104</v>
      </c>
      <c r="H38" s="732">
        <v>44096</v>
      </c>
      <c r="I38" s="728">
        <v>0.98553963748519324</v>
      </c>
      <c r="J38" s="728">
        <v>424</v>
      </c>
      <c r="K38" s="732">
        <v>101</v>
      </c>
      <c r="L38" s="732">
        <v>44743</v>
      </c>
      <c r="M38" s="728">
        <v>1</v>
      </c>
      <c r="N38" s="728">
        <v>443</v>
      </c>
      <c r="O38" s="732">
        <v>109</v>
      </c>
      <c r="P38" s="732">
        <v>48396</v>
      </c>
      <c r="Q38" s="746">
        <v>1.0816440560534608</v>
      </c>
      <c r="R38" s="733">
        <v>444</v>
      </c>
    </row>
    <row r="39" spans="1:18" ht="14.4" customHeight="1" x14ac:dyDescent="0.3">
      <c r="A39" s="727" t="s">
        <v>1295</v>
      </c>
      <c r="B39" s="728" t="s">
        <v>1296</v>
      </c>
      <c r="C39" s="728" t="s">
        <v>542</v>
      </c>
      <c r="D39" s="728" t="s">
        <v>1358</v>
      </c>
      <c r="E39" s="728" t="s">
        <v>1363</v>
      </c>
      <c r="F39" s="728" t="s">
        <v>1364</v>
      </c>
      <c r="G39" s="732">
        <v>961</v>
      </c>
      <c r="H39" s="732">
        <v>158565</v>
      </c>
      <c r="I39" s="728">
        <v>0.97163498658038894</v>
      </c>
      <c r="J39" s="728">
        <v>165</v>
      </c>
      <c r="K39" s="732">
        <v>922</v>
      </c>
      <c r="L39" s="732">
        <v>163194</v>
      </c>
      <c r="M39" s="728">
        <v>1</v>
      </c>
      <c r="N39" s="728">
        <v>177</v>
      </c>
      <c r="O39" s="732">
        <v>630</v>
      </c>
      <c r="P39" s="732">
        <v>111510</v>
      </c>
      <c r="Q39" s="746">
        <v>0.68329718004338391</v>
      </c>
      <c r="R39" s="733">
        <v>177</v>
      </c>
    </row>
    <row r="40" spans="1:18" ht="14.4" customHeight="1" x14ac:dyDescent="0.3">
      <c r="A40" s="727" t="s">
        <v>1295</v>
      </c>
      <c r="B40" s="728" t="s">
        <v>1296</v>
      </c>
      <c r="C40" s="728" t="s">
        <v>542</v>
      </c>
      <c r="D40" s="728" t="s">
        <v>1358</v>
      </c>
      <c r="E40" s="728" t="s">
        <v>1365</v>
      </c>
      <c r="F40" s="728" t="s">
        <v>1366</v>
      </c>
      <c r="G40" s="732">
        <v>1</v>
      </c>
      <c r="H40" s="732">
        <v>328</v>
      </c>
      <c r="I40" s="728"/>
      <c r="J40" s="728">
        <v>328</v>
      </c>
      <c r="K40" s="732"/>
      <c r="L40" s="732"/>
      <c r="M40" s="728"/>
      <c r="N40" s="728"/>
      <c r="O40" s="732">
        <v>5</v>
      </c>
      <c r="P40" s="732">
        <v>1760</v>
      </c>
      <c r="Q40" s="746"/>
      <c r="R40" s="733">
        <v>352</v>
      </c>
    </row>
    <row r="41" spans="1:18" ht="14.4" customHeight="1" x14ac:dyDescent="0.3">
      <c r="A41" s="727" t="s">
        <v>1295</v>
      </c>
      <c r="B41" s="728" t="s">
        <v>1296</v>
      </c>
      <c r="C41" s="728" t="s">
        <v>542</v>
      </c>
      <c r="D41" s="728" t="s">
        <v>1358</v>
      </c>
      <c r="E41" s="728" t="s">
        <v>1367</v>
      </c>
      <c r="F41" s="728" t="s">
        <v>1368</v>
      </c>
      <c r="G41" s="732">
        <v>6</v>
      </c>
      <c r="H41" s="732">
        <v>1812</v>
      </c>
      <c r="I41" s="728">
        <v>0.63312368972746336</v>
      </c>
      <c r="J41" s="728">
        <v>302</v>
      </c>
      <c r="K41" s="732">
        <v>9</v>
      </c>
      <c r="L41" s="732">
        <v>2862</v>
      </c>
      <c r="M41" s="728">
        <v>1</v>
      </c>
      <c r="N41" s="728">
        <v>318</v>
      </c>
      <c r="O41" s="732">
        <v>10</v>
      </c>
      <c r="P41" s="732">
        <v>3180</v>
      </c>
      <c r="Q41" s="746">
        <v>1.1111111111111112</v>
      </c>
      <c r="R41" s="733">
        <v>318</v>
      </c>
    </row>
    <row r="42" spans="1:18" ht="14.4" customHeight="1" x14ac:dyDescent="0.3">
      <c r="A42" s="727" t="s">
        <v>1295</v>
      </c>
      <c r="B42" s="728" t="s">
        <v>1296</v>
      </c>
      <c r="C42" s="728" t="s">
        <v>542</v>
      </c>
      <c r="D42" s="728" t="s">
        <v>1358</v>
      </c>
      <c r="E42" s="728" t="s">
        <v>1369</v>
      </c>
      <c r="F42" s="728" t="s">
        <v>1370</v>
      </c>
      <c r="G42" s="732">
        <v>1</v>
      </c>
      <c r="H42" s="732">
        <v>1382</v>
      </c>
      <c r="I42" s="728"/>
      <c r="J42" s="728">
        <v>1382</v>
      </c>
      <c r="K42" s="732"/>
      <c r="L42" s="732"/>
      <c r="M42" s="728"/>
      <c r="N42" s="728"/>
      <c r="O42" s="732">
        <v>1</v>
      </c>
      <c r="P42" s="732">
        <v>1422</v>
      </c>
      <c r="Q42" s="746"/>
      <c r="R42" s="733">
        <v>1422</v>
      </c>
    </row>
    <row r="43" spans="1:18" ht="14.4" customHeight="1" x14ac:dyDescent="0.3">
      <c r="A43" s="727" t="s">
        <v>1295</v>
      </c>
      <c r="B43" s="728" t="s">
        <v>1296</v>
      </c>
      <c r="C43" s="728" t="s">
        <v>542</v>
      </c>
      <c r="D43" s="728" t="s">
        <v>1358</v>
      </c>
      <c r="E43" s="728" t="s">
        <v>877</v>
      </c>
      <c r="F43" s="728" t="s">
        <v>1371</v>
      </c>
      <c r="G43" s="732">
        <v>1</v>
      </c>
      <c r="H43" s="732">
        <v>1672</v>
      </c>
      <c r="I43" s="728">
        <v>0.96368876080691646</v>
      </c>
      <c r="J43" s="728">
        <v>1672</v>
      </c>
      <c r="K43" s="732">
        <v>1</v>
      </c>
      <c r="L43" s="732">
        <v>1735</v>
      </c>
      <c r="M43" s="728">
        <v>1</v>
      </c>
      <c r="N43" s="728">
        <v>1735</v>
      </c>
      <c r="O43" s="732"/>
      <c r="P43" s="732"/>
      <c r="Q43" s="746"/>
      <c r="R43" s="733"/>
    </row>
    <row r="44" spans="1:18" ht="14.4" customHeight="1" x14ac:dyDescent="0.3">
      <c r="A44" s="727" t="s">
        <v>1295</v>
      </c>
      <c r="B44" s="728" t="s">
        <v>1296</v>
      </c>
      <c r="C44" s="728" t="s">
        <v>542</v>
      </c>
      <c r="D44" s="728" t="s">
        <v>1358</v>
      </c>
      <c r="E44" s="728" t="s">
        <v>1372</v>
      </c>
      <c r="F44" s="728" t="s">
        <v>1373</v>
      </c>
      <c r="G44" s="732">
        <v>35</v>
      </c>
      <c r="H44" s="732">
        <v>69125</v>
      </c>
      <c r="I44" s="728">
        <v>1.0599392787046125</v>
      </c>
      <c r="J44" s="728">
        <v>1975</v>
      </c>
      <c r="K44" s="732">
        <v>32</v>
      </c>
      <c r="L44" s="732">
        <v>65216</v>
      </c>
      <c r="M44" s="728">
        <v>1</v>
      </c>
      <c r="N44" s="728">
        <v>2038</v>
      </c>
      <c r="O44" s="732">
        <v>35</v>
      </c>
      <c r="P44" s="732">
        <v>71365</v>
      </c>
      <c r="Q44" s="746">
        <v>1.0942866781157998</v>
      </c>
      <c r="R44" s="733">
        <v>2039</v>
      </c>
    </row>
    <row r="45" spans="1:18" ht="14.4" customHeight="1" x14ac:dyDescent="0.3">
      <c r="A45" s="727" t="s">
        <v>1295</v>
      </c>
      <c r="B45" s="728" t="s">
        <v>1296</v>
      </c>
      <c r="C45" s="728" t="s">
        <v>542</v>
      </c>
      <c r="D45" s="728" t="s">
        <v>1358</v>
      </c>
      <c r="E45" s="728" t="s">
        <v>1374</v>
      </c>
      <c r="F45" s="728" t="s">
        <v>1375</v>
      </c>
      <c r="G45" s="732">
        <v>2</v>
      </c>
      <c r="H45" s="732">
        <v>6018</v>
      </c>
      <c r="I45" s="728">
        <v>1.9679529103989535</v>
      </c>
      <c r="J45" s="728">
        <v>3009</v>
      </c>
      <c r="K45" s="732">
        <v>1</v>
      </c>
      <c r="L45" s="732">
        <v>3058</v>
      </c>
      <c r="M45" s="728">
        <v>1</v>
      </c>
      <c r="N45" s="728">
        <v>3058</v>
      </c>
      <c r="O45" s="732">
        <v>4</v>
      </c>
      <c r="P45" s="732">
        <v>12236</v>
      </c>
      <c r="Q45" s="746">
        <v>4.0013080444735118</v>
      </c>
      <c r="R45" s="733">
        <v>3059</v>
      </c>
    </row>
    <row r="46" spans="1:18" ht="14.4" customHeight="1" x14ac:dyDescent="0.3">
      <c r="A46" s="727" t="s">
        <v>1295</v>
      </c>
      <c r="B46" s="728" t="s">
        <v>1296</v>
      </c>
      <c r="C46" s="728" t="s">
        <v>542</v>
      </c>
      <c r="D46" s="728" t="s">
        <v>1358</v>
      </c>
      <c r="E46" s="728" t="s">
        <v>1376</v>
      </c>
      <c r="F46" s="728" t="s">
        <v>1377</v>
      </c>
      <c r="G46" s="732">
        <v>3</v>
      </c>
      <c r="H46" s="732">
        <v>1929</v>
      </c>
      <c r="I46" s="728"/>
      <c r="J46" s="728">
        <v>643</v>
      </c>
      <c r="K46" s="732"/>
      <c r="L46" s="732"/>
      <c r="M46" s="728"/>
      <c r="N46" s="728"/>
      <c r="O46" s="732">
        <v>1</v>
      </c>
      <c r="P46" s="732">
        <v>667</v>
      </c>
      <c r="Q46" s="746"/>
      <c r="R46" s="733">
        <v>667</v>
      </c>
    </row>
    <row r="47" spans="1:18" ht="14.4" customHeight="1" x14ac:dyDescent="0.3">
      <c r="A47" s="727" t="s">
        <v>1295</v>
      </c>
      <c r="B47" s="728" t="s">
        <v>1296</v>
      </c>
      <c r="C47" s="728" t="s">
        <v>542</v>
      </c>
      <c r="D47" s="728" t="s">
        <v>1358</v>
      </c>
      <c r="E47" s="728" t="s">
        <v>1378</v>
      </c>
      <c r="F47" s="728" t="s">
        <v>1379</v>
      </c>
      <c r="G47" s="732">
        <v>1</v>
      </c>
      <c r="H47" s="732">
        <v>1316</v>
      </c>
      <c r="I47" s="728">
        <v>0.97626112759643913</v>
      </c>
      <c r="J47" s="728">
        <v>1316</v>
      </c>
      <c r="K47" s="732">
        <v>1</v>
      </c>
      <c r="L47" s="732">
        <v>1348</v>
      </c>
      <c r="M47" s="728">
        <v>1</v>
      </c>
      <c r="N47" s="728">
        <v>1348</v>
      </c>
      <c r="O47" s="732">
        <v>2</v>
      </c>
      <c r="P47" s="732">
        <v>2698</v>
      </c>
      <c r="Q47" s="746">
        <v>2.0014836795252227</v>
      </c>
      <c r="R47" s="733">
        <v>1349</v>
      </c>
    </row>
    <row r="48" spans="1:18" ht="14.4" customHeight="1" x14ac:dyDescent="0.3">
      <c r="A48" s="727" t="s">
        <v>1295</v>
      </c>
      <c r="B48" s="728" t="s">
        <v>1296</v>
      </c>
      <c r="C48" s="728" t="s">
        <v>542</v>
      </c>
      <c r="D48" s="728" t="s">
        <v>1358</v>
      </c>
      <c r="E48" s="728" t="s">
        <v>1380</v>
      </c>
      <c r="F48" s="728" t="s">
        <v>1381</v>
      </c>
      <c r="G48" s="732">
        <v>40</v>
      </c>
      <c r="H48" s="732">
        <v>55640</v>
      </c>
      <c r="I48" s="728">
        <v>0.79350817895292292</v>
      </c>
      <c r="J48" s="728">
        <v>1391</v>
      </c>
      <c r="K48" s="732">
        <v>49</v>
      </c>
      <c r="L48" s="732">
        <v>70119</v>
      </c>
      <c r="M48" s="728">
        <v>1</v>
      </c>
      <c r="N48" s="728">
        <v>1431</v>
      </c>
      <c r="O48" s="732">
        <v>39</v>
      </c>
      <c r="P48" s="732">
        <v>55809</v>
      </c>
      <c r="Q48" s="746">
        <v>0.79591836734693877</v>
      </c>
      <c r="R48" s="733">
        <v>1431</v>
      </c>
    </row>
    <row r="49" spans="1:18" ht="14.4" customHeight="1" x14ac:dyDescent="0.3">
      <c r="A49" s="727" t="s">
        <v>1295</v>
      </c>
      <c r="B49" s="728" t="s">
        <v>1296</v>
      </c>
      <c r="C49" s="728" t="s">
        <v>542</v>
      </c>
      <c r="D49" s="728" t="s">
        <v>1358</v>
      </c>
      <c r="E49" s="728" t="s">
        <v>1382</v>
      </c>
      <c r="F49" s="728" t="s">
        <v>1383</v>
      </c>
      <c r="G49" s="732">
        <v>93</v>
      </c>
      <c r="H49" s="732">
        <v>171957</v>
      </c>
      <c r="I49" s="728">
        <v>0.87316183937929071</v>
      </c>
      <c r="J49" s="728">
        <v>1849</v>
      </c>
      <c r="K49" s="732">
        <v>103</v>
      </c>
      <c r="L49" s="732">
        <v>196936</v>
      </c>
      <c r="M49" s="728">
        <v>1</v>
      </c>
      <c r="N49" s="728">
        <v>1912</v>
      </c>
      <c r="O49" s="732">
        <v>79</v>
      </c>
      <c r="P49" s="732">
        <v>151048</v>
      </c>
      <c r="Q49" s="746">
        <v>0.76699029126213591</v>
      </c>
      <c r="R49" s="733">
        <v>1912</v>
      </c>
    </row>
    <row r="50" spans="1:18" ht="14.4" customHeight="1" x14ac:dyDescent="0.3">
      <c r="A50" s="727" t="s">
        <v>1295</v>
      </c>
      <c r="B50" s="728" t="s">
        <v>1296</v>
      </c>
      <c r="C50" s="728" t="s">
        <v>542</v>
      </c>
      <c r="D50" s="728" t="s">
        <v>1358</v>
      </c>
      <c r="E50" s="728" t="s">
        <v>1384</v>
      </c>
      <c r="F50" s="728" t="s">
        <v>1385</v>
      </c>
      <c r="G50" s="732">
        <v>1</v>
      </c>
      <c r="H50" s="732">
        <v>1208</v>
      </c>
      <c r="I50" s="728">
        <v>0.47224394057857699</v>
      </c>
      <c r="J50" s="728">
        <v>1208</v>
      </c>
      <c r="K50" s="732">
        <v>2</v>
      </c>
      <c r="L50" s="732">
        <v>2558</v>
      </c>
      <c r="M50" s="728">
        <v>1</v>
      </c>
      <c r="N50" s="728">
        <v>1279</v>
      </c>
      <c r="O50" s="732"/>
      <c r="P50" s="732"/>
      <c r="Q50" s="746"/>
      <c r="R50" s="733"/>
    </row>
    <row r="51" spans="1:18" ht="14.4" customHeight="1" x14ac:dyDescent="0.3">
      <c r="A51" s="727" t="s">
        <v>1295</v>
      </c>
      <c r="B51" s="728" t="s">
        <v>1296</v>
      </c>
      <c r="C51" s="728" t="s">
        <v>542</v>
      </c>
      <c r="D51" s="728" t="s">
        <v>1358</v>
      </c>
      <c r="E51" s="728" t="s">
        <v>1386</v>
      </c>
      <c r="F51" s="728" t="s">
        <v>1387</v>
      </c>
      <c r="G51" s="732">
        <v>32</v>
      </c>
      <c r="H51" s="732">
        <v>37664</v>
      </c>
      <c r="I51" s="728">
        <v>0.49286172286996688</v>
      </c>
      <c r="J51" s="728">
        <v>1177</v>
      </c>
      <c r="K51" s="732">
        <v>63</v>
      </c>
      <c r="L51" s="732">
        <v>76419</v>
      </c>
      <c r="M51" s="728">
        <v>1</v>
      </c>
      <c r="N51" s="728">
        <v>1213</v>
      </c>
      <c r="O51" s="732">
        <v>59</v>
      </c>
      <c r="P51" s="732">
        <v>71567</v>
      </c>
      <c r="Q51" s="746">
        <v>0.93650793650793651</v>
      </c>
      <c r="R51" s="733">
        <v>1213</v>
      </c>
    </row>
    <row r="52" spans="1:18" ht="14.4" customHeight="1" x14ac:dyDescent="0.3">
      <c r="A52" s="727" t="s">
        <v>1295</v>
      </c>
      <c r="B52" s="728" t="s">
        <v>1296</v>
      </c>
      <c r="C52" s="728" t="s">
        <v>542</v>
      </c>
      <c r="D52" s="728" t="s">
        <v>1358</v>
      </c>
      <c r="E52" s="728" t="s">
        <v>1388</v>
      </c>
      <c r="F52" s="728" t="s">
        <v>1389</v>
      </c>
      <c r="G52" s="732"/>
      <c r="H52" s="732"/>
      <c r="I52" s="728"/>
      <c r="J52" s="728"/>
      <c r="K52" s="732">
        <v>4</v>
      </c>
      <c r="L52" s="732">
        <v>6436</v>
      </c>
      <c r="M52" s="728">
        <v>1</v>
      </c>
      <c r="N52" s="728">
        <v>1609</v>
      </c>
      <c r="O52" s="732">
        <v>3</v>
      </c>
      <c r="P52" s="732">
        <v>4827</v>
      </c>
      <c r="Q52" s="746">
        <v>0.75</v>
      </c>
      <c r="R52" s="733">
        <v>1609</v>
      </c>
    </row>
    <row r="53" spans="1:18" ht="14.4" customHeight="1" x14ac:dyDescent="0.3">
      <c r="A53" s="727" t="s">
        <v>1295</v>
      </c>
      <c r="B53" s="728" t="s">
        <v>1296</v>
      </c>
      <c r="C53" s="728" t="s">
        <v>542</v>
      </c>
      <c r="D53" s="728" t="s">
        <v>1358</v>
      </c>
      <c r="E53" s="728" t="s">
        <v>1390</v>
      </c>
      <c r="F53" s="728" t="s">
        <v>1391</v>
      </c>
      <c r="G53" s="732">
        <v>69</v>
      </c>
      <c r="H53" s="732">
        <v>45402</v>
      </c>
      <c r="I53" s="728">
        <v>0.70178530025504293</v>
      </c>
      <c r="J53" s="728">
        <v>658</v>
      </c>
      <c r="K53" s="732">
        <v>95</v>
      </c>
      <c r="L53" s="732">
        <v>64695</v>
      </c>
      <c r="M53" s="728">
        <v>1</v>
      </c>
      <c r="N53" s="728">
        <v>681</v>
      </c>
      <c r="O53" s="732">
        <v>96</v>
      </c>
      <c r="P53" s="732">
        <v>65472</v>
      </c>
      <c r="Q53" s="746">
        <v>1.0120102017157431</v>
      </c>
      <c r="R53" s="733">
        <v>682</v>
      </c>
    </row>
    <row r="54" spans="1:18" ht="14.4" customHeight="1" x14ac:dyDescent="0.3">
      <c r="A54" s="727" t="s">
        <v>1295</v>
      </c>
      <c r="B54" s="728" t="s">
        <v>1296</v>
      </c>
      <c r="C54" s="728" t="s">
        <v>542</v>
      </c>
      <c r="D54" s="728" t="s">
        <v>1358</v>
      </c>
      <c r="E54" s="728" t="s">
        <v>1392</v>
      </c>
      <c r="F54" s="728" t="s">
        <v>1393</v>
      </c>
      <c r="G54" s="732">
        <v>31</v>
      </c>
      <c r="H54" s="732">
        <v>21359</v>
      </c>
      <c r="I54" s="728">
        <v>0.58492167816847407</v>
      </c>
      <c r="J54" s="728">
        <v>689</v>
      </c>
      <c r="K54" s="732">
        <v>51</v>
      </c>
      <c r="L54" s="732">
        <v>36516</v>
      </c>
      <c r="M54" s="728">
        <v>1</v>
      </c>
      <c r="N54" s="728">
        <v>716</v>
      </c>
      <c r="O54" s="732">
        <v>62</v>
      </c>
      <c r="P54" s="732">
        <v>44454</v>
      </c>
      <c r="Q54" s="746">
        <v>1.2173841603680577</v>
      </c>
      <c r="R54" s="733">
        <v>717</v>
      </c>
    </row>
    <row r="55" spans="1:18" ht="14.4" customHeight="1" x14ac:dyDescent="0.3">
      <c r="A55" s="727" t="s">
        <v>1295</v>
      </c>
      <c r="B55" s="728" t="s">
        <v>1296</v>
      </c>
      <c r="C55" s="728" t="s">
        <v>542</v>
      </c>
      <c r="D55" s="728" t="s">
        <v>1358</v>
      </c>
      <c r="E55" s="728" t="s">
        <v>1394</v>
      </c>
      <c r="F55" s="728" t="s">
        <v>1395</v>
      </c>
      <c r="G55" s="732">
        <v>3</v>
      </c>
      <c r="H55" s="732">
        <v>7629</v>
      </c>
      <c r="I55" s="728">
        <v>0.36163253697383391</v>
      </c>
      <c r="J55" s="728">
        <v>2543</v>
      </c>
      <c r="K55" s="732">
        <v>8</v>
      </c>
      <c r="L55" s="732">
        <v>21096</v>
      </c>
      <c r="M55" s="728">
        <v>1</v>
      </c>
      <c r="N55" s="728">
        <v>2637</v>
      </c>
      <c r="O55" s="732">
        <v>22</v>
      </c>
      <c r="P55" s="732">
        <v>58036</v>
      </c>
      <c r="Q55" s="746">
        <v>2.7510428517254457</v>
      </c>
      <c r="R55" s="733">
        <v>2638</v>
      </c>
    </row>
    <row r="56" spans="1:18" ht="14.4" customHeight="1" x14ac:dyDescent="0.3">
      <c r="A56" s="727" t="s">
        <v>1295</v>
      </c>
      <c r="B56" s="728" t="s">
        <v>1296</v>
      </c>
      <c r="C56" s="728" t="s">
        <v>542</v>
      </c>
      <c r="D56" s="728" t="s">
        <v>1358</v>
      </c>
      <c r="E56" s="728" t="s">
        <v>1396</v>
      </c>
      <c r="F56" s="728" t="s">
        <v>1397</v>
      </c>
      <c r="G56" s="732">
        <v>2567</v>
      </c>
      <c r="H56" s="732">
        <v>4523054</v>
      </c>
      <c r="I56" s="728">
        <v>0.90452034796520353</v>
      </c>
      <c r="J56" s="728">
        <v>1762</v>
      </c>
      <c r="K56" s="732">
        <v>2740</v>
      </c>
      <c r="L56" s="732">
        <v>5000500</v>
      </c>
      <c r="M56" s="728">
        <v>1</v>
      </c>
      <c r="N56" s="728">
        <v>1825</v>
      </c>
      <c r="O56" s="732">
        <v>2634</v>
      </c>
      <c r="P56" s="732">
        <v>4807050</v>
      </c>
      <c r="Q56" s="746">
        <v>0.96131386861313872</v>
      </c>
      <c r="R56" s="733">
        <v>1825</v>
      </c>
    </row>
    <row r="57" spans="1:18" ht="14.4" customHeight="1" x14ac:dyDescent="0.3">
      <c r="A57" s="727" t="s">
        <v>1295</v>
      </c>
      <c r="B57" s="728" t="s">
        <v>1296</v>
      </c>
      <c r="C57" s="728" t="s">
        <v>542</v>
      </c>
      <c r="D57" s="728" t="s">
        <v>1358</v>
      </c>
      <c r="E57" s="728" t="s">
        <v>1398</v>
      </c>
      <c r="F57" s="728" t="s">
        <v>1399</v>
      </c>
      <c r="G57" s="732">
        <v>798</v>
      </c>
      <c r="H57" s="732">
        <v>329574</v>
      </c>
      <c r="I57" s="728">
        <v>0.96029720279720276</v>
      </c>
      <c r="J57" s="728">
        <v>413</v>
      </c>
      <c r="K57" s="732">
        <v>800</v>
      </c>
      <c r="L57" s="732">
        <v>343200</v>
      </c>
      <c r="M57" s="728">
        <v>1</v>
      </c>
      <c r="N57" s="728">
        <v>429</v>
      </c>
      <c r="O57" s="732">
        <v>810</v>
      </c>
      <c r="P57" s="732">
        <v>347490</v>
      </c>
      <c r="Q57" s="746">
        <v>1.0125</v>
      </c>
      <c r="R57" s="733">
        <v>429</v>
      </c>
    </row>
    <row r="58" spans="1:18" ht="14.4" customHeight="1" x14ac:dyDescent="0.3">
      <c r="A58" s="727" t="s">
        <v>1295</v>
      </c>
      <c r="B58" s="728" t="s">
        <v>1296</v>
      </c>
      <c r="C58" s="728" t="s">
        <v>542</v>
      </c>
      <c r="D58" s="728" t="s">
        <v>1358</v>
      </c>
      <c r="E58" s="728" t="s">
        <v>1400</v>
      </c>
      <c r="F58" s="728" t="s">
        <v>1401</v>
      </c>
      <c r="G58" s="732">
        <v>4</v>
      </c>
      <c r="H58" s="732">
        <v>13820</v>
      </c>
      <c r="I58" s="728">
        <v>6.3360780502118144E-2</v>
      </c>
      <c r="J58" s="728">
        <v>3455</v>
      </c>
      <c r="K58" s="732">
        <v>62</v>
      </c>
      <c r="L58" s="732">
        <v>218116</v>
      </c>
      <c r="M58" s="728">
        <v>1</v>
      </c>
      <c r="N58" s="728">
        <v>3518</v>
      </c>
      <c r="O58" s="732">
        <v>103</v>
      </c>
      <c r="P58" s="732">
        <v>362560</v>
      </c>
      <c r="Q58" s="746">
        <v>1.6622347741568706</v>
      </c>
      <c r="R58" s="733">
        <v>3520</v>
      </c>
    </row>
    <row r="59" spans="1:18" ht="14.4" customHeight="1" x14ac:dyDescent="0.3">
      <c r="A59" s="727" t="s">
        <v>1295</v>
      </c>
      <c r="B59" s="728" t="s">
        <v>1296</v>
      </c>
      <c r="C59" s="728" t="s">
        <v>542</v>
      </c>
      <c r="D59" s="728" t="s">
        <v>1358</v>
      </c>
      <c r="E59" s="728" t="s">
        <v>1402</v>
      </c>
      <c r="F59" s="728" t="s">
        <v>1403</v>
      </c>
      <c r="G59" s="732">
        <v>3</v>
      </c>
      <c r="H59" s="732">
        <v>0</v>
      </c>
      <c r="I59" s="728"/>
      <c r="J59" s="728">
        <v>0</v>
      </c>
      <c r="K59" s="732"/>
      <c r="L59" s="732"/>
      <c r="M59" s="728"/>
      <c r="N59" s="728"/>
      <c r="O59" s="732">
        <v>4</v>
      </c>
      <c r="P59" s="732">
        <v>0</v>
      </c>
      <c r="Q59" s="746"/>
      <c r="R59" s="733">
        <v>0</v>
      </c>
    </row>
    <row r="60" spans="1:18" ht="14.4" customHeight="1" x14ac:dyDescent="0.3">
      <c r="A60" s="727" t="s">
        <v>1295</v>
      </c>
      <c r="B60" s="728" t="s">
        <v>1296</v>
      </c>
      <c r="C60" s="728" t="s">
        <v>542</v>
      </c>
      <c r="D60" s="728" t="s">
        <v>1358</v>
      </c>
      <c r="E60" s="728" t="s">
        <v>1404</v>
      </c>
      <c r="F60" s="728" t="s">
        <v>1405</v>
      </c>
      <c r="G60" s="732">
        <v>978</v>
      </c>
      <c r="H60" s="732">
        <v>17066.66</v>
      </c>
      <c r="I60" s="728">
        <v>0.83387657481805788</v>
      </c>
      <c r="J60" s="728">
        <v>17.450572597137015</v>
      </c>
      <c r="K60" s="732">
        <v>614</v>
      </c>
      <c r="L60" s="732">
        <v>20466.649999999994</v>
      </c>
      <c r="M60" s="728">
        <v>1</v>
      </c>
      <c r="N60" s="728">
        <v>33.333306188925071</v>
      </c>
      <c r="O60" s="732">
        <v>649</v>
      </c>
      <c r="P60" s="732">
        <v>21633.310000000005</v>
      </c>
      <c r="Q60" s="746">
        <v>1.0570029780154548</v>
      </c>
      <c r="R60" s="733">
        <v>33.33329738058552</v>
      </c>
    </row>
    <row r="61" spans="1:18" ht="14.4" customHeight="1" x14ac:dyDescent="0.3">
      <c r="A61" s="727" t="s">
        <v>1295</v>
      </c>
      <c r="B61" s="728" t="s">
        <v>1296</v>
      </c>
      <c r="C61" s="728" t="s">
        <v>542</v>
      </c>
      <c r="D61" s="728" t="s">
        <v>1358</v>
      </c>
      <c r="E61" s="728" t="s">
        <v>1406</v>
      </c>
      <c r="F61" s="728" t="s">
        <v>1407</v>
      </c>
      <c r="G61" s="732">
        <v>958</v>
      </c>
      <c r="H61" s="732">
        <v>34488</v>
      </c>
      <c r="I61" s="728">
        <v>1.0186973859105006</v>
      </c>
      <c r="J61" s="728">
        <v>36</v>
      </c>
      <c r="K61" s="732">
        <v>915</v>
      </c>
      <c r="L61" s="732">
        <v>33855</v>
      </c>
      <c r="M61" s="728">
        <v>1</v>
      </c>
      <c r="N61" s="728">
        <v>37</v>
      </c>
      <c r="O61" s="732">
        <v>626</v>
      </c>
      <c r="P61" s="732">
        <v>23162</v>
      </c>
      <c r="Q61" s="746">
        <v>0.68415300546448088</v>
      </c>
      <c r="R61" s="733">
        <v>37</v>
      </c>
    </row>
    <row r="62" spans="1:18" ht="14.4" customHeight="1" x14ac:dyDescent="0.3">
      <c r="A62" s="727" t="s">
        <v>1295</v>
      </c>
      <c r="B62" s="728" t="s">
        <v>1296</v>
      </c>
      <c r="C62" s="728" t="s">
        <v>542</v>
      </c>
      <c r="D62" s="728" t="s">
        <v>1358</v>
      </c>
      <c r="E62" s="728" t="s">
        <v>1408</v>
      </c>
      <c r="F62" s="728" t="s">
        <v>1409</v>
      </c>
      <c r="G62" s="732">
        <v>336</v>
      </c>
      <c r="H62" s="732">
        <v>196896</v>
      </c>
      <c r="I62" s="728">
        <v>0.92111209352588663</v>
      </c>
      <c r="J62" s="728">
        <v>586</v>
      </c>
      <c r="K62" s="732">
        <v>351</v>
      </c>
      <c r="L62" s="732">
        <v>213759</v>
      </c>
      <c r="M62" s="728">
        <v>1</v>
      </c>
      <c r="N62" s="728">
        <v>609</v>
      </c>
      <c r="O62" s="732">
        <v>353</v>
      </c>
      <c r="P62" s="732">
        <v>215330</v>
      </c>
      <c r="Q62" s="746">
        <v>1.0073493981539958</v>
      </c>
      <c r="R62" s="733">
        <v>610</v>
      </c>
    </row>
    <row r="63" spans="1:18" ht="14.4" customHeight="1" x14ac:dyDescent="0.3">
      <c r="A63" s="727" t="s">
        <v>1295</v>
      </c>
      <c r="B63" s="728" t="s">
        <v>1296</v>
      </c>
      <c r="C63" s="728" t="s">
        <v>542</v>
      </c>
      <c r="D63" s="728" t="s">
        <v>1358</v>
      </c>
      <c r="E63" s="728" t="s">
        <v>1410</v>
      </c>
      <c r="F63" s="728" t="s">
        <v>1411</v>
      </c>
      <c r="G63" s="732">
        <v>1</v>
      </c>
      <c r="H63" s="732">
        <v>1965</v>
      </c>
      <c r="I63" s="728">
        <v>0.48807749627421759</v>
      </c>
      <c r="J63" s="728">
        <v>1965</v>
      </c>
      <c r="K63" s="732">
        <v>2</v>
      </c>
      <c r="L63" s="732">
        <v>4026</v>
      </c>
      <c r="M63" s="728">
        <v>1</v>
      </c>
      <c r="N63" s="728">
        <v>2013</v>
      </c>
      <c r="O63" s="732"/>
      <c r="P63" s="732"/>
      <c r="Q63" s="746"/>
      <c r="R63" s="733"/>
    </row>
    <row r="64" spans="1:18" ht="14.4" customHeight="1" x14ac:dyDescent="0.3">
      <c r="A64" s="727" t="s">
        <v>1295</v>
      </c>
      <c r="B64" s="728" t="s">
        <v>1296</v>
      </c>
      <c r="C64" s="728" t="s">
        <v>542</v>
      </c>
      <c r="D64" s="728" t="s">
        <v>1358</v>
      </c>
      <c r="E64" s="728" t="s">
        <v>1412</v>
      </c>
      <c r="F64" s="728" t="s">
        <v>1413</v>
      </c>
      <c r="G64" s="732">
        <v>36</v>
      </c>
      <c r="H64" s="732">
        <v>15156</v>
      </c>
      <c r="I64" s="728">
        <v>0.88928005632811125</v>
      </c>
      <c r="J64" s="728">
        <v>421</v>
      </c>
      <c r="K64" s="732">
        <v>39</v>
      </c>
      <c r="L64" s="732">
        <v>17043</v>
      </c>
      <c r="M64" s="728">
        <v>1</v>
      </c>
      <c r="N64" s="728">
        <v>437</v>
      </c>
      <c r="O64" s="732">
        <v>33</v>
      </c>
      <c r="P64" s="732">
        <v>14421</v>
      </c>
      <c r="Q64" s="746">
        <v>0.84615384615384615</v>
      </c>
      <c r="R64" s="733">
        <v>437</v>
      </c>
    </row>
    <row r="65" spans="1:18" ht="14.4" customHeight="1" x14ac:dyDescent="0.3">
      <c r="A65" s="727" t="s">
        <v>1295</v>
      </c>
      <c r="B65" s="728" t="s">
        <v>1296</v>
      </c>
      <c r="C65" s="728" t="s">
        <v>542</v>
      </c>
      <c r="D65" s="728" t="s">
        <v>1358</v>
      </c>
      <c r="E65" s="728" t="s">
        <v>1414</v>
      </c>
      <c r="F65" s="728" t="s">
        <v>1415</v>
      </c>
      <c r="G65" s="732">
        <v>781</v>
      </c>
      <c r="H65" s="732">
        <v>1010614</v>
      </c>
      <c r="I65" s="728">
        <v>0.95324756173479974</v>
      </c>
      <c r="J65" s="728">
        <v>1294</v>
      </c>
      <c r="K65" s="732">
        <v>790</v>
      </c>
      <c r="L65" s="732">
        <v>1060180</v>
      </c>
      <c r="M65" s="728">
        <v>1</v>
      </c>
      <c r="N65" s="728">
        <v>1342</v>
      </c>
      <c r="O65" s="732">
        <v>715</v>
      </c>
      <c r="P65" s="732">
        <v>959530</v>
      </c>
      <c r="Q65" s="746">
        <v>0.90506329113924056</v>
      </c>
      <c r="R65" s="733">
        <v>1342</v>
      </c>
    </row>
    <row r="66" spans="1:18" ht="14.4" customHeight="1" x14ac:dyDescent="0.3">
      <c r="A66" s="727" t="s">
        <v>1295</v>
      </c>
      <c r="B66" s="728" t="s">
        <v>1296</v>
      </c>
      <c r="C66" s="728" t="s">
        <v>542</v>
      </c>
      <c r="D66" s="728" t="s">
        <v>1358</v>
      </c>
      <c r="E66" s="728" t="s">
        <v>1416</v>
      </c>
      <c r="F66" s="728" t="s">
        <v>1417</v>
      </c>
      <c r="G66" s="732">
        <v>102</v>
      </c>
      <c r="H66" s="732">
        <v>49980</v>
      </c>
      <c r="I66" s="728">
        <v>0.60240818638735882</v>
      </c>
      <c r="J66" s="728">
        <v>490</v>
      </c>
      <c r="K66" s="732">
        <v>163</v>
      </c>
      <c r="L66" s="732">
        <v>82967</v>
      </c>
      <c r="M66" s="728">
        <v>1</v>
      </c>
      <c r="N66" s="728">
        <v>509</v>
      </c>
      <c r="O66" s="732">
        <v>150</v>
      </c>
      <c r="P66" s="732">
        <v>76350</v>
      </c>
      <c r="Q66" s="746">
        <v>0.92024539877300615</v>
      </c>
      <c r="R66" s="733">
        <v>509</v>
      </c>
    </row>
    <row r="67" spans="1:18" ht="14.4" customHeight="1" x14ac:dyDescent="0.3">
      <c r="A67" s="727" t="s">
        <v>1295</v>
      </c>
      <c r="B67" s="728" t="s">
        <v>1296</v>
      </c>
      <c r="C67" s="728" t="s">
        <v>542</v>
      </c>
      <c r="D67" s="728" t="s">
        <v>1358</v>
      </c>
      <c r="E67" s="728" t="s">
        <v>1418</v>
      </c>
      <c r="F67" s="728" t="s">
        <v>1419</v>
      </c>
      <c r="G67" s="732">
        <v>52</v>
      </c>
      <c r="H67" s="732">
        <v>117416</v>
      </c>
      <c r="I67" s="728">
        <v>1.2003516735161217</v>
      </c>
      <c r="J67" s="728">
        <v>2258</v>
      </c>
      <c r="K67" s="732">
        <v>42</v>
      </c>
      <c r="L67" s="732">
        <v>97818</v>
      </c>
      <c r="M67" s="728">
        <v>1</v>
      </c>
      <c r="N67" s="728">
        <v>2329</v>
      </c>
      <c r="O67" s="732">
        <v>21</v>
      </c>
      <c r="P67" s="732">
        <v>48930</v>
      </c>
      <c r="Q67" s="746">
        <v>0.50021468441391159</v>
      </c>
      <c r="R67" s="733">
        <v>2330</v>
      </c>
    </row>
    <row r="68" spans="1:18" ht="14.4" customHeight="1" x14ac:dyDescent="0.3">
      <c r="A68" s="727" t="s">
        <v>1295</v>
      </c>
      <c r="B68" s="728" t="s">
        <v>1296</v>
      </c>
      <c r="C68" s="728" t="s">
        <v>542</v>
      </c>
      <c r="D68" s="728" t="s">
        <v>1358</v>
      </c>
      <c r="E68" s="728" t="s">
        <v>1420</v>
      </c>
      <c r="F68" s="728" t="s">
        <v>1421</v>
      </c>
      <c r="G68" s="732">
        <v>32</v>
      </c>
      <c r="H68" s="732">
        <v>81632</v>
      </c>
      <c r="I68" s="728">
        <v>0.9955729007866333</v>
      </c>
      <c r="J68" s="728">
        <v>2551</v>
      </c>
      <c r="K68" s="732">
        <v>31</v>
      </c>
      <c r="L68" s="732">
        <v>81995</v>
      </c>
      <c r="M68" s="728">
        <v>1</v>
      </c>
      <c r="N68" s="728">
        <v>2645</v>
      </c>
      <c r="O68" s="732">
        <v>39</v>
      </c>
      <c r="P68" s="732">
        <v>103194</v>
      </c>
      <c r="Q68" s="746">
        <v>1.258540154887493</v>
      </c>
      <c r="R68" s="733">
        <v>2646</v>
      </c>
    </row>
    <row r="69" spans="1:18" ht="14.4" customHeight="1" x14ac:dyDescent="0.3">
      <c r="A69" s="727" t="s">
        <v>1295</v>
      </c>
      <c r="B69" s="728" t="s">
        <v>1296</v>
      </c>
      <c r="C69" s="728" t="s">
        <v>542</v>
      </c>
      <c r="D69" s="728" t="s">
        <v>1358</v>
      </c>
      <c r="E69" s="728" t="s">
        <v>1422</v>
      </c>
      <c r="F69" s="728" t="s">
        <v>1423</v>
      </c>
      <c r="G69" s="732">
        <v>34</v>
      </c>
      <c r="H69" s="732">
        <v>11254</v>
      </c>
      <c r="I69" s="728">
        <v>0.96336243793870913</v>
      </c>
      <c r="J69" s="728">
        <v>331</v>
      </c>
      <c r="K69" s="732">
        <v>33</v>
      </c>
      <c r="L69" s="732">
        <v>11682</v>
      </c>
      <c r="M69" s="728">
        <v>1</v>
      </c>
      <c r="N69" s="728">
        <v>354</v>
      </c>
      <c r="O69" s="732">
        <v>19</v>
      </c>
      <c r="P69" s="732">
        <v>6745</v>
      </c>
      <c r="Q69" s="746">
        <v>0.57738400958739944</v>
      </c>
      <c r="R69" s="733">
        <v>355</v>
      </c>
    </row>
    <row r="70" spans="1:18" ht="14.4" customHeight="1" x14ac:dyDescent="0.3">
      <c r="A70" s="727" t="s">
        <v>1295</v>
      </c>
      <c r="B70" s="728" t="s">
        <v>1296</v>
      </c>
      <c r="C70" s="728" t="s">
        <v>542</v>
      </c>
      <c r="D70" s="728" t="s">
        <v>1358</v>
      </c>
      <c r="E70" s="728" t="s">
        <v>1424</v>
      </c>
      <c r="F70" s="728" t="s">
        <v>1425</v>
      </c>
      <c r="G70" s="732">
        <v>2</v>
      </c>
      <c r="H70" s="732">
        <v>374</v>
      </c>
      <c r="I70" s="728">
        <v>0.95897435897435901</v>
      </c>
      <c r="J70" s="728">
        <v>187</v>
      </c>
      <c r="K70" s="732">
        <v>2</v>
      </c>
      <c r="L70" s="732">
        <v>390</v>
      </c>
      <c r="M70" s="728">
        <v>1</v>
      </c>
      <c r="N70" s="728">
        <v>195</v>
      </c>
      <c r="O70" s="732">
        <v>2</v>
      </c>
      <c r="P70" s="732">
        <v>390</v>
      </c>
      <c r="Q70" s="746">
        <v>1</v>
      </c>
      <c r="R70" s="733">
        <v>195</v>
      </c>
    </row>
    <row r="71" spans="1:18" ht="14.4" customHeight="1" x14ac:dyDescent="0.3">
      <c r="A71" s="727" t="s">
        <v>1295</v>
      </c>
      <c r="B71" s="728" t="s">
        <v>1296</v>
      </c>
      <c r="C71" s="728" t="s">
        <v>542</v>
      </c>
      <c r="D71" s="728" t="s">
        <v>1358</v>
      </c>
      <c r="E71" s="728" t="s">
        <v>1426</v>
      </c>
      <c r="F71" s="728" t="s">
        <v>1427</v>
      </c>
      <c r="G71" s="732">
        <v>3</v>
      </c>
      <c r="H71" s="732">
        <v>3027</v>
      </c>
      <c r="I71" s="728">
        <v>1.4637330754352031</v>
      </c>
      <c r="J71" s="728">
        <v>1009</v>
      </c>
      <c r="K71" s="732">
        <v>2</v>
      </c>
      <c r="L71" s="732">
        <v>2068</v>
      </c>
      <c r="M71" s="728">
        <v>1</v>
      </c>
      <c r="N71" s="728">
        <v>1034</v>
      </c>
      <c r="O71" s="732">
        <v>4</v>
      </c>
      <c r="P71" s="732">
        <v>4144</v>
      </c>
      <c r="Q71" s="746">
        <v>2.0038684719535782</v>
      </c>
      <c r="R71" s="733">
        <v>1036</v>
      </c>
    </row>
    <row r="72" spans="1:18" ht="14.4" customHeight="1" x14ac:dyDescent="0.3">
      <c r="A72" s="727" t="s">
        <v>1295</v>
      </c>
      <c r="B72" s="728" t="s">
        <v>1296</v>
      </c>
      <c r="C72" s="728" t="s">
        <v>542</v>
      </c>
      <c r="D72" s="728" t="s">
        <v>1358</v>
      </c>
      <c r="E72" s="728" t="s">
        <v>1428</v>
      </c>
      <c r="F72" s="728" t="s">
        <v>1429</v>
      </c>
      <c r="G72" s="732">
        <v>4</v>
      </c>
      <c r="H72" s="732">
        <v>2008</v>
      </c>
      <c r="I72" s="728">
        <v>0.95619047619047615</v>
      </c>
      <c r="J72" s="728">
        <v>502</v>
      </c>
      <c r="K72" s="732">
        <v>4</v>
      </c>
      <c r="L72" s="732">
        <v>2100</v>
      </c>
      <c r="M72" s="728">
        <v>1</v>
      </c>
      <c r="N72" s="728">
        <v>525</v>
      </c>
      <c r="O72" s="732">
        <v>3</v>
      </c>
      <c r="P72" s="732">
        <v>1575</v>
      </c>
      <c r="Q72" s="746">
        <v>0.75</v>
      </c>
      <c r="R72" s="733">
        <v>525</v>
      </c>
    </row>
    <row r="73" spans="1:18" ht="14.4" customHeight="1" x14ac:dyDescent="0.3">
      <c r="A73" s="727" t="s">
        <v>1295</v>
      </c>
      <c r="B73" s="728" t="s">
        <v>1296</v>
      </c>
      <c r="C73" s="728" t="s">
        <v>542</v>
      </c>
      <c r="D73" s="728" t="s">
        <v>1358</v>
      </c>
      <c r="E73" s="728" t="s">
        <v>1430</v>
      </c>
      <c r="F73" s="728" t="s">
        <v>1431</v>
      </c>
      <c r="G73" s="732">
        <v>2</v>
      </c>
      <c r="H73" s="732">
        <v>268</v>
      </c>
      <c r="I73" s="728">
        <v>1.8873239436619718</v>
      </c>
      <c r="J73" s="728">
        <v>134</v>
      </c>
      <c r="K73" s="732">
        <v>1</v>
      </c>
      <c r="L73" s="732">
        <v>142</v>
      </c>
      <c r="M73" s="728">
        <v>1</v>
      </c>
      <c r="N73" s="728">
        <v>142</v>
      </c>
      <c r="O73" s="732">
        <v>2</v>
      </c>
      <c r="P73" s="732">
        <v>284</v>
      </c>
      <c r="Q73" s="746">
        <v>2</v>
      </c>
      <c r="R73" s="733">
        <v>142</v>
      </c>
    </row>
    <row r="74" spans="1:18" ht="14.4" customHeight="1" x14ac:dyDescent="0.3">
      <c r="A74" s="727" t="s">
        <v>1295</v>
      </c>
      <c r="B74" s="728" t="s">
        <v>1296</v>
      </c>
      <c r="C74" s="728" t="s">
        <v>542</v>
      </c>
      <c r="D74" s="728" t="s">
        <v>1358</v>
      </c>
      <c r="E74" s="728" t="s">
        <v>1432</v>
      </c>
      <c r="F74" s="728" t="s">
        <v>1433</v>
      </c>
      <c r="G74" s="732">
        <v>1</v>
      </c>
      <c r="H74" s="732">
        <v>1138</v>
      </c>
      <c r="I74" s="728"/>
      <c r="J74" s="728">
        <v>1138</v>
      </c>
      <c r="K74" s="732"/>
      <c r="L74" s="732"/>
      <c r="M74" s="728"/>
      <c r="N74" s="728"/>
      <c r="O74" s="732"/>
      <c r="P74" s="732"/>
      <c r="Q74" s="746"/>
      <c r="R74" s="733"/>
    </row>
    <row r="75" spans="1:18" ht="14.4" customHeight="1" x14ac:dyDescent="0.3">
      <c r="A75" s="727" t="s">
        <v>1295</v>
      </c>
      <c r="B75" s="728" t="s">
        <v>1296</v>
      </c>
      <c r="C75" s="728" t="s">
        <v>542</v>
      </c>
      <c r="D75" s="728" t="s">
        <v>1358</v>
      </c>
      <c r="E75" s="728" t="s">
        <v>1434</v>
      </c>
      <c r="F75" s="728" t="s">
        <v>1435</v>
      </c>
      <c r="G75" s="732"/>
      <c r="H75" s="732"/>
      <c r="I75" s="728"/>
      <c r="J75" s="728"/>
      <c r="K75" s="732">
        <v>45</v>
      </c>
      <c r="L75" s="732">
        <v>32310</v>
      </c>
      <c r="M75" s="728">
        <v>1</v>
      </c>
      <c r="N75" s="728">
        <v>718</v>
      </c>
      <c r="O75" s="732">
        <v>40</v>
      </c>
      <c r="P75" s="732">
        <v>28760</v>
      </c>
      <c r="Q75" s="746">
        <v>0.89012689569792636</v>
      </c>
      <c r="R75" s="733">
        <v>719</v>
      </c>
    </row>
    <row r="76" spans="1:18" ht="14.4" customHeight="1" x14ac:dyDescent="0.3">
      <c r="A76" s="727" t="s">
        <v>1295</v>
      </c>
      <c r="B76" s="728" t="s">
        <v>1296</v>
      </c>
      <c r="C76" s="728" t="s">
        <v>542</v>
      </c>
      <c r="D76" s="728" t="s">
        <v>1358</v>
      </c>
      <c r="E76" s="728" t="s">
        <v>1436</v>
      </c>
      <c r="F76" s="728" t="s">
        <v>1437</v>
      </c>
      <c r="G76" s="732">
        <v>1</v>
      </c>
      <c r="H76" s="732">
        <v>1891</v>
      </c>
      <c r="I76" s="728"/>
      <c r="J76" s="728">
        <v>1891</v>
      </c>
      <c r="K76" s="732"/>
      <c r="L76" s="732"/>
      <c r="M76" s="728"/>
      <c r="N76" s="728"/>
      <c r="O76" s="732"/>
      <c r="P76" s="732"/>
      <c r="Q76" s="746"/>
      <c r="R76" s="733"/>
    </row>
    <row r="77" spans="1:18" ht="14.4" customHeight="1" x14ac:dyDescent="0.3">
      <c r="A77" s="727" t="s">
        <v>1295</v>
      </c>
      <c r="B77" s="728" t="s">
        <v>1296</v>
      </c>
      <c r="C77" s="728" t="s">
        <v>548</v>
      </c>
      <c r="D77" s="728" t="s">
        <v>1297</v>
      </c>
      <c r="E77" s="728" t="s">
        <v>1438</v>
      </c>
      <c r="F77" s="728" t="s">
        <v>676</v>
      </c>
      <c r="G77" s="732">
        <v>140.3100000000002</v>
      </c>
      <c r="H77" s="732">
        <v>266954.29000000021</v>
      </c>
      <c r="I77" s="728">
        <v>4.8574210174564172</v>
      </c>
      <c r="J77" s="728">
        <v>1902.603449504667</v>
      </c>
      <c r="K77" s="732">
        <v>27.599999999999991</v>
      </c>
      <c r="L77" s="732">
        <v>54958.029999999984</v>
      </c>
      <c r="M77" s="728">
        <v>1</v>
      </c>
      <c r="N77" s="728">
        <v>1991.2329710144929</v>
      </c>
      <c r="O77" s="732">
        <v>94.280000000000015</v>
      </c>
      <c r="P77" s="732">
        <v>189428.83999999991</v>
      </c>
      <c r="Q77" s="746">
        <v>3.4467909421061846</v>
      </c>
      <c r="R77" s="733">
        <v>2009.2155282138299</v>
      </c>
    </row>
    <row r="78" spans="1:18" ht="14.4" customHeight="1" x14ac:dyDescent="0.3">
      <c r="A78" s="727" t="s">
        <v>1295</v>
      </c>
      <c r="B78" s="728" t="s">
        <v>1296</v>
      </c>
      <c r="C78" s="728" t="s">
        <v>548</v>
      </c>
      <c r="D78" s="728" t="s">
        <v>1297</v>
      </c>
      <c r="E78" s="728" t="s">
        <v>1439</v>
      </c>
      <c r="F78" s="728" t="s">
        <v>1440</v>
      </c>
      <c r="G78" s="732">
        <v>0.75</v>
      </c>
      <c r="H78" s="732">
        <v>7415.9199999999992</v>
      </c>
      <c r="I78" s="728">
        <v>18.750745891276864</v>
      </c>
      <c r="J78" s="728">
        <v>9887.8933333333316</v>
      </c>
      <c r="K78" s="732">
        <v>0.04</v>
      </c>
      <c r="L78" s="732">
        <v>395.5</v>
      </c>
      <c r="M78" s="728">
        <v>1</v>
      </c>
      <c r="N78" s="728">
        <v>9887.5</v>
      </c>
      <c r="O78" s="732"/>
      <c r="P78" s="732"/>
      <c r="Q78" s="746"/>
      <c r="R78" s="733"/>
    </row>
    <row r="79" spans="1:18" ht="14.4" customHeight="1" x14ac:dyDescent="0.3">
      <c r="A79" s="727" t="s">
        <v>1295</v>
      </c>
      <c r="B79" s="728" t="s">
        <v>1296</v>
      </c>
      <c r="C79" s="728" t="s">
        <v>548</v>
      </c>
      <c r="D79" s="728" t="s">
        <v>1297</v>
      </c>
      <c r="E79" s="728" t="s">
        <v>1441</v>
      </c>
      <c r="F79" s="728" t="s">
        <v>680</v>
      </c>
      <c r="G79" s="732">
        <v>3.2700000000000018</v>
      </c>
      <c r="H79" s="732">
        <v>28952.590000000044</v>
      </c>
      <c r="I79" s="728">
        <v>1.1534395518282279</v>
      </c>
      <c r="J79" s="728">
        <v>8854.0030581039846</v>
      </c>
      <c r="K79" s="732">
        <v>2.8400000000000016</v>
      </c>
      <c r="L79" s="732">
        <v>25101.090000000029</v>
      </c>
      <c r="M79" s="728">
        <v>1</v>
      </c>
      <c r="N79" s="728">
        <v>8838.4119718309903</v>
      </c>
      <c r="O79" s="732">
        <v>0.94000000000000017</v>
      </c>
      <c r="P79" s="732">
        <v>8549.3599999999988</v>
      </c>
      <c r="Q79" s="746">
        <v>0.3405971613184921</v>
      </c>
      <c r="R79" s="733">
        <v>9095.063829787232</v>
      </c>
    </row>
    <row r="80" spans="1:18" ht="14.4" customHeight="1" x14ac:dyDescent="0.3">
      <c r="A80" s="727" t="s">
        <v>1295</v>
      </c>
      <c r="B80" s="728" t="s">
        <v>1296</v>
      </c>
      <c r="C80" s="728" t="s">
        <v>548</v>
      </c>
      <c r="D80" s="728" t="s">
        <v>1297</v>
      </c>
      <c r="E80" s="728" t="s">
        <v>1442</v>
      </c>
      <c r="F80" s="728" t="s">
        <v>680</v>
      </c>
      <c r="G80" s="732">
        <v>559.23000000000013</v>
      </c>
      <c r="H80" s="732">
        <v>990275.62000000058</v>
      </c>
      <c r="I80" s="728">
        <v>0.72463345270920188</v>
      </c>
      <c r="J80" s="728">
        <v>1770.7841496343192</v>
      </c>
      <c r="K80" s="732">
        <v>771.81999999999903</v>
      </c>
      <c r="L80" s="732">
        <v>1366588.3299999977</v>
      </c>
      <c r="M80" s="728">
        <v>1</v>
      </c>
      <c r="N80" s="728">
        <v>1770.604972662019</v>
      </c>
      <c r="O80" s="732">
        <v>639.41999999999905</v>
      </c>
      <c r="P80" s="732">
        <v>1163070.1699999997</v>
      </c>
      <c r="Q80" s="746">
        <v>0.85107573690461824</v>
      </c>
      <c r="R80" s="733">
        <v>1818.9455600387873</v>
      </c>
    </row>
    <row r="81" spans="1:18" ht="14.4" customHeight="1" x14ac:dyDescent="0.3">
      <c r="A81" s="727" t="s">
        <v>1295</v>
      </c>
      <c r="B81" s="728" t="s">
        <v>1296</v>
      </c>
      <c r="C81" s="728" t="s">
        <v>548</v>
      </c>
      <c r="D81" s="728" t="s">
        <v>1297</v>
      </c>
      <c r="E81" s="728" t="s">
        <v>1443</v>
      </c>
      <c r="F81" s="728" t="s">
        <v>678</v>
      </c>
      <c r="G81" s="732">
        <v>36.830000000000098</v>
      </c>
      <c r="H81" s="732">
        <v>33214.569999999898</v>
      </c>
      <c r="I81" s="728">
        <v>0.7728713186916728</v>
      </c>
      <c r="J81" s="728">
        <v>901.83464566928615</v>
      </c>
      <c r="K81" s="732">
        <v>47.689999999999841</v>
      </c>
      <c r="L81" s="732">
        <v>42975.549999999974</v>
      </c>
      <c r="M81" s="728">
        <v>1</v>
      </c>
      <c r="N81" s="728">
        <v>901.1438456699542</v>
      </c>
      <c r="O81" s="732">
        <v>45.079999999999899</v>
      </c>
      <c r="P81" s="732">
        <v>40616.820000000014</v>
      </c>
      <c r="Q81" s="746">
        <v>0.94511460586310214</v>
      </c>
      <c r="R81" s="733">
        <v>900.99423247560128</v>
      </c>
    </row>
    <row r="82" spans="1:18" ht="14.4" customHeight="1" x14ac:dyDescent="0.3">
      <c r="A82" s="727" t="s">
        <v>1295</v>
      </c>
      <c r="B82" s="728" t="s">
        <v>1296</v>
      </c>
      <c r="C82" s="728" t="s">
        <v>548</v>
      </c>
      <c r="D82" s="728" t="s">
        <v>1300</v>
      </c>
      <c r="E82" s="728" t="s">
        <v>1444</v>
      </c>
      <c r="F82" s="728" t="s">
        <v>1445</v>
      </c>
      <c r="G82" s="732">
        <v>630013</v>
      </c>
      <c r="H82" s="732">
        <v>21128150.650000002</v>
      </c>
      <c r="I82" s="728">
        <v>1.4172129140113388</v>
      </c>
      <c r="J82" s="728">
        <v>33.536055049657712</v>
      </c>
      <c r="K82" s="732">
        <v>451628</v>
      </c>
      <c r="L82" s="732">
        <v>14908240.27999999</v>
      </c>
      <c r="M82" s="728">
        <v>1</v>
      </c>
      <c r="N82" s="728">
        <v>33.009999999999977</v>
      </c>
      <c r="O82" s="732">
        <v>416726</v>
      </c>
      <c r="P82" s="732">
        <v>14042129.810000012</v>
      </c>
      <c r="Q82" s="746">
        <v>0.94190390993617801</v>
      </c>
      <c r="R82" s="733">
        <v>33.696313189001913</v>
      </c>
    </row>
    <row r="83" spans="1:18" ht="14.4" customHeight="1" x14ac:dyDescent="0.3">
      <c r="A83" s="727" t="s">
        <v>1295</v>
      </c>
      <c r="B83" s="728" t="s">
        <v>1296</v>
      </c>
      <c r="C83" s="728" t="s">
        <v>548</v>
      </c>
      <c r="D83" s="728" t="s">
        <v>1300</v>
      </c>
      <c r="E83" s="728" t="s">
        <v>1298</v>
      </c>
      <c r="F83" s="728"/>
      <c r="G83" s="732"/>
      <c r="H83" s="732"/>
      <c r="I83" s="728"/>
      <c r="J83" s="728"/>
      <c r="K83" s="732">
        <v>1</v>
      </c>
      <c r="L83" s="732">
        <v>27046</v>
      </c>
      <c r="M83" s="728">
        <v>1</v>
      </c>
      <c r="N83" s="728">
        <v>27046</v>
      </c>
      <c r="O83" s="732"/>
      <c r="P83" s="732"/>
      <c r="Q83" s="746"/>
      <c r="R83" s="733"/>
    </row>
    <row r="84" spans="1:18" ht="14.4" customHeight="1" x14ac:dyDescent="0.3">
      <c r="A84" s="727" t="s">
        <v>1295</v>
      </c>
      <c r="B84" s="728" t="s">
        <v>1296</v>
      </c>
      <c r="C84" s="728" t="s">
        <v>548</v>
      </c>
      <c r="D84" s="728" t="s">
        <v>1300</v>
      </c>
      <c r="E84" s="728" t="s">
        <v>1446</v>
      </c>
      <c r="F84" s="728" t="s">
        <v>1447</v>
      </c>
      <c r="G84" s="732">
        <v>27</v>
      </c>
      <c r="H84" s="732">
        <v>1733.4599999999998</v>
      </c>
      <c r="I84" s="728">
        <v>0.91864735528386821</v>
      </c>
      <c r="J84" s="728">
        <v>64.202222222222218</v>
      </c>
      <c r="K84" s="732">
        <v>31</v>
      </c>
      <c r="L84" s="732">
        <v>1886.9699999999989</v>
      </c>
      <c r="M84" s="728">
        <v>1</v>
      </c>
      <c r="N84" s="728">
        <v>60.869999999999962</v>
      </c>
      <c r="O84" s="732">
        <v>66</v>
      </c>
      <c r="P84" s="732">
        <v>3813.4800000000041</v>
      </c>
      <c r="Q84" s="746">
        <v>2.0209542282071289</v>
      </c>
      <c r="R84" s="733">
        <v>57.780000000000065</v>
      </c>
    </row>
    <row r="85" spans="1:18" ht="14.4" customHeight="1" x14ac:dyDescent="0.3">
      <c r="A85" s="727" t="s">
        <v>1295</v>
      </c>
      <c r="B85" s="728" t="s">
        <v>1296</v>
      </c>
      <c r="C85" s="728" t="s">
        <v>548</v>
      </c>
      <c r="D85" s="728" t="s">
        <v>1300</v>
      </c>
      <c r="E85" s="728" t="s">
        <v>1448</v>
      </c>
      <c r="F85" s="728" t="s">
        <v>1449</v>
      </c>
      <c r="G85" s="732">
        <v>4887</v>
      </c>
      <c r="H85" s="732">
        <v>292220.82</v>
      </c>
      <c r="I85" s="728">
        <v>1.3781462424020483</v>
      </c>
      <c r="J85" s="728">
        <v>59.795543278084715</v>
      </c>
      <c r="K85" s="732">
        <v>3659</v>
      </c>
      <c r="L85" s="732">
        <v>212039.05</v>
      </c>
      <c r="M85" s="728">
        <v>1</v>
      </c>
      <c r="N85" s="728">
        <v>57.949999999999996</v>
      </c>
      <c r="O85" s="732">
        <v>4205</v>
      </c>
      <c r="P85" s="732">
        <v>240189.59999999998</v>
      </c>
      <c r="Q85" s="746">
        <v>1.1327611588525792</v>
      </c>
      <c r="R85" s="733">
        <v>57.12</v>
      </c>
    </row>
    <row r="86" spans="1:18" ht="14.4" customHeight="1" x14ac:dyDescent="0.3">
      <c r="A86" s="727" t="s">
        <v>1295</v>
      </c>
      <c r="B86" s="728" t="s">
        <v>1296</v>
      </c>
      <c r="C86" s="728" t="s">
        <v>548</v>
      </c>
      <c r="D86" s="728" t="s">
        <v>1450</v>
      </c>
      <c r="E86" s="728" t="s">
        <v>1451</v>
      </c>
      <c r="F86" s="728" t="s">
        <v>1452</v>
      </c>
      <c r="G86" s="732">
        <v>1460</v>
      </c>
      <c r="H86" s="732">
        <v>1291107.1999999988</v>
      </c>
      <c r="I86" s="728"/>
      <c r="J86" s="728">
        <v>884.31999999999914</v>
      </c>
      <c r="K86" s="732"/>
      <c r="L86" s="732"/>
      <c r="M86" s="728"/>
      <c r="N86" s="728"/>
      <c r="O86" s="732">
        <v>1</v>
      </c>
      <c r="P86" s="732">
        <v>442.16</v>
      </c>
      <c r="Q86" s="746"/>
      <c r="R86" s="733">
        <v>442.16</v>
      </c>
    </row>
    <row r="87" spans="1:18" ht="14.4" customHeight="1" x14ac:dyDescent="0.3">
      <c r="A87" s="727" t="s">
        <v>1295</v>
      </c>
      <c r="B87" s="728" t="s">
        <v>1296</v>
      </c>
      <c r="C87" s="728" t="s">
        <v>548</v>
      </c>
      <c r="D87" s="728" t="s">
        <v>1358</v>
      </c>
      <c r="E87" s="728" t="s">
        <v>1453</v>
      </c>
      <c r="F87" s="728" t="s">
        <v>1454</v>
      </c>
      <c r="G87" s="732"/>
      <c r="H87" s="732"/>
      <c r="I87" s="728"/>
      <c r="J87" s="728"/>
      <c r="K87" s="732">
        <v>2</v>
      </c>
      <c r="L87" s="732">
        <v>17190</v>
      </c>
      <c r="M87" s="728">
        <v>1</v>
      </c>
      <c r="N87" s="728">
        <v>8595</v>
      </c>
      <c r="O87" s="732"/>
      <c r="P87" s="732"/>
      <c r="Q87" s="746"/>
      <c r="R87" s="733"/>
    </row>
    <row r="88" spans="1:18" ht="14.4" customHeight="1" x14ac:dyDescent="0.3">
      <c r="A88" s="727" t="s">
        <v>1295</v>
      </c>
      <c r="B88" s="728" t="s">
        <v>1296</v>
      </c>
      <c r="C88" s="728" t="s">
        <v>548</v>
      </c>
      <c r="D88" s="728" t="s">
        <v>1358</v>
      </c>
      <c r="E88" s="728" t="s">
        <v>1455</v>
      </c>
      <c r="F88" s="728" t="s">
        <v>1456</v>
      </c>
      <c r="G88" s="732">
        <v>1510</v>
      </c>
      <c r="H88" s="732">
        <v>21653400</v>
      </c>
      <c r="I88" s="728">
        <v>0.84477660084217832</v>
      </c>
      <c r="J88" s="728">
        <v>14340</v>
      </c>
      <c r="K88" s="732">
        <v>1767</v>
      </c>
      <c r="L88" s="732">
        <v>25632102</v>
      </c>
      <c r="M88" s="728">
        <v>1</v>
      </c>
      <c r="N88" s="728">
        <v>14506</v>
      </c>
      <c r="O88" s="732">
        <v>1669</v>
      </c>
      <c r="P88" s="732">
        <v>24212183</v>
      </c>
      <c r="Q88" s="746">
        <v>0.94460387993150152</v>
      </c>
      <c r="R88" s="733">
        <v>14507</v>
      </c>
    </row>
    <row r="89" spans="1:18" ht="14.4" customHeight="1" thickBot="1" x14ac:dyDescent="0.35">
      <c r="A89" s="734" t="s">
        <v>1295</v>
      </c>
      <c r="B89" s="735" t="s">
        <v>1296</v>
      </c>
      <c r="C89" s="735" t="s">
        <v>1457</v>
      </c>
      <c r="D89" s="735" t="s">
        <v>1297</v>
      </c>
      <c r="E89" s="735" t="s">
        <v>1352</v>
      </c>
      <c r="F89" s="735" t="s">
        <v>1458</v>
      </c>
      <c r="G89" s="739"/>
      <c r="H89" s="739"/>
      <c r="I89" s="735"/>
      <c r="J89" s="735"/>
      <c r="K89" s="739"/>
      <c r="L89" s="739"/>
      <c r="M89" s="735"/>
      <c r="N89" s="735"/>
      <c r="O89" s="739">
        <v>0</v>
      </c>
      <c r="P89" s="739">
        <v>0</v>
      </c>
      <c r="Q89" s="747"/>
      <c r="R89" s="740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55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26" t="s">
        <v>1460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</row>
    <row r="2" spans="1:19" ht="14.4" customHeight="1" thickBot="1" x14ac:dyDescent="0.35">
      <c r="A2" s="374" t="s">
        <v>321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159</v>
      </c>
      <c r="H3" s="207">
        <f t="shared" ref="H3:Q3" si="0">SUBTOTAL(9,H6:H1048576)</f>
        <v>1587301.8200000003</v>
      </c>
      <c r="I3" s="208">
        <f t="shared" si="0"/>
        <v>58805399.850000001</v>
      </c>
      <c r="J3" s="78"/>
      <c r="K3" s="78"/>
      <c r="L3" s="208">
        <f t="shared" si="0"/>
        <v>1442471.8600000003</v>
      </c>
      <c r="M3" s="208">
        <f t="shared" si="0"/>
        <v>56478238.12999998</v>
      </c>
      <c r="N3" s="78"/>
      <c r="O3" s="78"/>
      <c r="P3" s="208">
        <f t="shared" si="0"/>
        <v>1367791.8199999998</v>
      </c>
      <c r="Q3" s="208">
        <f t="shared" si="0"/>
        <v>53985612.809999995</v>
      </c>
      <c r="R3" s="79">
        <f>IF(M3=0,0,Q3/M3)</f>
        <v>0.95586573868925351</v>
      </c>
      <c r="S3" s="209">
        <f>IF(P3=0,0,Q3/P3)</f>
        <v>39.46917361298447</v>
      </c>
    </row>
    <row r="4" spans="1:19" ht="14.4" customHeight="1" x14ac:dyDescent="0.3">
      <c r="A4" s="609" t="s">
        <v>303</v>
      </c>
      <c r="B4" s="609" t="s">
        <v>119</v>
      </c>
      <c r="C4" s="617" t="s">
        <v>0</v>
      </c>
      <c r="D4" s="473" t="s">
        <v>167</v>
      </c>
      <c r="E4" s="611" t="s">
        <v>120</v>
      </c>
      <c r="F4" s="616" t="s">
        <v>90</v>
      </c>
      <c r="G4" s="612" t="s">
        <v>81</v>
      </c>
      <c r="H4" s="613">
        <v>2015</v>
      </c>
      <c r="I4" s="614"/>
      <c r="J4" s="206"/>
      <c r="K4" s="206"/>
      <c r="L4" s="613">
        <v>2016</v>
      </c>
      <c r="M4" s="614"/>
      <c r="N4" s="206"/>
      <c r="O4" s="206"/>
      <c r="P4" s="613">
        <v>2017</v>
      </c>
      <c r="Q4" s="614"/>
      <c r="R4" s="615" t="s">
        <v>2</v>
      </c>
      <c r="S4" s="610" t="s">
        <v>122</v>
      </c>
    </row>
    <row r="5" spans="1:19" ht="14.4" customHeight="1" thickBot="1" x14ac:dyDescent="0.35">
      <c r="A5" s="853"/>
      <c r="B5" s="853"/>
      <c r="C5" s="854"/>
      <c r="D5" s="863"/>
      <c r="E5" s="855"/>
      <c r="F5" s="856"/>
      <c r="G5" s="857"/>
      <c r="H5" s="858" t="s">
        <v>91</v>
      </c>
      <c r="I5" s="859" t="s">
        <v>14</v>
      </c>
      <c r="J5" s="860"/>
      <c r="K5" s="860"/>
      <c r="L5" s="858" t="s">
        <v>91</v>
      </c>
      <c r="M5" s="859" t="s">
        <v>14</v>
      </c>
      <c r="N5" s="860"/>
      <c r="O5" s="860"/>
      <c r="P5" s="858" t="s">
        <v>91</v>
      </c>
      <c r="Q5" s="859" t="s">
        <v>14</v>
      </c>
      <c r="R5" s="861"/>
      <c r="S5" s="862"/>
    </row>
    <row r="6" spans="1:19" ht="14.4" customHeight="1" x14ac:dyDescent="0.3">
      <c r="A6" s="804" t="s">
        <v>1295</v>
      </c>
      <c r="B6" s="805" t="s">
        <v>1296</v>
      </c>
      <c r="C6" s="805" t="s">
        <v>542</v>
      </c>
      <c r="D6" s="805" t="s">
        <v>1283</v>
      </c>
      <c r="E6" s="805" t="s">
        <v>1297</v>
      </c>
      <c r="F6" s="805" t="s">
        <v>1298</v>
      </c>
      <c r="G6" s="805" t="s">
        <v>1299</v>
      </c>
      <c r="H6" s="225">
        <v>1</v>
      </c>
      <c r="I6" s="225">
        <v>80774</v>
      </c>
      <c r="J6" s="805"/>
      <c r="K6" s="805">
        <v>80774</v>
      </c>
      <c r="L6" s="225"/>
      <c r="M6" s="225"/>
      <c r="N6" s="805"/>
      <c r="O6" s="805"/>
      <c r="P6" s="225"/>
      <c r="Q6" s="225"/>
      <c r="R6" s="810"/>
      <c r="S6" s="818"/>
    </row>
    <row r="7" spans="1:19" ht="14.4" customHeight="1" x14ac:dyDescent="0.3">
      <c r="A7" s="727" t="s">
        <v>1295</v>
      </c>
      <c r="B7" s="728" t="s">
        <v>1296</v>
      </c>
      <c r="C7" s="728" t="s">
        <v>542</v>
      </c>
      <c r="D7" s="728" t="s">
        <v>1283</v>
      </c>
      <c r="E7" s="728" t="s">
        <v>1300</v>
      </c>
      <c r="F7" s="728" t="s">
        <v>1311</v>
      </c>
      <c r="G7" s="728" t="s">
        <v>1312</v>
      </c>
      <c r="H7" s="732">
        <v>1705</v>
      </c>
      <c r="I7" s="732">
        <v>9019.4500000000007</v>
      </c>
      <c r="J7" s="728">
        <v>0.81034592740403077</v>
      </c>
      <c r="K7" s="728">
        <v>5.29</v>
      </c>
      <c r="L7" s="732">
        <v>1820</v>
      </c>
      <c r="M7" s="732">
        <v>11130.369999999999</v>
      </c>
      <c r="N7" s="728">
        <v>1</v>
      </c>
      <c r="O7" s="728">
        <v>6.1155879120879115</v>
      </c>
      <c r="P7" s="732"/>
      <c r="Q7" s="732"/>
      <c r="R7" s="746"/>
      <c r="S7" s="733"/>
    </row>
    <row r="8" spans="1:19" ht="14.4" customHeight="1" x14ac:dyDescent="0.3">
      <c r="A8" s="727" t="s">
        <v>1295</v>
      </c>
      <c r="B8" s="728" t="s">
        <v>1296</v>
      </c>
      <c r="C8" s="728" t="s">
        <v>542</v>
      </c>
      <c r="D8" s="728" t="s">
        <v>1283</v>
      </c>
      <c r="E8" s="728" t="s">
        <v>1300</v>
      </c>
      <c r="F8" s="728" t="s">
        <v>1298</v>
      </c>
      <c r="G8" s="728"/>
      <c r="H8" s="732">
        <v>0.5</v>
      </c>
      <c r="I8" s="732">
        <v>8750</v>
      </c>
      <c r="J8" s="728"/>
      <c r="K8" s="728">
        <v>17500</v>
      </c>
      <c r="L8" s="732"/>
      <c r="M8" s="732"/>
      <c r="N8" s="728"/>
      <c r="O8" s="728"/>
      <c r="P8" s="732"/>
      <c r="Q8" s="732"/>
      <c r="R8" s="746"/>
      <c r="S8" s="733"/>
    </row>
    <row r="9" spans="1:19" ht="14.4" customHeight="1" x14ac:dyDescent="0.3">
      <c r="A9" s="727" t="s">
        <v>1295</v>
      </c>
      <c r="B9" s="728" t="s">
        <v>1296</v>
      </c>
      <c r="C9" s="728" t="s">
        <v>542</v>
      </c>
      <c r="D9" s="728" t="s">
        <v>1283</v>
      </c>
      <c r="E9" s="728" t="s">
        <v>1300</v>
      </c>
      <c r="F9" s="728" t="s">
        <v>1351</v>
      </c>
      <c r="G9" s="728"/>
      <c r="H9" s="732">
        <v>1</v>
      </c>
      <c r="I9" s="732">
        <v>12406</v>
      </c>
      <c r="J9" s="728"/>
      <c r="K9" s="728">
        <v>12406</v>
      </c>
      <c r="L9" s="732"/>
      <c r="M9" s="732"/>
      <c r="N9" s="728"/>
      <c r="O9" s="728"/>
      <c r="P9" s="732"/>
      <c r="Q9" s="732"/>
      <c r="R9" s="746"/>
      <c r="S9" s="733"/>
    </row>
    <row r="10" spans="1:19" ht="14.4" customHeight="1" x14ac:dyDescent="0.3">
      <c r="A10" s="727" t="s">
        <v>1295</v>
      </c>
      <c r="B10" s="728" t="s">
        <v>1296</v>
      </c>
      <c r="C10" s="728" t="s">
        <v>542</v>
      </c>
      <c r="D10" s="728" t="s">
        <v>1283</v>
      </c>
      <c r="E10" s="728" t="s">
        <v>1358</v>
      </c>
      <c r="F10" s="728" t="s">
        <v>1359</v>
      </c>
      <c r="G10" s="728" t="s">
        <v>1360</v>
      </c>
      <c r="H10" s="732"/>
      <c r="I10" s="732"/>
      <c r="J10" s="728"/>
      <c r="K10" s="728"/>
      <c r="L10" s="732">
        <v>2</v>
      </c>
      <c r="M10" s="732">
        <v>74</v>
      </c>
      <c r="N10" s="728">
        <v>1</v>
      </c>
      <c r="O10" s="728">
        <v>37</v>
      </c>
      <c r="P10" s="732">
        <v>1</v>
      </c>
      <c r="Q10" s="732">
        <v>37</v>
      </c>
      <c r="R10" s="746">
        <v>0.5</v>
      </c>
      <c r="S10" s="733">
        <v>37</v>
      </c>
    </row>
    <row r="11" spans="1:19" ht="14.4" customHeight="1" x14ac:dyDescent="0.3">
      <c r="A11" s="727" t="s">
        <v>1295</v>
      </c>
      <c r="B11" s="728" t="s">
        <v>1296</v>
      </c>
      <c r="C11" s="728" t="s">
        <v>542</v>
      </c>
      <c r="D11" s="728" t="s">
        <v>1283</v>
      </c>
      <c r="E11" s="728" t="s">
        <v>1358</v>
      </c>
      <c r="F11" s="728" t="s">
        <v>1363</v>
      </c>
      <c r="G11" s="728" t="s">
        <v>1364</v>
      </c>
      <c r="H11" s="732">
        <v>1</v>
      </c>
      <c r="I11" s="732">
        <v>165</v>
      </c>
      <c r="J11" s="728">
        <v>0.46610169491525422</v>
      </c>
      <c r="K11" s="728">
        <v>165</v>
      </c>
      <c r="L11" s="732">
        <v>2</v>
      </c>
      <c r="M11" s="732">
        <v>354</v>
      </c>
      <c r="N11" s="728">
        <v>1</v>
      </c>
      <c r="O11" s="728">
        <v>177</v>
      </c>
      <c r="P11" s="732"/>
      <c r="Q11" s="732"/>
      <c r="R11" s="746"/>
      <c r="S11" s="733"/>
    </row>
    <row r="12" spans="1:19" ht="14.4" customHeight="1" x14ac:dyDescent="0.3">
      <c r="A12" s="727" t="s">
        <v>1295</v>
      </c>
      <c r="B12" s="728" t="s">
        <v>1296</v>
      </c>
      <c r="C12" s="728" t="s">
        <v>542</v>
      </c>
      <c r="D12" s="728" t="s">
        <v>1283</v>
      </c>
      <c r="E12" s="728" t="s">
        <v>1358</v>
      </c>
      <c r="F12" s="728" t="s">
        <v>1396</v>
      </c>
      <c r="G12" s="728" t="s">
        <v>1397</v>
      </c>
      <c r="H12" s="732">
        <v>2</v>
      </c>
      <c r="I12" s="732">
        <v>3524</v>
      </c>
      <c r="J12" s="728">
        <v>0.48273972602739729</v>
      </c>
      <c r="K12" s="728">
        <v>1762</v>
      </c>
      <c r="L12" s="732">
        <v>4</v>
      </c>
      <c r="M12" s="732">
        <v>7300</v>
      </c>
      <c r="N12" s="728">
        <v>1</v>
      </c>
      <c r="O12" s="728">
        <v>1825</v>
      </c>
      <c r="P12" s="732">
        <v>4</v>
      </c>
      <c r="Q12" s="732">
        <v>7300</v>
      </c>
      <c r="R12" s="746">
        <v>1</v>
      </c>
      <c r="S12" s="733">
        <v>1825</v>
      </c>
    </row>
    <row r="13" spans="1:19" ht="14.4" customHeight="1" x14ac:dyDescent="0.3">
      <c r="A13" s="727" t="s">
        <v>1295</v>
      </c>
      <c r="B13" s="728" t="s">
        <v>1296</v>
      </c>
      <c r="C13" s="728" t="s">
        <v>542</v>
      </c>
      <c r="D13" s="728" t="s">
        <v>1283</v>
      </c>
      <c r="E13" s="728" t="s">
        <v>1358</v>
      </c>
      <c r="F13" s="728" t="s">
        <v>1402</v>
      </c>
      <c r="G13" s="728" t="s">
        <v>1403</v>
      </c>
      <c r="H13" s="732">
        <v>3</v>
      </c>
      <c r="I13" s="732">
        <v>0</v>
      </c>
      <c r="J13" s="728"/>
      <c r="K13" s="728">
        <v>0</v>
      </c>
      <c r="L13" s="732"/>
      <c r="M13" s="732"/>
      <c r="N13" s="728"/>
      <c r="O13" s="728"/>
      <c r="P13" s="732">
        <v>4</v>
      </c>
      <c r="Q13" s="732">
        <v>0</v>
      </c>
      <c r="R13" s="746"/>
      <c r="S13" s="733">
        <v>0</v>
      </c>
    </row>
    <row r="14" spans="1:19" ht="14.4" customHeight="1" x14ac:dyDescent="0.3">
      <c r="A14" s="727" t="s">
        <v>1295</v>
      </c>
      <c r="B14" s="728" t="s">
        <v>1296</v>
      </c>
      <c r="C14" s="728" t="s">
        <v>542</v>
      </c>
      <c r="D14" s="728" t="s">
        <v>1283</v>
      </c>
      <c r="E14" s="728" t="s">
        <v>1358</v>
      </c>
      <c r="F14" s="728" t="s">
        <v>1404</v>
      </c>
      <c r="G14" s="728" t="s">
        <v>1405</v>
      </c>
      <c r="H14" s="732">
        <v>978</v>
      </c>
      <c r="I14" s="732">
        <v>17066.66</v>
      </c>
      <c r="J14" s="728">
        <v>512.05100510051011</v>
      </c>
      <c r="K14" s="728">
        <v>17.450572597137015</v>
      </c>
      <c r="L14" s="732">
        <v>1</v>
      </c>
      <c r="M14" s="732">
        <v>33.33</v>
      </c>
      <c r="N14" s="728">
        <v>1</v>
      </c>
      <c r="O14" s="728">
        <v>33.33</v>
      </c>
      <c r="P14" s="732"/>
      <c r="Q14" s="732"/>
      <c r="R14" s="746"/>
      <c r="S14" s="733"/>
    </row>
    <row r="15" spans="1:19" ht="14.4" customHeight="1" x14ac:dyDescent="0.3">
      <c r="A15" s="727" t="s">
        <v>1295</v>
      </c>
      <c r="B15" s="728" t="s">
        <v>1296</v>
      </c>
      <c r="C15" s="728" t="s">
        <v>542</v>
      </c>
      <c r="D15" s="728" t="s">
        <v>1283</v>
      </c>
      <c r="E15" s="728" t="s">
        <v>1358</v>
      </c>
      <c r="F15" s="728" t="s">
        <v>1406</v>
      </c>
      <c r="G15" s="728" t="s">
        <v>1407</v>
      </c>
      <c r="H15" s="732">
        <v>1</v>
      </c>
      <c r="I15" s="732">
        <v>36</v>
      </c>
      <c r="J15" s="728">
        <v>0.48648648648648651</v>
      </c>
      <c r="K15" s="728">
        <v>36</v>
      </c>
      <c r="L15" s="732">
        <v>2</v>
      </c>
      <c r="M15" s="732">
        <v>74</v>
      </c>
      <c r="N15" s="728">
        <v>1</v>
      </c>
      <c r="O15" s="728">
        <v>37</v>
      </c>
      <c r="P15" s="732"/>
      <c r="Q15" s="732"/>
      <c r="R15" s="746"/>
      <c r="S15" s="733"/>
    </row>
    <row r="16" spans="1:19" ht="14.4" customHeight="1" x14ac:dyDescent="0.3">
      <c r="A16" s="727" t="s">
        <v>1295</v>
      </c>
      <c r="B16" s="728" t="s">
        <v>1296</v>
      </c>
      <c r="C16" s="728" t="s">
        <v>542</v>
      </c>
      <c r="D16" s="728" t="s">
        <v>1283</v>
      </c>
      <c r="E16" s="728" t="s">
        <v>1358</v>
      </c>
      <c r="F16" s="728" t="s">
        <v>1408</v>
      </c>
      <c r="G16" s="728" t="s">
        <v>1409</v>
      </c>
      <c r="H16" s="732"/>
      <c r="I16" s="732"/>
      <c r="J16" s="728"/>
      <c r="K16" s="728"/>
      <c r="L16" s="732">
        <v>1</v>
      </c>
      <c r="M16" s="732">
        <v>609</v>
      </c>
      <c r="N16" s="728">
        <v>1</v>
      </c>
      <c r="O16" s="728">
        <v>609</v>
      </c>
      <c r="P16" s="732">
        <v>2</v>
      </c>
      <c r="Q16" s="732">
        <v>1220</v>
      </c>
      <c r="R16" s="746">
        <v>2.0032840722495897</v>
      </c>
      <c r="S16" s="733">
        <v>610</v>
      </c>
    </row>
    <row r="17" spans="1:19" ht="14.4" customHeight="1" x14ac:dyDescent="0.3">
      <c r="A17" s="727" t="s">
        <v>1295</v>
      </c>
      <c r="B17" s="728" t="s">
        <v>1296</v>
      </c>
      <c r="C17" s="728" t="s">
        <v>542</v>
      </c>
      <c r="D17" s="728" t="s">
        <v>1283</v>
      </c>
      <c r="E17" s="728" t="s">
        <v>1358</v>
      </c>
      <c r="F17" s="728" t="s">
        <v>1418</v>
      </c>
      <c r="G17" s="728" t="s">
        <v>1419</v>
      </c>
      <c r="H17" s="732"/>
      <c r="I17" s="732"/>
      <c r="J17" s="728"/>
      <c r="K17" s="728"/>
      <c r="L17" s="732"/>
      <c r="M17" s="732"/>
      <c r="N17" s="728"/>
      <c r="O17" s="728"/>
      <c r="P17" s="732">
        <v>1</v>
      </c>
      <c r="Q17" s="732">
        <v>2330</v>
      </c>
      <c r="R17" s="746"/>
      <c r="S17" s="733">
        <v>2330</v>
      </c>
    </row>
    <row r="18" spans="1:19" ht="14.4" customHeight="1" x14ac:dyDescent="0.3">
      <c r="A18" s="727" t="s">
        <v>1295</v>
      </c>
      <c r="B18" s="728" t="s">
        <v>1296</v>
      </c>
      <c r="C18" s="728" t="s">
        <v>542</v>
      </c>
      <c r="D18" s="728" t="s">
        <v>1283</v>
      </c>
      <c r="E18" s="728" t="s">
        <v>1358</v>
      </c>
      <c r="F18" s="728" t="s">
        <v>1420</v>
      </c>
      <c r="G18" s="728" t="s">
        <v>1421</v>
      </c>
      <c r="H18" s="732"/>
      <c r="I18" s="732"/>
      <c r="J18" s="728"/>
      <c r="K18" s="728"/>
      <c r="L18" s="732">
        <v>1</v>
      </c>
      <c r="M18" s="732">
        <v>2645</v>
      </c>
      <c r="N18" s="728">
        <v>1</v>
      </c>
      <c r="O18" s="728">
        <v>2645</v>
      </c>
      <c r="P18" s="732"/>
      <c r="Q18" s="732"/>
      <c r="R18" s="746"/>
      <c r="S18" s="733"/>
    </row>
    <row r="19" spans="1:19" ht="14.4" customHeight="1" x14ac:dyDescent="0.3">
      <c r="A19" s="727" t="s">
        <v>1295</v>
      </c>
      <c r="B19" s="728" t="s">
        <v>1296</v>
      </c>
      <c r="C19" s="728" t="s">
        <v>542</v>
      </c>
      <c r="D19" s="728" t="s">
        <v>758</v>
      </c>
      <c r="E19" s="728" t="s">
        <v>1300</v>
      </c>
      <c r="F19" s="728" t="s">
        <v>1301</v>
      </c>
      <c r="G19" s="728" t="s">
        <v>1302</v>
      </c>
      <c r="H19" s="732">
        <v>900</v>
      </c>
      <c r="I19" s="732">
        <v>18729</v>
      </c>
      <c r="J19" s="728">
        <v>0.84972918823618016</v>
      </c>
      <c r="K19" s="728">
        <v>20.81</v>
      </c>
      <c r="L19" s="732">
        <v>1134</v>
      </c>
      <c r="M19" s="732">
        <v>22041.14</v>
      </c>
      <c r="N19" s="728">
        <v>1</v>
      </c>
      <c r="O19" s="728">
        <v>19.436631393298061</v>
      </c>
      <c r="P19" s="732"/>
      <c r="Q19" s="732"/>
      <c r="R19" s="746"/>
      <c r="S19" s="733"/>
    </row>
    <row r="20" spans="1:19" ht="14.4" customHeight="1" x14ac:dyDescent="0.3">
      <c r="A20" s="727" t="s">
        <v>1295</v>
      </c>
      <c r="B20" s="728" t="s">
        <v>1296</v>
      </c>
      <c r="C20" s="728" t="s">
        <v>542</v>
      </c>
      <c r="D20" s="728" t="s">
        <v>758</v>
      </c>
      <c r="E20" s="728" t="s">
        <v>1300</v>
      </c>
      <c r="F20" s="728" t="s">
        <v>1303</v>
      </c>
      <c r="G20" s="728" t="s">
        <v>1304</v>
      </c>
      <c r="H20" s="732">
        <v>1020</v>
      </c>
      <c r="I20" s="732">
        <v>2134.1999999999998</v>
      </c>
      <c r="J20" s="728">
        <v>0.3087941661602569</v>
      </c>
      <c r="K20" s="728">
        <v>2.0923529411764705</v>
      </c>
      <c r="L20" s="732">
        <v>2620</v>
      </c>
      <c r="M20" s="732">
        <v>6911.4000000000005</v>
      </c>
      <c r="N20" s="728">
        <v>1</v>
      </c>
      <c r="O20" s="728">
        <v>2.6379389312977102</v>
      </c>
      <c r="P20" s="732">
        <v>500</v>
      </c>
      <c r="Q20" s="732">
        <v>1295</v>
      </c>
      <c r="R20" s="746">
        <v>0.18737158896894984</v>
      </c>
      <c r="S20" s="733">
        <v>2.59</v>
      </c>
    </row>
    <row r="21" spans="1:19" ht="14.4" customHeight="1" x14ac:dyDescent="0.3">
      <c r="A21" s="727" t="s">
        <v>1295</v>
      </c>
      <c r="B21" s="728" t="s">
        <v>1296</v>
      </c>
      <c r="C21" s="728" t="s">
        <v>542</v>
      </c>
      <c r="D21" s="728" t="s">
        <v>758</v>
      </c>
      <c r="E21" s="728" t="s">
        <v>1300</v>
      </c>
      <c r="F21" s="728" t="s">
        <v>1305</v>
      </c>
      <c r="G21" s="728" t="s">
        <v>1306</v>
      </c>
      <c r="H21" s="732">
        <v>4000</v>
      </c>
      <c r="I21" s="732">
        <v>20758.600000000002</v>
      </c>
      <c r="J21" s="728">
        <v>1.4326155969634231</v>
      </c>
      <c r="K21" s="728">
        <v>5.1896500000000003</v>
      </c>
      <c r="L21" s="732">
        <v>2760</v>
      </c>
      <c r="M21" s="732">
        <v>14490</v>
      </c>
      <c r="N21" s="728">
        <v>1</v>
      </c>
      <c r="O21" s="728">
        <v>5.25</v>
      </c>
      <c r="P21" s="732">
        <v>540</v>
      </c>
      <c r="Q21" s="732">
        <v>3286.8</v>
      </c>
      <c r="R21" s="746">
        <v>0.22683229813664599</v>
      </c>
      <c r="S21" s="733">
        <v>6.0866666666666669</v>
      </c>
    </row>
    <row r="22" spans="1:19" ht="14.4" customHeight="1" x14ac:dyDescent="0.3">
      <c r="A22" s="727" t="s">
        <v>1295</v>
      </c>
      <c r="B22" s="728" t="s">
        <v>1296</v>
      </c>
      <c r="C22" s="728" t="s">
        <v>542</v>
      </c>
      <c r="D22" s="728" t="s">
        <v>758</v>
      </c>
      <c r="E22" s="728" t="s">
        <v>1300</v>
      </c>
      <c r="F22" s="728" t="s">
        <v>1311</v>
      </c>
      <c r="G22" s="728" t="s">
        <v>1312</v>
      </c>
      <c r="H22" s="732">
        <v>48429</v>
      </c>
      <c r="I22" s="732">
        <v>276086.76</v>
      </c>
      <c r="J22" s="728">
        <v>3.240635218438209</v>
      </c>
      <c r="K22" s="728">
        <v>5.7008560986185968</v>
      </c>
      <c r="L22" s="732">
        <v>14057</v>
      </c>
      <c r="M22" s="732">
        <v>85195.26</v>
      </c>
      <c r="N22" s="728">
        <v>1</v>
      </c>
      <c r="O22" s="728">
        <v>6.0607000071138932</v>
      </c>
      <c r="P22" s="732">
        <v>42626</v>
      </c>
      <c r="Q22" s="732">
        <v>225491.54</v>
      </c>
      <c r="R22" s="746">
        <v>2.6467615686600405</v>
      </c>
      <c r="S22" s="733">
        <v>5.29</v>
      </c>
    </row>
    <row r="23" spans="1:19" ht="14.4" customHeight="1" x14ac:dyDescent="0.3">
      <c r="A23" s="727" t="s">
        <v>1295</v>
      </c>
      <c r="B23" s="728" t="s">
        <v>1296</v>
      </c>
      <c r="C23" s="728" t="s">
        <v>542</v>
      </c>
      <c r="D23" s="728" t="s">
        <v>758</v>
      </c>
      <c r="E23" s="728" t="s">
        <v>1300</v>
      </c>
      <c r="F23" s="728" t="s">
        <v>1313</v>
      </c>
      <c r="G23" s="728" t="s">
        <v>1314</v>
      </c>
      <c r="H23" s="732">
        <v>464.7</v>
      </c>
      <c r="I23" s="732">
        <v>3897.26</v>
      </c>
      <c r="J23" s="728">
        <v>1.0706758241758243</v>
      </c>
      <c r="K23" s="728">
        <v>8.3866150204432977</v>
      </c>
      <c r="L23" s="732">
        <v>400</v>
      </c>
      <c r="M23" s="732">
        <v>3640</v>
      </c>
      <c r="N23" s="728">
        <v>1</v>
      </c>
      <c r="O23" s="728">
        <v>9.1</v>
      </c>
      <c r="P23" s="732">
        <v>284.10000000000002</v>
      </c>
      <c r="Q23" s="732">
        <v>2596.67</v>
      </c>
      <c r="R23" s="746">
        <v>0.71337087912087915</v>
      </c>
      <c r="S23" s="733">
        <v>9.1399859204505454</v>
      </c>
    </row>
    <row r="24" spans="1:19" ht="14.4" customHeight="1" x14ac:dyDescent="0.3">
      <c r="A24" s="727" t="s">
        <v>1295</v>
      </c>
      <c r="B24" s="728" t="s">
        <v>1296</v>
      </c>
      <c r="C24" s="728" t="s">
        <v>542</v>
      </c>
      <c r="D24" s="728" t="s">
        <v>758</v>
      </c>
      <c r="E24" s="728" t="s">
        <v>1300</v>
      </c>
      <c r="F24" s="728" t="s">
        <v>1315</v>
      </c>
      <c r="G24" s="728" t="s">
        <v>1316</v>
      </c>
      <c r="H24" s="732">
        <v>330</v>
      </c>
      <c r="I24" s="732">
        <v>2656.5</v>
      </c>
      <c r="J24" s="728"/>
      <c r="K24" s="728">
        <v>8.0500000000000007</v>
      </c>
      <c r="L24" s="732"/>
      <c r="M24" s="732"/>
      <c r="N24" s="728"/>
      <c r="O24" s="728"/>
      <c r="P24" s="732"/>
      <c r="Q24" s="732"/>
      <c r="R24" s="746"/>
      <c r="S24" s="733"/>
    </row>
    <row r="25" spans="1:19" ht="14.4" customHeight="1" x14ac:dyDescent="0.3">
      <c r="A25" s="727" t="s">
        <v>1295</v>
      </c>
      <c r="B25" s="728" t="s">
        <v>1296</v>
      </c>
      <c r="C25" s="728" t="s">
        <v>542</v>
      </c>
      <c r="D25" s="728" t="s">
        <v>758</v>
      </c>
      <c r="E25" s="728" t="s">
        <v>1300</v>
      </c>
      <c r="F25" s="728" t="s">
        <v>1317</v>
      </c>
      <c r="G25" s="728" t="s">
        <v>1318</v>
      </c>
      <c r="H25" s="732">
        <v>1480.4</v>
      </c>
      <c r="I25" s="732">
        <v>13967.150000000001</v>
      </c>
      <c r="J25" s="728">
        <v>1.2594455144852263</v>
      </c>
      <c r="K25" s="728">
        <v>9.4347135909213726</v>
      </c>
      <c r="L25" s="732">
        <v>1083</v>
      </c>
      <c r="M25" s="732">
        <v>11089.92</v>
      </c>
      <c r="N25" s="728">
        <v>1</v>
      </c>
      <c r="O25" s="728">
        <v>10.24</v>
      </c>
      <c r="P25" s="732">
        <v>184</v>
      </c>
      <c r="Q25" s="732">
        <v>1882.3200000000002</v>
      </c>
      <c r="R25" s="746">
        <v>0.16973251385041552</v>
      </c>
      <c r="S25" s="733">
        <v>10.23</v>
      </c>
    </row>
    <row r="26" spans="1:19" ht="14.4" customHeight="1" x14ac:dyDescent="0.3">
      <c r="A26" s="727" t="s">
        <v>1295</v>
      </c>
      <c r="B26" s="728" t="s">
        <v>1296</v>
      </c>
      <c r="C26" s="728" t="s">
        <v>542</v>
      </c>
      <c r="D26" s="728" t="s">
        <v>758</v>
      </c>
      <c r="E26" s="728" t="s">
        <v>1300</v>
      </c>
      <c r="F26" s="728" t="s">
        <v>1319</v>
      </c>
      <c r="G26" s="728" t="s">
        <v>1320</v>
      </c>
      <c r="H26" s="732">
        <v>1250</v>
      </c>
      <c r="I26" s="732">
        <v>23512.5</v>
      </c>
      <c r="J26" s="728">
        <v>0.74899655963302747</v>
      </c>
      <c r="K26" s="728">
        <v>18.809999999999999</v>
      </c>
      <c r="L26" s="732">
        <v>1600</v>
      </c>
      <c r="M26" s="732">
        <v>31392</v>
      </c>
      <c r="N26" s="728">
        <v>1</v>
      </c>
      <c r="O26" s="728">
        <v>19.62</v>
      </c>
      <c r="P26" s="732"/>
      <c r="Q26" s="732"/>
      <c r="R26" s="746"/>
      <c r="S26" s="733"/>
    </row>
    <row r="27" spans="1:19" ht="14.4" customHeight="1" x14ac:dyDescent="0.3">
      <c r="A27" s="727" t="s">
        <v>1295</v>
      </c>
      <c r="B27" s="728" t="s">
        <v>1296</v>
      </c>
      <c r="C27" s="728" t="s">
        <v>542</v>
      </c>
      <c r="D27" s="728" t="s">
        <v>758</v>
      </c>
      <c r="E27" s="728" t="s">
        <v>1300</v>
      </c>
      <c r="F27" s="728" t="s">
        <v>1321</v>
      </c>
      <c r="G27" s="728" t="s">
        <v>1322</v>
      </c>
      <c r="H27" s="732"/>
      <c r="I27" s="732"/>
      <c r="J27" s="728"/>
      <c r="K27" s="728"/>
      <c r="L27" s="732">
        <v>1.97</v>
      </c>
      <c r="M27" s="732">
        <v>88.21</v>
      </c>
      <c r="N27" s="728">
        <v>1</v>
      </c>
      <c r="O27" s="728">
        <v>44.776649746192888</v>
      </c>
      <c r="P27" s="732"/>
      <c r="Q27" s="732"/>
      <c r="R27" s="746"/>
      <c r="S27" s="733"/>
    </row>
    <row r="28" spans="1:19" ht="14.4" customHeight="1" x14ac:dyDescent="0.3">
      <c r="A28" s="727" t="s">
        <v>1295</v>
      </c>
      <c r="B28" s="728" t="s">
        <v>1296</v>
      </c>
      <c r="C28" s="728" t="s">
        <v>542</v>
      </c>
      <c r="D28" s="728" t="s">
        <v>758</v>
      </c>
      <c r="E28" s="728" t="s">
        <v>1300</v>
      </c>
      <c r="F28" s="728" t="s">
        <v>1325</v>
      </c>
      <c r="G28" s="728" t="s">
        <v>1326</v>
      </c>
      <c r="H28" s="732">
        <v>4112</v>
      </c>
      <c r="I28" s="732">
        <v>81431.679999999993</v>
      </c>
      <c r="J28" s="728">
        <v>0.83432559645416371</v>
      </c>
      <c r="K28" s="728">
        <v>19.803424124513619</v>
      </c>
      <c r="L28" s="732">
        <v>4800</v>
      </c>
      <c r="M28" s="732">
        <v>97601.8</v>
      </c>
      <c r="N28" s="728">
        <v>1</v>
      </c>
      <c r="O28" s="728">
        <v>20.333708333333334</v>
      </c>
      <c r="P28" s="732">
        <v>1540</v>
      </c>
      <c r="Q28" s="732">
        <v>31462.2</v>
      </c>
      <c r="R28" s="746">
        <v>0.32235266152878328</v>
      </c>
      <c r="S28" s="733">
        <v>20.43</v>
      </c>
    </row>
    <row r="29" spans="1:19" ht="14.4" customHeight="1" x14ac:dyDescent="0.3">
      <c r="A29" s="727" t="s">
        <v>1295</v>
      </c>
      <c r="B29" s="728" t="s">
        <v>1296</v>
      </c>
      <c r="C29" s="728" t="s">
        <v>542</v>
      </c>
      <c r="D29" s="728" t="s">
        <v>758</v>
      </c>
      <c r="E29" s="728" t="s">
        <v>1300</v>
      </c>
      <c r="F29" s="728" t="s">
        <v>1327</v>
      </c>
      <c r="G29" s="728" t="s">
        <v>1328</v>
      </c>
      <c r="H29" s="732">
        <v>2.6</v>
      </c>
      <c r="I29" s="732">
        <v>3718.49</v>
      </c>
      <c r="J29" s="728"/>
      <c r="K29" s="728">
        <v>1430.1884615384613</v>
      </c>
      <c r="L29" s="732"/>
      <c r="M29" s="732"/>
      <c r="N29" s="728"/>
      <c r="O29" s="728"/>
      <c r="P29" s="732"/>
      <c r="Q29" s="732"/>
      <c r="R29" s="746"/>
      <c r="S29" s="733"/>
    </row>
    <row r="30" spans="1:19" ht="14.4" customHeight="1" x14ac:dyDescent="0.3">
      <c r="A30" s="727" t="s">
        <v>1295</v>
      </c>
      <c r="B30" s="728" t="s">
        <v>1296</v>
      </c>
      <c r="C30" s="728" t="s">
        <v>542</v>
      </c>
      <c r="D30" s="728" t="s">
        <v>758</v>
      </c>
      <c r="E30" s="728" t="s">
        <v>1300</v>
      </c>
      <c r="F30" s="728" t="s">
        <v>1329</v>
      </c>
      <c r="G30" s="728" t="s">
        <v>1330</v>
      </c>
      <c r="H30" s="732"/>
      <c r="I30" s="732"/>
      <c r="J30" s="728"/>
      <c r="K30" s="728"/>
      <c r="L30" s="732">
        <v>6</v>
      </c>
      <c r="M30" s="732">
        <v>23910.6</v>
      </c>
      <c r="N30" s="728">
        <v>1</v>
      </c>
      <c r="O30" s="728">
        <v>3985.1</v>
      </c>
      <c r="P30" s="732"/>
      <c r="Q30" s="732"/>
      <c r="R30" s="746"/>
      <c r="S30" s="733"/>
    </row>
    <row r="31" spans="1:19" ht="14.4" customHeight="1" x14ac:dyDescent="0.3">
      <c r="A31" s="727" t="s">
        <v>1295</v>
      </c>
      <c r="B31" s="728" t="s">
        <v>1296</v>
      </c>
      <c r="C31" s="728" t="s">
        <v>542</v>
      </c>
      <c r="D31" s="728" t="s">
        <v>758</v>
      </c>
      <c r="E31" s="728" t="s">
        <v>1300</v>
      </c>
      <c r="F31" s="728" t="s">
        <v>1331</v>
      </c>
      <c r="G31" s="728" t="s">
        <v>1332</v>
      </c>
      <c r="H31" s="732">
        <v>15</v>
      </c>
      <c r="I31" s="732">
        <v>32844.48000000001</v>
      </c>
      <c r="J31" s="728">
        <v>1.0842496259783001</v>
      </c>
      <c r="K31" s="728">
        <v>2189.6320000000005</v>
      </c>
      <c r="L31" s="732">
        <v>14</v>
      </c>
      <c r="M31" s="732">
        <v>30292.359999999993</v>
      </c>
      <c r="N31" s="728">
        <v>1</v>
      </c>
      <c r="O31" s="728">
        <v>2163.7399999999993</v>
      </c>
      <c r="P31" s="732">
        <v>1</v>
      </c>
      <c r="Q31" s="732">
        <v>1986.65</v>
      </c>
      <c r="R31" s="746">
        <v>6.5582542925014767E-2</v>
      </c>
      <c r="S31" s="733">
        <v>1986.65</v>
      </c>
    </row>
    <row r="32" spans="1:19" ht="14.4" customHeight="1" x14ac:dyDescent="0.3">
      <c r="A32" s="727" t="s">
        <v>1295</v>
      </c>
      <c r="B32" s="728" t="s">
        <v>1296</v>
      </c>
      <c r="C32" s="728" t="s">
        <v>542</v>
      </c>
      <c r="D32" s="728" t="s">
        <v>758</v>
      </c>
      <c r="E32" s="728" t="s">
        <v>1300</v>
      </c>
      <c r="F32" s="728" t="s">
        <v>1333</v>
      </c>
      <c r="G32" s="728" t="s">
        <v>1334</v>
      </c>
      <c r="H32" s="732">
        <v>254</v>
      </c>
      <c r="I32" s="732">
        <v>60477.4</v>
      </c>
      <c r="J32" s="728"/>
      <c r="K32" s="728">
        <v>238.1</v>
      </c>
      <c r="L32" s="732"/>
      <c r="M32" s="732"/>
      <c r="N32" s="728"/>
      <c r="O32" s="728"/>
      <c r="P32" s="732"/>
      <c r="Q32" s="732"/>
      <c r="R32" s="746"/>
      <c r="S32" s="733"/>
    </row>
    <row r="33" spans="1:19" ht="14.4" customHeight="1" x14ac:dyDescent="0.3">
      <c r="A33" s="727" t="s">
        <v>1295</v>
      </c>
      <c r="B33" s="728" t="s">
        <v>1296</v>
      </c>
      <c r="C33" s="728" t="s">
        <v>542</v>
      </c>
      <c r="D33" s="728" t="s">
        <v>758</v>
      </c>
      <c r="E33" s="728" t="s">
        <v>1300</v>
      </c>
      <c r="F33" s="728" t="s">
        <v>1335</v>
      </c>
      <c r="G33" s="728" t="s">
        <v>1336</v>
      </c>
      <c r="H33" s="732">
        <v>71494</v>
      </c>
      <c r="I33" s="732">
        <v>243474.66</v>
      </c>
      <c r="J33" s="728">
        <v>0.51751131283753971</v>
      </c>
      <c r="K33" s="728">
        <v>3.4055257783869974</v>
      </c>
      <c r="L33" s="732">
        <v>115964</v>
      </c>
      <c r="M33" s="732">
        <v>470472.15000000014</v>
      </c>
      <c r="N33" s="728">
        <v>1</v>
      </c>
      <c r="O33" s="728">
        <v>4.0570534821151405</v>
      </c>
      <c r="P33" s="732">
        <v>63792</v>
      </c>
      <c r="Q33" s="732">
        <v>240495.84000000003</v>
      </c>
      <c r="R33" s="746">
        <v>0.51117975846179198</v>
      </c>
      <c r="S33" s="733">
        <v>3.7700000000000005</v>
      </c>
    </row>
    <row r="34" spans="1:19" ht="14.4" customHeight="1" x14ac:dyDescent="0.3">
      <c r="A34" s="727" t="s">
        <v>1295</v>
      </c>
      <c r="B34" s="728" t="s">
        <v>1296</v>
      </c>
      <c r="C34" s="728" t="s">
        <v>542</v>
      </c>
      <c r="D34" s="728" t="s">
        <v>758</v>
      </c>
      <c r="E34" s="728" t="s">
        <v>1300</v>
      </c>
      <c r="F34" s="728" t="s">
        <v>1343</v>
      </c>
      <c r="G34" s="728" t="s">
        <v>1344</v>
      </c>
      <c r="H34" s="732">
        <v>111</v>
      </c>
      <c r="I34" s="732">
        <v>18702.39</v>
      </c>
      <c r="J34" s="728">
        <v>0.34638789523457092</v>
      </c>
      <c r="K34" s="728">
        <v>168.48999999999998</v>
      </c>
      <c r="L34" s="732">
        <v>333</v>
      </c>
      <c r="M34" s="732">
        <v>53992.62</v>
      </c>
      <c r="N34" s="728">
        <v>1</v>
      </c>
      <c r="O34" s="728">
        <v>162.14000000000001</v>
      </c>
      <c r="P34" s="732"/>
      <c r="Q34" s="732"/>
      <c r="R34" s="746"/>
      <c r="S34" s="733"/>
    </row>
    <row r="35" spans="1:19" ht="14.4" customHeight="1" x14ac:dyDescent="0.3">
      <c r="A35" s="727" t="s">
        <v>1295</v>
      </c>
      <c r="B35" s="728" t="s">
        <v>1296</v>
      </c>
      <c r="C35" s="728" t="s">
        <v>542</v>
      </c>
      <c r="D35" s="728" t="s">
        <v>758</v>
      </c>
      <c r="E35" s="728" t="s">
        <v>1300</v>
      </c>
      <c r="F35" s="728" t="s">
        <v>1345</v>
      </c>
      <c r="G35" s="728" t="s">
        <v>1346</v>
      </c>
      <c r="H35" s="732">
        <v>800</v>
      </c>
      <c r="I35" s="732">
        <v>16012</v>
      </c>
      <c r="J35" s="728">
        <v>0.51369082947017208</v>
      </c>
      <c r="K35" s="728">
        <v>20.015000000000001</v>
      </c>
      <c r="L35" s="732">
        <v>1550</v>
      </c>
      <c r="M35" s="732">
        <v>31170.5</v>
      </c>
      <c r="N35" s="728">
        <v>1</v>
      </c>
      <c r="O35" s="728">
        <v>20.11</v>
      </c>
      <c r="P35" s="732">
        <v>1990</v>
      </c>
      <c r="Q35" s="732">
        <v>40153.300000000003</v>
      </c>
      <c r="R35" s="746">
        <v>1.2881827368826295</v>
      </c>
      <c r="S35" s="733">
        <v>20.177537688442211</v>
      </c>
    </row>
    <row r="36" spans="1:19" ht="14.4" customHeight="1" x14ac:dyDescent="0.3">
      <c r="A36" s="727" t="s">
        <v>1295</v>
      </c>
      <c r="B36" s="728" t="s">
        <v>1296</v>
      </c>
      <c r="C36" s="728" t="s">
        <v>542</v>
      </c>
      <c r="D36" s="728" t="s">
        <v>758</v>
      </c>
      <c r="E36" s="728" t="s">
        <v>1300</v>
      </c>
      <c r="F36" s="728" t="s">
        <v>1298</v>
      </c>
      <c r="G36" s="728"/>
      <c r="H36" s="732">
        <v>1402</v>
      </c>
      <c r="I36" s="732">
        <v>41203.020000000004</v>
      </c>
      <c r="J36" s="728">
        <v>2.3544582857142857</v>
      </c>
      <c r="K36" s="728">
        <v>29.388744650499291</v>
      </c>
      <c r="L36" s="732">
        <v>1400</v>
      </c>
      <c r="M36" s="732">
        <v>17500</v>
      </c>
      <c r="N36" s="728">
        <v>1</v>
      </c>
      <c r="O36" s="728">
        <v>12.5</v>
      </c>
      <c r="P36" s="732"/>
      <c r="Q36" s="732"/>
      <c r="R36" s="746"/>
      <c r="S36" s="733"/>
    </row>
    <row r="37" spans="1:19" ht="14.4" customHeight="1" x14ac:dyDescent="0.3">
      <c r="A37" s="727" t="s">
        <v>1295</v>
      </c>
      <c r="B37" s="728" t="s">
        <v>1296</v>
      </c>
      <c r="C37" s="728" t="s">
        <v>542</v>
      </c>
      <c r="D37" s="728" t="s">
        <v>758</v>
      </c>
      <c r="E37" s="728" t="s">
        <v>1300</v>
      </c>
      <c r="F37" s="728" t="s">
        <v>1347</v>
      </c>
      <c r="G37" s="728" t="s">
        <v>1348</v>
      </c>
      <c r="H37" s="732">
        <v>500</v>
      </c>
      <c r="I37" s="732">
        <v>2845</v>
      </c>
      <c r="J37" s="728"/>
      <c r="K37" s="728">
        <v>5.69</v>
      </c>
      <c r="L37" s="732"/>
      <c r="M37" s="732"/>
      <c r="N37" s="728"/>
      <c r="O37" s="728"/>
      <c r="P37" s="732"/>
      <c r="Q37" s="732"/>
      <c r="R37" s="746"/>
      <c r="S37" s="733"/>
    </row>
    <row r="38" spans="1:19" ht="14.4" customHeight="1" x14ac:dyDescent="0.3">
      <c r="A38" s="727" t="s">
        <v>1295</v>
      </c>
      <c r="B38" s="728" t="s">
        <v>1296</v>
      </c>
      <c r="C38" s="728" t="s">
        <v>542</v>
      </c>
      <c r="D38" s="728" t="s">
        <v>758</v>
      </c>
      <c r="E38" s="728" t="s">
        <v>1300</v>
      </c>
      <c r="F38" s="728" t="s">
        <v>1349</v>
      </c>
      <c r="G38" s="728" t="s">
        <v>1350</v>
      </c>
      <c r="H38" s="732">
        <v>1</v>
      </c>
      <c r="I38" s="732">
        <v>51.56</v>
      </c>
      <c r="J38" s="728">
        <v>0.44952048823016566</v>
      </c>
      <c r="K38" s="728">
        <v>51.56</v>
      </c>
      <c r="L38" s="732">
        <v>2</v>
      </c>
      <c r="M38" s="732">
        <v>114.7</v>
      </c>
      <c r="N38" s="728">
        <v>1</v>
      </c>
      <c r="O38" s="728">
        <v>57.35</v>
      </c>
      <c r="P38" s="732"/>
      <c r="Q38" s="732"/>
      <c r="R38" s="746"/>
      <c r="S38" s="733"/>
    </row>
    <row r="39" spans="1:19" ht="14.4" customHeight="1" x14ac:dyDescent="0.3">
      <c r="A39" s="727" t="s">
        <v>1295</v>
      </c>
      <c r="B39" s="728" t="s">
        <v>1296</v>
      </c>
      <c r="C39" s="728" t="s">
        <v>542</v>
      </c>
      <c r="D39" s="728" t="s">
        <v>758</v>
      </c>
      <c r="E39" s="728" t="s">
        <v>1300</v>
      </c>
      <c r="F39" s="728" t="s">
        <v>1351</v>
      </c>
      <c r="G39" s="728"/>
      <c r="H39" s="732">
        <v>1.5</v>
      </c>
      <c r="I39" s="732">
        <v>18609</v>
      </c>
      <c r="J39" s="728">
        <v>1.4999987909085999</v>
      </c>
      <c r="K39" s="728">
        <v>12406</v>
      </c>
      <c r="L39" s="732">
        <v>1</v>
      </c>
      <c r="M39" s="732">
        <v>12406.01</v>
      </c>
      <c r="N39" s="728">
        <v>1</v>
      </c>
      <c r="O39" s="728">
        <v>12406.01</v>
      </c>
      <c r="P39" s="732"/>
      <c r="Q39" s="732"/>
      <c r="R39" s="746"/>
      <c r="S39" s="733"/>
    </row>
    <row r="40" spans="1:19" ht="14.4" customHeight="1" x14ac:dyDescent="0.3">
      <c r="A40" s="727" t="s">
        <v>1295</v>
      </c>
      <c r="B40" s="728" t="s">
        <v>1296</v>
      </c>
      <c r="C40" s="728" t="s">
        <v>542</v>
      </c>
      <c r="D40" s="728" t="s">
        <v>758</v>
      </c>
      <c r="E40" s="728" t="s">
        <v>1300</v>
      </c>
      <c r="F40" s="728" t="s">
        <v>1356</v>
      </c>
      <c r="G40" s="728" t="s">
        <v>1357</v>
      </c>
      <c r="H40" s="732"/>
      <c r="I40" s="732"/>
      <c r="J40" s="728"/>
      <c r="K40" s="728"/>
      <c r="L40" s="732"/>
      <c r="M40" s="732"/>
      <c r="N40" s="728"/>
      <c r="O40" s="728"/>
      <c r="P40" s="732">
        <v>700</v>
      </c>
      <c r="Q40" s="732">
        <v>14231</v>
      </c>
      <c r="R40" s="746"/>
      <c r="S40" s="733">
        <v>20.329999999999998</v>
      </c>
    </row>
    <row r="41" spans="1:19" ht="14.4" customHeight="1" x14ac:dyDescent="0.3">
      <c r="A41" s="727" t="s">
        <v>1295</v>
      </c>
      <c r="B41" s="728" t="s">
        <v>1296</v>
      </c>
      <c r="C41" s="728" t="s">
        <v>542</v>
      </c>
      <c r="D41" s="728" t="s">
        <v>758</v>
      </c>
      <c r="E41" s="728" t="s">
        <v>1358</v>
      </c>
      <c r="F41" s="728" t="s">
        <v>1359</v>
      </c>
      <c r="G41" s="728" t="s">
        <v>1360</v>
      </c>
      <c r="H41" s="732">
        <v>55</v>
      </c>
      <c r="I41" s="732">
        <v>1925</v>
      </c>
      <c r="J41" s="728">
        <v>0.89701770736253494</v>
      </c>
      <c r="K41" s="728">
        <v>35</v>
      </c>
      <c r="L41" s="732">
        <v>58</v>
      </c>
      <c r="M41" s="732">
        <v>2146</v>
      </c>
      <c r="N41" s="728">
        <v>1</v>
      </c>
      <c r="O41" s="728">
        <v>37</v>
      </c>
      <c r="P41" s="732">
        <v>41</v>
      </c>
      <c r="Q41" s="732">
        <v>1517</v>
      </c>
      <c r="R41" s="746">
        <v>0.7068965517241379</v>
      </c>
      <c r="S41" s="733">
        <v>37</v>
      </c>
    </row>
    <row r="42" spans="1:19" ht="14.4" customHeight="1" x14ac:dyDescent="0.3">
      <c r="A42" s="727" t="s">
        <v>1295</v>
      </c>
      <c r="B42" s="728" t="s">
        <v>1296</v>
      </c>
      <c r="C42" s="728" t="s">
        <v>542</v>
      </c>
      <c r="D42" s="728" t="s">
        <v>758</v>
      </c>
      <c r="E42" s="728" t="s">
        <v>1358</v>
      </c>
      <c r="F42" s="728" t="s">
        <v>1361</v>
      </c>
      <c r="G42" s="728" t="s">
        <v>1362</v>
      </c>
      <c r="H42" s="732">
        <v>13</v>
      </c>
      <c r="I42" s="732">
        <v>5512</v>
      </c>
      <c r="J42" s="728">
        <v>2.4884875846501129</v>
      </c>
      <c r="K42" s="728">
        <v>424</v>
      </c>
      <c r="L42" s="732">
        <v>5</v>
      </c>
      <c r="M42" s="732">
        <v>2215</v>
      </c>
      <c r="N42" s="728">
        <v>1</v>
      </c>
      <c r="O42" s="728">
        <v>443</v>
      </c>
      <c r="P42" s="732">
        <v>13</v>
      </c>
      <c r="Q42" s="732">
        <v>5772</v>
      </c>
      <c r="R42" s="746">
        <v>2.6058690744920994</v>
      </c>
      <c r="S42" s="733">
        <v>444</v>
      </c>
    </row>
    <row r="43" spans="1:19" ht="14.4" customHeight="1" x14ac:dyDescent="0.3">
      <c r="A43" s="727" t="s">
        <v>1295</v>
      </c>
      <c r="B43" s="728" t="s">
        <v>1296</v>
      </c>
      <c r="C43" s="728" t="s">
        <v>542</v>
      </c>
      <c r="D43" s="728" t="s">
        <v>758</v>
      </c>
      <c r="E43" s="728" t="s">
        <v>1358</v>
      </c>
      <c r="F43" s="728" t="s">
        <v>1363</v>
      </c>
      <c r="G43" s="728" t="s">
        <v>1364</v>
      </c>
      <c r="H43" s="732">
        <v>158</v>
      </c>
      <c r="I43" s="732">
        <v>26070</v>
      </c>
      <c r="J43" s="728">
        <v>1.124336912925346</v>
      </c>
      <c r="K43" s="728">
        <v>165</v>
      </c>
      <c r="L43" s="732">
        <v>131</v>
      </c>
      <c r="M43" s="732">
        <v>23187</v>
      </c>
      <c r="N43" s="728">
        <v>1</v>
      </c>
      <c r="O43" s="728">
        <v>177</v>
      </c>
      <c r="P43" s="732">
        <v>57</v>
      </c>
      <c r="Q43" s="732">
        <v>10089</v>
      </c>
      <c r="R43" s="746">
        <v>0.4351145038167939</v>
      </c>
      <c r="S43" s="733">
        <v>177</v>
      </c>
    </row>
    <row r="44" spans="1:19" ht="14.4" customHeight="1" x14ac:dyDescent="0.3">
      <c r="A44" s="727" t="s">
        <v>1295</v>
      </c>
      <c r="B44" s="728" t="s">
        <v>1296</v>
      </c>
      <c r="C44" s="728" t="s">
        <v>542</v>
      </c>
      <c r="D44" s="728" t="s">
        <v>758</v>
      </c>
      <c r="E44" s="728" t="s">
        <v>1358</v>
      </c>
      <c r="F44" s="728" t="s">
        <v>1367</v>
      </c>
      <c r="G44" s="728" t="s">
        <v>1368</v>
      </c>
      <c r="H44" s="732">
        <v>6</v>
      </c>
      <c r="I44" s="732">
        <v>1812</v>
      </c>
      <c r="J44" s="728">
        <v>0.71226415094339623</v>
      </c>
      <c r="K44" s="728">
        <v>302</v>
      </c>
      <c r="L44" s="732">
        <v>8</v>
      </c>
      <c r="M44" s="732">
        <v>2544</v>
      </c>
      <c r="N44" s="728">
        <v>1</v>
      </c>
      <c r="O44" s="728">
        <v>318</v>
      </c>
      <c r="P44" s="732"/>
      <c r="Q44" s="732"/>
      <c r="R44" s="746"/>
      <c r="S44" s="733"/>
    </row>
    <row r="45" spans="1:19" ht="14.4" customHeight="1" x14ac:dyDescent="0.3">
      <c r="A45" s="727" t="s">
        <v>1295</v>
      </c>
      <c r="B45" s="728" t="s">
        <v>1296</v>
      </c>
      <c r="C45" s="728" t="s">
        <v>542</v>
      </c>
      <c r="D45" s="728" t="s">
        <v>758</v>
      </c>
      <c r="E45" s="728" t="s">
        <v>1358</v>
      </c>
      <c r="F45" s="728" t="s">
        <v>1372</v>
      </c>
      <c r="G45" s="728" t="s">
        <v>1373</v>
      </c>
      <c r="H45" s="732">
        <v>1</v>
      </c>
      <c r="I45" s="732">
        <v>1975</v>
      </c>
      <c r="J45" s="728">
        <v>0.48454367026496564</v>
      </c>
      <c r="K45" s="728">
        <v>1975</v>
      </c>
      <c r="L45" s="732">
        <v>2</v>
      </c>
      <c r="M45" s="732">
        <v>4076</v>
      </c>
      <c r="N45" s="728">
        <v>1</v>
      </c>
      <c r="O45" s="728">
        <v>2038</v>
      </c>
      <c r="P45" s="732">
        <v>1</v>
      </c>
      <c r="Q45" s="732">
        <v>2039</v>
      </c>
      <c r="R45" s="746">
        <v>0.50024533856722275</v>
      </c>
      <c r="S45" s="733">
        <v>2039</v>
      </c>
    </row>
    <row r="46" spans="1:19" ht="14.4" customHeight="1" x14ac:dyDescent="0.3">
      <c r="A46" s="727" t="s">
        <v>1295</v>
      </c>
      <c r="B46" s="728" t="s">
        <v>1296</v>
      </c>
      <c r="C46" s="728" t="s">
        <v>542</v>
      </c>
      <c r="D46" s="728" t="s">
        <v>758</v>
      </c>
      <c r="E46" s="728" t="s">
        <v>1358</v>
      </c>
      <c r="F46" s="728" t="s">
        <v>1376</v>
      </c>
      <c r="G46" s="728" t="s">
        <v>1377</v>
      </c>
      <c r="H46" s="732">
        <v>1</v>
      </c>
      <c r="I46" s="732">
        <v>643</v>
      </c>
      <c r="J46" s="728"/>
      <c r="K46" s="728">
        <v>643</v>
      </c>
      <c r="L46" s="732"/>
      <c r="M46" s="732"/>
      <c r="N46" s="728"/>
      <c r="O46" s="728"/>
      <c r="P46" s="732"/>
      <c r="Q46" s="732"/>
      <c r="R46" s="746"/>
      <c r="S46" s="733"/>
    </row>
    <row r="47" spans="1:19" ht="14.4" customHeight="1" x14ac:dyDescent="0.3">
      <c r="A47" s="727" t="s">
        <v>1295</v>
      </c>
      <c r="B47" s="728" t="s">
        <v>1296</v>
      </c>
      <c r="C47" s="728" t="s">
        <v>542</v>
      </c>
      <c r="D47" s="728" t="s">
        <v>758</v>
      </c>
      <c r="E47" s="728" t="s">
        <v>1358</v>
      </c>
      <c r="F47" s="728" t="s">
        <v>1380</v>
      </c>
      <c r="G47" s="728" t="s">
        <v>1381</v>
      </c>
      <c r="H47" s="732">
        <v>11</v>
      </c>
      <c r="I47" s="732">
        <v>15301</v>
      </c>
      <c r="J47" s="728">
        <v>5.3462613556953178</v>
      </c>
      <c r="K47" s="728">
        <v>1391</v>
      </c>
      <c r="L47" s="732">
        <v>2</v>
      </c>
      <c r="M47" s="732">
        <v>2862</v>
      </c>
      <c r="N47" s="728">
        <v>1</v>
      </c>
      <c r="O47" s="728">
        <v>1431</v>
      </c>
      <c r="P47" s="732">
        <v>7</v>
      </c>
      <c r="Q47" s="732">
        <v>10017</v>
      </c>
      <c r="R47" s="746">
        <v>3.5</v>
      </c>
      <c r="S47" s="733">
        <v>1431</v>
      </c>
    </row>
    <row r="48" spans="1:19" ht="14.4" customHeight="1" x14ac:dyDescent="0.3">
      <c r="A48" s="727" t="s">
        <v>1295</v>
      </c>
      <c r="B48" s="728" t="s">
        <v>1296</v>
      </c>
      <c r="C48" s="728" t="s">
        <v>542</v>
      </c>
      <c r="D48" s="728" t="s">
        <v>758</v>
      </c>
      <c r="E48" s="728" t="s">
        <v>1358</v>
      </c>
      <c r="F48" s="728" t="s">
        <v>1382</v>
      </c>
      <c r="G48" s="728" t="s">
        <v>1383</v>
      </c>
      <c r="H48" s="732">
        <v>31</v>
      </c>
      <c r="I48" s="732">
        <v>57319</v>
      </c>
      <c r="J48" s="728">
        <v>3.3309507205950721</v>
      </c>
      <c r="K48" s="728">
        <v>1849</v>
      </c>
      <c r="L48" s="732">
        <v>9</v>
      </c>
      <c r="M48" s="732">
        <v>17208</v>
      </c>
      <c r="N48" s="728">
        <v>1</v>
      </c>
      <c r="O48" s="728">
        <v>1912</v>
      </c>
      <c r="P48" s="732">
        <v>6</v>
      </c>
      <c r="Q48" s="732">
        <v>11472</v>
      </c>
      <c r="R48" s="746">
        <v>0.66666666666666663</v>
      </c>
      <c r="S48" s="733">
        <v>1912</v>
      </c>
    </row>
    <row r="49" spans="1:19" ht="14.4" customHeight="1" x14ac:dyDescent="0.3">
      <c r="A49" s="727" t="s">
        <v>1295</v>
      </c>
      <c r="B49" s="728" t="s">
        <v>1296</v>
      </c>
      <c r="C49" s="728" t="s">
        <v>542</v>
      </c>
      <c r="D49" s="728" t="s">
        <v>758</v>
      </c>
      <c r="E49" s="728" t="s">
        <v>1358</v>
      </c>
      <c r="F49" s="728" t="s">
        <v>1384</v>
      </c>
      <c r="G49" s="728" t="s">
        <v>1385</v>
      </c>
      <c r="H49" s="732"/>
      <c r="I49" s="732"/>
      <c r="J49" s="728"/>
      <c r="K49" s="728"/>
      <c r="L49" s="732">
        <v>1</v>
      </c>
      <c r="M49" s="732">
        <v>1279</v>
      </c>
      <c r="N49" s="728">
        <v>1</v>
      </c>
      <c r="O49" s="728">
        <v>1279</v>
      </c>
      <c r="P49" s="732"/>
      <c r="Q49" s="732"/>
      <c r="R49" s="746"/>
      <c r="S49" s="733"/>
    </row>
    <row r="50" spans="1:19" ht="14.4" customHeight="1" x14ac:dyDescent="0.3">
      <c r="A50" s="727" t="s">
        <v>1295</v>
      </c>
      <c r="B50" s="728" t="s">
        <v>1296</v>
      </c>
      <c r="C50" s="728" t="s">
        <v>542</v>
      </c>
      <c r="D50" s="728" t="s">
        <v>758</v>
      </c>
      <c r="E50" s="728" t="s">
        <v>1358</v>
      </c>
      <c r="F50" s="728" t="s">
        <v>1386</v>
      </c>
      <c r="G50" s="728" t="s">
        <v>1387</v>
      </c>
      <c r="H50" s="732">
        <v>2</v>
      </c>
      <c r="I50" s="732">
        <v>2354</v>
      </c>
      <c r="J50" s="728">
        <v>0.13861735955717819</v>
      </c>
      <c r="K50" s="728">
        <v>1177</v>
      </c>
      <c r="L50" s="732">
        <v>14</v>
      </c>
      <c r="M50" s="732">
        <v>16982</v>
      </c>
      <c r="N50" s="728">
        <v>1</v>
      </c>
      <c r="O50" s="728">
        <v>1213</v>
      </c>
      <c r="P50" s="732">
        <v>8</v>
      </c>
      <c r="Q50" s="732">
        <v>9704</v>
      </c>
      <c r="R50" s="746">
        <v>0.5714285714285714</v>
      </c>
      <c r="S50" s="733">
        <v>1213</v>
      </c>
    </row>
    <row r="51" spans="1:19" ht="14.4" customHeight="1" x14ac:dyDescent="0.3">
      <c r="A51" s="727" t="s">
        <v>1295</v>
      </c>
      <c r="B51" s="728" t="s">
        <v>1296</v>
      </c>
      <c r="C51" s="728" t="s">
        <v>542</v>
      </c>
      <c r="D51" s="728" t="s">
        <v>758</v>
      </c>
      <c r="E51" s="728" t="s">
        <v>1358</v>
      </c>
      <c r="F51" s="728" t="s">
        <v>1390</v>
      </c>
      <c r="G51" s="728" t="s">
        <v>1391</v>
      </c>
      <c r="H51" s="732">
        <v>15</v>
      </c>
      <c r="I51" s="732">
        <v>9870</v>
      </c>
      <c r="J51" s="728">
        <v>1.0352422907488987</v>
      </c>
      <c r="K51" s="728">
        <v>658</v>
      </c>
      <c r="L51" s="732">
        <v>14</v>
      </c>
      <c r="M51" s="732">
        <v>9534</v>
      </c>
      <c r="N51" s="728">
        <v>1</v>
      </c>
      <c r="O51" s="728">
        <v>681</v>
      </c>
      <c r="P51" s="732">
        <v>1</v>
      </c>
      <c r="Q51" s="732">
        <v>682</v>
      </c>
      <c r="R51" s="746">
        <v>7.1533459198657431E-2</v>
      </c>
      <c r="S51" s="733">
        <v>682</v>
      </c>
    </row>
    <row r="52" spans="1:19" ht="14.4" customHeight="1" x14ac:dyDescent="0.3">
      <c r="A52" s="727" t="s">
        <v>1295</v>
      </c>
      <c r="B52" s="728" t="s">
        <v>1296</v>
      </c>
      <c r="C52" s="728" t="s">
        <v>542</v>
      </c>
      <c r="D52" s="728" t="s">
        <v>758</v>
      </c>
      <c r="E52" s="728" t="s">
        <v>1358</v>
      </c>
      <c r="F52" s="728" t="s">
        <v>1392</v>
      </c>
      <c r="G52" s="728" t="s">
        <v>1393</v>
      </c>
      <c r="H52" s="732">
        <v>8</v>
      </c>
      <c r="I52" s="732">
        <v>5512</v>
      </c>
      <c r="J52" s="728">
        <v>3.8491620111731844</v>
      </c>
      <c r="K52" s="728">
        <v>689</v>
      </c>
      <c r="L52" s="732">
        <v>2</v>
      </c>
      <c r="M52" s="732">
        <v>1432</v>
      </c>
      <c r="N52" s="728">
        <v>1</v>
      </c>
      <c r="O52" s="728">
        <v>716</v>
      </c>
      <c r="P52" s="732">
        <v>6</v>
      </c>
      <c r="Q52" s="732">
        <v>4302</v>
      </c>
      <c r="R52" s="746">
        <v>3.0041899441340782</v>
      </c>
      <c r="S52" s="733">
        <v>717</v>
      </c>
    </row>
    <row r="53" spans="1:19" ht="14.4" customHeight="1" x14ac:dyDescent="0.3">
      <c r="A53" s="727" t="s">
        <v>1295</v>
      </c>
      <c r="B53" s="728" t="s">
        <v>1296</v>
      </c>
      <c r="C53" s="728" t="s">
        <v>542</v>
      </c>
      <c r="D53" s="728" t="s">
        <v>758</v>
      </c>
      <c r="E53" s="728" t="s">
        <v>1358</v>
      </c>
      <c r="F53" s="728" t="s">
        <v>1394</v>
      </c>
      <c r="G53" s="728" t="s">
        <v>1395</v>
      </c>
      <c r="H53" s="732">
        <v>2</v>
      </c>
      <c r="I53" s="732">
        <v>5086</v>
      </c>
      <c r="J53" s="728">
        <v>0.96435343193022371</v>
      </c>
      <c r="K53" s="728">
        <v>2543</v>
      </c>
      <c r="L53" s="732">
        <v>2</v>
      </c>
      <c r="M53" s="732">
        <v>5274</v>
      </c>
      <c r="N53" s="728">
        <v>1</v>
      </c>
      <c r="O53" s="728">
        <v>2637</v>
      </c>
      <c r="P53" s="732">
        <v>1</v>
      </c>
      <c r="Q53" s="732">
        <v>2638</v>
      </c>
      <c r="R53" s="746">
        <v>0.50018960940462642</v>
      </c>
      <c r="S53" s="733">
        <v>2638</v>
      </c>
    </row>
    <row r="54" spans="1:19" ht="14.4" customHeight="1" x14ac:dyDescent="0.3">
      <c r="A54" s="727" t="s">
        <v>1295</v>
      </c>
      <c r="B54" s="728" t="s">
        <v>1296</v>
      </c>
      <c r="C54" s="728" t="s">
        <v>542</v>
      </c>
      <c r="D54" s="728" t="s">
        <v>758</v>
      </c>
      <c r="E54" s="728" t="s">
        <v>1358</v>
      </c>
      <c r="F54" s="728" t="s">
        <v>1396</v>
      </c>
      <c r="G54" s="728" t="s">
        <v>1397</v>
      </c>
      <c r="H54" s="732">
        <v>365</v>
      </c>
      <c r="I54" s="732">
        <v>643130</v>
      </c>
      <c r="J54" s="728">
        <v>0.98435754189944136</v>
      </c>
      <c r="K54" s="728">
        <v>1762</v>
      </c>
      <c r="L54" s="732">
        <v>358</v>
      </c>
      <c r="M54" s="732">
        <v>653350</v>
      </c>
      <c r="N54" s="728">
        <v>1</v>
      </c>
      <c r="O54" s="728">
        <v>1825</v>
      </c>
      <c r="P54" s="732">
        <v>317</v>
      </c>
      <c r="Q54" s="732">
        <v>578525</v>
      </c>
      <c r="R54" s="746">
        <v>0.88547486033519551</v>
      </c>
      <c r="S54" s="733">
        <v>1825</v>
      </c>
    </row>
    <row r="55" spans="1:19" ht="14.4" customHeight="1" x14ac:dyDescent="0.3">
      <c r="A55" s="727" t="s">
        <v>1295</v>
      </c>
      <c r="B55" s="728" t="s">
        <v>1296</v>
      </c>
      <c r="C55" s="728" t="s">
        <v>542</v>
      </c>
      <c r="D55" s="728" t="s">
        <v>758</v>
      </c>
      <c r="E55" s="728" t="s">
        <v>1358</v>
      </c>
      <c r="F55" s="728" t="s">
        <v>1398</v>
      </c>
      <c r="G55" s="728" t="s">
        <v>1399</v>
      </c>
      <c r="H55" s="732">
        <v>124</v>
      </c>
      <c r="I55" s="732">
        <v>51212</v>
      </c>
      <c r="J55" s="728">
        <v>3.1414550361918785</v>
      </c>
      <c r="K55" s="728">
        <v>413</v>
      </c>
      <c r="L55" s="732">
        <v>38</v>
      </c>
      <c r="M55" s="732">
        <v>16302</v>
      </c>
      <c r="N55" s="728">
        <v>1</v>
      </c>
      <c r="O55" s="728">
        <v>429</v>
      </c>
      <c r="P55" s="732">
        <v>110</v>
      </c>
      <c r="Q55" s="732">
        <v>47190</v>
      </c>
      <c r="R55" s="746">
        <v>2.8947368421052633</v>
      </c>
      <c r="S55" s="733">
        <v>429</v>
      </c>
    </row>
    <row r="56" spans="1:19" ht="14.4" customHeight="1" x14ac:dyDescent="0.3">
      <c r="A56" s="727" t="s">
        <v>1295</v>
      </c>
      <c r="B56" s="728" t="s">
        <v>1296</v>
      </c>
      <c r="C56" s="728" t="s">
        <v>542</v>
      </c>
      <c r="D56" s="728" t="s">
        <v>758</v>
      </c>
      <c r="E56" s="728" t="s">
        <v>1358</v>
      </c>
      <c r="F56" s="728" t="s">
        <v>1400</v>
      </c>
      <c r="G56" s="728" t="s">
        <v>1401</v>
      </c>
      <c r="H56" s="732"/>
      <c r="I56" s="732"/>
      <c r="J56" s="728"/>
      <c r="K56" s="728"/>
      <c r="L56" s="732">
        <v>9</v>
      </c>
      <c r="M56" s="732">
        <v>31662</v>
      </c>
      <c r="N56" s="728">
        <v>1</v>
      </c>
      <c r="O56" s="728">
        <v>3518</v>
      </c>
      <c r="P56" s="732">
        <v>9</v>
      </c>
      <c r="Q56" s="732">
        <v>31680</v>
      </c>
      <c r="R56" s="746">
        <v>1.000568504832291</v>
      </c>
      <c r="S56" s="733">
        <v>3520</v>
      </c>
    </row>
    <row r="57" spans="1:19" ht="14.4" customHeight="1" x14ac:dyDescent="0.3">
      <c r="A57" s="727" t="s">
        <v>1295</v>
      </c>
      <c r="B57" s="728" t="s">
        <v>1296</v>
      </c>
      <c r="C57" s="728" t="s">
        <v>542</v>
      </c>
      <c r="D57" s="728" t="s">
        <v>758</v>
      </c>
      <c r="E57" s="728" t="s">
        <v>1358</v>
      </c>
      <c r="F57" s="728" t="s">
        <v>1404</v>
      </c>
      <c r="G57" s="728" t="s">
        <v>1405</v>
      </c>
      <c r="H57" s="732"/>
      <c r="I57" s="732"/>
      <c r="J57" s="728"/>
      <c r="K57" s="728"/>
      <c r="L57" s="732">
        <v>93</v>
      </c>
      <c r="M57" s="732">
        <v>3100</v>
      </c>
      <c r="N57" s="728">
        <v>1</v>
      </c>
      <c r="O57" s="728">
        <v>33.333333333333336</v>
      </c>
      <c r="P57" s="732">
        <v>62</v>
      </c>
      <c r="Q57" s="732">
        <v>2066.67</v>
      </c>
      <c r="R57" s="746">
        <v>0.66666774193548395</v>
      </c>
      <c r="S57" s="733">
        <v>33.333387096774196</v>
      </c>
    </row>
    <row r="58" spans="1:19" ht="14.4" customHeight="1" x14ac:dyDescent="0.3">
      <c r="A58" s="727" t="s">
        <v>1295</v>
      </c>
      <c r="B58" s="728" t="s">
        <v>1296</v>
      </c>
      <c r="C58" s="728" t="s">
        <v>542</v>
      </c>
      <c r="D58" s="728" t="s">
        <v>758</v>
      </c>
      <c r="E58" s="728" t="s">
        <v>1358</v>
      </c>
      <c r="F58" s="728" t="s">
        <v>1406</v>
      </c>
      <c r="G58" s="728" t="s">
        <v>1407</v>
      </c>
      <c r="H58" s="732">
        <v>158</v>
      </c>
      <c r="I58" s="732">
        <v>5688</v>
      </c>
      <c r="J58" s="728">
        <v>1.1735093872498452</v>
      </c>
      <c r="K58" s="728">
        <v>36</v>
      </c>
      <c r="L58" s="732">
        <v>131</v>
      </c>
      <c r="M58" s="732">
        <v>4847</v>
      </c>
      <c r="N58" s="728">
        <v>1</v>
      </c>
      <c r="O58" s="728">
        <v>37</v>
      </c>
      <c r="P58" s="732">
        <v>57</v>
      </c>
      <c r="Q58" s="732">
        <v>2109</v>
      </c>
      <c r="R58" s="746">
        <v>0.4351145038167939</v>
      </c>
      <c r="S58" s="733">
        <v>37</v>
      </c>
    </row>
    <row r="59" spans="1:19" ht="14.4" customHeight="1" x14ac:dyDescent="0.3">
      <c r="A59" s="727" t="s">
        <v>1295</v>
      </c>
      <c r="B59" s="728" t="s">
        <v>1296</v>
      </c>
      <c r="C59" s="728" t="s">
        <v>542</v>
      </c>
      <c r="D59" s="728" t="s">
        <v>758</v>
      </c>
      <c r="E59" s="728" t="s">
        <v>1358</v>
      </c>
      <c r="F59" s="728" t="s">
        <v>1408</v>
      </c>
      <c r="G59" s="728" t="s">
        <v>1409</v>
      </c>
      <c r="H59" s="732">
        <v>56</v>
      </c>
      <c r="I59" s="732">
        <v>32816</v>
      </c>
      <c r="J59" s="728">
        <v>4.1450044208664902</v>
      </c>
      <c r="K59" s="728">
        <v>586</v>
      </c>
      <c r="L59" s="732">
        <v>13</v>
      </c>
      <c r="M59" s="732">
        <v>7917</v>
      </c>
      <c r="N59" s="728">
        <v>1</v>
      </c>
      <c r="O59" s="728">
        <v>609</v>
      </c>
      <c r="P59" s="732">
        <v>46</v>
      </c>
      <c r="Q59" s="732">
        <v>28060</v>
      </c>
      <c r="R59" s="746">
        <v>3.544271820133889</v>
      </c>
      <c r="S59" s="733">
        <v>610</v>
      </c>
    </row>
    <row r="60" spans="1:19" ht="14.4" customHeight="1" x14ac:dyDescent="0.3">
      <c r="A60" s="727" t="s">
        <v>1295</v>
      </c>
      <c r="B60" s="728" t="s">
        <v>1296</v>
      </c>
      <c r="C60" s="728" t="s">
        <v>542</v>
      </c>
      <c r="D60" s="728" t="s">
        <v>758</v>
      </c>
      <c r="E60" s="728" t="s">
        <v>1358</v>
      </c>
      <c r="F60" s="728" t="s">
        <v>1412</v>
      </c>
      <c r="G60" s="728" t="s">
        <v>1413</v>
      </c>
      <c r="H60" s="732">
        <v>5</v>
      </c>
      <c r="I60" s="732">
        <v>2105</v>
      </c>
      <c r="J60" s="728">
        <v>0.37053335680337968</v>
      </c>
      <c r="K60" s="728">
        <v>421</v>
      </c>
      <c r="L60" s="732">
        <v>13</v>
      </c>
      <c r="M60" s="732">
        <v>5681</v>
      </c>
      <c r="N60" s="728">
        <v>1</v>
      </c>
      <c r="O60" s="728">
        <v>437</v>
      </c>
      <c r="P60" s="732">
        <v>2</v>
      </c>
      <c r="Q60" s="732">
        <v>874</v>
      </c>
      <c r="R60" s="746">
        <v>0.15384615384615385</v>
      </c>
      <c r="S60" s="733">
        <v>437</v>
      </c>
    </row>
    <row r="61" spans="1:19" ht="14.4" customHeight="1" x14ac:dyDescent="0.3">
      <c r="A61" s="727" t="s">
        <v>1295</v>
      </c>
      <c r="B61" s="728" t="s">
        <v>1296</v>
      </c>
      <c r="C61" s="728" t="s">
        <v>542</v>
      </c>
      <c r="D61" s="728" t="s">
        <v>758</v>
      </c>
      <c r="E61" s="728" t="s">
        <v>1358</v>
      </c>
      <c r="F61" s="728" t="s">
        <v>1414</v>
      </c>
      <c r="G61" s="728" t="s">
        <v>1415</v>
      </c>
      <c r="H61" s="732">
        <v>105</v>
      </c>
      <c r="I61" s="732">
        <v>135870</v>
      </c>
      <c r="J61" s="728">
        <v>0.61360249288714264</v>
      </c>
      <c r="K61" s="728">
        <v>1294</v>
      </c>
      <c r="L61" s="732">
        <v>165</v>
      </c>
      <c r="M61" s="732">
        <v>221430</v>
      </c>
      <c r="N61" s="728">
        <v>1</v>
      </c>
      <c r="O61" s="728">
        <v>1342</v>
      </c>
      <c r="P61" s="732">
        <v>90</v>
      </c>
      <c r="Q61" s="732">
        <v>120780</v>
      </c>
      <c r="R61" s="746">
        <v>0.54545454545454541</v>
      </c>
      <c r="S61" s="733">
        <v>1342</v>
      </c>
    </row>
    <row r="62" spans="1:19" ht="14.4" customHeight="1" x14ac:dyDescent="0.3">
      <c r="A62" s="727" t="s">
        <v>1295</v>
      </c>
      <c r="B62" s="728" t="s">
        <v>1296</v>
      </c>
      <c r="C62" s="728" t="s">
        <v>542</v>
      </c>
      <c r="D62" s="728" t="s">
        <v>758</v>
      </c>
      <c r="E62" s="728" t="s">
        <v>1358</v>
      </c>
      <c r="F62" s="728" t="s">
        <v>1416</v>
      </c>
      <c r="G62" s="728" t="s">
        <v>1417</v>
      </c>
      <c r="H62" s="732">
        <v>20</v>
      </c>
      <c r="I62" s="732">
        <v>9800</v>
      </c>
      <c r="J62" s="728">
        <v>1.1325551831734659</v>
      </c>
      <c r="K62" s="728">
        <v>490</v>
      </c>
      <c r="L62" s="732">
        <v>17</v>
      </c>
      <c r="M62" s="732">
        <v>8653</v>
      </c>
      <c r="N62" s="728">
        <v>1</v>
      </c>
      <c r="O62" s="728">
        <v>509</v>
      </c>
      <c r="P62" s="732">
        <v>3</v>
      </c>
      <c r="Q62" s="732">
        <v>1527</v>
      </c>
      <c r="R62" s="746">
        <v>0.17647058823529413</v>
      </c>
      <c r="S62" s="733">
        <v>509</v>
      </c>
    </row>
    <row r="63" spans="1:19" ht="14.4" customHeight="1" x14ac:dyDescent="0.3">
      <c r="A63" s="727" t="s">
        <v>1295</v>
      </c>
      <c r="B63" s="728" t="s">
        <v>1296</v>
      </c>
      <c r="C63" s="728" t="s">
        <v>542</v>
      </c>
      <c r="D63" s="728" t="s">
        <v>758</v>
      </c>
      <c r="E63" s="728" t="s">
        <v>1358</v>
      </c>
      <c r="F63" s="728" t="s">
        <v>1418</v>
      </c>
      <c r="G63" s="728" t="s">
        <v>1419</v>
      </c>
      <c r="H63" s="732">
        <v>8</v>
      </c>
      <c r="I63" s="732">
        <v>18064</v>
      </c>
      <c r="J63" s="728">
        <v>0.86179094508849774</v>
      </c>
      <c r="K63" s="728">
        <v>2258</v>
      </c>
      <c r="L63" s="732">
        <v>9</v>
      </c>
      <c r="M63" s="732">
        <v>20961</v>
      </c>
      <c r="N63" s="728">
        <v>1</v>
      </c>
      <c r="O63" s="728">
        <v>2329</v>
      </c>
      <c r="P63" s="732">
        <v>3</v>
      </c>
      <c r="Q63" s="732">
        <v>6990</v>
      </c>
      <c r="R63" s="746">
        <v>0.33347645627594102</v>
      </c>
      <c r="S63" s="733">
        <v>2330</v>
      </c>
    </row>
    <row r="64" spans="1:19" ht="14.4" customHeight="1" x14ac:dyDescent="0.3">
      <c r="A64" s="727" t="s">
        <v>1295</v>
      </c>
      <c r="B64" s="728" t="s">
        <v>1296</v>
      </c>
      <c r="C64" s="728" t="s">
        <v>542</v>
      </c>
      <c r="D64" s="728" t="s">
        <v>758</v>
      </c>
      <c r="E64" s="728" t="s">
        <v>1358</v>
      </c>
      <c r="F64" s="728" t="s">
        <v>1420</v>
      </c>
      <c r="G64" s="728" t="s">
        <v>1421</v>
      </c>
      <c r="H64" s="732">
        <v>10</v>
      </c>
      <c r="I64" s="732">
        <v>25510</v>
      </c>
      <c r="J64" s="728">
        <v>2.4111531190926274</v>
      </c>
      <c r="K64" s="728">
        <v>2551</v>
      </c>
      <c r="L64" s="732">
        <v>4</v>
      </c>
      <c r="M64" s="732">
        <v>10580</v>
      </c>
      <c r="N64" s="728">
        <v>1</v>
      </c>
      <c r="O64" s="728">
        <v>2645</v>
      </c>
      <c r="P64" s="732"/>
      <c r="Q64" s="732"/>
      <c r="R64" s="746"/>
      <c r="S64" s="733"/>
    </row>
    <row r="65" spans="1:19" ht="14.4" customHeight="1" x14ac:dyDescent="0.3">
      <c r="A65" s="727" t="s">
        <v>1295</v>
      </c>
      <c r="B65" s="728" t="s">
        <v>1296</v>
      </c>
      <c r="C65" s="728" t="s">
        <v>542</v>
      </c>
      <c r="D65" s="728" t="s">
        <v>758</v>
      </c>
      <c r="E65" s="728" t="s">
        <v>1358</v>
      </c>
      <c r="F65" s="728" t="s">
        <v>1422</v>
      </c>
      <c r="G65" s="728" t="s">
        <v>1423</v>
      </c>
      <c r="H65" s="732">
        <v>2</v>
      </c>
      <c r="I65" s="732">
        <v>662</v>
      </c>
      <c r="J65" s="728">
        <v>0.15583804143126176</v>
      </c>
      <c r="K65" s="728">
        <v>331</v>
      </c>
      <c r="L65" s="732">
        <v>12</v>
      </c>
      <c r="M65" s="732">
        <v>4248</v>
      </c>
      <c r="N65" s="728">
        <v>1</v>
      </c>
      <c r="O65" s="728">
        <v>354</v>
      </c>
      <c r="P65" s="732">
        <v>5</v>
      </c>
      <c r="Q65" s="732">
        <v>1775</v>
      </c>
      <c r="R65" s="746">
        <v>0.4178436911487759</v>
      </c>
      <c r="S65" s="733">
        <v>355</v>
      </c>
    </row>
    <row r="66" spans="1:19" ht="14.4" customHeight="1" x14ac:dyDescent="0.3">
      <c r="A66" s="727" t="s">
        <v>1295</v>
      </c>
      <c r="B66" s="728" t="s">
        <v>1296</v>
      </c>
      <c r="C66" s="728" t="s">
        <v>542</v>
      </c>
      <c r="D66" s="728" t="s">
        <v>758</v>
      </c>
      <c r="E66" s="728" t="s">
        <v>1358</v>
      </c>
      <c r="F66" s="728" t="s">
        <v>1426</v>
      </c>
      <c r="G66" s="728" t="s">
        <v>1427</v>
      </c>
      <c r="H66" s="732"/>
      <c r="I66" s="732"/>
      <c r="J66" s="728"/>
      <c r="K66" s="728"/>
      <c r="L66" s="732">
        <v>1</v>
      </c>
      <c r="M66" s="732">
        <v>1034</v>
      </c>
      <c r="N66" s="728">
        <v>1</v>
      </c>
      <c r="O66" s="728">
        <v>1034</v>
      </c>
      <c r="P66" s="732"/>
      <c r="Q66" s="732"/>
      <c r="R66" s="746"/>
      <c r="S66" s="733"/>
    </row>
    <row r="67" spans="1:19" ht="14.4" customHeight="1" x14ac:dyDescent="0.3">
      <c r="A67" s="727" t="s">
        <v>1295</v>
      </c>
      <c r="B67" s="728" t="s">
        <v>1296</v>
      </c>
      <c r="C67" s="728" t="s">
        <v>542</v>
      </c>
      <c r="D67" s="728" t="s">
        <v>758</v>
      </c>
      <c r="E67" s="728" t="s">
        <v>1358</v>
      </c>
      <c r="F67" s="728" t="s">
        <v>1428</v>
      </c>
      <c r="G67" s="728" t="s">
        <v>1429</v>
      </c>
      <c r="H67" s="732"/>
      <c r="I67" s="732"/>
      <c r="J67" s="728"/>
      <c r="K67" s="728"/>
      <c r="L67" s="732">
        <v>1</v>
      </c>
      <c r="M67" s="732">
        <v>525</v>
      </c>
      <c r="N67" s="728">
        <v>1</v>
      </c>
      <c r="O67" s="728">
        <v>525</v>
      </c>
      <c r="P67" s="732">
        <v>1</v>
      </c>
      <c r="Q67" s="732">
        <v>525</v>
      </c>
      <c r="R67" s="746">
        <v>1</v>
      </c>
      <c r="S67" s="733">
        <v>525</v>
      </c>
    </row>
    <row r="68" spans="1:19" ht="14.4" customHeight="1" x14ac:dyDescent="0.3">
      <c r="A68" s="727" t="s">
        <v>1295</v>
      </c>
      <c r="B68" s="728" t="s">
        <v>1296</v>
      </c>
      <c r="C68" s="728" t="s">
        <v>542</v>
      </c>
      <c r="D68" s="728" t="s">
        <v>758</v>
      </c>
      <c r="E68" s="728" t="s">
        <v>1358</v>
      </c>
      <c r="F68" s="728" t="s">
        <v>1430</v>
      </c>
      <c r="G68" s="728" t="s">
        <v>1431</v>
      </c>
      <c r="H68" s="732">
        <v>1</v>
      </c>
      <c r="I68" s="732">
        <v>134</v>
      </c>
      <c r="J68" s="728"/>
      <c r="K68" s="728">
        <v>134</v>
      </c>
      <c r="L68" s="732"/>
      <c r="M68" s="732"/>
      <c r="N68" s="728"/>
      <c r="O68" s="728"/>
      <c r="P68" s="732"/>
      <c r="Q68" s="732"/>
      <c r="R68" s="746"/>
      <c r="S68" s="733"/>
    </row>
    <row r="69" spans="1:19" ht="14.4" customHeight="1" x14ac:dyDescent="0.3">
      <c r="A69" s="727" t="s">
        <v>1295</v>
      </c>
      <c r="B69" s="728" t="s">
        <v>1296</v>
      </c>
      <c r="C69" s="728" t="s">
        <v>542</v>
      </c>
      <c r="D69" s="728" t="s">
        <v>758</v>
      </c>
      <c r="E69" s="728" t="s">
        <v>1358</v>
      </c>
      <c r="F69" s="728" t="s">
        <v>1434</v>
      </c>
      <c r="G69" s="728" t="s">
        <v>1435</v>
      </c>
      <c r="H69" s="732"/>
      <c r="I69" s="732"/>
      <c r="J69" s="728"/>
      <c r="K69" s="728"/>
      <c r="L69" s="732">
        <v>9</v>
      </c>
      <c r="M69" s="732">
        <v>6462</v>
      </c>
      <c r="N69" s="728">
        <v>1</v>
      </c>
      <c r="O69" s="728">
        <v>718</v>
      </c>
      <c r="P69" s="732">
        <v>4</v>
      </c>
      <c r="Q69" s="732">
        <v>2876</v>
      </c>
      <c r="R69" s="746">
        <v>0.44506344784896318</v>
      </c>
      <c r="S69" s="733">
        <v>719</v>
      </c>
    </row>
    <row r="70" spans="1:19" ht="14.4" customHeight="1" x14ac:dyDescent="0.3">
      <c r="A70" s="727" t="s">
        <v>1295</v>
      </c>
      <c r="B70" s="728" t="s">
        <v>1296</v>
      </c>
      <c r="C70" s="728" t="s">
        <v>542</v>
      </c>
      <c r="D70" s="728" t="s">
        <v>758</v>
      </c>
      <c r="E70" s="728" t="s">
        <v>1358</v>
      </c>
      <c r="F70" s="728" t="s">
        <v>1436</v>
      </c>
      <c r="G70" s="728" t="s">
        <v>1437</v>
      </c>
      <c r="H70" s="732">
        <v>1</v>
      </c>
      <c r="I70" s="732">
        <v>1891</v>
      </c>
      <c r="J70" s="728"/>
      <c r="K70" s="728">
        <v>1891</v>
      </c>
      <c r="L70" s="732"/>
      <c r="M70" s="732"/>
      <c r="N70" s="728"/>
      <c r="O70" s="728"/>
      <c r="P70" s="732"/>
      <c r="Q70" s="732"/>
      <c r="R70" s="746"/>
      <c r="S70" s="733"/>
    </row>
    <row r="71" spans="1:19" ht="14.4" customHeight="1" x14ac:dyDescent="0.3">
      <c r="A71" s="727" t="s">
        <v>1295</v>
      </c>
      <c r="B71" s="728" t="s">
        <v>1296</v>
      </c>
      <c r="C71" s="728" t="s">
        <v>542</v>
      </c>
      <c r="D71" s="728" t="s">
        <v>1288</v>
      </c>
      <c r="E71" s="728" t="s">
        <v>1297</v>
      </c>
      <c r="F71" s="728" t="s">
        <v>1298</v>
      </c>
      <c r="G71" s="728" t="s">
        <v>1299</v>
      </c>
      <c r="H71" s="732">
        <v>700</v>
      </c>
      <c r="I71" s="732">
        <v>8750</v>
      </c>
      <c r="J71" s="728"/>
      <c r="K71" s="728">
        <v>12.5</v>
      </c>
      <c r="L71" s="732"/>
      <c r="M71" s="732"/>
      <c r="N71" s="728"/>
      <c r="O71" s="728"/>
      <c r="P71" s="732"/>
      <c r="Q71" s="732"/>
      <c r="R71" s="746"/>
      <c r="S71" s="733"/>
    </row>
    <row r="72" spans="1:19" ht="14.4" customHeight="1" x14ac:dyDescent="0.3">
      <c r="A72" s="727" t="s">
        <v>1295</v>
      </c>
      <c r="B72" s="728" t="s">
        <v>1296</v>
      </c>
      <c r="C72" s="728" t="s">
        <v>542</v>
      </c>
      <c r="D72" s="728" t="s">
        <v>1288</v>
      </c>
      <c r="E72" s="728" t="s">
        <v>1300</v>
      </c>
      <c r="F72" s="728" t="s">
        <v>1303</v>
      </c>
      <c r="G72" s="728" t="s">
        <v>1304</v>
      </c>
      <c r="H72" s="732">
        <v>2820</v>
      </c>
      <c r="I72" s="732">
        <v>5916.2</v>
      </c>
      <c r="J72" s="728">
        <v>2.4678596754682349</v>
      </c>
      <c r="K72" s="728">
        <v>2.0979432624113477</v>
      </c>
      <c r="L72" s="732">
        <v>1030</v>
      </c>
      <c r="M72" s="732">
        <v>2397.3000000000002</v>
      </c>
      <c r="N72" s="728">
        <v>1</v>
      </c>
      <c r="O72" s="728">
        <v>2.3274757281553398</v>
      </c>
      <c r="P72" s="732"/>
      <c r="Q72" s="732"/>
      <c r="R72" s="746"/>
      <c r="S72" s="733"/>
    </row>
    <row r="73" spans="1:19" ht="14.4" customHeight="1" x14ac:dyDescent="0.3">
      <c r="A73" s="727" t="s">
        <v>1295</v>
      </c>
      <c r="B73" s="728" t="s">
        <v>1296</v>
      </c>
      <c r="C73" s="728" t="s">
        <v>542</v>
      </c>
      <c r="D73" s="728" t="s">
        <v>1288</v>
      </c>
      <c r="E73" s="728" t="s">
        <v>1300</v>
      </c>
      <c r="F73" s="728" t="s">
        <v>1305</v>
      </c>
      <c r="G73" s="728" t="s">
        <v>1306</v>
      </c>
      <c r="H73" s="732">
        <v>6125</v>
      </c>
      <c r="I73" s="732">
        <v>30436.199999999993</v>
      </c>
      <c r="J73" s="728">
        <v>5.8559307359307349</v>
      </c>
      <c r="K73" s="728">
        <v>4.9691755102040807</v>
      </c>
      <c r="L73" s="732">
        <v>990</v>
      </c>
      <c r="M73" s="732">
        <v>5197.5</v>
      </c>
      <c r="N73" s="728">
        <v>1</v>
      </c>
      <c r="O73" s="728">
        <v>5.25</v>
      </c>
      <c r="P73" s="732"/>
      <c r="Q73" s="732"/>
      <c r="R73" s="746"/>
      <c r="S73" s="733"/>
    </row>
    <row r="74" spans="1:19" ht="14.4" customHeight="1" x14ac:dyDescent="0.3">
      <c r="A74" s="727" t="s">
        <v>1295</v>
      </c>
      <c r="B74" s="728" t="s">
        <v>1296</v>
      </c>
      <c r="C74" s="728" t="s">
        <v>542</v>
      </c>
      <c r="D74" s="728" t="s">
        <v>1288</v>
      </c>
      <c r="E74" s="728" t="s">
        <v>1300</v>
      </c>
      <c r="F74" s="728" t="s">
        <v>1311</v>
      </c>
      <c r="G74" s="728" t="s">
        <v>1312</v>
      </c>
      <c r="H74" s="732">
        <v>12086</v>
      </c>
      <c r="I74" s="732">
        <v>69251.790000000008</v>
      </c>
      <c r="J74" s="728">
        <v>4.8599111554008543</v>
      </c>
      <c r="K74" s="728">
        <v>5.7299180870428605</v>
      </c>
      <c r="L74" s="732">
        <v>2440</v>
      </c>
      <c r="M74" s="732">
        <v>14249.599999999999</v>
      </c>
      <c r="N74" s="728">
        <v>1</v>
      </c>
      <c r="O74" s="728">
        <v>5.839999999999999</v>
      </c>
      <c r="P74" s="732"/>
      <c r="Q74" s="732"/>
      <c r="R74" s="746"/>
      <c r="S74" s="733"/>
    </row>
    <row r="75" spans="1:19" ht="14.4" customHeight="1" x14ac:dyDescent="0.3">
      <c r="A75" s="727" t="s">
        <v>1295</v>
      </c>
      <c r="B75" s="728" t="s">
        <v>1296</v>
      </c>
      <c r="C75" s="728" t="s">
        <v>542</v>
      </c>
      <c r="D75" s="728" t="s">
        <v>1288</v>
      </c>
      <c r="E75" s="728" t="s">
        <v>1300</v>
      </c>
      <c r="F75" s="728" t="s">
        <v>1313</v>
      </c>
      <c r="G75" s="728" t="s">
        <v>1314</v>
      </c>
      <c r="H75" s="732">
        <v>404.5</v>
      </c>
      <c r="I75" s="732">
        <v>3384.55</v>
      </c>
      <c r="J75" s="728">
        <v>1.5763355223324487</v>
      </c>
      <c r="K75" s="728">
        <v>8.3672435105067997</v>
      </c>
      <c r="L75" s="732">
        <v>255</v>
      </c>
      <c r="M75" s="732">
        <v>2147.1</v>
      </c>
      <c r="N75" s="728">
        <v>1</v>
      </c>
      <c r="O75" s="728">
        <v>8.42</v>
      </c>
      <c r="P75" s="732"/>
      <c r="Q75" s="732"/>
      <c r="R75" s="746"/>
      <c r="S75" s="733"/>
    </row>
    <row r="76" spans="1:19" ht="14.4" customHeight="1" x14ac:dyDescent="0.3">
      <c r="A76" s="727" t="s">
        <v>1295</v>
      </c>
      <c r="B76" s="728" t="s">
        <v>1296</v>
      </c>
      <c r="C76" s="728" t="s">
        <v>542</v>
      </c>
      <c r="D76" s="728" t="s">
        <v>1288</v>
      </c>
      <c r="E76" s="728" t="s">
        <v>1300</v>
      </c>
      <c r="F76" s="728" t="s">
        <v>1315</v>
      </c>
      <c r="G76" s="728" t="s">
        <v>1316</v>
      </c>
      <c r="H76" s="732">
        <v>185</v>
      </c>
      <c r="I76" s="732">
        <v>1489.25</v>
      </c>
      <c r="J76" s="728"/>
      <c r="K76" s="728">
        <v>8.0500000000000007</v>
      </c>
      <c r="L76" s="732"/>
      <c r="M76" s="732"/>
      <c r="N76" s="728"/>
      <c r="O76" s="728"/>
      <c r="P76" s="732"/>
      <c r="Q76" s="732"/>
      <c r="R76" s="746"/>
      <c r="S76" s="733"/>
    </row>
    <row r="77" spans="1:19" ht="14.4" customHeight="1" x14ac:dyDescent="0.3">
      <c r="A77" s="727" t="s">
        <v>1295</v>
      </c>
      <c r="B77" s="728" t="s">
        <v>1296</v>
      </c>
      <c r="C77" s="728" t="s">
        <v>542</v>
      </c>
      <c r="D77" s="728" t="s">
        <v>1288</v>
      </c>
      <c r="E77" s="728" t="s">
        <v>1300</v>
      </c>
      <c r="F77" s="728" t="s">
        <v>1317</v>
      </c>
      <c r="G77" s="728" t="s">
        <v>1318</v>
      </c>
      <c r="H77" s="732">
        <v>1415</v>
      </c>
      <c r="I77" s="732">
        <v>13335.65</v>
      </c>
      <c r="J77" s="728"/>
      <c r="K77" s="728">
        <v>9.4244876325088338</v>
      </c>
      <c r="L77" s="732"/>
      <c r="M77" s="732"/>
      <c r="N77" s="728"/>
      <c r="O77" s="728"/>
      <c r="P77" s="732"/>
      <c r="Q77" s="732"/>
      <c r="R77" s="746"/>
      <c r="S77" s="733"/>
    </row>
    <row r="78" spans="1:19" ht="14.4" customHeight="1" x14ac:dyDescent="0.3">
      <c r="A78" s="727" t="s">
        <v>1295</v>
      </c>
      <c r="B78" s="728" t="s">
        <v>1296</v>
      </c>
      <c r="C78" s="728" t="s">
        <v>542</v>
      </c>
      <c r="D78" s="728" t="s">
        <v>1288</v>
      </c>
      <c r="E78" s="728" t="s">
        <v>1300</v>
      </c>
      <c r="F78" s="728" t="s">
        <v>1321</v>
      </c>
      <c r="G78" s="728" t="s">
        <v>1322</v>
      </c>
      <c r="H78" s="732">
        <v>0.18</v>
      </c>
      <c r="I78" s="732">
        <v>6.65</v>
      </c>
      <c r="J78" s="728"/>
      <c r="K78" s="728">
        <v>36.94444444444445</v>
      </c>
      <c r="L78" s="732"/>
      <c r="M78" s="732"/>
      <c r="N78" s="728"/>
      <c r="O78" s="728"/>
      <c r="P78" s="732"/>
      <c r="Q78" s="732"/>
      <c r="R78" s="746"/>
      <c r="S78" s="733"/>
    </row>
    <row r="79" spans="1:19" ht="14.4" customHeight="1" x14ac:dyDescent="0.3">
      <c r="A79" s="727" t="s">
        <v>1295</v>
      </c>
      <c r="B79" s="728" t="s">
        <v>1296</v>
      </c>
      <c r="C79" s="728" t="s">
        <v>542</v>
      </c>
      <c r="D79" s="728" t="s">
        <v>1288</v>
      </c>
      <c r="E79" s="728" t="s">
        <v>1300</v>
      </c>
      <c r="F79" s="728" t="s">
        <v>1325</v>
      </c>
      <c r="G79" s="728" t="s">
        <v>1326</v>
      </c>
      <c r="H79" s="732">
        <v>3341</v>
      </c>
      <c r="I79" s="732">
        <v>65907.14</v>
      </c>
      <c r="J79" s="728">
        <v>3.0082908460186686</v>
      </c>
      <c r="K79" s="728">
        <v>19.726770428015563</v>
      </c>
      <c r="L79" s="732">
        <v>1075</v>
      </c>
      <c r="M79" s="732">
        <v>21908.5</v>
      </c>
      <c r="N79" s="728">
        <v>1</v>
      </c>
      <c r="O79" s="728">
        <v>20.38</v>
      </c>
      <c r="P79" s="732"/>
      <c r="Q79" s="732"/>
      <c r="R79" s="746"/>
      <c r="S79" s="733"/>
    </row>
    <row r="80" spans="1:19" ht="14.4" customHeight="1" x14ac:dyDescent="0.3">
      <c r="A80" s="727" t="s">
        <v>1295</v>
      </c>
      <c r="B80" s="728" t="s">
        <v>1296</v>
      </c>
      <c r="C80" s="728" t="s">
        <v>542</v>
      </c>
      <c r="D80" s="728" t="s">
        <v>1288</v>
      </c>
      <c r="E80" s="728" t="s">
        <v>1300</v>
      </c>
      <c r="F80" s="728" t="s">
        <v>1331</v>
      </c>
      <c r="G80" s="728" t="s">
        <v>1332</v>
      </c>
      <c r="H80" s="732">
        <v>22</v>
      </c>
      <c r="I80" s="732">
        <v>48021.880000000019</v>
      </c>
      <c r="J80" s="728">
        <v>11.096961742168657</v>
      </c>
      <c r="K80" s="728">
        <v>2182.8127272727284</v>
      </c>
      <c r="L80" s="732">
        <v>2</v>
      </c>
      <c r="M80" s="732">
        <v>4327.4799999999996</v>
      </c>
      <c r="N80" s="728">
        <v>1</v>
      </c>
      <c r="O80" s="728">
        <v>2163.7399999999998</v>
      </c>
      <c r="P80" s="732"/>
      <c r="Q80" s="732"/>
      <c r="R80" s="746"/>
      <c r="S80" s="733"/>
    </row>
    <row r="81" spans="1:19" ht="14.4" customHeight="1" x14ac:dyDescent="0.3">
      <c r="A81" s="727" t="s">
        <v>1295</v>
      </c>
      <c r="B81" s="728" t="s">
        <v>1296</v>
      </c>
      <c r="C81" s="728" t="s">
        <v>542</v>
      </c>
      <c r="D81" s="728" t="s">
        <v>1288</v>
      </c>
      <c r="E81" s="728" t="s">
        <v>1300</v>
      </c>
      <c r="F81" s="728" t="s">
        <v>1333</v>
      </c>
      <c r="G81" s="728" t="s">
        <v>1334</v>
      </c>
      <c r="H81" s="732">
        <v>387</v>
      </c>
      <c r="I81" s="732">
        <v>95426.46</v>
      </c>
      <c r="J81" s="728"/>
      <c r="K81" s="728">
        <v>246.58</v>
      </c>
      <c r="L81" s="732"/>
      <c r="M81" s="732"/>
      <c r="N81" s="728"/>
      <c r="O81" s="728"/>
      <c r="P81" s="732"/>
      <c r="Q81" s="732"/>
      <c r="R81" s="746"/>
      <c r="S81" s="733"/>
    </row>
    <row r="82" spans="1:19" ht="14.4" customHeight="1" x14ac:dyDescent="0.3">
      <c r="A82" s="727" t="s">
        <v>1295</v>
      </c>
      <c r="B82" s="728" t="s">
        <v>1296</v>
      </c>
      <c r="C82" s="728" t="s">
        <v>542</v>
      </c>
      <c r="D82" s="728" t="s">
        <v>1288</v>
      </c>
      <c r="E82" s="728" t="s">
        <v>1300</v>
      </c>
      <c r="F82" s="728" t="s">
        <v>1335</v>
      </c>
      <c r="G82" s="728" t="s">
        <v>1336</v>
      </c>
      <c r="H82" s="732">
        <v>79725</v>
      </c>
      <c r="I82" s="732">
        <v>271236.15000000002</v>
      </c>
      <c r="J82" s="728">
        <v>1.3221347231705791</v>
      </c>
      <c r="K82" s="728">
        <v>3.4021467544684856</v>
      </c>
      <c r="L82" s="732">
        <v>50787</v>
      </c>
      <c r="M82" s="732">
        <v>205150.16</v>
      </c>
      <c r="N82" s="728">
        <v>1</v>
      </c>
      <c r="O82" s="728">
        <v>4.0394226869080674</v>
      </c>
      <c r="P82" s="732"/>
      <c r="Q82" s="732"/>
      <c r="R82" s="746"/>
      <c r="S82" s="733"/>
    </row>
    <row r="83" spans="1:19" ht="14.4" customHeight="1" x14ac:dyDescent="0.3">
      <c r="A83" s="727" t="s">
        <v>1295</v>
      </c>
      <c r="B83" s="728" t="s">
        <v>1296</v>
      </c>
      <c r="C83" s="728" t="s">
        <v>542</v>
      </c>
      <c r="D83" s="728" t="s">
        <v>1288</v>
      </c>
      <c r="E83" s="728" t="s">
        <v>1300</v>
      </c>
      <c r="F83" s="728" t="s">
        <v>1345</v>
      </c>
      <c r="G83" s="728" t="s">
        <v>1346</v>
      </c>
      <c r="H83" s="732">
        <v>440</v>
      </c>
      <c r="I83" s="732">
        <v>8509.6</v>
      </c>
      <c r="J83" s="728">
        <v>1.3223520636499255</v>
      </c>
      <c r="K83" s="728">
        <v>19.34</v>
      </c>
      <c r="L83" s="732">
        <v>320</v>
      </c>
      <c r="M83" s="732">
        <v>6435.2</v>
      </c>
      <c r="N83" s="728">
        <v>1</v>
      </c>
      <c r="O83" s="728">
        <v>20.11</v>
      </c>
      <c r="P83" s="732"/>
      <c r="Q83" s="732"/>
      <c r="R83" s="746"/>
      <c r="S83" s="733"/>
    </row>
    <row r="84" spans="1:19" ht="14.4" customHeight="1" x14ac:dyDescent="0.3">
      <c r="A84" s="727" t="s">
        <v>1295</v>
      </c>
      <c r="B84" s="728" t="s">
        <v>1296</v>
      </c>
      <c r="C84" s="728" t="s">
        <v>542</v>
      </c>
      <c r="D84" s="728" t="s">
        <v>1288</v>
      </c>
      <c r="E84" s="728" t="s">
        <v>1300</v>
      </c>
      <c r="F84" s="728" t="s">
        <v>1298</v>
      </c>
      <c r="G84" s="728"/>
      <c r="H84" s="732">
        <v>1</v>
      </c>
      <c r="I84" s="732">
        <v>17500</v>
      </c>
      <c r="J84" s="728"/>
      <c r="K84" s="728">
        <v>17500</v>
      </c>
      <c r="L84" s="732"/>
      <c r="M84" s="732"/>
      <c r="N84" s="728"/>
      <c r="O84" s="728"/>
      <c r="P84" s="732"/>
      <c r="Q84" s="732"/>
      <c r="R84" s="746"/>
      <c r="S84" s="733"/>
    </row>
    <row r="85" spans="1:19" ht="14.4" customHeight="1" x14ac:dyDescent="0.3">
      <c r="A85" s="727" t="s">
        <v>1295</v>
      </c>
      <c r="B85" s="728" t="s">
        <v>1296</v>
      </c>
      <c r="C85" s="728" t="s">
        <v>542</v>
      </c>
      <c r="D85" s="728" t="s">
        <v>1288</v>
      </c>
      <c r="E85" s="728" t="s">
        <v>1300</v>
      </c>
      <c r="F85" s="728" t="s">
        <v>1351</v>
      </c>
      <c r="G85" s="728"/>
      <c r="H85" s="732">
        <v>0.5</v>
      </c>
      <c r="I85" s="732">
        <v>6200</v>
      </c>
      <c r="J85" s="728"/>
      <c r="K85" s="728">
        <v>12400</v>
      </c>
      <c r="L85" s="732"/>
      <c r="M85" s="732"/>
      <c r="N85" s="728"/>
      <c r="O85" s="728"/>
      <c r="P85" s="732"/>
      <c r="Q85" s="732"/>
      <c r="R85" s="746"/>
      <c r="S85" s="733"/>
    </row>
    <row r="86" spans="1:19" ht="14.4" customHeight="1" x14ac:dyDescent="0.3">
      <c r="A86" s="727" t="s">
        <v>1295</v>
      </c>
      <c r="B86" s="728" t="s">
        <v>1296</v>
      </c>
      <c r="C86" s="728" t="s">
        <v>542</v>
      </c>
      <c r="D86" s="728" t="s">
        <v>1288</v>
      </c>
      <c r="E86" s="728" t="s">
        <v>1358</v>
      </c>
      <c r="F86" s="728" t="s">
        <v>1359</v>
      </c>
      <c r="G86" s="728" t="s">
        <v>1360</v>
      </c>
      <c r="H86" s="732">
        <v>17</v>
      </c>
      <c r="I86" s="732">
        <v>595</v>
      </c>
      <c r="J86" s="728">
        <v>0.536036036036036</v>
      </c>
      <c r="K86" s="728">
        <v>35</v>
      </c>
      <c r="L86" s="732">
        <v>30</v>
      </c>
      <c r="M86" s="732">
        <v>1110</v>
      </c>
      <c r="N86" s="728">
        <v>1</v>
      </c>
      <c r="O86" s="728">
        <v>37</v>
      </c>
      <c r="P86" s="732"/>
      <c r="Q86" s="732"/>
      <c r="R86" s="746"/>
      <c r="S86" s="733"/>
    </row>
    <row r="87" spans="1:19" ht="14.4" customHeight="1" x14ac:dyDescent="0.3">
      <c r="A87" s="727" t="s">
        <v>1295</v>
      </c>
      <c r="B87" s="728" t="s">
        <v>1296</v>
      </c>
      <c r="C87" s="728" t="s">
        <v>542</v>
      </c>
      <c r="D87" s="728" t="s">
        <v>1288</v>
      </c>
      <c r="E87" s="728" t="s">
        <v>1358</v>
      </c>
      <c r="F87" s="728" t="s">
        <v>1363</v>
      </c>
      <c r="G87" s="728" t="s">
        <v>1364</v>
      </c>
      <c r="H87" s="732">
        <v>174</v>
      </c>
      <c r="I87" s="732">
        <v>28710</v>
      </c>
      <c r="J87" s="728">
        <v>1.1186440677966101</v>
      </c>
      <c r="K87" s="728">
        <v>165</v>
      </c>
      <c r="L87" s="732">
        <v>145</v>
      </c>
      <c r="M87" s="732">
        <v>25665</v>
      </c>
      <c r="N87" s="728">
        <v>1</v>
      </c>
      <c r="O87" s="728">
        <v>177</v>
      </c>
      <c r="P87" s="732"/>
      <c r="Q87" s="732"/>
      <c r="R87" s="746"/>
      <c r="S87" s="733"/>
    </row>
    <row r="88" spans="1:19" ht="14.4" customHeight="1" x14ac:dyDescent="0.3">
      <c r="A88" s="727" t="s">
        <v>1295</v>
      </c>
      <c r="B88" s="728" t="s">
        <v>1296</v>
      </c>
      <c r="C88" s="728" t="s">
        <v>542</v>
      </c>
      <c r="D88" s="728" t="s">
        <v>1288</v>
      </c>
      <c r="E88" s="728" t="s">
        <v>1358</v>
      </c>
      <c r="F88" s="728" t="s">
        <v>1372</v>
      </c>
      <c r="G88" s="728" t="s">
        <v>1373</v>
      </c>
      <c r="H88" s="732">
        <v>15</v>
      </c>
      <c r="I88" s="732">
        <v>29625</v>
      </c>
      <c r="J88" s="728">
        <v>14.536310107948969</v>
      </c>
      <c r="K88" s="728">
        <v>1975</v>
      </c>
      <c r="L88" s="732">
        <v>1</v>
      </c>
      <c r="M88" s="732">
        <v>2038</v>
      </c>
      <c r="N88" s="728">
        <v>1</v>
      </c>
      <c r="O88" s="728">
        <v>2038</v>
      </c>
      <c r="P88" s="732"/>
      <c r="Q88" s="732"/>
      <c r="R88" s="746"/>
      <c r="S88" s="733"/>
    </row>
    <row r="89" spans="1:19" ht="14.4" customHeight="1" x14ac:dyDescent="0.3">
      <c r="A89" s="727" t="s">
        <v>1295</v>
      </c>
      <c r="B89" s="728" t="s">
        <v>1296</v>
      </c>
      <c r="C89" s="728" t="s">
        <v>542</v>
      </c>
      <c r="D89" s="728" t="s">
        <v>1288</v>
      </c>
      <c r="E89" s="728" t="s">
        <v>1358</v>
      </c>
      <c r="F89" s="728" t="s">
        <v>1376</v>
      </c>
      <c r="G89" s="728" t="s">
        <v>1377</v>
      </c>
      <c r="H89" s="732">
        <v>1</v>
      </c>
      <c r="I89" s="732">
        <v>643</v>
      </c>
      <c r="J89" s="728"/>
      <c r="K89" s="728">
        <v>643</v>
      </c>
      <c r="L89" s="732"/>
      <c r="M89" s="732"/>
      <c r="N89" s="728"/>
      <c r="O89" s="728"/>
      <c r="P89" s="732"/>
      <c r="Q89" s="732"/>
      <c r="R89" s="746"/>
      <c r="S89" s="733"/>
    </row>
    <row r="90" spans="1:19" ht="14.4" customHeight="1" x14ac:dyDescent="0.3">
      <c r="A90" s="727" t="s">
        <v>1295</v>
      </c>
      <c r="B90" s="728" t="s">
        <v>1296</v>
      </c>
      <c r="C90" s="728" t="s">
        <v>542</v>
      </c>
      <c r="D90" s="728" t="s">
        <v>1288</v>
      </c>
      <c r="E90" s="728" t="s">
        <v>1358</v>
      </c>
      <c r="F90" s="728" t="s">
        <v>1378</v>
      </c>
      <c r="G90" s="728" t="s">
        <v>1379</v>
      </c>
      <c r="H90" s="732"/>
      <c r="I90" s="732"/>
      <c r="J90" s="728"/>
      <c r="K90" s="728"/>
      <c r="L90" s="732">
        <v>1</v>
      </c>
      <c r="M90" s="732">
        <v>1348</v>
      </c>
      <c r="N90" s="728">
        <v>1</v>
      </c>
      <c r="O90" s="728">
        <v>1348</v>
      </c>
      <c r="P90" s="732"/>
      <c r="Q90" s="732"/>
      <c r="R90" s="746"/>
      <c r="S90" s="733"/>
    </row>
    <row r="91" spans="1:19" ht="14.4" customHeight="1" x14ac:dyDescent="0.3">
      <c r="A91" s="727" t="s">
        <v>1295</v>
      </c>
      <c r="B91" s="728" t="s">
        <v>1296</v>
      </c>
      <c r="C91" s="728" t="s">
        <v>542</v>
      </c>
      <c r="D91" s="728" t="s">
        <v>1288</v>
      </c>
      <c r="E91" s="728" t="s">
        <v>1358</v>
      </c>
      <c r="F91" s="728" t="s">
        <v>1380</v>
      </c>
      <c r="G91" s="728" t="s">
        <v>1381</v>
      </c>
      <c r="H91" s="732">
        <v>7</v>
      </c>
      <c r="I91" s="732">
        <v>9737</v>
      </c>
      <c r="J91" s="728">
        <v>3.4021663172606571</v>
      </c>
      <c r="K91" s="728">
        <v>1391</v>
      </c>
      <c r="L91" s="732">
        <v>2</v>
      </c>
      <c r="M91" s="732">
        <v>2862</v>
      </c>
      <c r="N91" s="728">
        <v>1</v>
      </c>
      <c r="O91" s="728">
        <v>1431</v>
      </c>
      <c r="P91" s="732"/>
      <c r="Q91" s="732"/>
      <c r="R91" s="746"/>
      <c r="S91" s="733"/>
    </row>
    <row r="92" spans="1:19" ht="14.4" customHeight="1" x14ac:dyDescent="0.3">
      <c r="A92" s="727" t="s">
        <v>1295</v>
      </c>
      <c r="B92" s="728" t="s">
        <v>1296</v>
      </c>
      <c r="C92" s="728" t="s">
        <v>542</v>
      </c>
      <c r="D92" s="728" t="s">
        <v>1288</v>
      </c>
      <c r="E92" s="728" t="s">
        <v>1358</v>
      </c>
      <c r="F92" s="728" t="s">
        <v>1382</v>
      </c>
      <c r="G92" s="728" t="s">
        <v>1383</v>
      </c>
      <c r="H92" s="732">
        <v>11</v>
      </c>
      <c r="I92" s="732">
        <v>20339</v>
      </c>
      <c r="J92" s="728"/>
      <c r="K92" s="728">
        <v>1849</v>
      </c>
      <c r="L92" s="732"/>
      <c r="M92" s="732"/>
      <c r="N92" s="728"/>
      <c r="O92" s="728"/>
      <c r="P92" s="732"/>
      <c r="Q92" s="732"/>
      <c r="R92" s="746"/>
      <c r="S92" s="733"/>
    </row>
    <row r="93" spans="1:19" ht="14.4" customHeight="1" x14ac:dyDescent="0.3">
      <c r="A93" s="727" t="s">
        <v>1295</v>
      </c>
      <c r="B93" s="728" t="s">
        <v>1296</v>
      </c>
      <c r="C93" s="728" t="s">
        <v>542</v>
      </c>
      <c r="D93" s="728" t="s">
        <v>1288</v>
      </c>
      <c r="E93" s="728" t="s">
        <v>1358</v>
      </c>
      <c r="F93" s="728" t="s">
        <v>1386</v>
      </c>
      <c r="G93" s="728" t="s">
        <v>1387</v>
      </c>
      <c r="H93" s="732">
        <v>8</v>
      </c>
      <c r="I93" s="732">
        <v>9416</v>
      </c>
      <c r="J93" s="728">
        <v>0.86250801502244201</v>
      </c>
      <c r="K93" s="728">
        <v>1177</v>
      </c>
      <c r="L93" s="732">
        <v>9</v>
      </c>
      <c r="M93" s="732">
        <v>10917</v>
      </c>
      <c r="N93" s="728">
        <v>1</v>
      </c>
      <c r="O93" s="728">
        <v>1213</v>
      </c>
      <c r="P93" s="732"/>
      <c r="Q93" s="732"/>
      <c r="R93" s="746"/>
      <c r="S93" s="733"/>
    </row>
    <row r="94" spans="1:19" ht="14.4" customHeight="1" x14ac:dyDescent="0.3">
      <c r="A94" s="727" t="s">
        <v>1295</v>
      </c>
      <c r="B94" s="728" t="s">
        <v>1296</v>
      </c>
      <c r="C94" s="728" t="s">
        <v>542</v>
      </c>
      <c r="D94" s="728" t="s">
        <v>1288</v>
      </c>
      <c r="E94" s="728" t="s">
        <v>1358</v>
      </c>
      <c r="F94" s="728" t="s">
        <v>1390</v>
      </c>
      <c r="G94" s="728" t="s">
        <v>1391</v>
      </c>
      <c r="H94" s="732">
        <v>22</v>
      </c>
      <c r="I94" s="732">
        <v>14476</v>
      </c>
      <c r="J94" s="728">
        <v>10.62848751835536</v>
      </c>
      <c r="K94" s="728">
        <v>658</v>
      </c>
      <c r="L94" s="732">
        <v>2</v>
      </c>
      <c r="M94" s="732">
        <v>1362</v>
      </c>
      <c r="N94" s="728">
        <v>1</v>
      </c>
      <c r="O94" s="728">
        <v>681</v>
      </c>
      <c r="P94" s="732"/>
      <c r="Q94" s="732"/>
      <c r="R94" s="746"/>
      <c r="S94" s="733"/>
    </row>
    <row r="95" spans="1:19" ht="14.4" customHeight="1" x14ac:dyDescent="0.3">
      <c r="A95" s="727" t="s">
        <v>1295</v>
      </c>
      <c r="B95" s="728" t="s">
        <v>1296</v>
      </c>
      <c r="C95" s="728" t="s">
        <v>542</v>
      </c>
      <c r="D95" s="728" t="s">
        <v>1288</v>
      </c>
      <c r="E95" s="728" t="s">
        <v>1358</v>
      </c>
      <c r="F95" s="728" t="s">
        <v>1392</v>
      </c>
      <c r="G95" s="728" t="s">
        <v>1393</v>
      </c>
      <c r="H95" s="732">
        <v>4</v>
      </c>
      <c r="I95" s="732">
        <v>2756</v>
      </c>
      <c r="J95" s="728">
        <v>1.2830540037243947</v>
      </c>
      <c r="K95" s="728">
        <v>689</v>
      </c>
      <c r="L95" s="732">
        <v>3</v>
      </c>
      <c r="M95" s="732">
        <v>2148</v>
      </c>
      <c r="N95" s="728">
        <v>1</v>
      </c>
      <c r="O95" s="728">
        <v>716</v>
      </c>
      <c r="P95" s="732"/>
      <c r="Q95" s="732"/>
      <c r="R95" s="746"/>
      <c r="S95" s="733"/>
    </row>
    <row r="96" spans="1:19" ht="14.4" customHeight="1" x14ac:dyDescent="0.3">
      <c r="A96" s="727" t="s">
        <v>1295</v>
      </c>
      <c r="B96" s="728" t="s">
        <v>1296</v>
      </c>
      <c r="C96" s="728" t="s">
        <v>542</v>
      </c>
      <c r="D96" s="728" t="s">
        <v>1288</v>
      </c>
      <c r="E96" s="728" t="s">
        <v>1358</v>
      </c>
      <c r="F96" s="728" t="s">
        <v>1396</v>
      </c>
      <c r="G96" s="728" t="s">
        <v>1397</v>
      </c>
      <c r="H96" s="732">
        <v>249</v>
      </c>
      <c r="I96" s="732">
        <v>438738</v>
      </c>
      <c r="J96" s="728">
        <v>1.7295279392924017</v>
      </c>
      <c r="K96" s="728">
        <v>1762</v>
      </c>
      <c r="L96" s="732">
        <v>139</v>
      </c>
      <c r="M96" s="732">
        <v>253675</v>
      </c>
      <c r="N96" s="728">
        <v>1</v>
      </c>
      <c r="O96" s="728">
        <v>1825</v>
      </c>
      <c r="P96" s="732"/>
      <c r="Q96" s="732"/>
      <c r="R96" s="746"/>
      <c r="S96" s="733"/>
    </row>
    <row r="97" spans="1:19" ht="14.4" customHeight="1" x14ac:dyDescent="0.3">
      <c r="A97" s="727" t="s">
        <v>1295</v>
      </c>
      <c r="B97" s="728" t="s">
        <v>1296</v>
      </c>
      <c r="C97" s="728" t="s">
        <v>542</v>
      </c>
      <c r="D97" s="728" t="s">
        <v>1288</v>
      </c>
      <c r="E97" s="728" t="s">
        <v>1358</v>
      </c>
      <c r="F97" s="728" t="s">
        <v>1404</v>
      </c>
      <c r="G97" s="728" t="s">
        <v>1405</v>
      </c>
      <c r="H97" s="732"/>
      <c r="I97" s="732"/>
      <c r="J97" s="728"/>
      <c r="K97" s="728"/>
      <c r="L97" s="732">
        <v>95</v>
      </c>
      <c r="M97" s="732">
        <v>3166.67</v>
      </c>
      <c r="N97" s="728">
        <v>1</v>
      </c>
      <c r="O97" s="728">
        <v>33.333368421052633</v>
      </c>
      <c r="P97" s="732"/>
      <c r="Q97" s="732"/>
      <c r="R97" s="746"/>
      <c r="S97" s="733"/>
    </row>
    <row r="98" spans="1:19" ht="14.4" customHeight="1" x14ac:dyDescent="0.3">
      <c r="A98" s="727" t="s">
        <v>1295</v>
      </c>
      <c r="B98" s="728" t="s">
        <v>1296</v>
      </c>
      <c r="C98" s="728" t="s">
        <v>542</v>
      </c>
      <c r="D98" s="728" t="s">
        <v>1288</v>
      </c>
      <c r="E98" s="728" t="s">
        <v>1358</v>
      </c>
      <c r="F98" s="728" t="s">
        <v>1406</v>
      </c>
      <c r="G98" s="728" t="s">
        <v>1407</v>
      </c>
      <c r="H98" s="732">
        <v>174</v>
      </c>
      <c r="I98" s="732">
        <v>6264</v>
      </c>
      <c r="J98" s="728">
        <v>1.1838971838971839</v>
      </c>
      <c r="K98" s="728">
        <v>36</v>
      </c>
      <c r="L98" s="732">
        <v>143</v>
      </c>
      <c r="M98" s="732">
        <v>5291</v>
      </c>
      <c r="N98" s="728">
        <v>1</v>
      </c>
      <c r="O98" s="728">
        <v>37</v>
      </c>
      <c r="P98" s="732"/>
      <c r="Q98" s="732"/>
      <c r="R98" s="746"/>
      <c r="S98" s="733"/>
    </row>
    <row r="99" spans="1:19" ht="14.4" customHeight="1" x14ac:dyDescent="0.3">
      <c r="A99" s="727" t="s">
        <v>1295</v>
      </c>
      <c r="B99" s="728" t="s">
        <v>1296</v>
      </c>
      <c r="C99" s="728" t="s">
        <v>542</v>
      </c>
      <c r="D99" s="728" t="s">
        <v>1288</v>
      </c>
      <c r="E99" s="728" t="s">
        <v>1358</v>
      </c>
      <c r="F99" s="728" t="s">
        <v>1412</v>
      </c>
      <c r="G99" s="728" t="s">
        <v>1413</v>
      </c>
      <c r="H99" s="732">
        <v>7</v>
      </c>
      <c r="I99" s="732">
        <v>2947</v>
      </c>
      <c r="J99" s="728">
        <v>2.2479023646071701</v>
      </c>
      <c r="K99" s="728">
        <v>421</v>
      </c>
      <c r="L99" s="732">
        <v>3</v>
      </c>
      <c r="M99" s="732">
        <v>1311</v>
      </c>
      <c r="N99" s="728">
        <v>1</v>
      </c>
      <c r="O99" s="728">
        <v>437</v>
      </c>
      <c r="P99" s="732"/>
      <c r="Q99" s="732"/>
      <c r="R99" s="746"/>
      <c r="S99" s="733"/>
    </row>
    <row r="100" spans="1:19" ht="14.4" customHeight="1" x14ac:dyDescent="0.3">
      <c r="A100" s="727" t="s">
        <v>1295</v>
      </c>
      <c r="B100" s="728" t="s">
        <v>1296</v>
      </c>
      <c r="C100" s="728" t="s">
        <v>542</v>
      </c>
      <c r="D100" s="728" t="s">
        <v>1288</v>
      </c>
      <c r="E100" s="728" t="s">
        <v>1358</v>
      </c>
      <c r="F100" s="728" t="s">
        <v>1414</v>
      </c>
      <c r="G100" s="728" t="s">
        <v>1415</v>
      </c>
      <c r="H100" s="732">
        <v>114</v>
      </c>
      <c r="I100" s="732">
        <v>147516</v>
      </c>
      <c r="J100" s="728">
        <v>1.4854392395376002</v>
      </c>
      <c r="K100" s="728">
        <v>1294</v>
      </c>
      <c r="L100" s="732">
        <v>74</v>
      </c>
      <c r="M100" s="732">
        <v>99308</v>
      </c>
      <c r="N100" s="728">
        <v>1</v>
      </c>
      <c r="O100" s="728">
        <v>1342</v>
      </c>
      <c r="P100" s="732"/>
      <c r="Q100" s="732"/>
      <c r="R100" s="746"/>
      <c r="S100" s="733"/>
    </row>
    <row r="101" spans="1:19" ht="14.4" customHeight="1" x14ac:dyDescent="0.3">
      <c r="A101" s="727" t="s">
        <v>1295</v>
      </c>
      <c r="B101" s="728" t="s">
        <v>1296</v>
      </c>
      <c r="C101" s="728" t="s">
        <v>542</v>
      </c>
      <c r="D101" s="728" t="s">
        <v>1288</v>
      </c>
      <c r="E101" s="728" t="s">
        <v>1358</v>
      </c>
      <c r="F101" s="728" t="s">
        <v>1416</v>
      </c>
      <c r="G101" s="728" t="s">
        <v>1417</v>
      </c>
      <c r="H101" s="732">
        <v>35</v>
      </c>
      <c r="I101" s="732">
        <v>17150</v>
      </c>
      <c r="J101" s="728">
        <v>5.6155861165684344</v>
      </c>
      <c r="K101" s="728">
        <v>490</v>
      </c>
      <c r="L101" s="732">
        <v>6</v>
      </c>
      <c r="M101" s="732">
        <v>3054</v>
      </c>
      <c r="N101" s="728">
        <v>1</v>
      </c>
      <c r="O101" s="728">
        <v>509</v>
      </c>
      <c r="P101" s="732"/>
      <c r="Q101" s="732"/>
      <c r="R101" s="746"/>
      <c r="S101" s="733"/>
    </row>
    <row r="102" spans="1:19" ht="14.4" customHeight="1" x14ac:dyDescent="0.3">
      <c r="A102" s="727" t="s">
        <v>1295</v>
      </c>
      <c r="B102" s="728" t="s">
        <v>1296</v>
      </c>
      <c r="C102" s="728" t="s">
        <v>542</v>
      </c>
      <c r="D102" s="728" t="s">
        <v>1288</v>
      </c>
      <c r="E102" s="728" t="s">
        <v>1358</v>
      </c>
      <c r="F102" s="728" t="s">
        <v>1418</v>
      </c>
      <c r="G102" s="728" t="s">
        <v>1419</v>
      </c>
      <c r="H102" s="732">
        <v>7</v>
      </c>
      <c r="I102" s="732">
        <v>15806</v>
      </c>
      <c r="J102" s="728">
        <v>3.3933018462859597</v>
      </c>
      <c r="K102" s="728">
        <v>2258</v>
      </c>
      <c r="L102" s="732">
        <v>2</v>
      </c>
      <c r="M102" s="732">
        <v>4658</v>
      </c>
      <c r="N102" s="728">
        <v>1</v>
      </c>
      <c r="O102" s="728">
        <v>2329</v>
      </c>
      <c r="P102" s="732"/>
      <c r="Q102" s="732"/>
      <c r="R102" s="746"/>
      <c r="S102" s="733"/>
    </row>
    <row r="103" spans="1:19" ht="14.4" customHeight="1" x14ac:dyDescent="0.3">
      <c r="A103" s="727" t="s">
        <v>1295</v>
      </c>
      <c r="B103" s="728" t="s">
        <v>1296</v>
      </c>
      <c r="C103" s="728" t="s">
        <v>542</v>
      </c>
      <c r="D103" s="728" t="s">
        <v>1288</v>
      </c>
      <c r="E103" s="728" t="s">
        <v>1358</v>
      </c>
      <c r="F103" s="728" t="s">
        <v>1420</v>
      </c>
      <c r="G103" s="728" t="s">
        <v>1421</v>
      </c>
      <c r="H103" s="732">
        <v>7</v>
      </c>
      <c r="I103" s="732">
        <v>17857</v>
      </c>
      <c r="J103" s="728">
        <v>3.3756143667296787</v>
      </c>
      <c r="K103" s="728">
        <v>2551</v>
      </c>
      <c r="L103" s="732">
        <v>2</v>
      </c>
      <c r="M103" s="732">
        <v>5290</v>
      </c>
      <c r="N103" s="728">
        <v>1</v>
      </c>
      <c r="O103" s="728">
        <v>2645</v>
      </c>
      <c r="P103" s="732"/>
      <c r="Q103" s="732"/>
      <c r="R103" s="746"/>
      <c r="S103" s="733"/>
    </row>
    <row r="104" spans="1:19" ht="14.4" customHeight="1" x14ac:dyDescent="0.3">
      <c r="A104" s="727" t="s">
        <v>1295</v>
      </c>
      <c r="B104" s="728" t="s">
        <v>1296</v>
      </c>
      <c r="C104" s="728" t="s">
        <v>542</v>
      </c>
      <c r="D104" s="728" t="s">
        <v>1288</v>
      </c>
      <c r="E104" s="728" t="s">
        <v>1358</v>
      </c>
      <c r="F104" s="728" t="s">
        <v>1422</v>
      </c>
      <c r="G104" s="728" t="s">
        <v>1423</v>
      </c>
      <c r="H104" s="732">
        <v>5</v>
      </c>
      <c r="I104" s="732">
        <v>1655</v>
      </c>
      <c r="J104" s="728">
        <v>0.33393866020984664</v>
      </c>
      <c r="K104" s="728">
        <v>331</v>
      </c>
      <c r="L104" s="732">
        <v>14</v>
      </c>
      <c r="M104" s="732">
        <v>4956</v>
      </c>
      <c r="N104" s="728">
        <v>1</v>
      </c>
      <c r="O104" s="728">
        <v>354</v>
      </c>
      <c r="P104" s="732"/>
      <c r="Q104" s="732"/>
      <c r="R104" s="746"/>
      <c r="S104" s="733"/>
    </row>
    <row r="105" spans="1:19" ht="14.4" customHeight="1" x14ac:dyDescent="0.3">
      <c r="A105" s="727" t="s">
        <v>1295</v>
      </c>
      <c r="B105" s="728" t="s">
        <v>1296</v>
      </c>
      <c r="C105" s="728" t="s">
        <v>542</v>
      </c>
      <c r="D105" s="728" t="s">
        <v>1288</v>
      </c>
      <c r="E105" s="728" t="s">
        <v>1358</v>
      </c>
      <c r="F105" s="728" t="s">
        <v>1426</v>
      </c>
      <c r="G105" s="728" t="s">
        <v>1427</v>
      </c>
      <c r="H105" s="732">
        <v>1</v>
      </c>
      <c r="I105" s="732">
        <v>1009</v>
      </c>
      <c r="J105" s="728"/>
      <c r="K105" s="728">
        <v>1009</v>
      </c>
      <c r="L105" s="732"/>
      <c r="M105" s="732"/>
      <c r="N105" s="728"/>
      <c r="O105" s="728"/>
      <c r="P105" s="732"/>
      <c r="Q105" s="732"/>
      <c r="R105" s="746"/>
      <c r="S105" s="733"/>
    </row>
    <row r="106" spans="1:19" ht="14.4" customHeight="1" x14ac:dyDescent="0.3">
      <c r="A106" s="727" t="s">
        <v>1295</v>
      </c>
      <c r="B106" s="728" t="s">
        <v>1296</v>
      </c>
      <c r="C106" s="728" t="s">
        <v>542</v>
      </c>
      <c r="D106" s="728" t="s">
        <v>1288</v>
      </c>
      <c r="E106" s="728" t="s">
        <v>1358</v>
      </c>
      <c r="F106" s="728" t="s">
        <v>1428</v>
      </c>
      <c r="G106" s="728" t="s">
        <v>1429</v>
      </c>
      <c r="H106" s="732">
        <v>2</v>
      </c>
      <c r="I106" s="732">
        <v>1004</v>
      </c>
      <c r="J106" s="728"/>
      <c r="K106" s="728">
        <v>502</v>
      </c>
      <c r="L106" s="732"/>
      <c r="M106" s="732"/>
      <c r="N106" s="728"/>
      <c r="O106" s="728"/>
      <c r="P106" s="732"/>
      <c r="Q106" s="732"/>
      <c r="R106" s="746"/>
      <c r="S106" s="733"/>
    </row>
    <row r="107" spans="1:19" ht="14.4" customHeight="1" x14ac:dyDescent="0.3">
      <c r="A107" s="727" t="s">
        <v>1295</v>
      </c>
      <c r="B107" s="728" t="s">
        <v>1296</v>
      </c>
      <c r="C107" s="728" t="s">
        <v>542</v>
      </c>
      <c r="D107" s="728" t="s">
        <v>1288</v>
      </c>
      <c r="E107" s="728" t="s">
        <v>1358</v>
      </c>
      <c r="F107" s="728" t="s">
        <v>1434</v>
      </c>
      <c r="G107" s="728" t="s">
        <v>1435</v>
      </c>
      <c r="H107" s="732"/>
      <c r="I107" s="732"/>
      <c r="J107" s="728"/>
      <c r="K107" s="728"/>
      <c r="L107" s="732">
        <v>1</v>
      </c>
      <c r="M107" s="732">
        <v>718</v>
      </c>
      <c r="N107" s="728">
        <v>1</v>
      </c>
      <c r="O107" s="728">
        <v>718</v>
      </c>
      <c r="P107" s="732"/>
      <c r="Q107" s="732"/>
      <c r="R107" s="746"/>
      <c r="S107" s="733"/>
    </row>
    <row r="108" spans="1:19" ht="14.4" customHeight="1" x14ac:dyDescent="0.3">
      <c r="A108" s="727" t="s">
        <v>1295</v>
      </c>
      <c r="B108" s="728" t="s">
        <v>1296</v>
      </c>
      <c r="C108" s="728" t="s">
        <v>542</v>
      </c>
      <c r="D108" s="728" t="s">
        <v>1289</v>
      </c>
      <c r="E108" s="728" t="s">
        <v>1300</v>
      </c>
      <c r="F108" s="728" t="s">
        <v>1311</v>
      </c>
      <c r="G108" s="728" t="s">
        <v>1312</v>
      </c>
      <c r="H108" s="732"/>
      <c r="I108" s="732"/>
      <c r="J108" s="728"/>
      <c r="K108" s="728"/>
      <c r="L108" s="732">
        <v>806</v>
      </c>
      <c r="M108" s="732">
        <v>4707.04</v>
      </c>
      <c r="N108" s="728">
        <v>1</v>
      </c>
      <c r="O108" s="728">
        <v>5.84</v>
      </c>
      <c r="P108" s="732"/>
      <c r="Q108" s="732"/>
      <c r="R108" s="746"/>
      <c r="S108" s="733"/>
    </row>
    <row r="109" spans="1:19" ht="14.4" customHeight="1" x14ac:dyDescent="0.3">
      <c r="A109" s="727" t="s">
        <v>1295</v>
      </c>
      <c r="B109" s="728" t="s">
        <v>1296</v>
      </c>
      <c r="C109" s="728" t="s">
        <v>542</v>
      </c>
      <c r="D109" s="728" t="s">
        <v>1289</v>
      </c>
      <c r="E109" s="728" t="s">
        <v>1300</v>
      </c>
      <c r="F109" s="728" t="s">
        <v>1313</v>
      </c>
      <c r="G109" s="728" t="s">
        <v>1314</v>
      </c>
      <c r="H109" s="732"/>
      <c r="I109" s="732"/>
      <c r="J109" s="728"/>
      <c r="K109" s="728"/>
      <c r="L109" s="732">
        <v>36</v>
      </c>
      <c r="M109" s="732">
        <v>303.12</v>
      </c>
      <c r="N109" s="728">
        <v>1</v>
      </c>
      <c r="O109" s="728">
        <v>8.42</v>
      </c>
      <c r="P109" s="732"/>
      <c r="Q109" s="732"/>
      <c r="R109" s="746"/>
      <c r="S109" s="733"/>
    </row>
    <row r="110" spans="1:19" ht="14.4" customHeight="1" x14ac:dyDescent="0.3">
      <c r="A110" s="727" t="s">
        <v>1295</v>
      </c>
      <c r="B110" s="728" t="s">
        <v>1296</v>
      </c>
      <c r="C110" s="728" t="s">
        <v>542</v>
      </c>
      <c r="D110" s="728" t="s">
        <v>1289</v>
      </c>
      <c r="E110" s="728" t="s">
        <v>1300</v>
      </c>
      <c r="F110" s="728" t="s">
        <v>1335</v>
      </c>
      <c r="G110" s="728" t="s">
        <v>1336</v>
      </c>
      <c r="H110" s="732">
        <v>650</v>
      </c>
      <c r="I110" s="732">
        <v>2223</v>
      </c>
      <c r="J110" s="728"/>
      <c r="K110" s="728">
        <v>3.42</v>
      </c>
      <c r="L110" s="732"/>
      <c r="M110" s="732"/>
      <c r="N110" s="728"/>
      <c r="O110" s="728"/>
      <c r="P110" s="732"/>
      <c r="Q110" s="732"/>
      <c r="R110" s="746"/>
      <c r="S110" s="733"/>
    </row>
    <row r="111" spans="1:19" ht="14.4" customHeight="1" x14ac:dyDescent="0.3">
      <c r="A111" s="727" t="s">
        <v>1295</v>
      </c>
      <c r="B111" s="728" t="s">
        <v>1296</v>
      </c>
      <c r="C111" s="728" t="s">
        <v>542</v>
      </c>
      <c r="D111" s="728" t="s">
        <v>1289</v>
      </c>
      <c r="E111" s="728" t="s">
        <v>1300</v>
      </c>
      <c r="F111" s="728" t="s">
        <v>1345</v>
      </c>
      <c r="G111" s="728" t="s">
        <v>1346</v>
      </c>
      <c r="H111" s="732">
        <v>100</v>
      </c>
      <c r="I111" s="732">
        <v>2024</v>
      </c>
      <c r="J111" s="728">
        <v>0.41936018564561583</v>
      </c>
      <c r="K111" s="728">
        <v>20.239999999999998</v>
      </c>
      <c r="L111" s="732">
        <v>240</v>
      </c>
      <c r="M111" s="732">
        <v>4826.3999999999996</v>
      </c>
      <c r="N111" s="728">
        <v>1</v>
      </c>
      <c r="O111" s="728">
        <v>20.11</v>
      </c>
      <c r="P111" s="732"/>
      <c r="Q111" s="732"/>
      <c r="R111" s="746"/>
      <c r="S111" s="733"/>
    </row>
    <row r="112" spans="1:19" ht="14.4" customHeight="1" x14ac:dyDescent="0.3">
      <c r="A112" s="727" t="s">
        <v>1295</v>
      </c>
      <c r="B112" s="728" t="s">
        <v>1296</v>
      </c>
      <c r="C112" s="728" t="s">
        <v>542</v>
      </c>
      <c r="D112" s="728" t="s">
        <v>1289</v>
      </c>
      <c r="E112" s="728" t="s">
        <v>1358</v>
      </c>
      <c r="F112" s="728" t="s">
        <v>1359</v>
      </c>
      <c r="G112" s="728" t="s">
        <v>1360</v>
      </c>
      <c r="H112" s="732"/>
      <c r="I112" s="732"/>
      <c r="J112" s="728"/>
      <c r="K112" s="728"/>
      <c r="L112" s="732">
        <v>7</v>
      </c>
      <c r="M112" s="732">
        <v>259</v>
      </c>
      <c r="N112" s="728">
        <v>1</v>
      </c>
      <c r="O112" s="728">
        <v>37</v>
      </c>
      <c r="P112" s="732"/>
      <c r="Q112" s="732"/>
      <c r="R112" s="746"/>
      <c r="S112" s="733"/>
    </row>
    <row r="113" spans="1:19" ht="14.4" customHeight="1" x14ac:dyDescent="0.3">
      <c r="A113" s="727" t="s">
        <v>1295</v>
      </c>
      <c r="B113" s="728" t="s">
        <v>1296</v>
      </c>
      <c r="C113" s="728" t="s">
        <v>542</v>
      </c>
      <c r="D113" s="728" t="s">
        <v>1289</v>
      </c>
      <c r="E113" s="728" t="s">
        <v>1358</v>
      </c>
      <c r="F113" s="728" t="s">
        <v>1363</v>
      </c>
      <c r="G113" s="728" t="s">
        <v>1364</v>
      </c>
      <c r="H113" s="732">
        <v>38</v>
      </c>
      <c r="I113" s="732">
        <v>6270</v>
      </c>
      <c r="J113" s="728">
        <v>0.1439988976160948</v>
      </c>
      <c r="K113" s="728">
        <v>165</v>
      </c>
      <c r="L113" s="732">
        <v>246</v>
      </c>
      <c r="M113" s="732">
        <v>43542</v>
      </c>
      <c r="N113" s="728">
        <v>1</v>
      </c>
      <c r="O113" s="728">
        <v>177</v>
      </c>
      <c r="P113" s="732"/>
      <c r="Q113" s="732"/>
      <c r="R113" s="746"/>
      <c r="S113" s="733"/>
    </row>
    <row r="114" spans="1:19" ht="14.4" customHeight="1" x14ac:dyDescent="0.3">
      <c r="A114" s="727" t="s">
        <v>1295</v>
      </c>
      <c r="B114" s="728" t="s">
        <v>1296</v>
      </c>
      <c r="C114" s="728" t="s">
        <v>542</v>
      </c>
      <c r="D114" s="728" t="s">
        <v>1289</v>
      </c>
      <c r="E114" s="728" t="s">
        <v>1358</v>
      </c>
      <c r="F114" s="728" t="s">
        <v>1380</v>
      </c>
      <c r="G114" s="728" t="s">
        <v>1381</v>
      </c>
      <c r="H114" s="732"/>
      <c r="I114" s="732"/>
      <c r="J114" s="728"/>
      <c r="K114" s="728"/>
      <c r="L114" s="732">
        <v>1</v>
      </c>
      <c r="M114" s="732">
        <v>1431</v>
      </c>
      <c r="N114" s="728">
        <v>1</v>
      </c>
      <c r="O114" s="728">
        <v>1431</v>
      </c>
      <c r="P114" s="732"/>
      <c r="Q114" s="732"/>
      <c r="R114" s="746"/>
      <c r="S114" s="733"/>
    </row>
    <row r="115" spans="1:19" ht="14.4" customHeight="1" x14ac:dyDescent="0.3">
      <c r="A115" s="727" t="s">
        <v>1295</v>
      </c>
      <c r="B115" s="728" t="s">
        <v>1296</v>
      </c>
      <c r="C115" s="728" t="s">
        <v>542</v>
      </c>
      <c r="D115" s="728" t="s">
        <v>1289</v>
      </c>
      <c r="E115" s="728" t="s">
        <v>1358</v>
      </c>
      <c r="F115" s="728" t="s">
        <v>1386</v>
      </c>
      <c r="G115" s="728" t="s">
        <v>1387</v>
      </c>
      <c r="H115" s="732">
        <v>1</v>
      </c>
      <c r="I115" s="732">
        <v>1177</v>
      </c>
      <c r="J115" s="728"/>
      <c r="K115" s="728">
        <v>1177</v>
      </c>
      <c r="L115" s="732"/>
      <c r="M115" s="732"/>
      <c r="N115" s="728"/>
      <c r="O115" s="728"/>
      <c r="P115" s="732"/>
      <c r="Q115" s="732"/>
      <c r="R115" s="746"/>
      <c r="S115" s="733"/>
    </row>
    <row r="116" spans="1:19" ht="14.4" customHeight="1" x14ac:dyDescent="0.3">
      <c r="A116" s="727" t="s">
        <v>1295</v>
      </c>
      <c r="B116" s="728" t="s">
        <v>1296</v>
      </c>
      <c r="C116" s="728" t="s">
        <v>542</v>
      </c>
      <c r="D116" s="728" t="s">
        <v>1289</v>
      </c>
      <c r="E116" s="728" t="s">
        <v>1358</v>
      </c>
      <c r="F116" s="728" t="s">
        <v>1392</v>
      </c>
      <c r="G116" s="728" t="s">
        <v>1393</v>
      </c>
      <c r="H116" s="732">
        <v>1</v>
      </c>
      <c r="I116" s="732">
        <v>689</v>
      </c>
      <c r="J116" s="728">
        <v>0.48114525139664804</v>
      </c>
      <c r="K116" s="728">
        <v>689</v>
      </c>
      <c r="L116" s="732">
        <v>2</v>
      </c>
      <c r="M116" s="732">
        <v>1432</v>
      </c>
      <c r="N116" s="728">
        <v>1</v>
      </c>
      <c r="O116" s="728">
        <v>716</v>
      </c>
      <c r="P116" s="732"/>
      <c r="Q116" s="732"/>
      <c r="R116" s="746"/>
      <c r="S116" s="733"/>
    </row>
    <row r="117" spans="1:19" ht="14.4" customHeight="1" x14ac:dyDescent="0.3">
      <c r="A117" s="727" t="s">
        <v>1295</v>
      </c>
      <c r="B117" s="728" t="s">
        <v>1296</v>
      </c>
      <c r="C117" s="728" t="s">
        <v>542</v>
      </c>
      <c r="D117" s="728" t="s">
        <v>1289</v>
      </c>
      <c r="E117" s="728" t="s">
        <v>1358</v>
      </c>
      <c r="F117" s="728" t="s">
        <v>1396</v>
      </c>
      <c r="G117" s="728" t="s">
        <v>1397</v>
      </c>
      <c r="H117" s="732">
        <v>1</v>
      </c>
      <c r="I117" s="732">
        <v>1762</v>
      </c>
      <c r="J117" s="728">
        <v>0.48273972602739729</v>
      </c>
      <c r="K117" s="728">
        <v>1762</v>
      </c>
      <c r="L117" s="732">
        <v>2</v>
      </c>
      <c r="M117" s="732">
        <v>3650</v>
      </c>
      <c r="N117" s="728">
        <v>1</v>
      </c>
      <c r="O117" s="728">
        <v>1825</v>
      </c>
      <c r="P117" s="732"/>
      <c r="Q117" s="732"/>
      <c r="R117" s="746"/>
      <c r="S117" s="733"/>
    </row>
    <row r="118" spans="1:19" ht="14.4" customHeight="1" x14ac:dyDescent="0.3">
      <c r="A118" s="727" t="s">
        <v>1295</v>
      </c>
      <c r="B118" s="728" t="s">
        <v>1296</v>
      </c>
      <c r="C118" s="728" t="s">
        <v>542</v>
      </c>
      <c r="D118" s="728" t="s">
        <v>1289</v>
      </c>
      <c r="E118" s="728" t="s">
        <v>1358</v>
      </c>
      <c r="F118" s="728" t="s">
        <v>1404</v>
      </c>
      <c r="G118" s="728" t="s">
        <v>1405</v>
      </c>
      <c r="H118" s="732"/>
      <c r="I118" s="732"/>
      <c r="J118" s="728"/>
      <c r="K118" s="728"/>
      <c r="L118" s="732">
        <v>156</v>
      </c>
      <c r="M118" s="732">
        <v>5200</v>
      </c>
      <c r="N118" s="728">
        <v>1</v>
      </c>
      <c r="O118" s="728">
        <v>33.333333333333336</v>
      </c>
      <c r="P118" s="732"/>
      <c r="Q118" s="732"/>
      <c r="R118" s="746"/>
      <c r="S118" s="733"/>
    </row>
    <row r="119" spans="1:19" ht="14.4" customHeight="1" x14ac:dyDescent="0.3">
      <c r="A119" s="727" t="s">
        <v>1295</v>
      </c>
      <c r="B119" s="728" t="s">
        <v>1296</v>
      </c>
      <c r="C119" s="728" t="s">
        <v>542</v>
      </c>
      <c r="D119" s="728" t="s">
        <v>1289</v>
      </c>
      <c r="E119" s="728" t="s">
        <v>1358</v>
      </c>
      <c r="F119" s="728" t="s">
        <v>1406</v>
      </c>
      <c r="G119" s="728" t="s">
        <v>1407</v>
      </c>
      <c r="H119" s="732">
        <v>38</v>
      </c>
      <c r="I119" s="732">
        <v>1368</v>
      </c>
      <c r="J119" s="728">
        <v>0.15152857775808595</v>
      </c>
      <c r="K119" s="728">
        <v>36</v>
      </c>
      <c r="L119" s="732">
        <v>244</v>
      </c>
      <c r="M119" s="732">
        <v>9028</v>
      </c>
      <c r="N119" s="728">
        <v>1</v>
      </c>
      <c r="O119" s="728">
        <v>37</v>
      </c>
      <c r="P119" s="732"/>
      <c r="Q119" s="732"/>
      <c r="R119" s="746"/>
      <c r="S119" s="733"/>
    </row>
    <row r="120" spans="1:19" ht="14.4" customHeight="1" x14ac:dyDescent="0.3">
      <c r="A120" s="727" t="s">
        <v>1295</v>
      </c>
      <c r="B120" s="728" t="s">
        <v>1296</v>
      </c>
      <c r="C120" s="728" t="s">
        <v>542</v>
      </c>
      <c r="D120" s="728" t="s">
        <v>1289</v>
      </c>
      <c r="E120" s="728" t="s">
        <v>1358</v>
      </c>
      <c r="F120" s="728" t="s">
        <v>1414</v>
      </c>
      <c r="G120" s="728" t="s">
        <v>1415</v>
      </c>
      <c r="H120" s="732">
        <v>1</v>
      </c>
      <c r="I120" s="732">
        <v>1294</v>
      </c>
      <c r="J120" s="728"/>
      <c r="K120" s="728">
        <v>1294</v>
      </c>
      <c r="L120" s="732"/>
      <c r="M120" s="732"/>
      <c r="N120" s="728"/>
      <c r="O120" s="728"/>
      <c r="P120" s="732"/>
      <c r="Q120" s="732"/>
      <c r="R120" s="746"/>
      <c r="S120" s="733"/>
    </row>
    <row r="121" spans="1:19" ht="14.4" customHeight="1" x14ac:dyDescent="0.3">
      <c r="A121" s="727" t="s">
        <v>1295</v>
      </c>
      <c r="B121" s="728" t="s">
        <v>1296</v>
      </c>
      <c r="C121" s="728" t="s">
        <v>542</v>
      </c>
      <c r="D121" s="728" t="s">
        <v>1289</v>
      </c>
      <c r="E121" s="728" t="s">
        <v>1358</v>
      </c>
      <c r="F121" s="728" t="s">
        <v>1420</v>
      </c>
      <c r="G121" s="728" t="s">
        <v>1421</v>
      </c>
      <c r="H121" s="732"/>
      <c r="I121" s="732"/>
      <c r="J121" s="728"/>
      <c r="K121" s="728"/>
      <c r="L121" s="732">
        <v>1</v>
      </c>
      <c r="M121" s="732">
        <v>2645</v>
      </c>
      <c r="N121" s="728">
        <v>1</v>
      </c>
      <c r="O121" s="728">
        <v>2645</v>
      </c>
      <c r="P121" s="732"/>
      <c r="Q121" s="732"/>
      <c r="R121" s="746"/>
      <c r="S121" s="733"/>
    </row>
    <row r="122" spans="1:19" ht="14.4" customHeight="1" x14ac:dyDescent="0.3">
      <c r="A122" s="727" t="s">
        <v>1295</v>
      </c>
      <c r="B122" s="728" t="s">
        <v>1296</v>
      </c>
      <c r="C122" s="728" t="s">
        <v>542</v>
      </c>
      <c r="D122" s="728" t="s">
        <v>759</v>
      </c>
      <c r="E122" s="728" t="s">
        <v>1358</v>
      </c>
      <c r="F122" s="728" t="s">
        <v>1359</v>
      </c>
      <c r="G122" s="728" t="s">
        <v>1360</v>
      </c>
      <c r="H122" s="732">
        <v>3</v>
      </c>
      <c r="I122" s="732">
        <v>105</v>
      </c>
      <c r="J122" s="728">
        <v>0.23648648648648649</v>
      </c>
      <c r="K122" s="728">
        <v>35</v>
      </c>
      <c r="L122" s="732">
        <v>12</v>
      </c>
      <c r="M122" s="732">
        <v>444</v>
      </c>
      <c r="N122" s="728">
        <v>1</v>
      </c>
      <c r="O122" s="728">
        <v>37</v>
      </c>
      <c r="P122" s="732">
        <v>6</v>
      </c>
      <c r="Q122" s="732">
        <v>222</v>
      </c>
      <c r="R122" s="746">
        <v>0.5</v>
      </c>
      <c r="S122" s="733">
        <v>37</v>
      </c>
    </row>
    <row r="123" spans="1:19" ht="14.4" customHeight="1" x14ac:dyDescent="0.3">
      <c r="A123" s="727" t="s">
        <v>1295</v>
      </c>
      <c r="B123" s="728" t="s">
        <v>1296</v>
      </c>
      <c r="C123" s="728" t="s">
        <v>542</v>
      </c>
      <c r="D123" s="728" t="s">
        <v>760</v>
      </c>
      <c r="E123" s="728" t="s">
        <v>1300</v>
      </c>
      <c r="F123" s="728" t="s">
        <v>1303</v>
      </c>
      <c r="G123" s="728" t="s">
        <v>1304</v>
      </c>
      <c r="H123" s="732">
        <v>1560</v>
      </c>
      <c r="I123" s="732">
        <v>3271.6000000000004</v>
      </c>
      <c r="J123" s="728">
        <v>0.50451839743392035</v>
      </c>
      <c r="K123" s="728">
        <v>2.0971794871794875</v>
      </c>
      <c r="L123" s="732">
        <v>2500</v>
      </c>
      <c r="M123" s="732">
        <v>6484.6</v>
      </c>
      <c r="N123" s="728">
        <v>1</v>
      </c>
      <c r="O123" s="728">
        <v>2.5938400000000001</v>
      </c>
      <c r="P123" s="732">
        <v>1233</v>
      </c>
      <c r="Q123" s="732">
        <v>3193.47</v>
      </c>
      <c r="R123" s="746">
        <v>0.49246985164852103</v>
      </c>
      <c r="S123" s="733">
        <v>2.59</v>
      </c>
    </row>
    <row r="124" spans="1:19" ht="14.4" customHeight="1" x14ac:dyDescent="0.3">
      <c r="A124" s="727" t="s">
        <v>1295</v>
      </c>
      <c r="B124" s="728" t="s">
        <v>1296</v>
      </c>
      <c r="C124" s="728" t="s">
        <v>542</v>
      </c>
      <c r="D124" s="728" t="s">
        <v>760</v>
      </c>
      <c r="E124" s="728" t="s">
        <v>1300</v>
      </c>
      <c r="F124" s="728" t="s">
        <v>1305</v>
      </c>
      <c r="G124" s="728" t="s">
        <v>1306</v>
      </c>
      <c r="H124" s="732">
        <v>1620</v>
      </c>
      <c r="I124" s="732">
        <v>8191.8000000000011</v>
      </c>
      <c r="J124" s="728">
        <v>0.44077481840193711</v>
      </c>
      <c r="K124" s="728">
        <v>5.0566666666666675</v>
      </c>
      <c r="L124" s="732">
        <v>3540</v>
      </c>
      <c r="M124" s="732">
        <v>18585</v>
      </c>
      <c r="N124" s="728">
        <v>1</v>
      </c>
      <c r="O124" s="728">
        <v>5.25</v>
      </c>
      <c r="P124" s="732">
        <v>1890</v>
      </c>
      <c r="Q124" s="732">
        <v>12952.8</v>
      </c>
      <c r="R124" s="746">
        <v>0.69694915254237289</v>
      </c>
      <c r="S124" s="733">
        <v>6.8533333333333326</v>
      </c>
    </row>
    <row r="125" spans="1:19" ht="14.4" customHeight="1" x14ac:dyDescent="0.3">
      <c r="A125" s="727" t="s">
        <v>1295</v>
      </c>
      <c r="B125" s="728" t="s">
        <v>1296</v>
      </c>
      <c r="C125" s="728" t="s">
        <v>542</v>
      </c>
      <c r="D125" s="728" t="s">
        <v>760</v>
      </c>
      <c r="E125" s="728" t="s">
        <v>1300</v>
      </c>
      <c r="F125" s="728" t="s">
        <v>1307</v>
      </c>
      <c r="G125" s="728" t="s">
        <v>1308</v>
      </c>
      <c r="H125" s="732">
        <v>1</v>
      </c>
      <c r="I125" s="732">
        <v>7.74</v>
      </c>
      <c r="J125" s="728"/>
      <c r="K125" s="728">
        <v>7.74</v>
      </c>
      <c r="L125" s="732"/>
      <c r="M125" s="732"/>
      <c r="N125" s="728"/>
      <c r="O125" s="728"/>
      <c r="P125" s="732"/>
      <c r="Q125" s="732"/>
      <c r="R125" s="746"/>
      <c r="S125" s="733"/>
    </row>
    <row r="126" spans="1:19" ht="14.4" customHeight="1" x14ac:dyDescent="0.3">
      <c r="A126" s="727" t="s">
        <v>1295</v>
      </c>
      <c r="B126" s="728" t="s">
        <v>1296</v>
      </c>
      <c r="C126" s="728" t="s">
        <v>542</v>
      </c>
      <c r="D126" s="728" t="s">
        <v>760</v>
      </c>
      <c r="E126" s="728" t="s">
        <v>1300</v>
      </c>
      <c r="F126" s="728" t="s">
        <v>1309</v>
      </c>
      <c r="G126" s="728" t="s">
        <v>1310</v>
      </c>
      <c r="H126" s="732"/>
      <c r="I126" s="732"/>
      <c r="J126" s="728"/>
      <c r="K126" s="728"/>
      <c r="L126" s="732">
        <v>2250</v>
      </c>
      <c r="M126" s="732">
        <v>15052.5</v>
      </c>
      <c r="N126" s="728">
        <v>1</v>
      </c>
      <c r="O126" s="728">
        <v>6.69</v>
      </c>
      <c r="P126" s="732"/>
      <c r="Q126" s="732"/>
      <c r="R126" s="746"/>
      <c r="S126" s="733"/>
    </row>
    <row r="127" spans="1:19" ht="14.4" customHeight="1" x14ac:dyDescent="0.3">
      <c r="A127" s="727" t="s">
        <v>1295</v>
      </c>
      <c r="B127" s="728" t="s">
        <v>1296</v>
      </c>
      <c r="C127" s="728" t="s">
        <v>542</v>
      </c>
      <c r="D127" s="728" t="s">
        <v>760</v>
      </c>
      <c r="E127" s="728" t="s">
        <v>1300</v>
      </c>
      <c r="F127" s="728" t="s">
        <v>1311</v>
      </c>
      <c r="G127" s="728" t="s">
        <v>1312</v>
      </c>
      <c r="H127" s="732">
        <v>58494</v>
      </c>
      <c r="I127" s="732">
        <v>332935.31000000011</v>
      </c>
      <c r="J127" s="728">
        <v>0.99037274759459337</v>
      </c>
      <c r="K127" s="728">
        <v>5.6917856532293927</v>
      </c>
      <c r="L127" s="732">
        <v>55311</v>
      </c>
      <c r="M127" s="732">
        <v>336171.7199999998</v>
      </c>
      <c r="N127" s="728">
        <v>1</v>
      </c>
      <c r="O127" s="728">
        <v>6.0778456364918334</v>
      </c>
      <c r="P127" s="732">
        <v>47832</v>
      </c>
      <c r="Q127" s="732">
        <v>253031.27999999997</v>
      </c>
      <c r="R127" s="746">
        <v>0.75268461011533072</v>
      </c>
      <c r="S127" s="733">
        <v>5.2899999999999991</v>
      </c>
    </row>
    <row r="128" spans="1:19" ht="14.4" customHeight="1" x14ac:dyDescent="0.3">
      <c r="A128" s="727" t="s">
        <v>1295</v>
      </c>
      <c r="B128" s="728" t="s">
        <v>1296</v>
      </c>
      <c r="C128" s="728" t="s">
        <v>542</v>
      </c>
      <c r="D128" s="728" t="s">
        <v>760</v>
      </c>
      <c r="E128" s="728" t="s">
        <v>1300</v>
      </c>
      <c r="F128" s="728" t="s">
        <v>1313</v>
      </c>
      <c r="G128" s="728" t="s">
        <v>1314</v>
      </c>
      <c r="H128" s="732">
        <v>370</v>
      </c>
      <c r="I128" s="732">
        <v>3115.4</v>
      </c>
      <c r="J128" s="728">
        <v>0.53722129295925225</v>
      </c>
      <c r="K128" s="728">
        <v>8.42</v>
      </c>
      <c r="L128" s="732">
        <v>641</v>
      </c>
      <c r="M128" s="732">
        <v>5799.1</v>
      </c>
      <c r="N128" s="728">
        <v>1</v>
      </c>
      <c r="O128" s="728">
        <v>9.0469578783151334</v>
      </c>
      <c r="P128" s="732">
        <v>1239</v>
      </c>
      <c r="Q128" s="732">
        <v>11324.46</v>
      </c>
      <c r="R128" s="746">
        <v>1.9527961235364106</v>
      </c>
      <c r="S128" s="733">
        <v>9.1399999999999988</v>
      </c>
    </row>
    <row r="129" spans="1:19" ht="14.4" customHeight="1" x14ac:dyDescent="0.3">
      <c r="A129" s="727" t="s">
        <v>1295</v>
      </c>
      <c r="B129" s="728" t="s">
        <v>1296</v>
      </c>
      <c r="C129" s="728" t="s">
        <v>542</v>
      </c>
      <c r="D129" s="728" t="s">
        <v>760</v>
      </c>
      <c r="E129" s="728" t="s">
        <v>1300</v>
      </c>
      <c r="F129" s="728" t="s">
        <v>1315</v>
      </c>
      <c r="G129" s="728" t="s">
        <v>1316</v>
      </c>
      <c r="H129" s="732">
        <v>600</v>
      </c>
      <c r="I129" s="732">
        <v>4830</v>
      </c>
      <c r="J129" s="728">
        <v>26.422319474835884</v>
      </c>
      <c r="K129" s="728">
        <v>8.0500000000000007</v>
      </c>
      <c r="L129" s="732">
        <v>20</v>
      </c>
      <c r="M129" s="732">
        <v>182.8</v>
      </c>
      <c r="N129" s="728">
        <v>1</v>
      </c>
      <c r="O129" s="728">
        <v>9.14</v>
      </c>
      <c r="P129" s="732">
        <v>160</v>
      </c>
      <c r="Q129" s="732">
        <v>1468.8</v>
      </c>
      <c r="R129" s="746">
        <v>8.0350109409190367</v>
      </c>
      <c r="S129" s="733">
        <v>9.18</v>
      </c>
    </row>
    <row r="130" spans="1:19" ht="14.4" customHeight="1" x14ac:dyDescent="0.3">
      <c r="A130" s="727" t="s">
        <v>1295</v>
      </c>
      <c r="B130" s="728" t="s">
        <v>1296</v>
      </c>
      <c r="C130" s="728" t="s">
        <v>542</v>
      </c>
      <c r="D130" s="728" t="s">
        <v>760</v>
      </c>
      <c r="E130" s="728" t="s">
        <v>1300</v>
      </c>
      <c r="F130" s="728" t="s">
        <v>1317</v>
      </c>
      <c r="G130" s="728" t="s">
        <v>1318</v>
      </c>
      <c r="H130" s="732">
        <v>1377</v>
      </c>
      <c r="I130" s="732">
        <v>12959.129999999997</v>
      </c>
      <c r="J130" s="728">
        <v>1.8832441057477676</v>
      </c>
      <c r="K130" s="728">
        <v>9.4111328976034834</v>
      </c>
      <c r="L130" s="732">
        <v>672</v>
      </c>
      <c r="M130" s="732">
        <v>6881.28</v>
      </c>
      <c r="N130" s="728">
        <v>1</v>
      </c>
      <c r="O130" s="728">
        <v>10.24</v>
      </c>
      <c r="P130" s="732">
        <v>1593</v>
      </c>
      <c r="Q130" s="732">
        <v>16296.390000000003</v>
      </c>
      <c r="R130" s="746">
        <v>2.3682207380022327</v>
      </c>
      <c r="S130" s="733">
        <v>10.230000000000002</v>
      </c>
    </row>
    <row r="131" spans="1:19" ht="14.4" customHeight="1" x14ac:dyDescent="0.3">
      <c r="A131" s="727" t="s">
        <v>1295</v>
      </c>
      <c r="B131" s="728" t="s">
        <v>1296</v>
      </c>
      <c r="C131" s="728" t="s">
        <v>542</v>
      </c>
      <c r="D131" s="728" t="s">
        <v>760</v>
      </c>
      <c r="E131" s="728" t="s">
        <v>1300</v>
      </c>
      <c r="F131" s="728" t="s">
        <v>1321</v>
      </c>
      <c r="G131" s="728" t="s">
        <v>1322</v>
      </c>
      <c r="H131" s="732"/>
      <c r="I131" s="732"/>
      <c r="J131" s="728"/>
      <c r="K131" s="728"/>
      <c r="L131" s="732">
        <v>148</v>
      </c>
      <c r="M131" s="732">
        <v>6627.44</v>
      </c>
      <c r="N131" s="728">
        <v>1</v>
      </c>
      <c r="O131" s="728">
        <v>44.779999999999994</v>
      </c>
      <c r="P131" s="732">
        <v>2.7</v>
      </c>
      <c r="Q131" s="732">
        <v>93.12</v>
      </c>
      <c r="R131" s="746">
        <v>1.4050674166797438E-2</v>
      </c>
      <c r="S131" s="733">
        <v>34.488888888888887</v>
      </c>
    </row>
    <row r="132" spans="1:19" ht="14.4" customHeight="1" x14ac:dyDescent="0.3">
      <c r="A132" s="727" t="s">
        <v>1295</v>
      </c>
      <c r="B132" s="728" t="s">
        <v>1296</v>
      </c>
      <c r="C132" s="728" t="s">
        <v>542</v>
      </c>
      <c r="D132" s="728" t="s">
        <v>760</v>
      </c>
      <c r="E132" s="728" t="s">
        <v>1300</v>
      </c>
      <c r="F132" s="728" t="s">
        <v>1325</v>
      </c>
      <c r="G132" s="728" t="s">
        <v>1326</v>
      </c>
      <c r="H132" s="732">
        <v>2840</v>
      </c>
      <c r="I132" s="732">
        <v>55574</v>
      </c>
      <c r="J132" s="728">
        <v>1.4305535176933633</v>
      </c>
      <c r="K132" s="728">
        <v>19.56830985915493</v>
      </c>
      <c r="L132" s="732">
        <v>1935</v>
      </c>
      <c r="M132" s="732">
        <v>38847.899999999994</v>
      </c>
      <c r="N132" s="728">
        <v>1</v>
      </c>
      <c r="O132" s="728">
        <v>20.076434108527128</v>
      </c>
      <c r="P132" s="732">
        <v>3456</v>
      </c>
      <c r="Q132" s="732">
        <v>70606.080000000002</v>
      </c>
      <c r="R132" s="746">
        <v>1.8175005598758238</v>
      </c>
      <c r="S132" s="733">
        <v>20.43</v>
      </c>
    </row>
    <row r="133" spans="1:19" ht="14.4" customHeight="1" x14ac:dyDescent="0.3">
      <c r="A133" s="727" t="s">
        <v>1295</v>
      </c>
      <c r="B133" s="728" t="s">
        <v>1296</v>
      </c>
      <c r="C133" s="728" t="s">
        <v>542</v>
      </c>
      <c r="D133" s="728" t="s">
        <v>760</v>
      </c>
      <c r="E133" s="728" t="s">
        <v>1300</v>
      </c>
      <c r="F133" s="728" t="s">
        <v>1327</v>
      </c>
      <c r="G133" s="728" t="s">
        <v>1328</v>
      </c>
      <c r="H133" s="732">
        <v>2.4500000000000002</v>
      </c>
      <c r="I133" s="732">
        <v>3562.98</v>
      </c>
      <c r="J133" s="728"/>
      <c r="K133" s="728">
        <v>1454.2775510204081</v>
      </c>
      <c r="L133" s="732"/>
      <c r="M133" s="732"/>
      <c r="N133" s="728"/>
      <c r="O133" s="728"/>
      <c r="P133" s="732"/>
      <c r="Q133" s="732"/>
      <c r="R133" s="746"/>
      <c r="S133" s="733"/>
    </row>
    <row r="134" spans="1:19" ht="14.4" customHeight="1" x14ac:dyDescent="0.3">
      <c r="A134" s="727" t="s">
        <v>1295</v>
      </c>
      <c r="B134" s="728" t="s">
        <v>1296</v>
      </c>
      <c r="C134" s="728" t="s">
        <v>542</v>
      </c>
      <c r="D134" s="728" t="s">
        <v>760</v>
      </c>
      <c r="E134" s="728" t="s">
        <v>1300</v>
      </c>
      <c r="F134" s="728" t="s">
        <v>1331</v>
      </c>
      <c r="G134" s="728" t="s">
        <v>1332</v>
      </c>
      <c r="H134" s="732">
        <v>7</v>
      </c>
      <c r="I134" s="732">
        <v>15295.839999999998</v>
      </c>
      <c r="J134" s="728">
        <v>0.47127781834539584</v>
      </c>
      <c r="K134" s="728">
        <v>2185.12</v>
      </c>
      <c r="L134" s="732">
        <v>15</v>
      </c>
      <c r="M134" s="732">
        <v>32456.099999999991</v>
      </c>
      <c r="N134" s="728">
        <v>1</v>
      </c>
      <c r="O134" s="728">
        <v>2163.7399999999993</v>
      </c>
      <c r="P134" s="732">
        <v>5</v>
      </c>
      <c r="Q134" s="732">
        <v>9933.25</v>
      </c>
      <c r="R134" s="746">
        <v>0.30605186698340225</v>
      </c>
      <c r="S134" s="733">
        <v>1986.65</v>
      </c>
    </row>
    <row r="135" spans="1:19" ht="14.4" customHeight="1" x14ac:dyDescent="0.3">
      <c r="A135" s="727" t="s">
        <v>1295</v>
      </c>
      <c r="B135" s="728" t="s">
        <v>1296</v>
      </c>
      <c r="C135" s="728" t="s">
        <v>542</v>
      </c>
      <c r="D135" s="728" t="s">
        <v>760</v>
      </c>
      <c r="E135" s="728" t="s">
        <v>1300</v>
      </c>
      <c r="F135" s="728" t="s">
        <v>1333</v>
      </c>
      <c r="G135" s="728" t="s">
        <v>1334</v>
      </c>
      <c r="H135" s="732"/>
      <c r="I135" s="732"/>
      <c r="J135" s="728"/>
      <c r="K135" s="728"/>
      <c r="L135" s="732"/>
      <c r="M135" s="732"/>
      <c r="N135" s="728"/>
      <c r="O135" s="728"/>
      <c r="P135" s="732">
        <v>135</v>
      </c>
      <c r="Q135" s="732">
        <v>33632.550000000003</v>
      </c>
      <c r="R135" s="746"/>
      <c r="S135" s="733">
        <v>249.13000000000002</v>
      </c>
    </row>
    <row r="136" spans="1:19" ht="14.4" customHeight="1" x14ac:dyDescent="0.3">
      <c r="A136" s="727" t="s">
        <v>1295</v>
      </c>
      <c r="B136" s="728" t="s">
        <v>1296</v>
      </c>
      <c r="C136" s="728" t="s">
        <v>542</v>
      </c>
      <c r="D136" s="728" t="s">
        <v>760</v>
      </c>
      <c r="E136" s="728" t="s">
        <v>1300</v>
      </c>
      <c r="F136" s="728" t="s">
        <v>1335</v>
      </c>
      <c r="G136" s="728" t="s">
        <v>1336</v>
      </c>
      <c r="H136" s="732">
        <v>84303</v>
      </c>
      <c r="I136" s="732">
        <v>286577.81999999989</v>
      </c>
      <c r="J136" s="728">
        <v>0.89571999613679099</v>
      </c>
      <c r="K136" s="728">
        <v>3.3993786697982267</v>
      </c>
      <c r="L136" s="732">
        <v>79520</v>
      </c>
      <c r="M136" s="732">
        <v>319941.3</v>
      </c>
      <c r="N136" s="728">
        <v>1</v>
      </c>
      <c r="O136" s="728">
        <v>4.0234066901408445</v>
      </c>
      <c r="P136" s="732">
        <v>80783</v>
      </c>
      <c r="Q136" s="732">
        <v>304551.90999999997</v>
      </c>
      <c r="R136" s="746">
        <v>0.95189933278385752</v>
      </c>
      <c r="S136" s="733">
        <v>3.7699999999999996</v>
      </c>
    </row>
    <row r="137" spans="1:19" ht="14.4" customHeight="1" x14ac:dyDescent="0.3">
      <c r="A137" s="727" t="s">
        <v>1295</v>
      </c>
      <c r="B137" s="728" t="s">
        <v>1296</v>
      </c>
      <c r="C137" s="728" t="s">
        <v>542</v>
      </c>
      <c r="D137" s="728" t="s">
        <v>760</v>
      </c>
      <c r="E137" s="728" t="s">
        <v>1300</v>
      </c>
      <c r="F137" s="728" t="s">
        <v>1339</v>
      </c>
      <c r="G137" s="728" t="s">
        <v>1340</v>
      </c>
      <c r="H137" s="732">
        <v>2900</v>
      </c>
      <c r="I137" s="732">
        <v>36627</v>
      </c>
      <c r="J137" s="728"/>
      <c r="K137" s="728">
        <v>12.63</v>
      </c>
      <c r="L137" s="732"/>
      <c r="M137" s="732"/>
      <c r="N137" s="728"/>
      <c r="O137" s="728"/>
      <c r="P137" s="732"/>
      <c r="Q137" s="732"/>
      <c r="R137" s="746"/>
      <c r="S137" s="733"/>
    </row>
    <row r="138" spans="1:19" ht="14.4" customHeight="1" x14ac:dyDescent="0.3">
      <c r="A138" s="727" t="s">
        <v>1295</v>
      </c>
      <c r="B138" s="728" t="s">
        <v>1296</v>
      </c>
      <c r="C138" s="728" t="s">
        <v>542</v>
      </c>
      <c r="D138" s="728" t="s">
        <v>760</v>
      </c>
      <c r="E138" s="728" t="s">
        <v>1300</v>
      </c>
      <c r="F138" s="728" t="s">
        <v>1341</v>
      </c>
      <c r="G138" s="728" t="s">
        <v>1342</v>
      </c>
      <c r="H138" s="732"/>
      <c r="I138" s="732"/>
      <c r="J138" s="728"/>
      <c r="K138" s="728"/>
      <c r="L138" s="732"/>
      <c r="M138" s="732"/>
      <c r="N138" s="728"/>
      <c r="O138" s="728"/>
      <c r="P138" s="732">
        <v>700</v>
      </c>
      <c r="Q138" s="732">
        <v>5383</v>
      </c>
      <c r="R138" s="746"/>
      <c r="S138" s="733">
        <v>7.69</v>
      </c>
    </row>
    <row r="139" spans="1:19" ht="14.4" customHeight="1" x14ac:dyDescent="0.3">
      <c r="A139" s="727" t="s">
        <v>1295</v>
      </c>
      <c r="B139" s="728" t="s">
        <v>1296</v>
      </c>
      <c r="C139" s="728" t="s">
        <v>542</v>
      </c>
      <c r="D139" s="728" t="s">
        <v>760</v>
      </c>
      <c r="E139" s="728" t="s">
        <v>1300</v>
      </c>
      <c r="F139" s="728" t="s">
        <v>1343</v>
      </c>
      <c r="G139" s="728" t="s">
        <v>1344</v>
      </c>
      <c r="H139" s="732">
        <v>1599</v>
      </c>
      <c r="I139" s="732">
        <v>266009.64</v>
      </c>
      <c r="J139" s="728"/>
      <c r="K139" s="728">
        <v>166.36</v>
      </c>
      <c r="L139" s="732"/>
      <c r="M139" s="732"/>
      <c r="N139" s="728"/>
      <c r="O139" s="728"/>
      <c r="P139" s="732">
        <v>165</v>
      </c>
      <c r="Q139" s="732">
        <v>26235</v>
      </c>
      <c r="R139" s="746"/>
      <c r="S139" s="733">
        <v>159</v>
      </c>
    </row>
    <row r="140" spans="1:19" ht="14.4" customHeight="1" x14ac:dyDescent="0.3">
      <c r="A140" s="727" t="s">
        <v>1295</v>
      </c>
      <c r="B140" s="728" t="s">
        <v>1296</v>
      </c>
      <c r="C140" s="728" t="s">
        <v>542</v>
      </c>
      <c r="D140" s="728" t="s">
        <v>760</v>
      </c>
      <c r="E140" s="728" t="s">
        <v>1300</v>
      </c>
      <c r="F140" s="728" t="s">
        <v>1345</v>
      </c>
      <c r="G140" s="728" t="s">
        <v>1346</v>
      </c>
      <c r="H140" s="732">
        <v>100</v>
      </c>
      <c r="I140" s="732">
        <v>1934</v>
      </c>
      <c r="J140" s="728">
        <v>3.4718793925826726E-2</v>
      </c>
      <c r="K140" s="728">
        <v>19.34</v>
      </c>
      <c r="L140" s="732">
        <v>2770</v>
      </c>
      <c r="M140" s="732">
        <v>55704.7</v>
      </c>
      <c r="N140" s="728">
        <v>1</v>
      </c>
      <c r="O140" s="728">
        <v>20.11</v>
      </c>
      <c r="P140" s="732">
        <v>3402</v>
      </c>
      <c r="Q140" s="732">
        <v>68768.44</v>
      </c>
      <c r="R140" s="746">
        <v>1.2345177336921302</v>
      </c>
      <c r="S140" s="733">
        <v>20.214121105232216</v>
      </c>
    </row>
    <row r="141" spans="1:19" ht="14.4" customHeight="1" x14ac:dyDescent="0.3">
      <c r="A141" s="727" t="s">
        <v>1295</v>
      </c>
      <c r="B141" s="728" t="s">
        <v>1296</v>
      </c>
      <c r="C141" s="728" t="s">
        <v>542</v>
      </c>
      <c r="D141" s="728" t="s">
        <v>760</v>
      </c>
      <c r="E141" s="728" t="s">
        <v>1300</v>
      </c>
      <c r="F141" s="728" t="s">
        <v>1298</v>
      </c>
      <c r="G141" s="728"/>
      <c r="H141" s="732"/>
      <c r="I141" s="732"/>
      <c r="J141" s="728"/>
      <c r="K141" s="728"/>
      <c r="L141" s="732">
        <v>700</v>
      </c>
      <c r="M141" s="732">
        <v>8750</v>
      </c>
      <c r="N141" s="728">
        <v>1</v>
      </c>
      <c r="O141" s="728">
        <v>12.5</v>
      </c>
      <c r="P141" s="732"/>
      <c r="Q141" s="732"/>
      <c r="R141" s="746"/>
      <c r="S141" s="733"/>
    </row>
    <row r="142" spans="1:19" ht="14.4" customHeight="1" x14ac:dyDescent="0.3">
      <c r="A142" s="727" t="s">
        <v>1295</v>
      </c>
      <c r="B142" s="728" t="s">
        <v>1296</v>
      </c>
      <c r="C142" s="728" t="s">
        <v>542</v>
      </c>
      <c r="D142" s="728" t="s">
        <v>760</v>
      </c>
      <c r="E142" s="728" t="s">
        <v>1300</v>
      </c>
      <c r="F142" s="728" t="s">
        <v>1351</v>
      </c>
      <c r="G142" s="728"/>
      <c r="H142" s="732">
        <v>1</v>
      </c>
      <c r="I142" s="732">
        <v>12406.02</v>
      </c>
      <c r="J142" s="728">
        <v>0.66666738316546659</v>
      </c>
      <c r="K142" s="728">
        <v>12406.02</v>
      </c>
      <c r="L142" s="732">
        <v>1.5</v>
      </c>
      <c r="M142" s="732">
        <v>18609.010000000002</v>
      </c>
      <c r="N142" s="728">
        <v>1</v>
      </c>
      <c r="O142" s="728">
        <v>12406.006666666668</v>
      </c>
      <c r="P142" s="732"/>
      <c r="Q142" s="732"/>
      <c r="R142" s="746"/>
      <c r="S142" s="733"/>
    </row>
    <row r="143" spans="1:19" ht="14.4" customHeight="1" x14ac:dyDescent="0.3">
      <c r="A143" s="727" t="s">
        <v>1295</v>
      </c>
      <c r="B143" s="728" t="s">
        <v>1296</v>
      </c>
      <c r="C143" s="728" t="s">
        <v>542</v>
      </c>
      <c r="D143" s="728" t="s">
        <v>760</v>
      </c>
      <c r="E143" s="728" t="s">
        <v>1300</v>
      </c>
      <c r="F143" s="728" t="s">
        <v>1354</v>
      </c>
      <c r="G143" s="728" t="s">
        <v>1355</v>
      </c>
      <c r="H143" s="732"/>
      <c r="I143" s="732"/>
      <c r="J143" s="728"/>
      <c r="K143" s="728"/>
      <c r="L143" s="732"/>
      <c r="M143" s="732"/>
      <c r="N143" s="728"/>
      <c r="O143" s="728"/>
      <c r="P143" s="732">
        <v>3508</v>
      </c>
      <c r="Q143" s="732">
        <v>69668.88</v>
      </c>
      <c r="R143" s="746"/>
      <c r="S143" s="733">
        <v>19.860000000000003</v>
      </c>
    </row>
    <row r="144" spans="1:19" ht="14.4" customHeight="1" x14ac:dyDescent="0.3">
      <c r="A144" s="727" t="s">
        <v>1295</v>
      </c>
      <c r="B144" s="728" t="s">
        <v>1296</v>
      </c>
      <c r="C144" s="728" t="s">
        <v>542</v>
      </c>
      <c r="D144" s="728" t="s">
        <v>760</v>
      </c>
      <c r="E144" s="728" t="s">
        <v>1358</v>
      </c>
      <c r="F144" s="728" t="s">
        <v>1359</v>
      </c>
      <c r="G144" s="728" t="s">
        <v>1360</v>
      </c>
      <c r="H144" s="732">
        <v>28</v>
      </c>
      <c r="I144" s="732">
        <v>980</v>
      </c>
      <c r="J144" s="728">
        <v>1.3243243243243243</v>
      </c>
      <c r="K144" s="728">
        <v>35</v>
      </c>
      <c r="L144" s="732">
        <v>20</v>
      </c>
      <c r="M144" s="732">
        <v>740</v>
      </c>
      <c r="N144" s="728">
        <v>1</v>
      </c>
      <c r="O144" s="728">
        <v>37</v>
      </c>
      <c r="P144" s="732">
        <v>14</v>
      </c>
      <c r="Q144" s="732">
        <v>518</v>
      </c>
      <c r="R144" s="746">
        <v>0.7</v>
      </c>
      <c r="S144" s="733">
        <v>37</v>
      </c>
    </row>
    <row r="145" spans="1:19" ht="14.4" customHeight="1" x14ac:dyDescent="0.3">
      <c r="A145" s="727" t="s">
        <v>1295</v>
      </c>
      <c r="B145" s="728" t="s">
        <v>1296</v>
      </c>
      <c r="C145" s="728" t="s">
        <v>542</v>
      </c>
      <c r="D145" s="728" t="s">
        <v>760</v>
      </c>
      <c r="E145" s="728" t="s">
        <v>1358</v>
      </c>
      <c r="F145" s="728" t="s">
        <v>1361</v>
      </c>
      <c r="G145" s="728" t="s">
        <v>1362</v>
      </c>
      <c r="H145" s="732">
        <v>14</v>
      </c>
      <c r="I145" s="732">
        <v>5936</v>
      </c>
      <c r="J145" s="728">
        <v>0.89330323551542512</v>
      </c>
      <c r="K145" s="728">
        <v>424</v>
      </c>
      <c r="L145" s="732">
        <v>15</v>
      </c>
      <c r="M145" s="732">
        <v>6645</v>
      </c>
      <c r="N145" s="728">
        <v>1</v>
      </c>
      <c r="O145" s="728">
        <v>443</v>
      </c>
      <c r="P145" s="732">
        <v>21</v>
      </c>
      <c r="Q145" s="732">
        <v>9324</v>
      </c>
      <c r="R145" s="746">
        <v>1.4031602708803612</v>
      </c>
      <c r="S145" s="733">
        <v>444</v>
      </c>
    </row>
    <row r="146" spans="1:19" ht="14.4" customHeight="1" x14ac:dyDescent="0.3">
      <c r="A146" s="727" t="s">
        <v>1295</v>
      </c>
      <c r="B146" s="728" t="s">
        <v>1296</v>
      </c>
      <c r="C146" s="728" t="s">
        <v>542</v>
      </c>
      <c r="D146" s="728" t="s">
        <v>760</v>
      </c>
      <c r="E146" s="728" t="s">
        <v>1358</v>
      </c>
      <c r="F146" s="728" t="s">
        <v>1363</v>
      </c>
      <c r="G146" s="728" t="s">
        <v>1364</v>
      </c>
      <c r="H146" s="732">
        <v>208</v>
      </c>
      <c r="I146" s="732">
        <v>34320</v>
      </c>
      <c r="J146" s="728">
        <v>2.0197740112994351</v>
      </c>
      <c r="K146" s="728">
        <v>165</v>
      </c>
      <c r="L146" s="732">
        <v>96</v>
      </c>
      <c r="M146" s="732">
        <v>16992</v>
      </c>
      <c r="N146" s="728">
        <v>1</v>
      </c>
      <c r="O146" s="728">
        <v>177</v>
      </c>
      <c r="P146" s="732">
        <v>166</v>
      </c>
      <c r="Q146" s="732">
        <v>29382</v>
      </c>
      <c r="R146" s="746">
        <v>1.7291666666666667</v>
      </c>
      <c r="S146" s="733">
        <v>177</v>
      </c>
    </row>
    <row r="147" spans="1:19" ht="14.4" customHeight="1" x14ac:dyDescent="0.3">
      <c r="A147" s="727" t="s">
        <v>1295</v>
      </c>
      <c r="B147" s="728" t="s">
        <v>1296</v>
      </c>
      <c r="C147" s="728" t="s">
        <v>542</v>
      </c>
      <c r="D147" s="728" t="s">
        <v>760</v>
      </c>
      <c r="E147" s="728" t="s">
        <v>1358</v>
      </c>
      <c r="F147" s="728" t="s">
        <v>1365</v>
      </c>
      <c r="G147" s="728" t="s">
        <v>1366</v>
      </c>
      <c r="H147" s="732">
        <v>1</v>
      </c>
      <c r="I147" s="732">
        <v>328</v>
      </c>
      <c r="J147" s="728"/>
      <c r="K147" s="728">
        <v>328</v>
      </c>
      <c r="L147" s="732"/>
      <c r="M147" s="732"/>
      <c r="N147" s="728"/>
      <c r="O147" s="728"/>
      <c r="P147" s="732"/>
      <c r="Q147" s="732"/>
      <c r="R147" s="746"/>
      <c r="S147" s="733"/>
    </row>
    <row r="148" spans="1:19" ht="14.4" customHeight="1" x14ac:dyDescent="0.3">
      <c r="A148" s="727" t="s">
        <v>1295</v>
      </c>
      <c r="B148" s="728" t="s">
        <v>1296</v>
      </c>
      <c r="C148" s="728" t="s">
        <v>542</v>
      </c>
      <c r="D148" s="728" t="s">
        <v>760</v>
      </c>
      <c r="E148" s="728" t="s">
        <v>1358</v>
      </c>
      <c r="F148" s="728" t="s">
        <v>1369</v>
      </c>
      <c r="G148" s="728" t="s">
        <v>1370</v>
      </c>
      <c r="H148" s="732">
        <v>1</v>
      </c>
      <c r="I148" s="732">
        <v>1382</v>
      </c>
      <c r="J148" s="728"/>
      <c r="K148" s="728">
        <v>1382</v>
      </c>
      <c r="L148" s="732"/>
      <c r="M148" s="732"/>
      <c r="N148" s="728"/>
      <c r="O148" s="728"/>
      <c r="P148" s="732"/>
      <c r="Q148" s="732"/>
      <c r="R148" s="746"/>
      <c r="S148" s="733"/>
    </row>
    <row r="149" spans="1:19" ht="14.4" customHeight="1" x14ac:dyDescent="0.3">
      <c r="A149" s="727" t="s">
        <v>1295</v>
      </c>
      <c r="B149" s="728" t="s">
        <v>1296</v>
      </c>
      <c r="C149" s="728" t="s">
        <v>542</v>
      </c>
      <c r="D149" s="728" t="s">
        <v>760</v>
      </c>
      <c r="E149" s="728" t="s">
        <v>1358</v>
      </c>
      <c r="F149" s="728" t="s">
        <v>1372</v>
      </c>
      <c r="G149" s="728" t="s">
        <v>1373</v>
      </c>
      <c r="H149" s="732">
        <v>6</v>
      </c>
      <c r="I149" s="732">
        <v>11850</v>
      </c>
      <c r="J149" s="728">
        <v>0.58145240431795875</v>
      </c>
      <c r="K149" s="728">
        <v>1975</v>
      </c>
      <c r="L149" s="732">
        <v>10</v>
      </c>
      <c r="M149" s="732">
        <v>20380</v>
      </c>
      <c r="N149" s="728">
        <v>1</v>
      </c>
      <c r="O149" s="728">
        <v>2038</v>
      </c>
      <c r="P149" s="732">
        <v>4</v>
      </c>
      <c r="Q149" s="732">
        <v>8156</v>
      </c>
      <c r="R149" s="746">
        <v>0.40019627085377824</v>
      </c>
      <c r="S149" s="733">
        <v>2039</v>
      </c>
    </row>
    <row r="150" spans="1:19" ht="14.4" customHeight="1" x14ac:dyDescent="0.3">
      <c r="A150" s="727" t="s">
        <v>1295</v>
      </c>
      <c r="B150" s="728" t="s">
        <v>1296</v>
      </c>
      <c r="C150" s="728" t="s">
        <v>542</v>
      </c>
      <c r="D150" s="728" t="s">
        <v>760</v>
      </c>
      <c r="E150" s="728" t="s">
        <v>1358</v>
      </c>
      <c r="F150" s="728" t="s">
        <v>1374</v>
      </c>
      <c r="G150" s="728" t="s">
        <v>1375</v>
      </c>
      <c r="H150" s="732">
        <v>1</v>
      </c>
      <c r="I150" s="732">
        <v>3009</v>
      </c>
      <c r="J150" s="728"/>
      <c r="K150" s="728">
        <v>3009</v>
      </c>
      <c r="L150" s="732"/>
      <c r="M150" s="732"/>
      <c r="N150" s="728"/>
      <c r="O150" s="728"/>
      <c r="P150" s="732"/>
      <c r="Q150" s="732"/>
      <c r="R150" s="746"/>
      <c r="S150" s="733"/>
    </row>
    <row r="151" spans="1:19" ht="14.4" customHeight="1" x14ac:dyDescent="0.3">
      <c r="A151" s="727" t="s">
        <v>1295</v>
      </c>
      <c r="B151" s="728" t="s">
        <v>1296</v>
      </c>
      <c r="C151" s="728" t="s">
        <v>542</v>
      </c>
      <c r="D151" s="728" t="s">
        <v>760</v>
      </c>
      <c r="E151" s="728" t="s">
        <v>1358</v>
      </c>
      <c r="F151" s="728" t="s">
        <v>1376</v>
      </c>
      <c r="G151" s="728" t="s">
        <v>1377</v>
      </c>
      <c r="H151" s="732">
        <v>1</v>
      </c>
      <c r="I151" s="732">
        <v>643</v>
      </c>
      <c r="J151" s="728"/>
      <c r="K151" s="728">
        <v>643</v>
      </c>
      <c r="L151" s="732"/>
      <c r="M151" s="732"/>
      <c r="N151" s="728"/>
      <c r="O151" s="728"/>
      <c r="P151" s="732"/>
      <c r="Q151" s="732"/>
      <c r="R151" s="746"/>
      <c r="S151" s="733"/>
    </row>
    <row r="152" spans="1:19" ht="14.4" customHeight="1" x14ac:dyDescent="0.3">
      <c r="A152" s="727" t="s">
        <v>1295</v>
      </c>
      <c r="B152" s="728" t="s">
        <v>1296</v>
      </c>
      <c r="C152" s="728" t="s">
        <v>542</v>
      </c>
      <c r="D152" s="728" t="s">
        <v>760</v>
      </c>
      <c r="E152" s="728" t="s">
        <v>1358</v>
      </c>
      <c r="F152" s="728" t="s">
        <v>1378</v>
      </c>
      <c r="G152" s="728" t="s">
        <v>1379</v>
      </c>
      <c r="H152" s="732"/>
      <c r="I152" s="732"/>
      <c r="J152" s="728"/>
      <c r="K152" s="728"/>
      <c r="L152" s="732"/>
      <c r="M152" s="732"/>
      <c r="N152" s="728"/>
      <c r="O152" s="728"/>
      <c r="P152" s="732">
        <v>1</v>
      </c>
      <c r="Q152" s="732">
        <v>1349</v>
      </c>
      <c r="R152" s="746"/>
      <c r="S152" s="733">
        <v>1349</v>
      </c>
    </row>
    <row r="153" spans="1:19" ht="14.4" customHeight="1" x14ac:dyDescent="0.3">
      <c r="A153" s="727" t="s">
        <v>1295</v>
      </c>
      <c r="B153" s="728" t="s">
        <v>1296</v>
      </c>
      <c r="C153" s="728" t="s">
        <v>542</v>
      </c>
      <c r="D153" s="728" t="s">
        <v>760</v>
      </c>
      <c r="E153" s="728" t="s">
        <v>1358</v>
      </c>
      <c r="F153" s="728" t="s">
        <v>1380</v>
      </c>
      <c r="G153" s="728" t="s">
        <v>1381</v>
      </c>
      <c r="H153" s="732">
        <v>2</v>
      </c>
      <c r="I153" s="732">
        <v>2782</v>
      </c>
      <c r="J153" s="728">
        <v>0.10800527991303673</v>
      </c>
      <c r="K153" s="728">
        <v>1391</v>
      </c>
      <c r="L153" s="732">
        <v>18</v>
      </c>
      <c r="M153" s="732">
        <v>25758</v>
      </c>
      <c r="N153" s="728">
        <v>1</v>
      </c>
      <c r="O153" s="728">
        <v>1431</v>
      </c>
      <c r="P153" s="732">
        <v>5</v>
      </c>
      <c r="Q153" s="732">
        <v>7155</v>
      </c>
      <c r="R153" s="746">
        <v>0.27777777777777779</v>
      </c>
      <c r="S153" s="733">
        <v>1431</v>
      </c>
    </row>
    <row r="154" spans="1:19" ht="14.4" customHeight="1" x14ac:dyDescent="0.3">
      <c r="A154" s="727" t="s">
        <v>1295</v>
      </c>
      <c r="B154" s="728" t="s">
        <v>1296</v>
      </c>
      <c r="C154" s="728" t="s">
        <v>542</v>
      </c>
      <c r="D154" s="728" t="s">
        <v>760</v>
      </c>
      <c r="E154" s="728" t="s">
        <v>1358</v>
      </c>
      <c r="F154" s="728" t="s">
        <v>1382</v>
      </c>
      <c r="G154" s="728" t="s">
        <v>1383</v>
      </c>
      <c r="H154" s="732">
        <v>15</v>
      </c>
      <c r="I154" s="732">
        <v>27735</v>
      </c>
      <c r="J154" s="728">
        <v>1.0361252241482366</v>
      </c>
      <c r="K154" s="728">
        <v>1849</v>
      </c>
      <c r="L154" s="732">
        <v>14</v>
      </c>
      <c r="M154" s="732">
        <v>26768</v>
      </c>
      <c r="N154" s="728">
        <v>1</v>
      </c>
      <c r="O154" s="728">
        <v>1912</v>
      </c>
      <c r="P154" s="732">
        <v>16</v>
      </c>
      <c r="Q154" s="732">
        <v>30592</v>
      </c>
      <c r="R154" s="746">
        <v>1.1428571428571428</v>
      </c>
      <c r="S154" s="733">
        <v>1912</v>
      </c>
    </row>
    <row r="155" spans="1:19" ht="14.4" customHeight="1" x14ac:dyDescent="0.3">
      <c r="A155" s="727" t="s">
        <v>1295</v>
      </c>
      <c r="B155" s="728" t="s">
        <v>1296</v>
      </c>
      <c r="C155" s="728" t="s">
        <v>542</v>
      </c>
      <c r="D155" s="728" t="s">
        <v>760</v>
      </c>
      <c r="E155" s="728" t="s">
        <v>1358</v>
      </c>
      <c r="F155" s="728" t="s">
        <v>1386</v>
      </c>
      <c r="G155" s="728" t="s">
        <v>1387</v>
      </c>
      <c r="H155" s="732">
        <v>6</v>
      </c>
      <c r="I155" s="732">
        <v>7062</v>
      </c>
      <c r="J155" s="728">
        <v>0.72774113767518545</v>
      </c>
      <c r="K155" s="728">
        <v>1177</v>
      </c>
      <c r="L155" s="732">
        <v>8</v>
      </c>
      <c r="M155" s="732">
        <v>9704</v>
      </c>
      <c r="N155" s="728">
        <v>1</v>
      </c>
      <c r="O155" s="728">
        <v>1213</v>
      </c>
      <c r="P155" s="732">
        <v>8</v>
      </c>
      <c r="Q155" s="732">
        <v>9704</v>
      </c>
      <c r="R155" s="746">
        <v>1</v>
      </c>
      <c r="S155" s="733">
        <v>1213</v>
      </c>
    </row>
    <row r="156" spans="1:19" ht="14.4" customHeight="1" x14ac:dyDescent="0.3">
      <c r="A156" s="727" t="s">
        <v>1295</v>
      </c>
      <c r="B156" s="728" t="s">
        <v>1296</v>
      </c>
      <c r="C156" s="728" t="s">
        <v>542</v>
      </c>
      <c r="D156" s="728" t="s">
        <v>760</v>
      </c>
      <c r="E156" s="728" t="s">
        <v>1358</v>
      </c>
      <c r="F156" s="728" t="s">
        <v>1388</v>
      </c>
      <c r="G156" s="728" t="s">
        <v>1389</v>
      </c>
      <c r="H156" s="732"/>
      <c r="I156" s="732"/>
      <c r="J156" s="728"/>
      <c r="K156" s="728"/>
      <c r="L156" s="732">
        <v>3</v>
      </c>
      <c r="M156" s="732">
        <v>4827</v>
      </c>
      <c r="N156" s="728">
        <v>1</v>
      </c>
      <c r="O156" s="728">
        <v>1609</v>
      </c>
      <c r="P156" s="732">
        <v>1</v>
      </c>
      <c r="Q156" s="732">
        <v>1609</v>
      </c>
      <c r="R156" s="746">
        <v>0.33333333333333331</v>
      </c>
      <c r="S156" s="733">
        <v>1609</v>
      </c>
    </row>
    <row r="157" spans="1:19" ht="14.4" customHeight="1" x14ac:dyDescent="0.3">
      <c r="A157" s="727" t="s">
        <v>1295</v>
      </c>
      <c r="B157" s="728" t="s">
        <v>1296</v>
      </c>
      <c r="C157" s="728" t="s">
        <v>542</v>
      </c>
      <c r="D157" s="728" t="s">
        <v>760</v>
      </c>
      <c r="E157" s="728" t="s">
        <v>1358</v>
      </c>
      <c r="F157" s="728" t="s">
        <v>1390</v>
      </c>
      <c r="G157" s="728" t="s">
        <v>1391</v>
      </c>
      <c r="H157" s="732">
        <v>7</v>
      </c>
      <c r="I157" s="732">
        <v>4606</v>
      </c>
      <c r="J157" s="728">
        <v>0.45090553108174253</v>
      </c>
      <c r="K157" s="728">
        <v>658</v>
      </c>
      <c r="L157" s="732">
        <v>15</v>
      </c>
      <c r="M157" s="732">
        <v>10215</v>
      </c>
      <c r="N157" s="728">
        <v>1</v>
      </c>
      <c r="O157" s="728">
        <v>681</v>
      </c>
      <c r="P157" s="732">
        <v>5</v>
      </c>
      <c r="Q157" s="732">
        <v>3410</v>
      </c>
      <c r="R157" s="746">
        <v>0.33382280959373473</v>
      </c>
      <c r="S157" s="733">
        <v>682</v>
      </c>
    </row>
    <row r="158" spans="1:19" ht="14.4" customHeight="1" x14ac:dyDescent="0.3">
      <c r="A158" s="727" t="s">
        <v>1295</v>
      </c>
      <c r="B158" s="728" t="s">
        <v>1296</v>
      </c>
      <c r="C158" s="728" t="s">
        <v>542</v>
      </c>
      <c r="D158" s="728" t="s">
        <v>760</v>
      </c>
      <c r="E158" s="728" t="s">
        <v>1358</v>
      </c>
      <c r="F158" s="728" t="s">
        <v>1392</v>
      </c>
      <c r="G158" s="728" t="s">
        <v>1393</v>
      </c>
      <c r="H158" s="732">
        <v>1</v>
      </c>
      <c r="I158" s="732">
        <v>689</v>
      </c>
      <c r="J158" s="728">
        <v>6.4152700186219741E-2</v>
      </c>
      <c r="K158" s="728">
        <v>689</v>
      </c>
      <c r="L158" s="732">
        <v>15</v>
      </c>
      <c r="M158" s="732">
        <v>10740</v>
      </c>
      <c r="N158" s="728">
        <v>1</v>
      </c>
      <c r="O158" s="728">
        <v>716</v>
      </c>
      <c r="P158" s="732">
        <v>9</v>
      </c>
      <c r="Q158" s="732">
        <v>6453</v>
      </c>
      <c r="R158" s="746">
        <v>0.60083798882681561</v>
      </c>
      <c r="S158" s="733">
        <v>717</v>
      </c>
    </row>
    <row r="159" spans="1:19" ht="14.4" customHeight="1" x14ac:dyDescent="0.3">
      <c r="A159" s="727" t="s">
        <v>1295</v>
      </c>
      <c r="B159" s="728" t="s">
        <v>1296</v>
      </c>
      <c r="C159" s="728" t="s">
        <v>542</v>
      </c>
      <c r="D159" s="728" t="s">
        <v>760</v>
      </c>
      <c r="E159" s="728" t="s">
        <v>1358</v>
      </c>
      <c r="F159" s="728" t="s">
        <v>1394</v>
      </c>
      <c r="G159" s="728" t="s">
        <v>1395</v>
      </c>
      <c r="H159" s="732"/>
      <c r="I159" s="732"/>
      <c r="J159" s="728"/>
      <c r="K159" s="728"/>
      <c r="L159" s="732"/>
      <c r="M159" s="732"/>
      <c r="N159" s="728"/>
      <c r="O159" s="728"/>
      <c r="P159" s="732">
        <v>2</v>
      </c>
      <c r="Q159" s="732">
        <v>5276</v>
      </c>
      <c r="R159" s="746"/>
      <c r="S159" s="733">
        <v>2638</v>
      </c>
    </row>
    <row r="160" spans="1:19" ht="14.4" customHeight="1" x14ac:dyDescent="0.3">
      <c r="A160" s="727" t="s">
        <v>1295</v>
      </c>
      <c r="B160" s="728" t="s">
        <v>1296</v>
      </c>
      <c r="C160" s="728" t="s">
        <v>542</v>
      </c>
      <c r="D160" s="728" t="s">
        <v>760</v>
      </c>
      <c r="E160" s="728" t="s">
        <v>1358</v>
      </c>
      <c r="F160" s="728" t="s">
        <v>1396</v>
      </c>
      <c r="G160" s="728" t="s">
        <v>1397</v>
      </c>
      <c r="H160" s="732">
        <v>427</v>
      </c>
      <c r="I160" s="732">
        <v>752374</v>
      </c>
      <c r="J160" s="728">
        <v>0.96322365894251694</v>
      </c>
      <c r="K160" s="728">
        <v>1762</v>
      </c>
      <c r="L160" s="732">
        <v>428</v>
      </c>
      <c r="M160" s="732">
        <v>781100</v>
      </c>
      <c r="N160" s="728">
        <v>1</v>
      </c>
      <c r="O160" s="728">
        <v>1825</v>
      </c>
      <c r="P160" s="732">
        <v>419</v>
      </c>
      <c r="Q160" s="732">
        <v>764675</v>
      </c>
      <c r="R160" s="746">
        <v>0.9789719626168224</v>
      </c>
      <c r="S160" s="733">
        <v>1825</v>
      </c>
    </row>
    <row r="161" spans="1:19" ht="14.4" customHeight="1" x14ac:dyDescent="0.3">
      <c r="A161" s="727" t="s">
        <v>1295</v>
      </c>
      <c r="B161" s="728" t="s">
        <v>1296</v>
      </c>
      <c r="C161" s="728" t="s">
        <v>542</v>
      </c>
      <c r="D161" s="728" t="s">
        <v>760</v>
      </c>
      <c r="E161" s="728" t="s">
        <v>1358</v>
      </c>
      <c r="F161" s="728" t="s">
        <v>1398</v>
      </c>
      <c r="G161" s="728" t="s">
        <v>1399</v>
      </c>
      <c r="H161" s="732">
        <v>156</v>
      </c>
      <c r="I161" s="732">
        <v>64428</v>
      </c>
      <c r="J161" s="728">
        <v>1.0727272727272728</v>
      </c>
      <c r="K161" s="728">
        <v>413</v>
      </c>
      <c r="L161" s="732">
        <v>140</v>
      </c>
      <c r="M161" s="732">
        <v>60060</v>
      </c>
      <c r="N161" s="728">
        <v>1</v>
      </c>
      <c r="O161" s="728">
        <v>429</v>
      </c>
      <c r="P161" s="732">
        <v>135</v>
      </c>
      <c r="Q161" s="732">
        <v>57915</v>
      </c>
      <c r="R161" s="746">
        <v>0.9642857142857143</v>
      </c>
      <c r="S161" s="733">
        <v>429</v>
      </c>
    </row>
    <row r="162" spans="1:19" ht="14.4" customHeight="1" x14ac:dyDescent="0.3">
      <c r="A162" s="727" t="s">
        <v>1295</v>
      </c>
      <c r="B162" s="728" t="s">
        <v>1296</v>
      </c>
      <c r="C162" s="728" t="s">
        <v>542</v>
      </c>
      <c r="D162" s="728" t="s">
        <v>760</v>
      </c>
      <c r="E162" s="728" t="s">
        <v>1358</v>
      </c>
      <c r="F162" s="728" t="s">
        <v>1400</v>
      </c>
      <c r="G162" s="728" t="s">
        <v>1401</v>
      </c>
      <c r="H162" s="732"/>
      <c r="I162" s="732"/>
      <c r="J162" s="728"/>
      <c r="K162" s="728"/>
      <c r="L162" s="732">
        <v>8</v>
      </c>
      <c r="M162" s="732">
        <v>28144</v>
      </c>
      <c r="N162" s="728">
        <v>1</v>
      </c>
      <c r="O162" s="728">
        <v>3518</v>
      </c>
      <c r="P162" s="732">
        <v>13</v>
      </c>
      <c r="Q162" s="732">
        <v>45760</v>
      </c>
      <c r="R162" s="746">
        <v>1.6259238203524731</v>
      </c>
      <c r="S162" s="733">
        <v>3520</v>
      </c>
    </row>
    <row r="163" spans="1:19" ht="14.4" customHeight="1" x14ac:dyDescent="0.3">
      <c r="A163" s="727" t="s">
        <v>1295</v>
      </c>
      <c r="B163" s="728" t="s">
        <v>1296</v>
      </c>
      <c r="C163" s="728" t="s">
        <v>542</v>
      </c>
      <c r="D163" s="728" t="s">
        <v>760</v>
      </c>
      <c r="E163" s="728" t="s">
        <v>1358</v>
      </c>
      <c r="F163" s="728" t="s">
        <v>1404</v>
      </c>
      <c r="G163" s="728" t="s">
        <v>1405</v>
      </c>
      <c r="H163" s="732"/>
      <c r="I163" s="732"/>
      <c r="J163" s="728"/>
      <c r="K163" s="728"/>
      <c r="L163" s="732">
        <v>60</v>
      </c>
      <c r="M163" s="732">
        <v>2000</v>
      </c>
      <c r="N163" s="728">
        <v>1</v>
      </c>
      <c r="O163" s="728">
        <v>33.333333333333336</v>
      </c>
      <c r="P163" s="732">
        <v>170</v>
      </c>
      <c r="Q163" s="732">
        <v>5666.67</v>
      </c>
      <c r="R163" s="746">
        <v>2.8333349999999999</v>
      </c>
      <c r="S163" s="733">
        <v>33.333352941176472</v>
      </c>
    </row>
    <row r="164" spans="1:19" ht="14.4" customHeight="1" x14ac:dyDescent="0.3">
      <c r="A164" s="727" t="s">
        <v>1295</v>
      </c>
      <c r="B164" s="728" t="s">
        <v>1296</v>
      </c>
      <c r="C164" s="728" t="s">
        <v>542</v>
      </c>
      <c r="D164" s="728" t="s">
        <v>760</v>
      </c>
      <c r="E164" s="728" t="s">
        <v>1358</v>
      </c>
      <c r="F164" s="728" t="s">
        <v>1406</v>
      </c>
      <c r="G164" s="728" t="s">
        <v>1407</v>
      </c>
      <c r="H164" s="732">
        <v>207</v>
      </c>
      <c r="I164" s="732">
        <v>7452</v>
      </c>
      <c r="J164" s="728">
        <v>2.0979729729729728</v>
      </c>
      <c r="K164" s="728">
        <v>36</v>
      </c>
      <c r="L164" s="732">
        <v>96</v>
      </c>
      <c r="M164" s="732">
        <v>3552</v>
      </c>
      <c r="N164" s="728">
        <v>1</v>
      </c>
      <c r="O164" s="728">
        <v>37</v>
      </c>
      <c r="P164" s="732">
        <v>166</v>
      </c>
      <c r="Q164" s="732">
        <v>6142</v>
      </c>
      <c r="R164" s="746">
        <v>1.7291666666666667</v>
      </c>
      <c r="S164" s="733">
        <v>37</v>
      </c>
    </row>
    <row r="165" spans="1:19" ht="14.4" customHeight="1" x14ac:dyDescent="0.3">
      <c r="A165" s="727" t="s">
        <v>1295</v>
      </c>
      <c r="B165" s="728" t="s">
        <v>1296</v>
      </c>
      <c r="C165" s="728" t="s">
        <v>542</v>
      </c>
      <c r="D165" s="728" t="s">
        <v>760</v>
      </c>
      <c r="E165" s="728" t="s">
        <v>1358</v>
      </c>
      <c r="F165" s="728" t="s">
        <v>1408</v>
      </c>
      <c r="G165" s="728" t="s">
        <v>1409</v>
      </c>
      <c r="H165" s="732">
        <v>67</v>
      </c>
      <c r="I165" s="732">
        <v>39262</v>
      </c>
      <c r="J165" s="728">
        <v>1.0398326182530855</v>
      </c>
      <c r="K165" s="728">
        <v>586</v>
      </c>
      <c r="L165" s="732">
        <v>62</v>
      </c>
      <c r="M165" s="732">
        <v>37758</v>
      </c>
      <c r="N165" s="728">
        <v>1</v>
      </c>
      <c r="O165" s="728">
        <v>609</v>
      </c>
      <c r="P165" s="732">
        <v>56</v>
      </c>
      <c r="Q165" s="732">
        <v>34160</v>
      </c>
      <c r="R165" s="746">
        <v>0.90470893585465328</v>
      </c>
      <c r="S165" s="733">
        <v>610</v>
      </c>
    </row>
    <row r="166" spans="1:19" ht="14.4" customHeight="1" x14ac:dyDescent="0.3">
      <c r="A166" s="727" t="s">
        <v>1295</v>
      </c>
      <c r="B166" s="728" t="s">
        <v>1296</v>
      </c>
      <c r="C166" s="728" t="s">
        <v>542</v>
      </c>
      <c r="D166" s="728" t="s">
        <v>760</v>
      </c>
      <c r="E166" s="728" t="s">
        <v>1358</v>
      </c>
      <c r="F166" s="728" t="s">
        <v>1410</v>
      </c>
      <c r="G166" s="728" t="s">
        <v>1411</v>
      </c>
      <c r="H166" s="732"/>
      <c r="I166" s="732"/>
      <c r="J166" s="728"/>
      <c r="K166" s="728"/>
      <c r="L166" s="732">
        <v>2</v>
      </c>
      <c r="M166" s="732">
        <v>4026</v>
      </c>
      <c r="N166" s="728">
        <v>1</v>
      </c>
      <c r="O166" s="728">
        <v>2013</v>
      </c>
      <c r="P166" s="732"/>
      <c r="Q166" s="732"/>
      <c r="R166" s="746"/>
      <c r="S166" s="733"/>
    </row>
    <row r="167" spans="1:19" ht="14.4" customHeight="1" x14ac:dyDescent="0.3">
      <c r="A167" s="727" t="s">
        <v>1295</v>
      </c>
      <c r="B167" s="728" t="s">
        <v>1296</v>
      </c>
      <c r="C167" s="728" t="s">
        <v>542</v>
      </c>
      <c r="D167" s="728" t="s">
        <v>760</v>
      </c>
      <c r="E167" s="728" t="s">
        <v>1358</v>
      </c>
      <c r="F167" s="728" t="s">
        <v>1412</v>
      </c>
      <c r="G167" s="728" t="s">
        <v>1413</v>
      </c>
      <c r="H167" s="732">
        <v>5</v>
      </c>
      <c r="I167" s="732">
        <v>2105</v>
      </c>
      <c r="J167" s="728">
        <v>0.60211670480549195</v>
      </c>
      <c r="K167" s="728">
        <v>421</v>
      </c>
      <c r="L167" s="732">
        <v>8</v>
      </c>
      <c r="M167" s="732">
        <v>3496</v>
      </c>
      <c r="N167" s="728">
        <v>1</v>
      </c>
      <c r="O167" s="728">
        <v>437</v>
      </c>
      <c r="P167" s="732">
        <v>4</v>
      </c>
      <c r="Q167" s="732">
        <v>1748</v>
      </c>
      <c r="R167" s="746">
        <v>0.5</v>
      </c>
      <c r="S167" s="733">
        <v>437</v>
      </c>
    </row>
    <row r="168" spans="1:19" ht="14.4" customHeight="1" x14ac:dyDescent="0.3">
      <c r="A168" s="727" t="s">
        <v>1295</v>
      </c>
      <c r="B168" s="728" t="s">
        <v>1296</v>
      </c>
      <c r="C168" s="728" t="s">
        <v>542</v>
      </c>
      <c r="D168" s="728" t="s">
        <v>760</v>
      </c>
      <c r="E168" s="728" t="s">
        <v>1358</v>
      </c>
      <c r="F168" s="728" t="s">
        <v>1414</v>
      </c>
      <c r="G168" s="728" t="s">
        <v>1415</v>
      </c>
      <c r="H168" s="732">
        <v>123</v>
      </c>
      <c r="I168" s="732">
        <v>159162</v>
      </c>
      <c r="J168" s="728">
        <v>1.0495627975680202</v>
      </c>
      <c r="K168" s="728">
        <v>1294</v>
      </c>
      <c r="L168" s="732">
        <v>113</v>
      </c>
      <c r="M168" s="732">
        <v>151646</v>
      </c>
      <c r="N168" s="728">
        <v>1</v>
      </c>
      <c r="O168" s="728">
        <v>1342</v>
      </c>
      <c r="P168" s="732">
        <v>114</v>
      </c>
      <c r="Q168" s="732">
        <v>152988</v>
      </c>
      <c r="R168" s="746">
        <v>1.0088495575221239</v>
      </c>
      <c r="S168" s="733">
        <v>1342</v>
      </c>
    </row>
    <row r="169" spans="1:19" ht="14.4" customHeight="1" x14ac:dyDescent="0.3">
      <c r="A169" s="727" t="s">
        <v>1295</v>
      </c>
      <c r="B169" s="728" t="s">
        <v>1296</v>
      </c>
      <c r="C169" s="728" t="s">
        <v>542</v>
      </c>
      <c r="D169" s="728" t="s">
        <v>760</v>
      </c>
      <c r="E169" s="728" t="s">
        <v>1358</v>
      </c>
      <c r="F169" s="728" t="s">
        <v>1416</v>
      </c>
      <c r="G169" s="728" t="s">
        <v>1417</v>
      </c>
      <c r="H169" s="732">
        <v>9</v>
      </c>
      <c r="I169" s="732">
        <v>4410</v>
      </c>
      <c r="J169" s="728">
        <v>0.39382032505804609</v>
      </c>
      <c r="K169" s="728">
        <v>490</v>
      </c>
      <c r="L169" s="732">
        <v>22</v>
      </c>
      <c r="M169" s="732">
        <v>11198</v>
      </c>
      <c r="N169" s="728">
        <v>1</v>
      </c>
      <c r="O169" s="728">
        <v>509</v>
      </c>
      <c r="P169" s="732">
        <v>11</v>
      </c>
      <c r="Q169" s="732">
        <v>5599</v>
      </c>
      <c r="R169" s="746">
        <v>0.5</v>
      </c>
      <c r="S169" s="733">
        <v>509</v>
      </c>
    </row>
    <row r="170" spans="1:19" ht="14.4" customHeight="1" x14ac:dyDescent="0.3">
      <c r="A170" s="727" t="s">
        <v>1295</v>
      </c>
      <c r="B170" s="728" t="s">
        <v>1296</v>
      </c>
      <c r="C170" s="728" t="s">
        <v>542</v>
      </c>
      <c r="D170" s="728" t="s">
        <v>760</v>
      </c>
      <c r="E170" s="728" t="s">
        <v>1358</v>
      </c>
      <c r="F170" s="728" t="s">
        <v>1418</v>
      </c>
      <c r="G170" s="728" t="s">
        <v>1419</v>
      </c>
      <c r="H170" s="732">
        <v>6</v>
      </c>
      <c r="I170" s="732">
        <v>13548</v>
      </c>
      <c r="J170" s="728">
        <v>1.9390296264491198</v>
      </c>
      <c r="K170" s="728">
        <v>2258</v>
      </c>
      <c r="L170" s="732">
        <v>3</v>
      </c>
      <c r="M170" s="732">
        <v>6987</v>
      </c>
      <c r="N170" s="728">
        <v>1</v>
      </c>
      <c r="O170" s="728">
        <v>2329</v>
      </c>
      <c r="P170" s="732">
        <v>7</v>
      </c>
      <c r="Q170" s="732">
        <v>16310</v>
      </c>
      <c r="R170" s="746">
        <v>2.3343351939315871</v>
      </c>
      <c r="S170" s="733">
        <v>2330</v>
      </c>
    </row>
    <row r="171" spans="1:19" ht="14.4" customHeight="1" x14ac:dyDescent="0.3">
      <c r="A171" s="727" t="s">
        <v>1295</v>
      </c>
      <c r="B171" s="728" t="s">
        <v>1296</v>
      </c>
      <c r="C171" s="728" t="s">
        <v>542</v>
      </c>
      <c r="D171" s="728" t="s">
        <v>760</v>
      </c>
      <c r="E171" s="728" t="s">
        <v>1358</v>
      </c>
      <c r="F171" s="728" t="s">
        <v>1420</v>
      </c>
      <c r="G171" s="728" t="s">
        <v>1421</v>
      </c>
      <c r="H171" s="732">
        <v>3</v>
      </c>
      <c r="I171" s="732">
        <v>7653</v>
      </c>
      <c r="J171" s="728">
        <v>0.57867674858223062</v>
      </c>
      <c r="K171" s="728">
        <v>2551</v>
      </c>
      <c r="L171" s="732">
        <v>5</v>
      </c>
      <c r="M171" s="732">
        <v>13225</v>
      </c>
      <c r="N171" s="728">
        <v>1</v>
      </c>
      <c r="O171" s="728">
        <v>2645</v>
      </c>
      <c r="P171" s="732">
        <v>9</v>
      </c>
      <c r="Q171" s="732">
        <v>23814</v>
      </c>
      <c r="R171" s="746">
        <v>1.8006805293005672</v>
      </c>
      <c r="S171" s="733">
        <v>2646</v>
      </c>
    </row>
    <row r="172" spans="1:19" ht="14.4" customHeight="1" x14ac:dyDescent="0.3">
      <c r="A172" s="727" t="s">
        <v>1295</v>
      </c>
      <c r="B172" s="728" t="s">
        <v>1296</v>
      </c>
      <c r="C172" s="728" t="s">
        <v>542</v>
      </c>
      <c r="D172" s="728" t="s">
        <v>760</v>
      </c>
      <c r="E172" s="728" t="s">
        <v>1358</v>
      </c>
      <c r="F172" s="728" t="s">
        <v>1422</v>
      </c>
      <c r="G172" s="728" t="s">
        <v>1423</v>
      </c>
      <c r="H172" s="732">
        <v>4</v>
      </c>
      <c r="I172" s="732">
        <v>1324</v>
      </c>
      <c r="J172" s="728">
        <v>3.7401129943502824</v>
      </c>
      <c r="K172" s="728">
        <v>331</v>
      </c>
      <c r="L172" s="732">
        <v>1</v>
      </c>
      <c r="M172" s="732">
        <v>354</v>
      </c>
      <c r="N172" s="728">
        <v>1</v>
      </c>
      <c r="O172" s="728">
        <v>354</v>
      </c>
      <c r="P172" s="732">
        <v>4</v>
      </c>
      <c r="Q172" s="732">
        <v>1420</v>
      </c>
      <c r="R172" s="746">
        <v>4.0112994350282483</v>
      </c>
      <c r="S172" s="733">
        <v>355</v>
      </c>
    </row>
    <row r="173" spans="1:19" ht="14.4" customHeight="1" x14ac:dyDescent="0.3">
      <c r="A173" s="727" t="s">
        <v>1295</v>
      </c>
      <c r="B173" s="728" t="s">
        <v>1296</v>
      </c>
      <c r="C173" s="728" t="s">
        <v>542</v>
      </c>
      <c r="D173" s="728" t="s">
        <v>760</v>
      </c>
      <c r="E173" s="728" t="s">
        <v>1358</v>
      </c>
      <c r="F173" s="728" t="s">
        <v>1424</v>
      </c>
      <c r="G173" s="728" t="s">
        <v>1425</v>
      </c>
      <c r="H173" s="732">
        <v>2</v>
      </c>
      <c r="I173" s="732">
        <v>374</v>
      </c>
      <c r="J173" s="728">
        <v>1.917948717948718</v>
      </c>
      <c r="K173" s="728">
        <v>187</v>
      </c>
      <c r="L173" s="732">
        <v>1</v>
      </c>
      <c r="M173" s="732">
        <v>195</v>
      </c>
      <c r="N173" s="728">
        <v>1</v>
      </c>
      <c r="O173" s="728">
        <v>195</v>
      </c>
      <c r="P173" s="732">
        <v>1</v>
      </c>
      <c r="Q173" s="732">
        <v>195</v>
      </c>
      <c r="R173" s="746">
        <v>1</v>
      </c>
      <c r="S173" s="733">
        <v>195</v>
      </c>
    </row>
    <row r="174" spans="1:19" ht="14.4" customHeight="1" x14ac:dyDescent="0.3">
      <c r="A174" s="727" t="s">
        <v>1295</v>
      </c>
      <c r="B174" s="728" t="s">
        <v>1296</v>
      </c>
      <c r="C174" s="728" t="s">
        <v>542</v>
      </c>
      <c r="D174" s="728" t="s">
        <v>760</v>
      </c>
      <c r="E174" s="728" t="s">
        <v>1358</v>
      </c>
      <c r="F174" s="728" t="s">
        <v>1426</v>
      </c>
      <c r="G174" s="728" t="s">
        <v>1427</v>
      </c>
      <c r="H174" s="732"/>
      <c r="I174" s="732"/>
      <c r="J174" s="728"/>
      <c r="K174" s="728"/>
      <c r="L174" s="732"/>
      <c r="M174" s="732"/>
      <c r="N174" s="728"/>
      <c r="O174" s="728"/>
      <c r="P174" s="732">
        <v>1</v>
      </c>
      <c r="Q174" s="732">
        <v>1036</v>
      </c>
      <c r="R174" s="746"/>
      <c r="S174" s="733">
        <v>1036</v>
      </c>
    </row>
    <row r="175" spans="1:19" ht="14.4" customHeight="1" x14ac:dyDescent="0.3">
      <c r="A175" s="727" t="s">
        <v>1295</v>
      </c>
      <c r="B175" s="728" t="s">
        <v>1296</v>
      </c>
      <c r="C175" s="728" t="s">
        <v>542</v>
      </c>
      <c r="D175" s="728" t="s">
        <v>760</v>
      </c>
      <c r="E175" s="728" t="s">
        <v>1358</v>
      </c>
      <c r="F175" s="728" t="s">
        <v>1428</v>
      </c>
      <c r="G175" s="728" t="s">
        <v>1429</v>
      </c>
      <c r="H175" s="732">
        <v>1</v>
      </c>
      <c r="I175" s="732">
        <v>502</v>
      </c>
      <c r="J175" s="728">
        <v>0.95619047619047615</v>
      </c>
      <c r="K175" s="728">
        <v>502</v>
      </c>
      <c r="L175" s="732">
        <v>1</v>
      </c>
      <c r="M175" s="732">
        <v>525</v>
      </c>
      <c r="N175" s="728">
        <v>1</v>
      </c>
      <c r="O175" s="728">
        <v>525</v>
      </c>
      <c r="P175" s="732">
        <v>1</v>
      </c>
      <c r="Q175" s="732">
        <v>525</v>
      </c>
      <c r="R175" s="746">
        <v>1</v>
      </c>
      <c r="S175" s="733">
        <v>525</v>
      </c>
    </row>
    <row r="176" spans="1:19" ht="14.4" customHeight="1" x14ac:dyDescent="0.3">
      <c r="A176" s="727" t="s">
        <v>1295</v>
      </c>
      <c r="B176" s="728" t="s">
        <v>1296</v>
      </c>
      <c r="C176" s="728" t="s">
        <v>542</v>
      </c>
      <c r="D176" s="728" t="s">
        <v>760</v>
      </c>
      <c r="E176" s="728" t="s">
        <v>1358</v>
      </c>
      <c r="F176" s="728" t="s">
        <v>1430</v>
      </c>
      <c r="G176" s="728" t="s">
        <v>1431</v>
      </c>
      <c r="H176" s="732">
        <v>1</v>
      </c>
      <c r="I176" s="732">
        <v>134</v>
      </c>
      <c r="J176" s="728"/>
      <c r="K176" s="728">
        <v>134</v>
      </c>
      <c r="L176" s="732"/>
      <c r="M176" s="732"/>
      <c r="N176" s="728"/>
      <c r="O176" s="728"/>
      <c r="P176" s="732"/>
      <c r="Q176" s="732"/>
      <c r="R176" s="746"/>
      <c r="S176" s="733"/>
    </row>
    <row r="177" spans="1:19" ht="14.4" customHeight="1" x14ac:dyDescent="0.3">
      <c r="A177" s="727" t="s">
        <v>1295</v>
      </c>
      <c r="B177" s="728" t="s">
        <v>1296</v>
      </c>
      <c r="C177" s="728" t="s">
        <v>542</v>
      </c>
      <c r="D177" s="728" t="s">
        <v>760</v>
      </c>
      <c r="E177" s="728" t="s">
        <v>1358</v>
      </c>
      <c r="F177" s="728" t="s">
        <v>1434</v>
      </c>
      <c r="G177" s="728" t="s">
        <v>1435</v>
      </c>
      <c r="H177" s="732"/>
      <c r="I177" s="732"/>
      <c r="J177" s="728"/>
      <c r="K177" s="728"/>
      <c r="L177" s="732">
        <v>3</v>
      </c>
      <c r="M177" s="732">
        <v>2154</v>
      </c>
      <c r="N177" s="728">
        <v>1</v>
      </c>
      <c r="O177" s="728">
        <v>718</v>
      </c>
      <c r="P177" s="732">
        <v>9</v>
      </c>
      <c r="Q177" s="732">
        <v>6471</v>
      </c>
      <c r="R177" s="746">
        <v>3.0041782729805013</v>
      </c>
      <c r="S177" s="733">
        <v>719</v>
      </c>
    </row>
    <row r="178" spans="1:19" ht="14.4" customHeight="1" x14ac:dyDescent="0.3">
      <c r="A178" s="727" t="s">
        <v>1295</v>
      </c>
      <c r="B178" s="728" t="s">
        <v>1296</v>
      </c>
      <c r="C178" s="728" t="s">
        <v>542</v>
      </c>
      <c r="D178" s="728" t="s">
        <v>761</v>
      </c>
      <c r="E178" s="728" t="s">
        <v>1300</v>
      </c>
      <c r="F178" s="728" t="s">
        <v>1305</v>
      </c>
      <c r="G178" s="728" t="s">
        <v>1306</v>
      </c>
      <c r="H178" s="732"/>
      <c r="I178" s="732"/>
      <c r="J178" s="728"/>
      <c r="K178" s="728"/>
      <c r="L178" s="732">
        <v>5286</v>
      </c>
      <c r="M178" s="732">
        <v>27751.5</v>
      </c>
      <c r="N178" s="728">
        <v>1</v>
      </c>
      <c r="O178" s="728">
        <v>5.25</v>
      </c>
      <c r="P178" s="732">
        <v>7018</v>
      </c>
      <c r="Q178" s="732">
        <v>46033.900000000009</v>
      </c>
      <c r="R178" s="746">
        <v>1.6587896149757675</v>
      </c>
      <c r="S178" s="733">
        <v>6.5594043887147349</v>
      </c>
    </row>
    <row r="179" spans="1:19" ht="14.4" customHeight="1" x14ac:dyDescent="0.3">
      <c r="A179" s="727" t="s">
        <v>1295</v>
      </c>
      <c r="B179" s="728" t="s">
        <v>1296</v>
      </c>
      <c r="C179" s="728" t="s">
        <v>542</v>
      </c>
      <c r="D179" s="728" t="s">
        <v>761</v>
      </c>
      <c r="E179" s="728" t="s">
        <v>1300</v>
      </c>
      <c r="F179" s="728" t="s">
        <v>1311</v>
      </c>
      <c r="G179" s="728" t="s">
        <v>1312</v>
      </c>
      <c r="H179" s="732">
        <v>160317</v>
      </c>
      <c r="I179" s="732">
        <v>915513.52999999956</v>
      </c>
      <c r="J179" s="728">
        <v>0.86955841968531811</v>
      </c>
      <c r="K179" s="728">
        <v>5.7106453464074276</v>
      </c>
      <c r="L179" s="732">
        <v>173050</v>
      </c>
      <c r="M179" s="732">
        <v>1052848.7900000003</v>
      </c>
      <c r="N179" s="728">
        <v>1</v>
      </c>
      <c r="O179" s="728">
        <v>6.0840727535394414</v>
      </c>
      <c r="P179" s="732">
        <v>162379</v>
      </c>
      <c r="Q179" s="732">
        <v>858984.91000000015</v>
      </c>
      <c r="R179" s="746">
        <v>0.81586730987267408</v>
      </c>
      <c r="S179" s="733">
        <v>5.2900000000000009</v>
      </c>
    </row>
    <row r="180" spans="1:19" ht="14.4" customHeight="1" x14ac:dyDescent="0.3">
      <c r="A180" s="727" t="s">
        <v>1295</v>
      </c>
      <c r="B180" s="728" t="s">
        <v>1296</v>
      </c>
      <c r="C180" s="728" t="s">
        <v>542</v>
      </c>
      <c r="D180" s="728" t="s">
        <v>761</v>
      </c>
      <c r="E180" s="728" t="s">
        <v>1300</v>
      </c>
      <c r="F180" s="728" t="s">
        <v>1313</v>
      </c>
      <c r="G180" s="728" t="s">
        <v>1314</v>
      </c>
      <c r="H180" s="732"/>
      <c r="I180" s="732"/>
      <c r="J180" s="728"/>
      <c r="K180" s="728"/>
      <c r="L180" s="732">
        <v>360</v>
      </c>
      <c r="M180" s="732">
        <v>3226.3599999999997</v>
      </c>
      <c r="N180" s="728">
        <v>1</v>
      </c>
      <c r="O180" s="728">
        <v>8.9621111111111098</v>
      </c>
      <c r="P180" s="732">
        <v>141</v>
      </c>
      <c r="Q180" s="732">
        <v>1288.74</v>
      </c>
      <c r="R180" s="746">
        <v>0.39944085594911916</v>
      </c>
      <c r="S180" s="733">
        <v>9.14</v>
      </c>
    </row>
    <row r="181" spans="1:19" ht="14.4" customHeight="1" x14ac:dyDescent="0.3">
      <c r="A181" s="727" t="s">
        <v>1295</v>
      </c>
      <c r="B181" s="728" t="s">
        <v>1296</v>
      </c>
      <c r="C181" s="728" t="s">
        <v>542</v>
      </c>
      <c r="D181" s="728" t="s">
        <v>761</v>
      </c>
      <c r="E181" s="728" t="s">
        <v>1300</v>
      </c>
      <c r="F181" s="728" t="s">
        <v>1319</v>
      </c>
      <c r="G181" s="728" t="s">
        <v>1320</v>
      </c>
      <c r="H181" s="732">
        <v>700</v>
      </c>
      <c r="I181" s="732">
        <v>13167</v>
      </c>
      <c r="J181" s="728"/>
      <c r="K181" s="728">
        <v>18.809999999999999</v>
      </c>
      <c r="L181" s="732"/>
      <c r="M181" s="732"/>
      <c r="N181" s="728"/>
      <c r="O181" s="728"/>
      <c r="P181" s="732"/>
      <c r="Q181" s="732"/>
      <c r="R181" s="746"/>
      <c r="S181" s="733"/>
    </row>
    <row r="182" spans="1:19" ht="14.4" customHeight="1" x14ac:dyDescent="0.3">
      <c r="A182" s="727" t="s">
        <v>1295</v>
      </c>
      <c r="B182" s="728" t="s">
        <v>1296</v>
      </c>
      <c r="C182" s="728" t="s">
        <v>542</v>
      </c>
      <c r="D182" s="728" t="s">
        <v>761</v>
      </c>
      <c r="E182" s="728" t="s">
        <v>1300</v>
      </c>
      <c r="F182" s="728" t="s">
        <v>1323</v>
      </c>
      <c r="G182" s="728" t="s">
        <v>1324</v>
      </c>
      <c r="H182" s="732">
        <v>1000</v>
      </c>
      <c r="I182" s="732">
        <v>6620</v>
      </c>
      <c r="J182" s="728"/>
      <c r="K182" s="728">
        <v>6.62</v>
      </c>
      <c r="L182" s="732"/>
      <c r="M182" s="732"/>
      <c r="N182" s="728"/>
      <c r="O182" s="728"/>
      <c r="P182" s="732"/>
      <c r="Q182" s="732"/>
      <c r="R182" s="746"/>
      <c r="S182" s="733"/>
    </row>
    <row r="183" spans="1:19" ht="14.4" customHeight="1" x14ac:dyDescent="0.3">
      <c r="A183" s="727" t="s">
        <v>1295</v>
      </c>
      <c r="B183" s="728" t="s">
        <v>1296</v>
      </c>
      <c r="C183" s="728" t="s">
        <v>542</v>
      </c>
      <c r="D183" s="728" t="s">
        <v>761</v>
      </c>
      <c r="E183" s="728" t="s">
        <v>1300</v>
      </c>
      <c r="F183" s="728" t="s">
        <v>1325</v>
      </c>
      <c r="G183" s="728" t="s">
        <v>1326</v>
      </c>
      <c r="H183" s="732">
        <v>1480</v>
      </c>
      <c r="I183" s="732">
        <v>29074.400000000001</v>
      </c>
      <c r="J183" s="728">
        <v>0.69798673185665183</v>
      </c>
      <c r="K183" s="728">
        <v>19.644864864864864</v>
      </c>
      <c r="L183" s="732">
        <v>2067</v>
      </c>
      <c r="M183" s="732">
        <v>41654.660000000003</v>
      </c>
      <c r="N183" s="728">
        <v>1</v>
      </c>
      <c r="O183" s="728">
        <v>20.152230285437835</v>
      </c>
      <c r="P183" s="732"/>
      <c r="Q183" s="732"/>
      <c r="R183" s="746"/>
      <c r="S183" s="733"/>
    </row>
    <row r="184" spans="1:19" ht="14.4" customHeight="1" x14ac:dyDescent="0.3">
      <c r="A184" s="727" t="s">
        <v>1295</v>
      </c>
      <c r="B184" s="728" t="s">
        <v>1296</v>
      </c>
      <c r="C184" s="728" t="s">
        <v>542</v>
      </c>
      <c r="D184" s="728" t="s">
        <v>761</v>
      </c>
      <c r="E184" s="728" t="s">
        <v>1300</v>
      </c>
      <c r="F184" s="728" t="s">
        <v>1331</v>
      </c>
      <c r="G184" s="728" t="s">
        <v>1332</v>
      </c>
      <c r="H184" s="732"/>
      <c r="I184" s="732"/>
      <c r="J184" s="728"/>
      <c r="K184" s="728"/>
      <c r="L184" s="732">
        <v>24</v>
      </c>
      <c r="M184" s="732">
        <v>51929.759999999966</v>
      </c>
      <c r="N184" s="728">
        <v>1</v>
      </c>
      <c r="O184" s="728">
        <v>2163.7399999999984</v>
      </c>
      <c r="P184" s="732">
        <v>35</v>
      </c>
      <c r="Q184" s="732">
        <v>69532.750000000015</v>
      </c>
      <c r="R184" s="746">
        <v>1.3389769180523858</v>
      </c>
      <c r="S184" s="733">
        <v>1986.6500000000003</v>
      </c>
    </row>
    <row r="185" spans="1:19" ht="14.4" customHeight="1" x14ac:dyDescent="0.3">
      <c r="A185" s="727" t="s">
        <v>1295</v>
      </c>
      <c r="B185" s="728" t="s">
        <v>1296</v>
      </c>
      <c r="C185" s="728" t="s">
        <v>542</v>
      </c>
      <c r="D185" s="728" t="s">
        <v>761</v>
      </c>
      <c r="E185" s="728" t="s">
        <v>1300</v>
      </c>
      <c r="F185" s="728" t="s">
        <v>1335</v>
      </c>
      <c r="G185" s="728" t="s">
        <v>1336</v>
      </c>
      <c r="H185" s="732">
        <v>42034</v>
      </c>
      <c r="I185" s="732">
        <v>143696.52000000005</v>
      </c>
      <c r="J185" s="728">
        <v>0.47437115579221223</v>
      </c>
      <c r="K185" s="728">
        <v>3.4185782937621938</v>
      </c>
      <c r="L185" s="732">
        <v>75314</v>
      </c>
      <c r="M185" s="732">
        <v>302920.02</v>
      </c>
      <c r="N185" s="728">
        <v>1</v>
      </c>
      <c r="O185" s="728">
        <v>4.0220944313142315</v>
      </c>
      <c r="P185" s="732">
        <v>53750</v>
      </c>
      <c r="Q185" s="732">
        <v>202637.49999999994</v>
      </c>
      <c r="R185" s="746">
        <v>0.66894720263124219</v>
      </c>
      <c r="S185" s="733">
        <v>3.7699999999999991</v>
      </c>
    </row>
    <row r="186" spans="1:19" ht="14.4" customHeight="1" x14ac:dyDescent="0.3">
      <c r="A186" s="727" t="s">
        <v>1295</v>
      </c>
      <c r="B186" s="728" t="s">
        <v>1296</v>
      </c>
      <c r="C186" s="728" t="s">
        <v>542</v>
      </c>
      <c r="D186" s="728" t="s">
        <v>761</v>
      </c>
      <c r="E186" s="728" t="s">
        <v>1300</v>
      </c>
      <c r="F186" s="728" t="s">
        <v>1337</v>
      </c>
      <c r="G186" s="728" t="s">
        <v>1338</v>
      </c>
      <c r="H186" s="732"/>
      <c r="I186" s="732"/>
      <c r="J186" s="728"/>
      <c r="K186" s="728"/>
      <c r="L186" s="732"/>
      <c r="M186" s="732"/>
      <c r="N186" s="728"/>
      <c r="O186" s="728"/>
      <c r="P186" s="732">
        <v>9328</v>
      </c>
      <c r="Q186" s="732">
        <v>57926.879999999997</v>
      </c>
      <c r="R186" s="746"/>
      <c r="S186" s="733">
        <v>6.21</v>
      </c>
    </row>
    <row r="187" spans="1:19" ht="14.4" customHeight="1" x14ac:dyDescent="0.3">
      <c r="A187" s="727" t="s">
        <v>1295</v>
      </c>
      <c r="B187" s="728" t="s">
        <v>1296</v>
      </c>
      <c r="C187" s="728" t="s">
        <v>542</v>
      </c>
      <c r="D187" s="728" t="s">
        <v>761</v>
      </c>
      <c r="E187" s="728" t="s">
        <v>1300</v>
      </c>
      <c r="F187" s="728" t="s">
        <v>1343</v>
      </c>
      <c r="G187" s="728" t="s">
        <v>1344</v>
      </c>
      <c r="H187" s="732">
        <v>540</v>
      </c>
      <c r="I187" s="732">
        <v>89834.4</v>
      </c>
      <c r="J187" s="728"/>
      <c r="K187" s="728">
        <v>166.35999999999999</v>
      </c>
      <c r="L187" s="732"/>
      <c r="M187" s="732"/>
      <c r="N187" s="728"/>
      <c r="O187" s="728"/>
      <c r="P187" s="732"/>
      <c r="Q187" s="732"/>
      <c r="R187" s="746"/>
      <c r="S187" s="733"/>
    </row>
    <row r="188" spans="1:19" ht="14.4" customHeight="1" x14ac:dyDescent="0.3">
      <c r="A188" s="727" t="s">
        <v>1295</v>
      </c>
      <c r="B188" s="728" t="s">
        <v>1296</v>
      </c>
      <c r="C188" s="728" t="s">
        <v>542</v>
      </c>
      <c r="D188" s="728" t="s">
        <v>761</v>
      </c>
      <c r="E188" s="728" t="s">
        <v>1300</v>
      </c>
      <c r="F188" s="728" t="s">
        <v>1345</v>
      </c>
      <c r="G188" s="728" t="s">
        <v>1346</v>
      </c>
      <c r="H188" s="732">
        <v>100</v>
      </c>
      <c r="I188" s="732">
        <v>2024</v>
      </c>
      <c r="J188" s="728"/>
      <c r="K188" s="728">
        <v>20.239999999999998</v>
      </c>
      <c r="L188" s="732"/>
      <c r="M188" s="732"/>
      <c r="N188" s="728"/>
      <c r="O188" s="728"/>
      <c r="P188" s="732"/>
      <c r="Q188" s="732"/>
      <c r="R188" s="746"/>
      <c r="S188" s="733"/>
    </row>
    <row r="189" spans="1:19" ht="14.4" customHeight="1" x14ac:dyDescent="0.3">
      <c r="A189" s="727" t="s">
        <v>1295</v>
      </c>
      <c r="B189" s="728" t="s">
        <v>1296</v>
      </c>
      <c r="C189" s="728" t="s">
        <v>542</v>
      </c>
      <c r="D189" s="728" t="s">
        <v>761</v>
      </c>
      <c r="E189" s="728" t="s">
        <v>1300</v>
      </c>
      <c r="F189" s="728" t="s">
        <v>1352</v>
      </c>
      <c r="G189" s="728" t="s">
        <v>1353</v>
      </c>
      <c r="H189" s="732"/>
      <c r="I189" s="732"/>
      <c r="J189" s="728"/>
      <c r="K189" s="728"/>
      <c r="L189" s="732"/>
      <c r="M189" s="732"/>
      <c r="N189" s="728"/>
      <c r="O189" s="728"/>
      <c r="P189" s="732">
        <v>1</v>
      </c>
      <c r="Q189" s="732">
        <v>108562.2</v>
      </c>
      <c r="R189" s="746"/>
      <c r="S189" s="733">
        <v>108562.2</v>
      </c>
    </row>
    <row r="190" spans="1:19" ht="14.4" customHeight="1" x14ac:dyDescent="0.3">
      <c r="A190" s="727" t="s">
        <v>1295</v>
      </c>
      <c r="B190" s="728" t="s">
        <v>1296</v>
      </c>
      <c r="C190" s="728" t="s">
        <v>542</v>
      </c>
      <c r="D190" s="728" t="s">
        <v>761</v>
      </c>
      <c r="E190" s="728" t="s">
        <v>1358</v>
      </c>
      <c r="F190" s="728" t="s">
        <v>1359</v>
      </c>
      <c r="G190" s="728" t="s">
        <v>1360</v>
      </c>
      <c r="H190" s="732">
        <v>6</v>
      </c>
      <c r="I190" s="732">
        <v>210</v>
      </c>
      <c r="J190" s="728">
        <v>2.8378378378378377</v>
      </c>
      <c r="K190" s="728">
        <v>35</v>
      </c>
      <c r="L190" s="732">
        <v>2</v>
      </c>
      <c r="M190" s="732">
        <v>74</v>
      </c>
      <c r="N190" s="728">
        <v>1</v>
      </c>
      <c r="O190" s="728">
        <v>37</v>
      </c>
      <c r="P190" s="732">
        <v>2</v>
      </c>
      <c r="Q190" s="732">
        <v>74</v>
      </c>
      <c r="R190" s="746">
        <v>1</v>
      </c>
      <c r="S190" s="733">
        <v>37</v>
      </c>
    </row>
    <row r="191" spans="1:19" ht="14.4" customHeight="1" x14ac:dyDescent="0.3">
      <c r="A191" s="727" t="s">
        <v>1295</v>
      </c>
      <c r="B191" s="728" t="s">
        <v>1296</v>
      </c>
      <c r="C191" s="728" t="s">
        <v>542</v>
      </c>
      <c r="D191" s="728" t="s">
        <v>761</v>
      </c>
      <c r="E191" s="728" t="s">
        <v>1358</v>
      </c>
      <c r="F191" s="728" t="s">
        <v>1361</v>
      </c>
      <c r="G191" s="728" t="s">
        <v>1362</v>
      </c>
      <c r="H191" s="732">
        <v>67</v>
      </c>
      <c r="I191" s="732">
        <v>28408</v>
      </c>
      <c r="J191" s="728">
        <v>0.95711060948081261</v>
      </c>
      <c r="K191" s="728">
        <v>424</v>
      </c>
      <c r="L191" s="732">
        <v>67</v>
      </c>
      <c r="M191" s="732">
        <v>29681</v>
      </c>
      <c r="N191" s="728">
        <v>1</v>
      </c>
      <c r="O191" s="728">
        <v>443</v>
      </c>
      <c r="P191" s="732">
        <v>62</v>
      </c>
      <c r="Q191" s="732">
        <v>27528</v>
      </c>
      <c r="R191" s="746">
        <v>0.92746201273541995</v>
      </c>
      <c r="S191" s="733">
        <v>444</v>
      </c>
    </row>
    <row r="192" spans="1:19" ht="14.4" customHeight="1" x14ac:dyDescent="0.3">
      <c r="A192" s="727" t="s">
        <v>1295</v>
      </c>
      <c r="B192" s="728" t="s">
        <v>1296</v>
      </c>
      <c r="C192" s="728" t="s">
        <v>542</v>
      </c>
      <c r="D192" s="728" t="s">
        <v>761</v>
      </c>
      <c r="E192" s="728" t="s">
        <v>1358</v>
      </c>
      <c r="F192" s="728" t="s">
        <v>1365</v>
      </c>
      <c r="G192" s="728" t="s">
        <v>1366</v>
      </c>
      <c r="H192" s="732"/>
      <c r="I192" s="732"/>
      <c r="J192" s="728"/>
      <c r="K192" s="728"/>
      <c r="L192" s="732"/>
      <c r="M192" s="732"/>
      <c r="N192" s="728"/>
      <c r="O192" s="728"/>
      <c r="P192" s="732">
        <v>1</v>
      </c>
      <c r="Q192" s="732">
        <v>352</v>
      </c>
      <c r="R192" s="746"/>
      <c r="S192" s="733">
        <v>352</v>
      </c>
    </row>
    <row r="193" spans="1:19" ht="14.4" customHeight="1" x14ac:dyDescent="0.3">
      <c r="A193" s="727" t="s">
        <v>1295</v>
      </c>
      <c r="B193" s="728" t="s">
        <v>1296</v>
      </c>
      <c r="C193" s="728" t="s">
        <v>542</v>
      </c>
      <c r="D193" s="728" t="s">
        <v>761</v>
      </c>
      <c r="E193" s="728" t="s">
        <v>1358</v>
      </c>
      <c r="F193" s="728" t="s">
        <v>877</v>
      </c>
      <c r="G193" s="728" t="s">
        <v>1371</v>
      </c>
      <c r="H193" s="732">
        <v>1</v>
      </c>
      <c r="I193" s="732">
        <v>1672</v>
      </c>
      <c r="J193" s="728"/>
      <c r="K193" s="728">
        <v>1672</v>
      </c>
      <c r="L193" s="732"/>
      <c r="M193" s="732"/>
      <c r="N193" s="728"/>
      <c r="O193" s="728"/>
      <c r="P193" s="732"/>
      <c r="Q193" s="732"/>
      <c r="R193" s="746"/>
      <c r="S193" s="733"/>
    </row>
    <row r="194" spans="1:19" ht="14.4" customHeight="1" x14ac:dyDescent="0.3">
      <c r="A194" s="727" t="s">
        <v>1295</v>
      </c>
      <c r="B194" s="728" t="s">
        <v>1296</v>
      </c>
      <c r="C194" s="728" t="s">
        <v>542</v>
      </c>
      <c r="D194" s="728" t="s">
        <v>761</v>
      </c>
      <c r="E194" s="728" t="s">
        <v>1358</v>
      </c>
      <c r="F194" s="728" t="s">
        <v>1380</v>
      </c>
      <c r="G194" s="728" t="s">
        <v>1381</v>
      </c>
      <c r="H194" s="732"/>
      <c r="I194" s="732"/>
      <c r="J194" s="728"/>
      <c r="K194" s="728"/>
      <c r="L194" s="732">
        <v>5</v>
      </c>
      <c r="M194" s="732">
        <v>7155</v>
      </c>
      <c r="N194" s="728">
        <v>1</v>
      </c>
      <c r="O194" s="728">
        <v>1431</v>
      </c>
      <c r="P194" s="732">
        <v>3</v>
      </c>
      <c r="Q194" s="732">
        <v>4293</v>
      </c>
      <c r="R194" s="746">
        <v>0.6</v>
      </c>
      <c r="S194" s="733">
        <v>1431</v>
      </c>
    </row>
    <row r="195" spans="1:19" ht="14.4" customHeight="1" x14ac:dyDescent="0.3">
      <c r="A195" s="727" t="s">
        <v>1295</v>
      </c>
      <c r="B195" s="728" t="s">
        <v>1296</v>
      </c>
      <c r="C195" s="728" t="s">
        <v>542</v>
      </c>
      <c r="D195" s="728" t="s">
        <v>761</v>
      </c>
      <c r="E195" s="728" t="s">
        <v>1358</v>
      </c>
      <c r="F195" s="728" t="s">
        <v>1386</v>
      </c>
      <c r="G195" s="728" t="s">
        <v>1387</v>
      </c>
      <c r="H195" s="732"/>
      <c r="I195" s="732"/>
      <c r="J195" s="728"/>
      <c r="K195" s="728"/>
      <c r="L195" s="732">
        <v>8</v>
      </c>
      <c r="M195" s="732">
        <v>9704</v>
      </c>
      <c r="N195" s="728">
        <v>1</v>
      </c>
      <c r="O195" s="728">
        <v>1213</v>
      </c>
      <c r="P195" s="732">
        <v>6</v>
      </c>
      <c r="Q195" s="732">
        <v>7278</v>
      </c>
      <c r="R195" s="746">
        <v>0.75</v>
      </c>
      <c r="S195" s="733">
        <v>1213</v>
      </c>
    </row>
    <row r="196" spans="1:19" ht="14.4" customHeight="1" x14ac:dyDescent="0.3">
      <c r="A196" s="727" t="s">
        <v>1295</v>
      </c>
      <c r="B196" s="728" t="s">
        <v>1296</v>
      </c>
      <c r="C196" s="728" t="s">
        <v>542</v>
      </c>
      <c r="D196" s="728" t="s">
        <v>761</v>
      </c>
      <c r="E196" s="728" t="s">
        <v>1358</v>
      </c>
      <c r="F196" s="728" t="s">
        <v>1390</v>
      </c>
      <c r="G196" s="728" t="s">
        <v>1391</v>
      </c>
      <c r="H196" s="732"/>
      <c r="I196" s="732"/>
      <c r="J196" s="728"/>
      <c r="K196" s="728"/>
      <c r="L196" s="732">
        <v>23</v>
      </c>
      <c r="M196" s="732">
        <v>15663</v>
      </c>
      <c r="N196" s="728">
        <v>1</v>
      </c>
      <c r="O196" s="728">
        <v>681</v>
      </c>
      <c r="P196" s="732">
        <v>35</v>
      </c>
      <c r="Q196" s="732">
        <v>23870</v>
      </c>
      <c r="R196" s="746">
        <v>1.5239736959713976</v>
      </c>
      <c r="S196" s="733">
        <v>682</v>
      </c>
    </row>
    <row r="197" spans="1:19" ht="14.4" customHeight="1" x14ac:dyDescent="0.3">
      <c r="A197" s="727" t="s">
        <v>1295</v>
      </c>
      <c r="B197" s="728" t="s">
        <v>1296</v>
      </c>
      <c r="C197" s="728" t="s">
        <v>542</v>
      </c>
      <c r="D197" s="728" t="s">
        <v>761</v>
      </c>
      <c r="E197" s="728" t="s">
        <v>1358</v>
      </c>
      <c r="F197" s="728" t="s">
        <v>1392</v>
      </c>
      <c r="G197" s="728" t="s">
        <v>1393</v>
      </c>
      <c r="H197" s="732">
        <v>1</v>
      </c>
      <c r="I197" s="732">
        <v>689</v>
      </c>
      <c r="J197" s="728"/>
      <c r="K197" s="728">
        <v>689</v>
      </c>
      <c r="L197" s="732"/>
      <c r="M197" s="732"/>
      <c r="N197" s="728"/>
      <c r="O197" s="728"/>
      <c r="P197" s="732"/>
      <c r="Q197" s="732"/>
      <c r="R197" s="746"/>
      <c r="S197" s="733"/>
    </row>
    <row r="198" spans="1:19" ht="14.4" customHeight="1" x14ac:dyDescent="0.3">
      <c r="A198" s="727" t="s">
        <v>1295</v>
      </c>
      <c r="B198" s="728" t="s">
        <v>1296</v>
      </c>
      <c r="C198" s="728" t="s">
        <v>542</v>
      </c>
      <c r="D198" s="728" t="s">
        <v>761</v>
      </c>
      <c r="E198" s="728" t="s">
        <v>1358</v>
      </c>
      <c r="F198" s="728" t="s">
        <v>1394</v>
      </c>
      <c r="G198" s="728" t="s">
        <v>1395</v>
      </c>
      <c r="H198" s="732">
        <v>1</v>
      </c>
      <c r="I198" s="732">
        <v>2543</v>
      </c>
      <c r="J198" s="728"/>
      <c r="K198" s="728">
        <v>2543</v>
      </c>
      <c r="L198" s="732"/>
      <c r="M198" s="732"/>
      <c r="N198" s="728"/>
      <c r="O198" s="728"/>
      <c r="P198" s="732">
        <v>3</v>
      </c>
      <c r="Q198" s="732">
        <v>7914</v>
      </c>
      <c r="R198" s="746"/>
      <c r="S198" s="733">
        <v>2638</v>
      </c>
    </row>
    <row r="199" spans="1:19" ht="14.4" customHeight="1" x14ac:dyDescent="0.3">
      <c r="A199" s="727" t="s">
        <v>1295</v>
      </c>
      <c r="B199" s="728" t="s">
        <v>1296</v>
      </c>
      <c r="C199" s="728" t="s">
        <v>542</v>
      </c>
      <c r="D199" s="728" t="s">
        <v>761</v>
      </c>
      <c r="E199" s="728" t="s">
        <v>1358</v>
      </c>
      <c r="F199" s="728" t="s">
        <v>1396</v>
      </c>
      <c r="G199" s="728" t="s">
        <v>1397</v>
      </c>
      <c r="H199" s="732">
        <v>646</v>
      </c>
      <c r="I199" s="732">
        <v>1138252</v>
      </c>
      <c r="J199" s="728">
        <v>0.70395002937629492</v>
      </c>
      <c r="K199" s="728">
        <v>1762</v>
      </c>
      <c r="L199" s="732">
        <v>886</v>
      </c>
      <c r="M199" s="732">
        <v>1616950</v>
      </c>
      <c r="N199" s="728">
        <v>1</v>
      </c>
      <c r="O199" s="728">
        <v>1825</v>
      </c>
      <c r="P199" s="732">
        <v>806</v>
      </c>
      <c r="Q199" s="732">
        <v>1470950</v>
      </c>
      <c r="R199" s="746">
        <v>0.90970654627539504</v>
      </c>
      <c r="S199" s="733">
        <v>1825</v>
      </c>
    </row>
    <row r="200" spans="1:19" ht="14.4" customHeight="1" x14ac:dyDescent="0.3">
      <c r="A200" s="727" t="s">
        <v>1295</v>
      </c>
      <c r="B200" s="728" t="s">
        <v>1296</v>
      </c>
      <c r="C200" s="728" t="s">
        <v>542</v>
      </c>
      <c r="D200" s="728" t="s">
        <v>761</v>
      </c>
      <c r="E200" s="728" t="s">
        <v>1358</v>
      </c>
      <c r="F200" s="728" t="s">
        <v>1398</v>
      </c>
      <c r="G200" s="728" t="s">
        <v>1399</v>
      </c>
      <c r="H200" s="732">
        <v>447</v>
      </c>
      <c r="I200" s="732">
        <v>184611</v>
      </c>
      <c r="J200" s="728">
        <v>0.90405183052241878</v>
      </c>
      <c r="K200" s="728">
        <v>413</v>
      </c>
      <c r="L200" s="732">
        <v>476</v>
      </c>
      <c r="M200" s="732">
        <v>204204</v>
      </c>
      <c r="N200" s="728">
        <v>1</v>
      </c>
      <c r="O200" s="728">
        <v>429</v>
      </c>
      <c r="P200" s="732">
        <v>463</v>
      </c>
      <c r="Q200" s="732">
        <v>198627</v>
      </c>
      <c r="R200" s="746">
        <v>0.97268907563025209</v>
      </c>
      <c r="S200" s="733">
        <v>429</v>
      </c>
    </row>
    <row r="201" spans="1:19" ht="14.4" customHeight="1" x14ac:dyDescent="0.3">
      <c r="A201" s="727" t="s">
        <v>1295</v>
      </c>
      <c r="B201" s="728" t="s">
        <v>1296</v>
      </c>
      <c r="C201" s="728" t="s">
        <v>542</v>
      </c>
      <c r="D201" s="728" t="s">
        <v>761</v>
      </c>
      <c r="E201" s="728" t="s">
        <v>1358</v>
      </c>
      <c r="F201" s="728" t="s">
        <v>1408</v>
      </c>
      <c r="G201" s="728" t="s">
        <v>1409</v>
      </c>
      <c r="H201" s="732">
        <v>184</v>
      </c>
      <c r="I201" s="732">
        <v>107824</v>
      </c>
      <c r="J201" s="728">
        <v>0.85531837255975185</v>
      </c>
      <c r="K201" s="728">
        <v>586</v>
      </c>
      <c r="L201" s="732">
        <v>207</v>
      </c>
      <c r="M201" s="732">
        <v>126063</v>
      </c>
      <c r="N201" s="728">
        <v>1</v>
      </c>
      <c r="O201" s="728">
        <v>609</v>
      </c>
      <c r="P201" s="732">
        <v>219</v>
      </c>
      <c r="Q201" s="732">
        <v>133590</v>
      </c>
      <c r="R201" s="746">
        <v>1.0597082411175365</v>
      </c>
      <c r="S201" s="733">
        <v>610</v>
      </c>
    </row>
    <row r="202" spans="1:19" ht="14.4" customHeight="1" x14ac:dyDescent="0.3">
      <c r="A202" s="727" t="s">
        <v>1295</v>
      </c>
      <c r="B202" s="728" t="s">
        <v>1296</v>
      </c>
      <c r="C202" s="728" t="s">
        <v>542</v>
      </c>
      <c r="D202" s="728" t="s">
        <v>761</v>
      </c>
      <c r="E202" s="728" t="s">
        <v>1358</v>
      </c>
      <c r="F202" s="728" t="s">
        <v>1414</v>
      </c>
      <c r="G202" s="728" t="s">
        <v>1415</v>
      </c>
      <c r="H202" s="732">
        <v>60</v>
      </c>
      <c r="I202" s="732">
        <v>77640</v>
      </c>
      <c r="J202" s="728">
        <v>0.5259449939032651</v>
      </c>
      <c r="K202" s="728">
        <v>1294</v>
      </c>
      <c r="L202" s="732">
        <v>110</v>
      </c>
      <c r="M202" s="732">
        <v>147620</v>
      </c>
      <c r="N202" s="728">
        <v>1</v>
      </c>
      <c r="O202" s="728">
        <v>1342</v>
      </c>
      <c r="P202" s="732">
        <v>79</v>
      </c>
      <c r="Q202" s="732">
        <v>106018</v>
      </c>
      <c r="R202" s="746">
        <v>0.71818181818181814</v>
      </c>
      <c r="S202" s="733">
        <v>1342</v>
      </c>
    </row>
    <row r="203" spans="1:19" ht="14.4" customHeight="1" x14ac:dyDescent="0.3">
      <c r="A203" s="727" t="s">
        <v>1295</v>
      </c>
      <c r="B203" s="728" t="s">
        <v>1296</v>
      </c>
      <c r="C203" s="728" t="s">
        <v>542</v>
      </c>
      <c r="D203" s="728" t="s">
        <v>761</v>
      </c>
      <c r="E203" s="728" t="s">
        <v>1358</v>
      </c>
      <c r="F203" s="728" t="s">
        <v>1416</v>
      </c>
      <c r="G203" s="728" t="s">
        <v>1417</v>
      </c>
      <c r="H203" s="732"/>
      <c r="I203" s="732"/>
      <c r="J203" s="728"/>
      <c r="K203" s="728"/>
      <c r="L203" s="732">
        <v>30</v>
      </c>
      <c r="M203" s="732">
        <v>15270</v>
      </c>
      <c r="N203" s="728">
        <v>1</v>
      </c>
      <c r="O203" s="728">
        <v>509</v>
      </c>
      <c r="P203" s="732">
        <v>39</v>
      </c>
      <c r="Q203" s="732">
        <v>19851</v>
      </c>
      <c r="R203" s="746">
        <v>1.3</v>
      </c>
      <c r="S203" s="733">
        <v>509</v>
      </c>
    </row>
    <row r="204" spans="1:19" ht="14.4" customHeight="1" x14ac:dyDescent="0.3">
      <c r="A204" s="727" t="s">
        <v>1295</v>
      </c>
      <c r="B204" s="728" t="s">
        <v>1296</v>
      </c>
      <c r="C204" s="728" t="s">
        <v>542</v>
      </c>
      <c r="D204" s="728" t="s">
        <v>761</v>
      </c>
      <c r="E204" s="728" t="s">
        <v>1358</v>
      </c>
      <c r="F204" s="728" t="s">
        <v>1418</v>
      </c>
      <c r="G204" s="728" t="s">
        <v>1419</v>
      </c>
      <c r="H204" s="732">
        <v>3</v>
      </c>
      <c r="I204" s="732">
        <v>6774</v>
      </c>
      <c r="J204" s="728">
        <v>0.72713610991841993</v>
      </c>
      <c r="K204" s="728">
        <v>2258</v>
      </c>
      <c r="L204" s="732">
        <v>4</v>
      </c>
      <c r="M204" s="732">
        <v>9316</v>
      </c>
      <c r="N204" s="728">
        <v>1</v>
      </c>
      <c r="O204" s="728">
        <v>2329</v>
      </c>
      <c r="P204" s="732"/>
      <c r="Q204" s="732"/>
      <c r="R204" s="746"/>
      <c r="S204" s="733"/>
    </row>
    <row r="205" spans="1:19" ht="14.4" customHeight="1" x14ac:dyDescent="0.3">
      <c r="A205" s="727" t="s">
        <v>1295</v>
      </c>
      <c r="B205" s="728" t="s">
        <v>1296</v>
      </c>
      <c r="C205" s="728" t="s">
        <v>542</v>
      </c>
      <c r="D205" s="728" t="s">
        <v>761</v>
      </c>
      <c r="E205" s="728" t="s">
        <v>1358</v>
      </c>
      <c r="F205" s="728" t="s">
        <v>1420</v>
      </c>
      <c r="G205" s="728" t="s">
        <v>1421</v>
      </c>
      <c r="H205" s="732">
        <v>1</v>
      </c>
      <c r="I205" s="732">
        <v>2551</v>
      </c>
      <c r="J205" s="728"/>
      <c r="K205" s="728">
        <v>2551</v>
      </c>
      <c r="L205" s="732"/>
      <c r="M205" s="732"/>
      <c r="N205" s="728"/>
      <c r="O205" s="728"/>
      <c r="P205" s="732"/>
      <c r="Q205" s="732"/>
      <c r="R205" s="746"/>
      <c r="S205" s="733"/>
    </row>
    <row r="206" spans="1:19" ht="14.4" customHeight="1" x14ac:dyDescent="0.3">
      <c r="A206" s="727" t="s">
        <v>1295</v>
      </c>
      <c r="B206" s="728" t="s">
        <v>1296</v>
      </c>
      <c r="C206" s="728" t="s">
        <v>542</v>
      </c>
      <c r="D206" s="728" t="s">
        <v>761</v>
      </c>
      <c r="E206" s="728" t="s">
        <v>1358</v>
      </c>
      <c r="F206" s="728" t="s">
        <v>1428</v>
      </c>
      <c r="G206" s="728" t="s">
        <v>1429</v>
      </c>
      <c r="H206" s="732"/>
      <c r="I206" s="732"/>
      <c r="J206" s="728"/>
      <c r="K206" s="728"/>
      <c r="L206" s="732">
        <v>1</v>
      </c>
      <c r="M206" s="732">
        <v>525</v>
      </c>
      <c r="N206" s="728">
        <v>1</v>
      </c>
      <c r="O206" s="728">
        <v>525</v>
      </c>
      <c r="P206" s="732"/>
      <c r="Q206" s="732"/>
      <c r="R206" s="746"/>
      <c r="S206" s="733"/>
    </row>
    <row r="207" spans="1:19" ht="14.4" customHeight="1" x14ac:dyDescent="0.3">
      <c r="A207" s="727" t="s">
        <v>1295</v>
      </c>
      <c r="B207" s="728" t="s">
        <v>1296</v>
      </c>
      <c r="C207" s="728" t="s">
        <v>542</v>
      </c>
      <c r="D207" s="728" t="s">
        <v>761</v>
      </c>
      <c r="E207" s="728" t="s">
        <v>1358</v>
      </c>
      <c r="F207" s="728" t="s">
        <v>1434</v>
      </c>
      <c r="G207" s="728" t="s">
        <v>1435</v>
      </c>
      <c r="H207" s="732"/>
      <c r="I207" s="732"/>
      <c r="J207" s="728"/>
      <c r="K207" s="728"/>
      <c r="L207" s="732">
        <v>4</v>
      </c>
      <c r="M207" s="732">
        <v>2872</v>
      </c>
      <c r="N207" s="728">
        <v>1</v>
      </c>
      <c r="O207" s="728">
        <v>718</v>
      </c>
      <c r="P207" s="732">
        <v>3</v>
      </c>
      <c r="Q207" s="732">
        <v>2157</v>
      </c>
      <c r="R207" s="746">
        <v>0.75104456824512533</v>
      </c>
      <c r="S207" s="733">
        <v>719</v>
      </c>
    </row>
    <row r="208" spans="1:19" ht="14.4" customHeight="1" x14ac:dyDescent="0.3">
      <c r="A208" s="727" t="s">
        <v>1295</v>
      </c>
      <c r="B208" s="728" t="s">
        <v>1296</v>
      </c>
      <c r="C208" s="728" t="s">
        <v>542</v>
      </c>
      <c r="D208" s="728" t="s">
        <v>762</v>
      </c>
      <c r="E208" s="728" t="s">
        <v>1300</v>
      </c>
      <c r="F208" s="728" t="s">
        <v>1303</v>
      </c>
      <c r="G208" s="728" t="s">
        <v>1304</v>
      </c>
      <c r="H208" s="732">
        <v>1860</v>
      </c>
      <c r="I208" s="732">
        <v>3907.6</v>
      </c>
      <c r="J208" s="728">
        <v>2.4392009987515606</v>
      </c>
      <c r="K208" s="728">
        <v>2.1008602150537632</v>
      </c>
      <c r="L208" s="732">
        <v>600</v>
      </c>
      <c r="M208" s="732">
        <v>1602</v>
      </c>
      <c r="N208" s="728">
        <v>1</v>
      </c>
      <c r="O208" s="728">
        <v>2.67</v>
      </c>
      <c r="P208" s="732">
        <v>315</v>
      </c>
      <c r="Q208" s="732">
        <v>815.85</v>
      </c>
      <c r="R208" s="746">
        <v>0.50926966292134834</v>
      </c>
      <c r="S208" s="733">
        <v>2.59</v>
      </c>
    </row>
    <row r="209" spans="1:19" ht="14.4" customHeight="1" x14ac:dyDescent="0.3">
      <c r="A209" s="727" t="s">
        <v>1295</v>
      </c>
      <c r="B209" s="728" t="s">
        <v>1296</v>
      </c>
      <c r="C209" s="728" t="s">
        <v>542</v>
      </c>
      <c r="D209" s="728" t="s">
        <v>762</v>
      </c>
      <c r="E209" s="728" t="s">
        <v>1300</v>
      </c>
      <c r="F209" s="728" t="s">
        <v>1305</v>
      </c>
      <c r="G209" s="728" t="s">
        <v>1306</v>
      </c>
      <c r="H209" s="732">
        <v>3510</v>
      </c>
      <c r="I209" s="732">
        <v>18246.600000000002</v>
      </c>
      <c r="J209" s="728">
        <v>2.1997106690777581</v>
      </c>
      <c r="K209" s="728">
        <v>5.1984615384615394</v>
      </c>
      <c r="L209" s="732">
        <v>1580</v>
      </c>
      <c r="M209" s="732">
        <v>8295</v>
      </c>
      <c r="N209" s="728">
        <v>1</v>
      </c>
      <c r="O209" s="728">
        <v>5.25</v>
      </c>
      <c r="P209" s="732">
        <v>1080</v>
      </c>
      <c r="Q209" s="732">
        <v>7732.8</v>
      </c>
      <c r="R209" s="746">
        <v>0.93222423146473776</v>
      </c>
      <c r="S209" s="733">
        <v>7.16</v>
      </c>
    </row>
    <row r="210" spans="1:19" ht="14.4" customHeight="1" x14ac:dyDescent="0.3">
      <c r="A210" s="727" t="s">
        <v>1295</v>
      </c>
      <c r="B210" s="728" t="s">
        <v>1296</v>
      </c>
      <c r="C210" s="728" t="s">
        <v>542</v>
      </c>
      <c r="D210" s="728" t="s">
        <v>762</v>
      </c>
      <c r="E210" s="728" t="s">
        <v>1300</v>
      </c>
      <c r="F210" s="728" t="s">
        <v>1307</v>
      </c>
      <c r="G210" s="728" t="s">
        <v>1308</v>
      </c>
      <c r="H210" s="732"/>
      <c r="I210" s="732"/>
      <c r="J210" s="728"/>
      <c r="K210" s="728"/>
      <c r="L210" s="732">
        <v>0</v>
      </c>
      <c r="M210" s="732">
        <v>0</v>
      </c>
      <c r="N210" s="728"/>
      <c r="O210" s="728"/>
      <c r="P210" s="732">
        <v>1</v>
      </c>
      <c r="Q210" s="732">
        <v>10.199999999999999</v>
      </c>
      <c r="R210" s="746"/>
      <c r="S210" s="733">
        <v>10.199999999999999</v>
      </c>
    </row>
    <row r="211" spans="1:19" ht="14.4" customHeight="1" x14ac:dyDescent="0.3">
      <c r="A211" s="727" t="s">
        <v>1295</v>
      </c>
      <c r="B211" s="728" t="s">
        <v>1296</v>
      </c>
      <c r="C211" s="728" t="s">
        <v>542</v>
      </c>
      <c r="D211" s="728" t="s">
        <v>762</v>
      </c>
      <c r="E211" s="728" t="s">
        <v>1300</v>
      </c>
      <c r="F211" s="728" t="s">
        <v>1309</v>
      </c>
      <c r="G211" s="728" t="s">
        <v>1310</v>
      </c>
      <c r="H211" s="732"/>
      <c r="I211" s="732"/>
      <c r="J211" s="728"/>
      <c r="K211" s="728"/>
      <c r="L211" s="732">
        <v>700</v>
      </c>
      <c r="M211" s="732">
        <v>4683</v>
      </c>
      <c r="N211" s="728">
        <v>1</v>
      </c>
      <c r="O211" s="728">
        <v>6.69</v>
      </c>
      <c r="P211" s="732"/>
      <c r="Q211" s="732"/>
      <c r="R211" s="746"/>
      <c r="S211" s="733"/>
    </row>
    <row r="212" spans="1:19" ht="14.4" customHeight="1" x14ac:dyDescent="0.3">
      <c r="A212" s="727" t="s">
        <v>1295</v>
      </c>
      <c r="B212" s="728" t="s">
        <v>1296</v>
      </c>
      <c r="C212" s="728" t="s">
        <v>542</v>
      </c>
      <c r="D212" s="728" t="s">
        <v>762</v>
      </c>
      <c r="E212" s="728" t="s">
        <v>1300</v>
      </c>
      <c r="F212" s="728" t="s">
        <v>1311</v>
      </c>
      <c r="G212" s="728" t="s">
        <v>1312</v>
      </c>
      <c r="H212" s="732">
        <v>8039</v>
      </c>
      <c r="I212" s="732">
        <v>46500.060000000005</v>
      </c>
      <c r="J212" s="728">
        <v>4.7535817937029945</v>
      </c>
      <c r="K212" s="728">
        <v>5.7843089936559275</v>
      </c>
      <c r="L212" s="732">
        <v>1601</v>
      </c>
      <c r="M212" s="732">
        <v>9782.11</v>
      </c>
      <c r="N212" s="728">
        <v>1</v>
      </c>
      <c r="O212" s="728">
        <v>6.11</v>
      </c>
      <c r="P212" s="732">
        <v>2338</v>
      </c>
      <c r="Q212" s="732">
        <v>12368.02</v>
      </c>
      <c r="R212" s="746">
        <v>1.2643509426902784</v>
      </c>
      <c r="S212" s="733">
        <v>5.29</v>
      </c>
    </row>
    <row r="213" spans="1:19" ht="14.4" customHeight="1" x14ac:dyDescent="0.3">
      <c r="A213" s="727" t="s">
        <v>1295</v>
      </c>
      <c r="B213" s="728" t="s">
        <v>1296</v>
      </c>
      <c r="C213" s="728" t="s">
        <v>542</v>
      </c>
      <c r="D213" s="728" t="s">
        <v>762</v>
      </c>
      <c r="E213" s="728" t="s">
        <v>1300</v>
      </c>
      <c r="F213" s="728" t="s">
        <v>1313</v>
      </c>
      <c r="G213" s="728" t="s">
        <v>1314</v>
      </c>
      <c r="H213" s="732">
        <v>475</v>
      </c>
      <c r="I213" s="732">
        <v>3992.6800000000003</v>
      </c>
      <c r="J213" s="728">
        <v>6.6478188478188489</v>
      </c>
      <c r="K213" s="728">
        <v>8.4056421052631585</v>
      </c>
      <c r="L213" s="732">
        <v>66</v>
      </c>
      <c r="M213" s="732">
        <v>600.59999999999991</v>
      </c>
      <c r="N213" s="728">
        <v>1</v>
      </c>
      <c r="O213" s="728">
        <v>9.0999999999999979</v>
      </c>
      <c r="P213" s="732">
        <v>118</v>
      </c>
      <c r="Q213" s="732">
        <v>1078.52</v>
      </c>
      <c r="R213" s="746">
        <v>1.7957375957375961</v>
      </c>
      <c r="S213" s="733">
        <v>9.14</v>
      </c>
    </row>
    <row r="214" spans="1:19" ht="14.4" customHeight="1" x14ac:dyDescent="0.3">
      <c r="A214" s="727" t="s">
        <v>1295</v>
      </c>
      <c r="B214" s="728" t="s">
        <v>1296</v>
      </c>
      <c r="C214" s="728" t="s">
        <v>542</v>
      </c>
      <c r="D214" s="728" t="s">
        <v>762</v>
      </c>
      <c r="E214" s="728" t="s">
        <v>1300</v>
      </c>
      <c r="F214" s="728" t="s">
        <v>1315</v>
      </c>
      <c r="G214" s="728" t="s">
        <v>1316</v>
      </c>
      <c r="H214" s="732">
        <v>710</v>
      </c>
      <c r="I214" s="732">
        <v>5715.5</v>
      </c>
      <c r="J214" s="728">
        <v>4.466630196936543</v>
      </c>
      <c r="K214" s="728">
        <v>8.0500000000000007</v>
      </c>
      <c r="L214" s="732">
        <v>140</v>
      </c>
      <c r="M214" s="732">
        <v>1279.5999999999999</v>
      </c>
      <c r="N214" s="728">
        <v>1</v>
      </c>
      <c r="O214" s="728">
        <v>9.1399999999999988</v>
      </c>
      <c r="P214" s="732">
        <v>1770</v>
      </c>
      <c r="Q214" s="732">
        <v>16248.599999999999</v>
      </c>
      <c r="R214" s="746">
        <v>12.698186933416693</v>
      </c>
      <c r="S214" s="733">
        <v>9.18</v>
      </c>
    </row>
    <row r="215" spans="1:19" ht="14.4" customHeight="1" x14ac:dyDescent="0.3">
      <c r="A215" s="727" t="s">
        <v>1295</v>
      </c>
      <c r="B215" s="728" t="s">
        <v>1296</v>
      </c>
      <c r="C215" s="728" t="s">
        <v>542</v>
      </c>
      <c r="D215" s="728" t="s">
        <v>762</v>
      </c>
      <c r="E215" s="728" t="s">
        <v>1300</v>
      </c>
      <c r="F215" s="728" t="s">
        <v>1317</v>
      </c>
      <c r="G215" s="728" t="s">
        <v>1318</v>
      </c>
      <c r="H215" s="732">
        <v>1578.6</v>
      </c>
      <c r="I215" s="732">
        <v>14926.16</v>
      </c>
      <c r="J215" s="728">
        <v>1.0109862123712063</v>
      </c>
      <c r="K215" s="728">
        <v>9.4553148359305723</v>
      </c>
      <c r="L215" s="732">
        <v>1444.5</v>
      </c>
      <c r="M215" s="732">
        <v>14763.960000000003</v>
      </c>
      <c r="N215" s="728">
        <v>1</v>
      </c>
      <c r="O215" s="728">
        <v>10.220809968847353</v>
      </c>
      <c r="P215" s="732">
        <v>3692</v>
      </c>
      <c r="Q215" s="732">
        <v>37769.160000000003</v>
      </c>
      <c r="R215" s="746">
        <v>2.5581998325652466</v>
      </c>
      <c r="S215" s="733">
        <v>10.23</v>
      </c>
    </row>
    <row r="216" spans="1:19" ht="14.4" customHeight="1" x14ac:dyDescent="0.3">
      <c r="A216" s="727" t="s">
        <v>1295</v>
      </c>
      <c r="B216" s="728" t="s">
        <v>1296</v>
      </c>
      <c r="C216" s="728" t="s">
        <v>542</v>
      </c>
      <c r="D216" s="728" t="s">
        <v>762</v>
      </c>
      <c r="E216" s="728" t="s">
        <v>1300</v>
      </c>
      <c r="F216" s="728" t="s">
        <v>1319</v>
      </c>
      <c r="G216" s="728" t="s">
        <v>1320</v>
      </c>
      <c r="H216" s="732"/>
      <c r="I216" s="732"/>
      <c r="J216" s="728"/>
      <c r="K216" s="728"/>
      <c r="L216" s="732">
        <v>1400</v>
      </c>
      <c r="M216" s="732">
        <v>27468</v>
      </c>
      <c r="N216" s="728">
        <v>1</v>
      </c>
      <c r="O216" s="728">
        <v>19.62</v>
      </c>
      <c r="P216" s="732">
        <v>1400</v>
      </c>
      <c r="Q216" s="732">
        <v>36680</v>
      </c>
      <c r="R216" s="746">
        <v>1.3353720693170235</v>
      </c>
      <c r="S216" s="733">
        <v>26.2</v>
      </c>
    </row>
    <row r="217" spans="1:19" ht="14.4" customHeight="1" x14ac:dyDescent="0.3">
      <c r="A217" s="727" t="s">
        <v>1295</v>
      </c>
      <c r="B217" s="728" t="s">
        <v>1296</v>
      </c>
      <c r="C217" s="728" t="s">
        <v>542</v>
      </c>
      <c r="D217" s="728" t="s">
        <v>762</v>
      </c>
      <c r="E217" s="728" t="s">
        <v>1300</v>
      </c>
      <c r="F217" s="728" t="s">
        <v>1325</v>
      </c>
      <c r="G217" s="728" t="s">
        <v>1326</v>
      </c>
      <c r="H217" s="732">
        <v>4460</v>
      </c>
      <c r="I217" s="732">
        <v>88001.600000000006</v>
      </c>
      <c r="J217" s="728">
        <v>2.9986370079598736</v>
      </c>
      <c r="K217" s="728">
        <v>19.731300448430495</v>
      </c>
      <c r="L217" s="732">
        <v>1440</v>
      </c>
      <c r="M217" s="732">
        <v>29347.200000000001</v>
      </c>
      <c r="N217" s="728">
        <v>1</v>
      </c>
      <c r="O217" s="728">
        <v>20.38</v>
      </c>
      <c r="P217" s="732">
        <v>590</v>
      </c>
      <c r="Q217" s="732">
        <v>12053.7</v>
      </c>
      <c r="R217" s="746">
        <v>0.41072742885181551</v>
      </c>
      <c r="S217" s="733">
        <v>20.43</v>
      </c>
    </row>
    <row r="218" spans="1:19" ht="14.4" customHeight="1" x14ac:dyDescent="0.3">
      <c r="A218" s="727" t="s">
        <v>1295</v>
      </c>
      <c r="B218" s="728" t="s">
        <v>1296</v>
      </c>
      <c r="C218" s="728" t="s">
        <v>542</v>
      </c>
      <c r="D218" s="728" t="s">
        <v>762</v>
      </c>
      <c r="E218" s="728" t="s">
        <v>1300</v>
      </c>
      <c r="F218" s="728" t="s">
        <v>1327</v>
      </c>
      <c r="G218" s="728" t="s">
        <v>1328</v>
      </c>
      <c r="H218" s="732"/>
      <c r="I218" s="732"/>
      <c r="J218" s="728"/>
      <c r="K218" s="728"/>
      <c r="L218" s="732"/>
      <c r="M218" s="732"/>
      <c r="N218" s="728"/>
      <c r="O218" s="728"/>
      <c r="P218" s="732">
        <v>5.7</v>
      </c>
      <c r="Q218" s="732">
        <v>8513.58</v>
      </c>
      <c r="R218" s="746"/>
      <c r="S218" s="733">
        <v>1493.6105263157895</v>
      </c>
    </row>
    <row r="219" spans="1:19" ht="14.4" customHeight="1" x14ac:dyDescent="0.3">
      <c r="A219" s="727" t="s">
        <v>1295</v>
      </c>
      <c r="B219" s="728" t="s">
        <v>1296</v>
      </c>
      <c r="C219" s="728" t="s">
        <v>542</v>
      </c>
      <c r="D219" s="728" t="s">
        <v>762</v>
      </c>
      <c r="E219" s="728" t="s">
        <v>1300</v>
      </c>
      <c r="F219" s="728" t="s">
        <v>1329</v>
      </c>
      <c r="G219" s="728" t="s">
        <v>1330</v>
      </c>
      <c r="H219" s="732">
        <v>5</v>
      </c>
      <c r="I219" s="732">
        <v>21540.75</v>
      </c>
      <c r="J219" s="728">
        <v>1.2011827390362433</v>
      </c>
      <c r="K219" s="728">
        <v>4308.1499999999996</v>
      </c>
      <c r="L219" s="732">
        <v>4.5</v>
      </c>
      <c r="M219" s="732">
        <v>17932.95</v>
      </c>
      <c r="N219" s="728">
        <v>1</v>
      </c>
      <c r="O219" s="728">
        <v>3985.1000000000004</v>
      </c>
      <c r="P219" s="732"/>
      <c r="Q219" s="732"/>
      <c r="R219" s="746"/>
      <c r="S219" s="733"/>
    </row>
    <row r="220" spans="1:19" ht="14.4" customHeight="1" x14ac:dyDescent="0.3">
      <c r="A220" s="727" t="s">
        <v>1295</v>
      </c>
      <c r="B220" s="728" t="s">
        <v>1296</v>
      </c>
      <c r="C220" s="728" t="s">
        <v>542</v>
      </c>
      <c r="D220" s="728" t="s">
        <v>762</v>
      </c>
      <c r="E220" s="728" t="s">
        <v>1300</v>
      </c>
      <c r="F220" s="728" t="s">
        <v>1331</v>
      </c>
      <c r="G220" s="728" t="s">
        <v>1332</v>
      </c>
      <c r="H220" s="732">
        <v>13</v>
      </c>
      <c r="I220" s="732">
        <v>28457.32</v>
      </c>
      <c r="J220" s="728">
        <v>6.5759564457836897</v>
      </c>
      <c r="K220" s="728">
        <v>2189.0246153846156</v>
      </c>
      <c r="L220" s="732">
        <v>2</v>
      </c>
      <c r="M220" s="732">
        <v>4327.4799999999996</v>
      </c>
      <c r="N220" s="728">
        <v>1</v>
      </c>
      <c r="O220" s="728">
        <v>2163.7399999999998</v>
      </c>
      <c r="P220" s="732"/>
      <c r="Q220" s="732"/>
      <c r="R220" s="746"/>
      <c r="S220" s="733"/>
    </row>
    <row r="221" spans="1:19" ht="14.4" customHeight="1" x14ac:dyDescent="0.3">
      <c r="A221" s="727" t="s">
        <v>1295</v>
      </c>
      <c r="B221" s="728" t="s">
        <v>1296</v>
      </c>
      <c r="C221" s="728" t="s">
        <v>542</v>
      </c>
      <c r="D221" s="728" t="s">
        <v>762</v>
      </c>
      <c r="E221" s="728" t="s">
        <v>1300</v>
      </c>
      <c r="F221" s="728" t="s">
        <v>1333</v>
      </c>
      <c r="G221" s="728" t="s">
        <v>1334</v>
      </c>
      <c r="H221" s="732"/>
      <c r="I221" s="732"/>
      <c r="J221" s="728"/>
      <c r="K221" s="728"/>
      <c r="L221" s="732">
        <v>350</v>
      </c>
      <c r="M221" s="732">
        <v>86128</v>
      </c>
      <c r="N221" s="728">
        <v>1</v>
      </c>
      <c r="O221" s="728">
        <v>246.08</v>
      </c>
      <c r="P221" s="732">
        <v>800</v>
      </c>
      <c r="Q221" s="732">
        <v>198100</v>
      </c>
      <c r="R221" s="746">
        <v>2.3000650195058516</v>
      </c>
      <c r="S221" s="733">
        <v>247.625</v>
      </c>
    </row>
    <row r="222" spans="1:19" ht="14.4" customHeight="1" x14ac:dyDescent="0.3">
      <c r="A222" s="727" t="s">
        <v>1295</v>
      </c>
      <c r="B222" s="728" t="s">
        <v>1296</v>
      </c>
      <c r="C222" s="728" t="s">
        <v>542</v>
      </c>
      <c r="D222" s="728" t="s">
        <v>762</v>
      </c>
      <c r="E222" s="728" t="s">
        <v>1300</v>
      </c>
      <c r="F222" s="728" t="s">
        <v>1335</v>
      </c>
      <c r="G222" s="728" t="s">
        <v>1336</v>
      </c>
      <c r="H222" s="732">
        <v>42861</v>
      </c>
      <c r="I222" s="732">
        <v>145782.81</v>
      </c>
      <c r="J222" s="728">
        <v>1.2900619886818667</v>
      </c>
      <c r="K222" s="728">
        <v>3.4012927836494713</v>
      </c>
      <c r="L222" s="732">
        <v>27230</v>
      </c>
      <c r="M222" s="732">
        <v>113004.5</v>
      </c>
      <c r="N222" s="728">
        <v>1</v>
      </c>
      <c r="O222" s="728">
        <v>4.1500000000000004</v>
      </c>
      <c r="P222" s="732">
        <v>9659</v>
      </c>
      <c r="Q222" s="732">
        <v>36414.43</v>
      </c>
      <c r="R222" s="746">
        <v>0.32223876040334676</v>
      </c>
      <c r="S222" s="733">
        <v>3.77</v>
      </c>
    </row>
    <row r="223" spans="1:19" ht="14.4" customHeight="1" x14ac:dyDescent="0.3">
      <c r="A223" s="727" t="s">
        <v>1295</v>
      </c>
      <c r="B223" s="728" t="s">
        <v>1296</v>
      </c>
      <c r="C223" s="728" t="s">
        <v>542</v>
      </c>
      <c r="D223" s="728" t="s">
        <v>762</v>
      </c>
      <c r="E223" s="728" t="s">
        <v>1300</v>
      </c>
      <c r="F223" s="728" t="s">
        <v>1343</v>
      </c>
      <c r="G223" s="728" t="s">
        <v>1344</v>
      </c>
      <c r="H223" s="732">
        <v>740</v>
      </c>
      <c r="I223" s="732">
        <v>123500.45000000001</v>
      </c>
      <c r="J223" s="728"/>
      <c r="K223" s="728">
        <v>166.89250000000001</v>
      </c>
      <c r="L223" s="732"/>
      <c r="M223" s="732"/>
      <c r="N223" s="728"/>
      <c r="O223" s="728"/>
      <c r="P223" s="732"/>
      <c r="Q223" s="732"/>
      <c r="R223" s="746"/>
      <c r="S223" s="733"/>
    </row>
    <row r="224" spans="1:19" ht="14.4" customHeight="1" x14ac:dyDescent="0.3">
      <c r="A224" s="727" t="s">
        <v>1295</v>
      </c>
      <c r="B224" s="728" t="s">
        <v>1296</v>
      </c>
      <c r="C224" s="728" t="s">
        <v>542</v>
      </c>
      <c r="D224" s="728" t="s">
        <v>762</v>
      </c>
      <c r="E224" s="728" t="s">
        <v>1300</v>
      </c>
      <c r="F224" s="728" t="s">
        <v>1345</v>
      </c>
      <c r="G224" s="728" t="s">
        <v>1346</v>
      </c>
      <c r="H224" s="732">
        <v>1190</v>
      </c>
      <c r="I224" s="732">
        <v>24040.6</v>
      </c>
      <c r="J224" s="728">
        <v>0.44440706227274152</v>
      </c>
      <c r="K224" s="728">
        <v>20.20218487394958</v>
      </c>
      <c r="L224" s="732">
        <v>2690</v>
      </c>
      <c r="M224" s="732">
        <v>54095.9</v>
      </c>
      <c r="N224" s="728">
        <v>1</v>
      </c>
      <c r="O224" s="728">
        <v>20.11</v>
      </c>
      <c r="P224" s="732">
        <v>3270</v>
      </c>
      <c r="Q224" s="732">
        <v>66099.399999999994</v>
      </c>
      <c r="R224" s="746">
        <v>1.2218929715560698</v>
      </c>
      <c r="S224" s="733">
        <v>20.213883792048929</v>
      </c>
    </row>
    <row r="225" spans="1:19" ht="14.4" customHeight="1" x14ac:dyDescent="0.3">
      <c r="A225" s="727" t="s">
        <v>1295</v>
      </c>
      <c r="B225" s="728" t="s">
        <v>1296</v>
      </c>
      <c r="C225" s="728" t="s">
        <v>542</v>
      </c>
      <c r="D225" s="728" t="s">
        <v>762</v>
      </c>
      <c r="E225" s="728" t="s">
        <v>1300</v>
      </c>
      <c r="F225" s="728" t="s">
        <v>1298</v>
      </c>
      <c r="G225" s="728"/>
      <c r="H225" s="732">
        <v>1400.5</v>
      </c>
      <c r="I225" s="732">
        <v>23703</v>
      </c>
      <c r="J225" s="728"/>
      <c r="K225" s="728">
        <v>16.924669760799713</v>
      </c>
      <c r="L225" s="732"/>
      <c r="M225" s="732"/>
      <c r="N225" s="728"/>
      <c r="O225" s="728"/>
      <c r="P225" s="732"/>
      <c r="Q225" s="732"/>
      <c r="R225" s="746"/>
      <c r="S225" s="733"/>
    </row>
    <row r="226" spans="1:19" ht="14.4" customHeight="1" x14ac:dyDescent="0.3">
      <c r="A226" s="727" t="s">
        <v>1295</v>
      </c>
      <c r="B226" s="728" t="s">
        <v>1296</v>
      </c>
      <c r="C226" s="728" t="s">
        <v>542</v>
      </c>
      <c r="D226" s="728" t="s">
        <v>762</v>
      </c>
      <c r="E226" s="728" t="s">
        <v>1300</v>
      </c>
      <c r="F226" s="728" t="s">
        <v>1351</v>
      </c>
      <c r="G226" s="728"/>
      <c r="H226" s="732">
        <v>1</v>
      </c>
      <c r="I226" s="732">
        <v>12403.01</v>
      </c>
      <c r="J226" s="728">
        <v>0.99975737585462543</v>
      </c>
      <c r="K226" s="728">
        <v>12403.01</v>
      </c>
      <c r="L226" s="732">
        <v>1</v>
      </c>
      <c r="M226" s="732">
        <v>12406.02</v>
      </c>
      <c r="N226" s="728">
        <v>1</v>
      </c>
      <c r="O226" s="728">
        <v>12406.02</v>
      </c>
      <c r="P226" s="732"/>
      <c r="Q226" s="732"/>
      <c r="R226" s="746"/>
      <c r="S226" s="733"/>
    </row>
    <row r="227" spans="1:19" ht="14.4" customHeight="1" x14ac:dyDescent="0.3">
      <c r="A227" s="727" t="s">
        <v>1295</v>
      </c>
      <c r="B227" s="728" t="s">
        <v>1296</v>
      </c>
      <c r="C227" s="728" t="s">
        <v>542</v>
      </c>
      <c r="D227" s="728" t="s">
        <v>762</v>
      </c>
      <c r="E227" s="728" t="s">
        <v>1300</v>
      </c>
      <c r="F227" s="728" t="s">
        <v>1352</v>
      </c>
      <c r="G227" s="728" t="s">
        <v>1353</v>
      </c>
      <c r="H227" s="732"/>
      <c r="I227" s="732"/>
      <c r="J227" s="728"/>
      <c r="K227" s="728"/>
      <c r="L227" s="732"/>
      <c r="M227" s="732"/>
      <c r="N227" s="728"/>
      <c r="O227" s="728"/>
      <c r="P227" s="732">
        <v>3</v>
      </c>
      <c r="Q227" s="732">
        <v>325686.59999999998</v>
      </c>
      <c r="R227" s="746"/>
      <c r="S227" s="733">
        <v>108562.2</v>
      </c>
    </row>
    <row r="228" spans="1:19" ht="14.4" customHeight="1" x14ac:dyDescent="0.3">
      <c r="A228" s="727" t="s">
        <v>1295</v>
      </c>
      <c r="B228" s="728" t="s">
        <v>1296</v>
      </c>
      <c r="C228" s="728" t="s">
        <v>542</v>
      </c>
      <c r="D228" s="728" t="s">
        <v>762</v>
      </c>
      <c r="E228" s="728" t="s">
        <v>1300</v>
      </c>
      <c r="F228" s="728" t="s">
        <v>1354</v>
      </c>
      <c r="G228" s="728" t="s">
        <v>1355</v>
      </c>
      <c r="H228" s="732"/>
      <c r="I228" s="732"/>
      <c r="J228" s="728"/>
      <c r="K228" s="728"/>
      <c r="L228" s="732"/>
      <c r="M228" s="732"/>
      <c r="N228" s="728"/>
      <c r="O228" s="728"/>
      <c r="P228" s="732">
        <v>1488</v>
      </c>
      <c r="Q228" s="732">
        <v>29551.68</v>
      </c>
      <c r="R228" s="746"/>
      <c r="S228" s="733">
        <v>19.86</v>
      </c>
    </row>
    <row r="229" spans="1:19" ht="14.4" customHeight="1" x14ac:dyDescent="0.3">
      <c r="A229" s="727" t="s">
        <v>1295</v>
      </c>
      <c r="B229" s="728" t="s">
        <v>1296</v>
      </c>
      <c r="C229" s="728" t="s">
        <v>542</v>
      </c>
      <c r="D229" s="728" t="s">
        <v>762</v>
      </c>
      <c r="E229" s="728" t="s">
        <v>1300</v>
      </c>
      <c r="F229" s="728" t="s">
        <v>1356</v>
      </c>
      <c r="G229" s="728" t="s">
        <v>1357</v>
      </c>
      <c r="H229" s="732"/>
      <c r="I229" s="732"/>
      <c r="J229" s="728"/>
      <c r="K229" s="728"/>
      <c r="L229" s="732"/>
      <c r="M229" s="732"/>
      <c r="N229" s="728"/>
      <c r="O229" s="728"/>
      <c r="P229" s="732">
        <v>700</v>
      </c>
      <c r="Q229" s="732">
        <v>14231</v>
      </c>
      <c r="R229" s="746"/>
      <c r="S229" s="733">
        <v>20.329999999999998</v>
      </c>
    </row>
    <row r="230" spans="1:19" ht="14.4" customHeight="1" x14ac:dyDescent="0.3">
      <c r="A230" s="727" t="s">
        <v>1295</v>
      </c>
      <c r="B230" s="728" t="s">
        <v>1296</v>
      </c>
      <c r="C230" s="728" t="s">
        <v>542</v>
      </c>
      <c r="D230" s="728" t="s">
        <v>762</v>
      </c>
      <c r="E230" s="728" t="s">
        <v>1358</v>
      </c>
      <c r="F230" s="728" t="s">
        <v>1359</v>
      </c>
      <c r="G230" s="728" t="s">
        <v>1360</v>
      </c>
      <c r="H230" s="732">
        <v>3</v>
      </c>
      <c r="I230" s="732">
        <v>105</v>
      </c>
      <c r="J230" s="728"/>
      <c r="K230" s="728">
        <v>35</v>
      </c>
      <c r="L230" s="732"/>
      <c r="M230" s="732"/>
      <c r="N230" s="728"/>
      <c r="O230" s="728"/>
      <c r="P230" s="732"/>
      <c r="Q230" s="732"/>
      <c r="R230" s="746"/>
      <c r="S230" s="733"/>
    </row>
    <row r="231" spans="1:19" ht="14.4" customHeight="1" x14ac:dyDescent="0.3">
      <c r="A231" s="727" t="s">
        <v>1295</v>
      </c>
      <c r="B231" s="728" t="s">
        <v>1296</v>
      </c>
      <c r="C231" s="728" t="s">
        <v>542</v>
      </c>
      <c r="D231" s="728" t="s">
        <v>762</v>
      </c>
      <c r="E231" s="728" t="s">
        <v>1358</v>
      </c>
      <c r="F231" s="728" t="s">
        <v>1363</v>
      </c>
      <c r="G231" s="728" t="s">
        <v>1364</v>
      </c>
      <c r="H231" s="732">
        <v>10</v>
      </c>
      <c r="I231" s="732">
        <v>1650</v>
      </c>
      <c r="J231" s="728">
        <v>0.93220338983050843</v>
      </c>
      <c r="K231" s="728">
        <v>165</v>
      </c>
      <c r="L231" s="732">
        <v>10</v>
      </c>
      <c r="M231" s="732">
        <v>1770</v>
      </c>
      <c r="N231" s="728">
        <v>1</v>
      </c>
      <c r="O231" s="728">
        <v>177</v>
      </c>
      <c r="P231" s="732">
        <v>10</v>
      </c>
      <c r="Q231" s="732">
        <v>1770</v>
      </c>
      <c r="R231" s="746">
        <v>1</v>
      </c>
      <c r="S231" s="733">
        <v>177</v>
      </c>
    </row>
    <row r="232" spans="1:19" ht="14.4" customHeight="1" x14ac:dyDescent="0.3">
      <c r="A232" s="727" t="s">
        <v>1295</v>
      </c>
      <c r="B232" s="728" t="s">
        <v>1296</v>
      </c>
      <c r="C232" s="728" t="s">
        <v>542</v>
      </c>
      <c r="D232" s="728" t="s">
        <v>762</v>
      </c>
      <c r="E232" s="728" t="s">
        <v>1358</v>
      </c>
      <c r="F232" s="728" t="s">
        <v>1365</v>
      </c>
      <c r="G232" s="728" t="s">
        <v>1366</v>
      </c>
      <c r="H232" s="732"/>
      <c r="I232" s="732"/>
      <c r="J232" s="728"/>
      <c r="K232" s="728"/>
      <c r="L232" s="732"/>
      <c r="M232" s="732"/>
      <c r="N232" s="728"/>
      <c r="O232" s="728"/>
      <c r="P232" s="732">
        <v>3</v>
      </c>
      <c r="Q232" s="732">
        <v>1056</v>
      </c>
      <c r="R232" s="746"/>
      <c r="S232" s="733">
        <v>352</v>
      </c>
    </row>
    <row r="233" spans="1:19" ht="14.4" customHeight="1" x14ac:dyDescent="0.3">
      <c r="A233" s="727" t="s">
        <v>1295</v>
      </c>
      <c r="B233" s="728" t="s">
        <v>1296</v>
      </c>
      <c r="C233" s="728" t="s">
        <v>542</v>
      </c>
      <c r="D233" s="728" t="s">
        <v>762</v>
      </c>
      <c r="E233" s="728" t="s">
        <v>1358</v>
      </c>
      <c r="F233" s="728" t="s">
        <v>1369</v>
      </c>
      <c r="G233" s="728" t="s">
        <v>1370</v>
      </c>
      <c r="H233" s="732"/>
      <c r="I233" s="732"/>
      <c r="J233" s="728"/>
      <c r="K233" s="728"/>
      <c r="L233" s="732"/>
      <c r="M233" s="732"/>
      <c r="N233" s="728"/>
      <c r="O233" s="728"/>
      <c r="P233" s="732">
        <v>1</v>
      </c>
      <c r="Q233" s="732">
        <v>1422</v>
      </c>
      <c r="R233" s="746"/>
      <c r="S233" s="733">
        <v>1422</v>
      </c>
    </row>
    <row r="234" spans="1:19" ht="14.4" customHeight="1" x14ac:dyDescent="0.3">
      <c r="A234" s="727" t="s">
        <v>1295</v>
      </c>
      <c r="B234" s="728" t="s">
        <v>1296</v>
      </c>
      <c r="C234" s="728" t="s">
        <v>542</v>
      </c>
      <c r="D234" s="728" t="s">
        <v>762</v>
      </c>
      <c r="E234" s="728" t="s">
        <v>1358</v>
      </c>
      <c r="F234" s="728" t="s">
        <v>1372</v>
      </c>
      <c r="G234" s="728" t="s">
        <v>1373</v>
      </c>
      <c r="H234" s="732">
        <v>10</v>
      </c>
      <c r="I234" s="732">
        <v>19750</v>
      </c>
      <c r="J234" s="728">
        <v>4.8454367026496561</v>
      </c>
      <c r="K234" s="728">
        <v>1975</v>
      </c>
      <c r="L234" s="732">
        <v>2</v>
      </c>
      <c r="M234" s="732">
        <v>4076</v>
      </c>
      <c r="N234" s="728">
        <v>1</v>
      </c>
      <c r="O234" s="728">
        <v>2038</v>
      </c>
      <c r="P234" s="732">
        <v>3</v>
      </c>
      <c r="Q234" s="732">
        <v>6117</v>
      </c>
      <c r="R234" s="746">
        <v>1.5007360157016683</v>
      </c>
      <c r="S234" s="733">
        <v>2039</v>
      </c>
    </row>
    <row r="235" spans="1:19" ht="14.4" customHeight="1" x14ac:dyDescent="0.3">
      <c r="A235" s="727" t="s">
        <v>1295</v>
      </c>
      <c r="B235" s="728" t="s">
        <v>1296</v>
      </c>
      <c r="C235" s="728" t="s">
        <v>542</v>
      </c>
      <c r="D235" s="728" t="s">
        <v>762</v>
      </c>
      <c r="E235" s="728" t="s">
        <v>1358</v>
      </c>
      <c r="F235" s="728" t="s">
        <v>1374</v>
      </c>
      <c r="G235" s="728" t="s">
        <v>1375</v>
      </c>
      <c r="H235" s="732"/>
      <c r="I235" s="732"/>
      <c r="J235" s="728"/>
      <c r="K235" s="728"/>
      <c r="L235" s="732">
        <v>1</v>
      </c>
      <c r="M235" s="732">
        <v>3058</v>
      </c>
      <c r="N235" s="728">
        <v>1</v>
      </c>
      <c r="O235" s="728">
        <v>3058</v>
      </c>
      <c r="P235" s="732">
        <v>4</v>
      </c>
      <c r="Q235" s="732">
        <v>12236</v>
      </c>
      <c r="R235" s="746">
        <v>4.0013080444735118</v>
      </c>
      <c r="S235" s="733">
        <v>3059</v>
      </c>
    </row>
    <row r="236" spans="1:19" ht="14.4" customHeight="1" x14ac:dyDescent="0.3">
      <c r="A236" s="727" t="s">
        <v>1295</v>
      </c>
      <c r="B236" s="728" t="s">
        <v>1296</v>
      </c>
      <c r="C236" s="728" t="s">
        <v>542</v>
      </c>
      <c r="D236" s="728" t="s">
        <v>762</v>
      </c>
      <c r="E236" s="728" t="s">
        <v>1358</v>
      </c>
      <c r="F236" s="728" t="s">
        <v>1380</v>
      </c>
      <c r="G236" s="728" t="s">
        <v>1381</v>
      </c>
      <c r="H236" s="732">
        <v>9</v>
      </c>
      <c r="I236" s="732">
        <v>12519</v>
      </c>
      <c r="J236" s="728">
        <v>2.9161425576519915</v>
      </c>
      <c r="K236" s="728">
        <v>1391</v>
      </c>
      <c r="L236" s="732">
        <v>3</v>
      </c>
      <c r="M236" s="732">
        <v>4293</v>
      </c>
      <c r="N236" s="728">
        <v>1</v>
      </c>
      <c r="O236" s="728">
        <v>1431</v>
      </c>
      <c r="P236" s="732">
        <v>3</v>
      </c>
      <c r="Q236" s="732">
        <v>4293</v>
      </c>
      <c r="R236" s="746">
        <v>1</v>
      </c>
      <c r="S236" s="733">
        <v>1431</v>
      </c>
    </row>
    <row r="237" spans="1:19" ht="14.4" customHeight="1" x14ac:dyDescent="0.3">
      <c r="A237" s="727" t="s">
        <v>1295</v>
      </c>
      <c r="B237" s="728" t="s">
        <v>1296</v>
      </c>
      <c r="C237" s="728" t="s">
        <v>542</v>
      </c>
      <c r="D237" s="728" t="s">
        <v>762</v>
      </c>
      <c r="E237" s="728" t="s">
        <v>1358</v>
      </c>
      <c r="F237" s="728" t="s">
        <v>1382</v>
      </c>
      <c r="G237" s="728" t="s">
        <v>1383</v>
      </c>
      <c r="H237" s="732">
        <v>23</v>
      </c>
      <c r="I237" s="732">
        <v>42527</v>
      </c>
      <c r="J237" s="728">
        <v>1.0591502291293087</v>
      </c>
      <c r="K237" s="728">
        <v>1849</v>
      </c>
      <c r="L237" s="732">
        <v>21</v>
      </c>
      <c r="M237" s="732">
        <v>40152</v>
      </c>
      <c r="N237" s="728">
        <v>1</v>
      </c>
      <c r="O237" s="728">
        <v>1912</v>
      </c>
      <c r="P237" s="732">
        <v>36</v>
      </c>
      <c r="Q237" s="732">
        <v>68832</v>
      </c>
      <c r="R237" s="746">
        <v>1.7142857142857142</v>
      </c>
      <c r="S237" s="733">
        <v>1912</v>
      </c>
    </row>
    <row r="238" spans="1:19" ht="14.4" customHeight="1" x14ac:dyDescent="0.3">
      <c r="A238" s="727" t="s">
        <v>1295</v>
      </c>
      <c r="B238" s="728" t="s">
        <v>1296</v>
      </c>
      <c r="C238" s="728" t="s">
        <v>542</v>
      </c>
      <c r="D238" s="728" t="s">
        <v>762</v>
      </c>
      <c r="E238" s="728" t="s">
        <v>1358</v>
      </c>
      <c r="F238" s="728" t="s">
        <v>1384</v>
      </c>
      <c r="G238" s="728" t="s">
        <v>1385</v>
      </c>
      <c r="H238" s="732">
        <v>1</v>
      </c>
      <c r="I238" s="732">
        <v>1208</v>
      </c>
      <c r="J238" s="728">
        <v>0.94448788115715399</v>
      </c>
      <c r="K238" s="728">
        <v>1208</v>
      </c>
      <c r="L238" s="732">
        <v>1</v>
      </c>
      <c r="M238" s="732">
        <v>1279</v>
      </c>
      <c r="N238" s="728">
        <v>1</v>
      </c>
      <c r="O238" s="728">
        <v>1279</v>
      </c>
      <c r="P238" s="732"/>
      <c r="Q238" s="732"/>
      <c r="R238" s="746"/>
      <c r="S238" s="733"/>
    </row>
    <row r="239" spans="1:19" ht="14.4" customHeight="1" x14ac:dyDescent="0.3">
      <c r="A239" s="727" t="s">
        <v>1295</v>
      </c>
      <c r="B239" s="728" t="s">
        <v>1296</v>
      </c>
      <c r="C239" s="728" t="s">
        <v>542</v>
      </c>
      <c r="D239" s="728" t="s">
        <v>762</v>
      </c>
      <c r="E239" s="728" t="s">
        <v>1358</v>
      </c>
      <c r="F239" s="728" t="s">
        <v>1386</v>
      </c>
      <c r="G239" s="728" t="s">
        <v>1387</v>
      </c>
      <c r="H239" s="732">
        <v>2</v>
      </c>
      <c r="I239" s="732">
        <v>2354</v>
      </c>
      <c r="J239" s="728">
        <v>0.64688101126683151</v>
      </c>
      <c r="K239" s="728">
        <v>1177</v>
      </c>
      <c r="L239" s="732">
        <v>3</v>
      </c>
      <c r="M239" s="732">
        <v>3639</v>
      </c>
      <c r="N239" s="728">
        <v>1</v>
      </c>
      <c r="O239" s="728">
        <v>1213</v>
      </c>
      <c r="P239" s="732"/>
      <c r="Q239" s="732"/>
      <c r="R239" s="746"/>
      <c r="S239" s="733"/>
    </row>
    <row r="240" spans="1:19" ht="14.4" customHeight="1" x14ac:dyDescent="0.3">
      <c r="A240" s="727" t="s">
        <v>1295</v>
      </c>
      <c r="B240" s="728" t="s">
        <v>1296</v>
      </c>
      <c r="C240" s="728" t="s">
        <v>542</v>
      </c>
      <c r="D240" s="728" t="s">
        <v>762</v>
      </c>
      <c r="E240" s="728" t="s">
        <v>1358</v>
      </c>
      <c r="F240" s="728" t="s">
        <v>1388</v>
      </c>
      <c r="G240" s="728" t="s">
        <v>1389</v>
      </c>
      <c r="H240" s="732"/>
      <c r="I240" s="732"/>
      <c r="J240" s="728"/>
      <c r="K240" s="728"/>
      <c r="L240" s="732">
        <v>1</v>
      </c>
      <c r="M240" s="732">
        <v>1609</v>
      </c>
      <c r="N240" s="728">
        <v>1</v>
      </c>
      <c r="O240" s="728">
        <v>1609</v>
      </c>
      <c r="P240" s="732"/>
      <c r="Q240" s="732"/>
      <c r="R240" s="746"/>
      <c r="S240" s="733"/>
    </row>
    <row r="241" spans="1:19" ht="14.4" customHeight="1" x14ac:dyDescent="0.3">
      <c r="A241" s="727" t="s">
        <v>1295</v>
      </c>
      <c r="B241" s="728" t="s">
        <v>1296</v>
      </c>
      <c r="C241" s="728" t="s">
        <v>542</v>
      </c>
      <c r="D241" s="728" t="s">
        <v>762</v>
      </c>
      <c r="E241" s="728" t="s">
        <v>1358</v>
      </c>
      <c r="F241" s="728" t="s">
        <v>1390</v>
      </c>
      <c r="G241" s="728" t="s">
        <v>1391</v>
      </c>
      <c r="H241" s="732">
        <v>13</v>
      </c>
      <c r="I241" s="732">
        <v>8554</v>
      </c>
      <c r="J241" s="728">
        <v>6.2804698972099855</v>
      </c>
      <c r="K241" s="728">
        <v>658</v>
      </c>
      <c r="L241" s="732">
        <v>2</v>
      </c>
      <c r="M241" s="732">
        <v>1362</v>
      </c>
      <c r="N241" s="728">
        <v>1</v>
      </c>
      <c r="O241" s="728">
        <v>681</v>
      </c>
      <c r="P241" s="732"/>
      <c r="Q241" s="732"/>
      <c r="R241" s="746"/>
      <c r="S241" s="733"/>
    </row>
    <row r="242" spans="1:19" ht="14.4" customHeight="1" x14ac:dyDescent="0.3">
      <c r="A242" s="727" t="s">
        <v>1295</v>
      </c>
      <c r="B242" s="728" t="s">
        <v>1296</v>
      </c>
      <c r="C242" s="728" t="s">
        <v>542</v>
      </c>
      <c r="D242" s="728" t="s">
        <v>762</v>
      </c>
      <c r="E242" s="728" t="s">
        <v>1358</v>
      </c>
      <c r="F242" s="728" t="s">
        <v>1392</v>
      </c>
      <c r="G242" s="728" t="s">
        <v>1393</v>
      </c>
      <c r="H242" s="732">
        <v>10</v>
      </c>
      <c r="I242" s="732">
        <v>6890</v>
      </c>
      <c r="J242" s="728">
        <v>1.0692116697703289</v>
      </c>
      <c r="K242" s="728">
        <v>689</v>
      </c>
      <c r="L242" s="732">
        <v>9</v>
      </c>
      <c r="M242" s="732">
        <v>6444</v>
      </c>
      <c r="N242" s="728">
        <v>1</v>
      </c>
      <c r="O242" s="728">
        <v>716</v>
      </c>
      <c r="P242" s="732">
        <v>14</v>
      </c>
      <c r="Q242" s="732">
        <v>10038</v>
      </c>
      <c r="R242" s="746">
        <v>1.5577281191806331</v>
      </c>
      <c r="S242" s="733">
        <v>717</v>
      </c>
    </row>
    <row r="243" spans="1:19" ht="14.4" customHeight="1" x14ac:dyDescent="0.3">
      <c r="A243" s="727" t="s">
        <v>1295</v>
      </c>
      <c r="B243" s="728" t="s">
        <v>1296</v>
      </c>
      <c r="C243" s="728" t="s">
        <v>542</v>
      </c>
      <c r="D243" s="728" t="s">
        <v>762</v>
      </c>
      <c r="E243" s="728" t="s">
        <v>1358</v>
      </c>
      <c r="F243" s="728" t="s">
        <v>1394</v>
      </c>
      <c r="G243" s="728" t="s">
        <v>1395</v>
      </c>
      <c r="H243" s="732"/>
      <c r="I243" s="732"/>
      <c r="J243" s="728"/>
      <c r="K243" s="728"/>
      <c r="L243" s="732">
        <v>2</v>
      </c>
      <c r="M243" s="732">
        <v>5274</v>
      </c>
      <c r="N243" s="728">
        <v>1</v>
      </c>
      <c r="O243" s="728">
        <v>2637</v>
      </c>
      <c r="P243" s="732">
        <v>2</v>
      </c>
      <c r="Q243" s="732">
        <v>5276</v>
      </c>
      <c r="R243" s="746">
        <v>1.0003792188092528</v>
      </c>
      <c r="S243" s="733">
        <v>2638</v>
      </c>
    </row>
    <row r="244" spans="1:19" ht="14.4" customHeight="1" x14ac:dyDescent="0.3">
      <c r="A244" s="727" t="s">
        <v>1295</v>
      </c>
      <c r="B244" s="728" t="s">
        <v>1296</v>
      </c>
      <c r="C244" s="728" t="s">
        <v>542</v>
      </c>
      <c r="D244" s="728" t="s">
        <v>762</v>
      </c>
      <c r="E244" s="728" t="s">
        <v>1358</v>
      </c>
      <c r="F244" s="728" t="s">
        <v>1396</v>
      </c>
      <c r="G244" s="728" t="s">
        <v>1397</v>
      </c>
      <c r="H244" s="732">
        <v>152</v>
      </c>
      <c r="I244" s="732">
        <v>267824</v>
      </c>
      <c r="J244" s="728">
        <v>1.512916254766276</v>
      </c>
      <c r="K244" s="728">
        <v>1762</v>
      </c>
      <c r="L244" s="732">
        <v>97</v>
      </c>
      <c r="M244" s="732">
        <v>177025</v>
      </c>
      <c r="N244" s="728">
        <v>1</v>
      </c>
      <c r="O244" s="728">
        <v>1825</v>
      </c>
      <c r="P244" s="732">
        <v>46</v>
      </c>
      <c r="Q244" s="732">
        <v>83950</v>
      </c>
      <c r="R244" s="746">
        <v>0.47422680412371132</v>
      </c>
      <c r="S244" s="733">
        <v>1825</v>
      </c>
    </row>
    <row r="245" spans="1:19" ht="14.4" customHeight="1" x14ac:dyDescent="0.3">
      <c r="A245" s="727" t="s">
        <v>1295</v>
      </c>
      <c r="B245" s="728" t="s">
        <v>1296</v>
      </c>
      <c r="C245" s="728" t="s">
        <v>542</v>
      </c>
      <c r="D245" s="728" t="s">
        <v>762</v>
      </c>
      <c r="E245" s="728" t="s">
        <v>1358</v>
      </c>
      <c r="F245" s="728" t="s">
        <v>1398</v>
      </c>
      <c r="G245" s="728" t="s">
        <v>1399</v>
      </c>
      <c r="H245" s="732">
        <v>4</v>
      </c>
      <c r="I245" s="732">
        <v>1652</v>
      </c>
      <c r="J245" s="728">
        <v>3.850815850815851</v>
      </c>
      <c r="K245" s="728">
        <v>413</v>
      </c>
      <c r="L245" s="732">
        <v>1</v>
      </c>
      <c r="M245" s="732">
        <v>429</v>
      </c>
      <c r="N245" s="728">
        <v>1</v>
      </c>
      <c r="O245" s="728">
        <v>429</v>
      </c>
      <c r="P245" s="732">
        <v>2</v>
      </c>
      <c r="Q245" s="732">
        <v>858</v>
      </c>
      <c r="R245" s="746">
        <v>2</v>
      </c>
      <c r="S245" s="733">
        <v>429</v>
      </c>
    </row>
    <row r="246" spans="1:19" ht="14.4" customHeight="1" x14ac:dyDescent="0.3">
      <c r="A246" s="727" t="s">
        <v>1295</v>
      </c>
      <c r="B246" s="728" t="s">
        <v>1296</v>
      </c>
      <c r="C246" s="728" t="s">
        <v>542</v>
      </c>
      <c r="D246" s="728" t="s">
        <v>762</v>
      </c>
      <c r="E246" s="728" t="s">
        <v>1358</v>
      </c>
      <c r="F246" s="728" t="s">
        <v>1400</v>
      </c>
      <c r="G246" s="728" t="s">
        <v>1401</v>
      </c>
      <c r="H246" s="732">
        <v>2</v>
      </c>
      <c r="I246" s="732">
        <v>6910</v>
      </c>
      <c r="J246" s="728">
        <v>0.17856219959687838</v>
      </c>
      <c r="K246" s="728">
        <v>3455</v>
      </c>
      <c r="L246" s="732">
        <v>11</v>
      </c>
      <c r="M246" s="732">
        <v>38698</v>
      </c>
      <c r="N246" s="728">
        <v>1</v>
      </c>
      <c r="O246" s="728">
        <v>3518</v>
      </c>
      <c r="P246" s="732">
        <v>12</v>
      </c>
      <c r="Q246" s="732">
        <v>42240</v>
      </c>
      <c r="R246" s="746">
        <v>1.091529277998863</v>
      </c>
      <c r="S246" s="733">
        <v>3520</v>
      </c>
    </row>
    <row r="247" spans="1:19" ht="14.4" customHeight="1" x14ac:dyDescent="0.3">
      <c r="A247" s="727" t="s">
        <v>1295</v>
      </c>
      <c r="B247" s="728" t="s">
        <v>1296</v>
      </c>
      <c r="C247" s="728" t="s">
        <v>542</v>
      </c>
      <c r="D247" s="728" t="s">
        <v>762</v>
      </c>
      <c r="E247" s="728" t="s">
        <v>1358</v>
      </c>
      <c r="F247" s="728" t="s">
        <v>1404</v>
      </c>
      <c r="G247" s="728" t="s">
        <v>1405</v>
      </c>
      <c r="H247" s="732"/>
      <c r="I247" s="732"/>
      <c r="J247" s="728"/>
      <c r="K247" s="728"/>
      <c r="L247" s="732">
        <v>6</v>
      </c>
      <c r="M247" s="732">
        <v>199.99</v>
      </c>
      <c r="N247" s="728">
        <v>1</v>
      </c>
      <c r="O247" s="728">
        <v>33.331666666666671</v>
      </c>
      <c r="P247" s="732">
        <v>10</v>
      </c>
      <c r="Q247" s="732">
        <v>333.33000000000004</v>
      </c>
      <c r="R247" s="746">
        <v>1.6667333366668335</v>
      </c>
      <c r="S247" s="733">
        <v>33.333000000000006</v>
      </c>
    </row>
    <row r="248" spans="1:19" ht="14.4" customHeight="1" x14ac:dyDescent="0.3">
      <c r="A248" s="727" t="s">
        <v>1295</v>
      </c>
      <c r="B248" s="728" t="s">
        <v>1296</v>
      </c>
      <c r="C248" s="728" t="s">
        <v>542</v>
      </c>
      <c r="D248" s="728" t="s">
        <v>762</v>
      </c>
      <c r="E248" s="728" t="s">
        <v>1358</v>
      </c>
      <c r="F248" s="728" t="s">
        <v>1406</v>
      </c>
      <c r="G248" s="728" t="s">
        <v>1407</v>
      </c>
      <c r="H248" s="732">
        <v>10</v>
      </c>
      <c r="I248" s="732">
        <v>360</v>
      </c>
      <c r="J248" s="728">
        <v>0.97297297297297303</v>
      </c>
      <c r="K248" s="728">
        <v>36</v>
      </c>
      <c r="L248" s="732">
        <v>10</v>
      </c>
      <c r="M248" s="732">
        <v>370</v>
      </c>
      <c r="N248" s="728">
        <v>1</v>
      </c>
      <c r="O248" s="728">
        <v>37</v>
      </c>
      <c r="P248" s="732">
        <v>10</v>
      </c>
      <c r="Q248" s="732">
        <v>370</v>
      </c>
      <c r="R248" s="746">
        <v>1</v>
      </c>
      <c r="S248" s="733">
        <v>37</v>
      </c>
    </row>
    <row r="249" spans="1:19" ht="14.4" customHeight="1" x14ac:dyDescent="0.3">
      <c r="A249" s="727" t="s">
        <v>1295</v>
      </c>
      <c r="B249" s="728" t="s">
        <v>1296</v>
      </c>
      <c r="C249" s="728" t="s">
        <v>542</v>
      </c>
      <c r="D249" s="728" t="s">
        <v>762</v>
      </c>
      <c r="E249" s="728" t="s">
        <v>1358</v>
      </c>
      <c r="F249" s="728" t="s">
        <v>1412</v>
      </c>
      <c r="G249" s="728" t="s">
        <v>1413</v>
      </c>
      <c r="H249" s="732">
        <v>6</v>
      </c>
      <c r="I249" s="732">
        <v>2526</v>
      </c>
      <c r="J249" s="728">
        <v>2.8901601830663615</v>
      </c>
      <c r="K249" s="728">
        <v>421</v>
      </c>
      <c r="L249" s="732">
        <v>2</v>
      </c>
      <c r="M249" s="732">
        <v>874</v>
      </c>
      <c r="N249" s="728">
        <v>1</v>
      </c>
      <c r="O249" s="728">
        <v>437</v>
      </c>
      <c r="P249" s="732"/>
      <c r="Q249" s="732"/>
      <c r="R249" s="746"/>
      <c r="S249" s="733"/>
    </row>
    <row r="250" spans="1:19" ht="14.4" customHeight="1" x14ac:dyDescent="0.3">
      <c r="A250" s="727" t="s">
        <v>1295</v>
      </c>
      <c r="B250" s="728" t="s">
        <v>1296</v>
      </c>
      <c r="C250" s="728" t="s">
        <v>542</v>
      </c>
      <c r="D250" s="728" t="s">
        <v>762</v>
      </c>
      <c r="E250" s="728" t="s">
        <v>1358</v>
      </c>
      <c r="F250" s="728" t="s">
        <v>1414</v>
      </c>
      <c r="G250" s="728" t="s">
        <v>1415</v>
      </c>
      <c r="H250" s="732">
        <v>61</v>
      </c>
      <c r="I250" s="732">
        <v>78934</v>
      </c>
      <c r="J250" s="728">
        <v>1.4704545454545455</v>
      </c>
      <c r="K250" s="728">
        <v>1294</v>
      </c>
      <c r="L250" s="732">
        <v>40</v>
      </c>
      <c r="M250" s="732">
        <v>53680</v>
      </c>
      <c r="N250" s="728">
        <v>1</v>
      </c>
      <c r="O250" s="728">
        <v>1342</v>
      </c>
      <c r="P250" s="732">
        <v>12</v>
      </c>
      <c r="Q250" s="732">
        <v>16104</v>
      </c>
      <c r="R250" s="746">
        <v>0.3</v>
      </c>
      <c r="S250" s="733">
        <v>1342</v>
      </c>
    </row>
    <row r="251" spans="1:19" ht="14.4" customHeight="1" x14ac:dyDescent="0.3">
      <c r="A251" s="727" t="s">
        <v>1295</v>
      </c>
      <c r="B251" s="728" t="s">
        <v>1296</v>
      </c>
      <c r="C251" s="728" t="s">
        <v>542</v>
      </c>
      <c r="D251" s="728" t="s">
        <v>762</v>
      </c>
      <c r="E251" s="728" t="s">
        <v>1358</v>
      </c>
      <c r="F251" s="728" t="s">
        <v>1416</v>
      </c>
      <c r="G251" s="728" t="s">
        <v>1417</v>
      </c>
      <c r="H251" s="732">
        <v>20</v>
      </c>
      <c r="I251" s="732">
        <v>9800</v>
      </c>
      <c r="J251" s="728">
        <v>2.4066797642436151</v>
      </c>
      <c r="K251" s="728">
        <v>490</v>
      </c>
      <c r="L251" s="732">
        <v>8</v>
      </c>
      <c r="M251" s="732">
        <v>4072</v>
      </c>
      <c r="N251" s="728">
        <v>1</v>
      </c>
      <c r="O251" s="728">
        <v>509</v>
      </c>
      <c r="P251" s="732">
        <v>6</v>
      </c>
      <c r="Q251" s="732">
        <v>3054</v>
      </c>
      <c r="R251" s="746">
        <v>0.75</v>
      </c>
      <c r="S251" s="733">
        <v>509</v>
      </c>
    </row>
    <row r="252" spans="1:19" ht="14.4" customHeight="1" x14ac:dyDescent="0.3">
      <c r="A252" s="727" t="s">
        <v>1295</v>
      </c>
      <c r="B252" s="728" t="s">
        <v>1296</v>
      </c>
      <c r="C252" s="728" t="s">
        <v>542</v>
      </c>
      <c r="D252" s="728" t="s">
        <v>762</v>
      </c>
      <c r="E252" s="728" t="s">
        <v>1358</v>
      </c>
      <c r="F252" s="728" t="s">
        <v>1418</v>
      </c>
      <c r="G252" s="728" t="s">
        <v>1419</v>
      </c>
      <c r="H252" s="732">
        <v>8</v>
      </c>
      <c r="I252" s="732">
        <v>18064</v>
      </c>
      <c r="J252" s="728">
        <v>2.5853728352654932</v>
      </c>
      <c r="K252" s="728">
        <v>2258</v>
      </c>
      <c r="L252" s="732">
        <v>3</v>
      </c>
      <c r="M252" s="732">
        <v>6987</v>
      </c>
      <c r="N252" s="728">
        <v>1</v>
      </c>
      <c r="O252" s="728">
        <v>2329</v>
      </c>
      <c r="P252" s="732">
        <v>1</v>
      </c>
      <c r="Q252" s="732">
        <v>2330</v>
      </c>
      <c r="R252" s="746">
        <v>0.33347645627594102</v>
      </c>
      <c r="S252" s="733">
        <v>2330</v>
      </c>
    </row>
    <row r="253" spans="1:19" ht="14.4" customHeight="1" x14ac:dyDescent="0.3">
      <c r="A253" s="727" t="s">
        <v>1295</v>
      </c>
      <c r="B253" s="728" t="s">
        <v>1296</v>
      </c>
      <c r="C253" s="728" t="s">
        <v>542</v>
      </c>
      <c r="D253" s="728" t="s">
        <v>762</v>
      </c>
      <c r="E253" s="728" t="s">
        <v>1358</v>
      </c>
      <c r="F253" s="728" t="s">
        <v>1420</v>
      </c>
      <c r="G253" s="728" t="s">
        <v>1421</v>
      </c>
      <c r="H253" s="732">
        <v>6</v>
      </c>
      <c r="I253" s="732">
        <v>15306</v>
      </c>
      <c r="J253" s="728">
        <v>1.928922495274102</v>
      </c>
      <c r="K253" s="728">
        <v>2551</v>
      </c>
      <c r="L253" s="732">
        <v>3</v>
      </c>
      <c r="M253" s="732">
        <v>7935</v>
      </c>
      <c r="N253" s="728">
        <v>1</v>
      </c>
      <c r="O253" s="728">
        <v>2645</v>
      </c>
      <c r="P253" s="732">
        <v>4</v>
      </c>
      <c r="Q253" s="732">
        <v>10584</v>
      </c>
      <c r="R253" s="746">
        <v>1.3338374291115311</v>
      </c>
      <c r="S253" s="733">
        <v>2646</v>
      </c>
    </row>
    <row r="254" spans="1:19" ht="14.4" customHeight="1" x14ac:dyDescent="0.3">
      <c r="A254" s="727" t="s">
        <v>1295</v>
      </c>
      <c r="B254" s="728" t="s">
        <v>1296</v>
      </c>
      <c r="C254" s="728" t="s">
        <v>542</v>
      </c>
      <c r="D254" s="728" t="s">
        <v>762</v>
      </c>
      <c r="E254" s="728" t="s">
        <v>1358</v>
      </c>
      <c r="F254" s="728" t="s">
        <v>1428</v>
      </c>
      <c r="G254" s="728" t="s">
        <v>1429</v>
      </c>
      <c r="H254" s="732">
        <v>1</v>
      </c>
      <c r="I254" s="732">
        <v>502</v>
      </c>
      <c r="J254" s="728"/>
      <c r="K254" s="728">
        <v>502</v>
      </c>
      <c r="L254" s="732"/>
      <c r="M254" s="732"/>
      <c r="N254" s="728"/>
      <c r="O254" s="728"/>
      <c r="P254" s="732"/>
      <c r="Q254" s="732"/>
      <c r="R254" s="746"/>
      <c r="S254" s="733"/>
    </row>
    <row r="255" spans="1:19" ht="14.4" customHeight="1" x14ac:dyDescent="0.3">
      <c r="A255" s="727" t="s">
        <v>1295</v>
      </c>
      <c r="B255" s="728" t="s">
        <v>1296</v>
      </c>
      <c r="C255" s="728" t="s">
        <v>542</v>
      </c>
      <c r="D255" s="728" t="s">
        <v>762</v>
      </c>
      <c r="E255" s="728" t="s">
        <v>1358</v>
      </c>
      <c r="F255" s="728" t="s">
        <v>1430</v>
      </c>
      <c r="G255" s="728" t="s">
        <v>1431</v>
      </c>
      <c r="H255" s="732"/>
      <c r="I255" s="732"/>
      <c r="J255" s="728"/>
      <c r="K255" s="728"/>
      <c r="L255" s="732"/>
      <c r="M255" s="732"/>
      <c r="N255" s="728"/>
      <c r="O255" s="728"/>
      <c r="P255" s="732">
        <v>2</v>
      </c>
      <c r="Q255" s="732">
        <v>284</v>
      </c>
      <c r="R255" s="746"/>
      <c r="S255" s="733">
        <v>142</v>
      </c>
    </row>
    <row r="256" spans="1:19" ht="14.4" customHeight="1" x14ac:dyDescent="0.3">
      <c r="A256" s="727" t="s">
        <v>1295</v>
      </c>
      <c r="B256" s="728" t="s">
        <v>1296</v>
      </c>
      <c r="C256" s="728" t="s">
        <v>542</v>
      </c>
      <c r="D256" s="728" t="s">
        <v>762</v>
      </c>
      <c r="E256" s="728" t="s">
        <v>1358</v>
      </c>
      <c r="F256" s="728" t="s">
        <v>1434</v>
      </c>
      <c r="G256" s="728" t="s">
        <v>1435</v>
      </c>
      <c r="H256" s="732"/>
      <c r="I256" s="732"/>
      <c r="J256" s="728"/>
      <c r="K256" s="728"/>
      <c r="L256" s="732">
        <v>4</v>
      </c>
      <c r="M256" s="732">
        <v>2872</v>
      </c>
      <c r="N256" s="728">
        <v>1</v>
      </c>
      <c r="O256" s="728">
        <v>718</v>
      </c>
      <c r="P256" s="732">
        <v>3</v>
      </c>
      <c r="Q256" s="732">
        <v>2157</v>
      </c>
      <c r="R256" s="746">
        <v>0.75104456824512533</v>
      </c>
      <c r="S256" s="733">
        <v>719</v>
      </c>
    </row>
    <row r="257" spans="1:19" ht="14.4" customHeight="1" x14ac:dyDescent="0.3">
      <c r="A257" s="727" t="s">
        <v>1295</v>
      </c>
      <c r="B257" s="728" t="s">
        <v>1296</v>
      </c>
      <c r="C257" s="728" t="s">
        <v>542</v>
      </c>
      <c r="D257" s="728" t="s">
        <v>1291</v>
      </c>
      <c r="E257" s="728" t="s">
        <v>1300</v>
      </c>
      <c r="F257" s="728" t="s">
        <v>1303</v>
      </c>
      <c r="G257" s="728" t="s">
        <v>1304</v>
      </c>
      <c r="H257" s="732">
        <v>850</v>
      </c>
      <c r="I257" s="732">
        <v>1788.5</v>
      </c>
      <c r="J257" s="728"/>
      <c r="K257" s="728">
        <v>2.1041176470588234</v>
      </c>
      <c r="L257" s="732"/>
      <c r="M257" s="732"/>
      <c r="N257" s="728"/>
      <c r="O257" s="728"/>
      <c r="P257" s="732"/>
      <c r="Q257" s="732"/>
      <c r="R257" s="746"/>
      <c r="S257" s="733"/>
    </row>
    <row r="258" spans="1:19" ht="14.4" customHeight="1" x14ac:dyDescent="0.3">
      <c r="A258" s="727" t="s">
        <v>1295</v>
      </c>
      <c r="B258" s="728" t="s">
        <v>1296</v>
      </c>
      <c r="C258" s="728" t="s">
        <v>542</v>
      </c>
      <c r="D258" s="728" t="s">
        <v>1291</v>
      </c>
      <c r="E258" s="728" t="s">
        <v>1300</v>
      </c>
      <c r="F258" s="728" t="s">
        <v>1305</v>
      </c>
      <c r="G258" s="728" t="s">
        <v>1306</v>
      </c>
      <c r="H258" s="732">
        <v>1920</v>
      </c>
      <c r="I258" s="732">
        <v>10072.200000000001</v>
      </c>
      <c r="J258" s="728"/>
      <c r="K258" s="728">
        <v>5.2459375000000001</v>
      </c>
      <c r="L258" s="732"/>
      <c r="M258" s="732"/>
      <c r="N258" s="728"/>
      <c r="O258" s="728"/>
      <c r="P258" s="732"/>
      <c r="Q258" s="732"/>
      <c r="R258" s="746"/>
      <c r="S258" s="733"/>
    </row>
    <row r="259" spans="1:19" ht="14.4" customHeight="1" x14ac:dyDescent="0.3">
      <c r="A259" s="727" t="s">
        <v>1295</v>
      </c>
      <c r="B259" s="728" t="s">
        <v>1296</v>
      </c>
      <c r="C259" s="728" t="s">
        <v>542</v>
      </c>
      <c r="D259" s="728" t="s">
        <v>1291</v>
      </c>
      <c r="E259" s="728" t="s">
        <v>1300</v>
      </c>
      <c r="F259" s="728" t="s">
        <v>1311</v>
      </c>
      <c r="G259" s="728" t="s">
        <v>1312</v>
      </c>
      <c r="H259" s="732">
        <v>2409</v>
      </c>
      <c r="I259" s="732">
        <v>13186.36</v>
      </c>
      <c r="J259" s="728"/>
      <c r="K259" s="728">
        <v>5.4737899543378994</v>
      </c>
      <c r="L259" s="732"/>
      <c r="M259" s="732"/>
      <c r="N259" s="728"/>
      <c r="O259" s="728"/>
      <c r="P259" s="732"/>
      <c r="Q259" s="732"/>
      <c r="R259" s="746"/>
      <c r="S259" s="733"/>
    </row>
    <row r="260" spans="1:19" ht="14.4" customHeight="1" x14ac:dyDescent="0.3">
      <c r="A260" s="727" t="s">
        <v>1295</v>
      </c>
      <c r="B260" s="728" t="s">
        <v>1296</v>
      </c>
      <c r="C260" s="728" t="s">
        <v>542</v>
      </c>
      <c r="D260" s="728" t="s">
        <v>1291</v>
      </c>
      <c r="E260" s="728" t="s">
        <v>1300</v>
      </c>
      <c r="F260" s="728" t="s">
        <v>1313</v>
      </c>
      <c r="G260" s="728" t="s">
        <v>1314</v>
      </c>
      <c r="H260" s="732">
        <v>410</v>
      </c>
      <c r="I260" s="732">
        <v>3452.2000000000003</v>
      </c>
      <c r="J260" s="728"/>
      <c r="K260" s="728">
        <v>8.42</v>
      </c>
      <c r="L260" s="732"/>
      <c r="M260" s="732"/>
      <c r="N260" s="728"/>
      <c r="O260" s="728"/>
      <c r="P260" s="732"/>
      <c r="Q260" s="732"/>
      <c r="R260" s="746"/>
      <c r="S260" s="733"/>
    </row>
    <row r="261" spans="1:19" ht="14.4" customHeight="1" x14ac:dyDescent="0.3">
      <c r="A261" s="727" t="s">
        <v>1295</v>
      </c>
      <c r="B261" s="728" t="s">
        <v>1296</v>
      </c>
      <c r="C261" s="728" t="s">
        <v>542</v>
      </c>
      <c r="D261" s="728" t="s">
        <v>1291</v>
      </c>
      <c r="E261" s="728" t="s">
        <v>1300</v>
      </c>
      <c r="F261" s="728" t="s">
        <v>1315</v>
      </c>
      <c r="G261" s="728" t="s">
        <v>1316</v>
      </c>
      <c r="H261" s="732">
        <v>310</v>
      </c>
      <c r="I261" s="732">
        <v>2495.5</v>
      </c>
      <c r="J261" s="728"/>
      <c r="K261" s="728">
        <v>8.0500000000000007</v>
      </c>
      <c r="L261" s="732"/>
      <c r="M261" s="732"/>
      <c r="N261" s="728"/>
      <c r="O261" s="728"/>
      <c r="P261" s="732"/>
      <c r="Q261" s="732"/>
      <c r="R261" s="746"/>
      <c r="S261" s="733"/>
    </row>
    <row r="262" spans="1:19" ht="14.4" customHeight="1" x14ac:dyDescent="0.3">
      <c r="A262" s="727" t="s">
        <v>1295</v>
      </c>
      <c r="B262" s="728" t="s">
        <v>1296</v>
      </c>
      <c r="C262" s="728" t="s">
        <v>542</v>
      </c>
      <c r="D262" s="728" t="s">
        <v>1291</v>
      </c>
      <c r="E262" s="728" t="s">
        <v>1300</v>
      </c>
      <c r="F262" s="728" t="s">
        <v>1325</v>
      </c>
      <c r="G262" s="728" t="s">
        <v>1326</v>
      </c>
      <c r="H262" s="732">
        <v>6060</v>
      </c>
      <c r="I262" s="732">
        <v>119078.79999999999</v>
      </c>
      <c r="J262" s="728"/>
      <c r="K262" s="728">
        <v>19.649966996699668</v>
      </c>
      <c r="L262" s="732"/>
      <c r="M262" s="732"/>
      <c r="N262" s="728"/>
      <c r="O262" s="728"/>
      <c r="P262" s="732"/>
      <c r="Q262" s="732"/>
      <c r="R262" s="746"/>
      <c r="S262" s="733"/>
    </row>
    <row r="263" spans="1:19" ht="14.4" customHeight="1" x14ac:dyDescent="0.3">
      <c r="A263" s="727" t="s">
        <v>1295</v>
      </c>
      <c r="B263" s="728" t="s">
        <v>1296</v>
      </c>
      <c r="C263" s="728" t="s">
        <v>542</v>
      </c>
      <c r="D263" s="728" t="s">
        <v>1291</v>
      </c>
      <c r="E263" s="728" t="s">
        <v>1300</v>
      </c>
      <c r="F263" s="728" t="s">
        <v>1331</v>
      </c>
      <c r="G263" s="728" t="s">
        <v>1332</v>
      </c>
      <c r="H263" s="732">
        <v>8</v>
      </c>
      <c r="I263" s="732">
        <v>17548.64</v>
      </c>
      <c r="J263" s="728"/>
      <c r="K263" s="728">
        <v>2193.58</v>
      </c>
      <c r="L263" s="732"/>
      <c r="M263" s="732"/>
      <c r="N263" s="728"/>
      <c r="O263" s="728"/>
      <c r="P263" s="732"/>
      <c r="Q263" s="732"/>
      <c r="R263" s="746"/>
      <c r="S263" s="733"/>
    </row>
    <row r="264" spans="1:19" ht="14.4" customHeight="1" x14ac:dyDescent="0.3">
      <c r="A264" s="727" t="s">
        <v>1295</v>
      </c>
      <c r="B264" s="728" t="s">
        <v>1296</v>
      </c>
      <c r="C264" s="728" t="s">
        <v>542</v>
      </c>
      <c r="D264" s="728" t="s">
        <v>1291</v>
      </c>
      <c r="E264" s="728" t="s">
        <v>1300</v>
      </c>
      <c r="F264" s="728" t="s">
        <v>1335</v>
      </c>
      <c r="G264" s="728" t="s">
        <v>1336</v>
      </c>
      <c r="H264" s="732">
        <v>141285</v>
      </c>
      <c r="I264" s="732">
        <v>480029.67000000022</v>
      </c>
      <c r="J264" s="728"/>
      <c r="K264" s="728">
        <v>3.3975982588385194</v>
      </c>
      <c r="L264" s="732"/>
      <c r="M264" s="732"/>
      <c r="N264" s="728"/>
      <c r="O264" s="728"/>
      <c r="P264" s="732"/>
      <c r="Q264" s="732"/>
      <c r="R264" s="746"/>
      <c r="S264" s="733"/>
    </row>
    <row r="265" spans="1:19" ht="14.4" customHeight="1" x14ac:dyDescent="0.3">
      <c r="A265" s="727" t="s">
        <v>1295</v>
      </c>
      <c r="B265" s="728" t="s">
        <v>1296</v>
      </c>
      <c r="C265" s="728" t="s">
        <v>542</v>
      </c>
      <c r="D265" s="728" t="s">
        <v>1291</v>
      </c>
      <c r="E265" s="728" t="s">
        <v>1300</v>
      </c>
      <c r="F265" s="728" t="s">
        <v>1345</v>
      </c>
      <c r="G265" s="728" t="s">
        <v>1346</v>
      </c>
      <c r="H265" s="732">
        <v>100</v>
      </c>
      <c r="I265" s="732">
        <v>2024</v>
      </c>
      <c r="J265" s="728"/>
      <c r="K265" s="728">
        <v>20.239999999999998</v>
      </c>
      <c r="L265" s="732"/>
      <c r="M265" s="732"/>
      <c r="N265" s="728"/>
      <c r="O265" s="728"/>
      <c r="P265" s="732"/>
      <c r="Q265" s="732"/>
      <c r="R265" s="746"/>
      <c r="S265" s="733"/>
    </row>
    <row r="266" spans="1:19" ht="14.4" customHeight="1" x14ac:dyDescent="0.3">
      <c r="A266" s="727" t="s">
        <v>1295</v>
      </c>
      <c r="B266" s="728" t="s">
        <v>1296</v>
      </c>
      <c r="C266" s="728" t="s">
        <v>542</v>
      </c>
      <c r="D266" s="728" t="s">
        <v>1291</v>
      </c>
      <c r="E266" s="728" t="s">
        <v>1358</v>
      </c>
      <c r="F266" s="728" t="s">
        <v>1359</v>
      </c>
      <c r="G266" s="728" t="s">
        <v>1360</v>
      </c>
      <c r="H266" s="732">
        <v>7</v>
      </c>
      <c r="I266" s="732">
        <v>245</v>
      </c>
      <c r="J266" s="728"/>
      <c r="K266" s="728">
        <v>35</v>
      </c>
      <c r="L266" s="732"/>
      <c r="M266" s="732"/>
      <c r="N266" s="728"/>
      <c r="O266" s="728"/>
      <c r="P266" s="732"/>
      <c r="Q266" s="732"/>
      <c r="R266" s="746"/>
      <c r="S266" s="733"/>
    </row>
    <row r="267" spans="1:19" ht="14.4" customHeight="1" x14ac:dyDescent="0.3">
      <c r="A267" s="727" t="s">
        <v>1295</v>
      </c>
      <c r="B267" s="728" t="s">
        <v>1296</v>
      </c>
      <c r="C267" s="728" t="s">
        <v>542</v>
      </c>
      <c r="D267" s="728" t="s">
        <v>1291</v>
      </c>
      <c r="E267" s="728" t="s">
        <v>1358</v>
      </c>
      <c r="F267" s="728" t="s">
        <v>1363</v>
      </c>
      <c r="G267" s="728" t="s">
        <v>1364</v>
      </c>
      <c r="H267" s="732">
        <v>79</v>
      </c>
      <c r="I267" s="732">
        <v>13035</v>
      </c>
      <c r="J267" s="728"/>
      <c r="K267" s="728">
        <v>165</v>
      </c>
      <c r="L267" s="732"/>
      <c r="M267" s="732"/>
      <c r="N267" s="728"/>
      <c r="O267" s="728"/>
      <c r="P267" s="732"/>
      <c r="Q267" s="732"/>
      <c r="R267" s="746"/>
      <c r="S267" s="733"/>
    </row>
    <row r="268" spans="1:19" ht="14.4" customHeight="1" x14ac:dyDescent="0.3">
      <c r="A268" s="727" t="s">
        <v>1295</v>
      </c>
      <c r="B268" s="728" t="s">
        <v>1296</v>
      </c>
      <c r="C268" s="728" t="s">
        <v>542</v>
      </c>
      <c r="D268" s="728" t="s">
        <v>1291</v>
      </c>
      <c r="E268" s="728" t="s">
        <v>1358</v>
      </c>
      <c r="F268" s="728" t="s">
        <v>1372</v>
      </c>
      <c r="G268" s="728" t="s">
        <v>1373</v>
      </c>
      <c r="H268" s="732">
        <v>3</v>
      </c>
      <c r="I268" s="732">
        <v>5925</v>
      </c>
      <c r="J268" s="728"/>
      <c r="K268" s="728">
        <v>1975</v>
      </c>
      <c r="L268" s="732"/>
      <c r="M268" s="732"/>
      <c r="N268" s="728"/>
      <c r="O268" s="728"/>
      <c r="P268" s="732"/>
      <c r="Q268" s="732"/>
      <c r="R268" s="746"/>
      <c r="S268" s="733"/>
    </row>
    <row r="269" spans="1:19" ht="14.4" customHeight="1" x14ac:dyDescent="0.3">
      <c r="A269" s="727" t="s">
        <v>1295</v>
      </c>
      <c r="B269" s="728" t="s">
        <v>1296</v>
      </c>
      <c r="C269" s="728" t="s">
        <v>542</v>
      </c>
      <c r="D269" s="728" t="s">
        <v>1291</v>
      </c>
      <c r="E269" s="728" t="s">
        <v>1358</v>
      </c>
      <c r="F269" s="728" t="s">
        <v>1378</v>
      </c>
      <c r="G269" s="728" t="s">
        <v>1379</v>
      </c>
      <c r="H269" s="732">
        <v>1</v>
      </c>
      <c r="I269" s="732">
        <v>1316</v>
      </c>
      <c r="J269" s="728"/>
      <c r="K269" s="728">
        <v>1316</v>
      </c>
      <c r="L269" s="732"/>
      <c r="M269" s="732"/>
      <c r="N269" s="728"/>
      <c r="O269" s="728"/>
      <c r="P269" s="732"/>
      <c r="Q269" s="732"/>
      <c r="R269" s="746"/>
      <c r="S269" s="733"/>
    </row>
    <row r="270" spans="1:19" ht="14.4" customHeight="1" x14ac:dyDescent="0.3">
      <c r="A270" s="727" t="s">
        <v>1295</v>
      </c>
      <c r="B270" s="728" t="s">
        <v>1296</v>
      </c>
      <c r="C270" s="728" t="s">
        <v>542</v>
      </c>
      <c r="D270" s="728" t="s">
        <v>1291</v>
      </c>
      <c r="E270" s="728" t="s">
        <v>1358</v>
      </c>
      <c r="F270" s="728" t="s">
        <v>1380</v>
      </c>
      <c r="G270" s="728" t="s">
        <v>1381</v>
      </c>
      <c r="H270" s="732">
        <v>5</v>
      </c>
      <c r="I270" s="732">
        <v>6955</v>
      </c>
      <c r="J270" s="728"/>
      <c r="K270" s="728">
        <v>1391</v>
      </c>
      <c r="L270" s="732"/>
      <c r="M270" s="732"/>
      <c r="N270" s="728"/>
      <c r="O270" s="728"/>
      <c r="P270" s="732"/>
      <c r="Q270" s="732"/>
      <c r="R270" s="746"/>
      <c r="S270" s="733"/>
    </row>
    <row r="271" spans="1:19" ht="14.4" customHeight="1" x14ac:dyDescent="0.3">
      <c r="A271" s="727" t="s">
        <v>1295</v>
      </c>
      <c r="B271" s="728" t="s">
        <v>1296</v>
      </c>
      <c r="C271" s="728" t="s">
        <v>542</v>
      </c>
      <c r="D271" s="728" t="s">
        <v>1291</v>
      </c>
      <c r="E271" s="728" t="s">
        <v>1358</v>
      </c>
      <c r="F271" s="728" t="s">
        <v>1382</v>
      </c>
      <c r="G271" s="728" t="s">
        <v>1383</v>
      </c>
      <c r="H271" s="732">
        <v>2</v>
      </c>
      <c r="I271" s="732">
        <v>3698</v>
      </c>
      <c r="J271" s="728"/>
      <c r="K271" s="728">
        <v>1849</v>
      </c>
      <c r="L271" s="732"/>
      <c r="M271" s="732"/>
      <c r="N271" s="728"/>
      <c r="O271" s="728"/>
      <c r="P271" s="732"/>
      <c r="Q271" s="732"/>
      <c r="R271" s="746"/>
      <c r="S271" s="733"/>
    </row>
    <row r="272" spans="1:19" ht="14.4" customHeight="1" x14ac:dyDescent="0.3">
      <c r="A272" s="727" t="s">
        <v>1295</v>
      </c>
      <c r="B272" s="728" t="s">
        <v>1296</v>
      </c>
      <c r="C272" s="728" t="s">
        <v>542</v>
      </c>
      <c r="D272" s="728" t="s">
        <v>1291</v>
      </c>
      <c r="E272" s="728" t="s">
        <v>1358</v>
      </c>
      <c r="F272" s="728" t="s">
        <v>1386</v>
      </c>
      <c r="G272" s="728" t="s">
        <v>1387</v>
      </c>
      <c r="H272" s="732">
        <v>10</v>
      </c>
      <c r="I272" s="732">
        <v>11770</v>
      </c>
      <c r="J272" s="728"/>
      <c r="K272" s="728">
        <v>1177</v>
      </c>
      <c r="L272" s="732"/>
      <c r="M272" s="732"/>
      <c r="N272" s="728"/>
      <c r="O272" s="728"/>
      <c r="P272" s="732"/>
      <c r="Q272" s="732"/>
      <c r="R272" s="746"/>
      <c r="S272" s="733"/>
    </row>
    <row r="273" spans="1:19" ht="14.4" customHeight="1" x14ac:dyDescent="0.3">
      <c r="A273" s="727" t="s">
        <v>1295</v>
      </c>
      <c r="B273" s="728" t="s">
        <v>1296</v>
      </c>
      <c r="C273" s="728" t="s">
        <v>542</v>
      </c>
      <c r="D273" s="728" t="s">
        <v>1291</v>
      </c>
      <c r="E273" s="728" t="s">
        <v>1358</v>
      </c>
      <c r="F273" s="728" t="s">
        <v>1390</v>
      </c>
      <c r="G273" s="728" t="s">
        <v>1391</v>
      </c>
      <c r="H273" s="732">
        <v>8</v>
      </c>
      <c r="I273" s="732">
        <v>5264</v>
      </c>
      <c r="J273" s="728"/>
      <c r="K273" s="728">
        <v>658</v>
      </c>
      <c r="L273" s="732"/>
      <c r="M273" s="732"/>
      <c r="N273" s="728"/>
      <c r="O273" s="728"/>
      <c r="P273" s="732"/>
      <c r="Q273" s="732"/>
      <c r="R273" s="746"/>
      <c r="S273" s="733"/>
    </row>
    <row r="274" spans="1:19" ht="14.4" customHeight="1" x14ac:dyDescent="0.3">
      <c r="A274" s="727" t="s">
        <v>1295</v>
      </c>
      <c r="B274" s="728" t="s">
        <v>1296</v>
      </c>
      <c r="C274" s="728" t="s">
        <v>542</v>
      </c>
      <c r="D274" s="728" t="s">
        <v>1291</v>
      </c>
      <c r="E274" s="728" t="s">
        <v>1358</v>
      </c>
      <c r="F274" s="728" t="s">
        <v>1392</v>
      </c>
      <c r="G274" s="728" t="s">
        <v>1393</v>
      </c>
      <c r="H274" s="732">
        <v>1</v>
      </c>
      <c r="I274" s="732">
        <v>689</v>
      </c>
      <c r="J274" s="728"/>
      <c r="K274" s="728">
        <v>689</v>
      </c>
      <c r="L274" s="732"/>
      <c r="M274" s="732"/>
      <c r="N274" s="728"/>
      <c r="O274" s="728"/>
      <c r="P274" s="732"/>
      <c r="Q274" s="732"/>
      <c r="R274" s="746"/>
      <c r="S274" s="733"/>
    </row>
    <row r="275" spans="1:19" ht="14.4" customHeight="1" x14ac:dyDescent="0.3">
      <c r="A275" s="727" t="s">
        <v>1295</v>
      </c>
      <c r="B275" s="728" t="s">
        <v>1296</v>
      </c>
      <c r="C275" s="728" t="s">
        <v>542</v>
      </c>
      <c r="D275" s="728" t="s">
        <v>1291</v>
      </c>
      <c r="E275" s="728" t="s">
        <v>1358</v>
      </c>
      <c r="F275" s="728" t="s">
        <v>1396</v>
      </c>
      <c r="G275" s="728" t="s">
        <v>1397</v>
      </c>
      <c r="H275" s="732">
        <v>410</v>
      </c>
      <c r="I275" s="732">
        <v>722420</v>
      </c>
      <c r="J275" s="728"/>
      <c r="K275" s="728">
        <v>1762</v>
      </c>
      <c r="L275" s="732"/>
      <c r="M275" s="732"/>
      <c r="N275" s="728"/>
      <c r="O275" s="728"/>
      <c r="P275" s="732"/>
      <c r="Q275" s="732"/>
      <c r="R275" s="746"/>
      <c r="S275" s="733"/>
    </row>
    <row r="276" spans="1:19" ht="14.4" customHeight="1" x14ac:dyDescent="0.3">
      <c r="A276" s="727" t="s">
        <v>1295</v>
      </c>
      <c r="B276" s="728" t="s">
        <v>1296</v>
      </c>
      <c r="C276" s="728" t="s">
        <v>542</v>
      </c>
      <c r="D276" s="728" t="s">
        <v>1291</v>
      </c>
      <c r="E276" s="728" t="s">
        <v>1358</v>
      </c>
      <c r="F276" s="728" t="s">
        <v>1406</v>
      </c>
      <c r="G276" s="728" t="s">
        <v>1407</v>
      </c>
      <c r="H276" s="732">
        <v>79</v>
      </c>
      <c r="I276" s="732">
        <v>2844</v>
      </c>
      <c r="J276" s="728"/>
      <c r="K276" s="728">
        <v>36</v>
      </c>
      <c r="L276" s="732"/>
      <c r="M276" s="732"/>
      <c r="N276" s="728"/>
      <c r="O276" s="728"/>
      <c r="P276" s="732"/>
      <c r="Q276" s="732"/>
      <c r="R276" s="746"/>
      <c r="S276" s="733"/>
    </row>
    <row r="277" spans="1:19" ht="14.4" customHeight="1" x14ac:dyDescent="0.3">
      <c r="A277" s="727" t="s">
        <v>1295</v>
      </c>
      <c r="B277" s="728" t="s">
        <v>1296</v>
      </c>
      <c r="C277" s="728" t="s">
        <v>542</v>
      </c>
      <c r="D277" s="728" t="s">
        <v>1291</v>
      </c>
      <c r="E277" s="728" t="s">
        <v>1358</v>
      </c>
      <c r="F277" s="728" t="s">
        <v>1412</v>
      </c>
      <c r="G277" s="728" t="s">
        <v>1413</v>
      </c>
      <c r="H277" s="732">
        <v>3</v>
      </c>
      <c r="I277" s="732">
        <v>1263</v>
      </c>
      <c r="J277" s="728"/>
      <c r="K277" s="728">
        <v>421</v>
      </c>
      <c r="L277" s="732"/>
      <c r="M277" s="732"/>
      <c r="N277" s="728"/>
      <c r="O277" s="728"/>
      <c r="P277" s="732"/>
      <c r="Q277" s="732"/>
      <c r="R277" s="746"/>
      <c r="S277" s="733"/>
    </row>
    <row r="278" spans="1:19" ht="14.4" customHeight="1" x14ac:dyDescent="0.3">
      <c r="A278" s="727" t="s">
        <v>1295</v>
      </c>
      <c r="B278" s="728" t="s">
        <v>1296</v>
      </c>
      <c r="C278" s="728" t="s">
        <v>542</v>
      </c>
      <c r="D278" s="728" t="s">
        <v>1291</v>
      </c>
      <c r="E278" s="728" t="s">
        <v>1358</v>
      </c>
      <c r="F278" s="728" t="s">
        <v>1414</v>
      </c>
      <c r="G278" s="728" t="s">
        <v>1415</v>
      </c>
      <c r="H278" s="732">
        <v>206</v>
      </c>
      <c r="I278" s="732">
        <v>266564</v>
      </c>
      <c r="J278" s="728"/>
      <c r="K278" s="728">
        <v>1294</v>
      </c>
      <c r="L278" s="732"/>
      <c r="M278" s="732"/>
      <c r="N278" s="728"/>
      <c r="O278" s="728"/>
      <c r="P278" s="732"/>
      <c r="Q278" s="732"/>
      <c r="R278" s="746"/>
      <c r="S278" s="733"/>
    </row>
    <row r="279" spans="1:19" ht="14.4" customHeight="1" x14ac:dyDescent="0.3">
      <c r="A279" s="727" t="s">
        <v>1295</v>
      </c>
      <c r="B279" s="728" t="s">
        <v>1296</v>
      </c>
      <c r="C279" s="728" t="s">
        <v>542</v>
      </c>
      <c r="D279" s="728" t="s">
        <v>1291</v>
      </c>
      <c r="E279" s="728" t="s">
        <v>1358</v>
      </c>
      <c r="F279" s="728" t="s">
        <v>1416</v>
      </c>
      <c r="G279" s="728" t="s">
        <v>1417</v>
      </c>
      <c r="H279" s="732">
        <v>11</v>
      </c>
      <c r="I279" s="732">
        <v>5390</v>
      </c>
      <c r="J279" s="728"/>
      <c r="K279" s="728">
        <v>490</v>
      </c>
      <c r="L279" s="732"/>
      <c r="M279" s="732"/>
      <c r="N279" s="728"/>
      <c r="O279" s="728"/>
      <c r="P279" s="732"/>
      <c r="Q279" s="732"/>
      <c r="R279" s="746"/>
      <c r="S279" s="733"/>
    </row>
    <row r="280" spans="1:19" ht="14.4" customHeight="1" x14ac:dyDescent="0.3">
      <c r="A280" s="727" t="s">
        <v>1295</v>
      </c>
      <c r="B280" s="728" t="s">
        <v>1296</v>
      </c>
      <c r="C280" s="728" t="s">
        <v>542</v>
      </c>
      <c r="D280" s="728" t="s">
        <v>1291</v>
      </c>
      <c r="E280" s="728" t="s">
        <v>1358</v>
      </c>
      <c r="F280" s="728" t="s">
        <v>1418</v>
      </c>
      <c r="G280" s="728" t="s">
        <v>1419</v>
      </c>
      <c r="H280" s="732">
        <v>11</v>
      </c>
      <c r="I280" s="732">
        <v>24838</v>
      </c>
      <c r="J280" s="728"/>
      <c r="K280" s="728">
        <v>2258</v>
      </c>
      <c r="L280" s="732"/>
      <c r="M280" s="732"/>
      <c r="N280" s="728"/>
      <c r="O280" s="728"/>
      <c r="P280" s="732"/>
      <c r="Q280" s="732"/>
      <c r="R280" s="746"/>
      <c r="S280" s="733"/>
    </row>
    <row r="281" spans="1:19" ht="14.4" customHeight="1" x14ac:dyDescent="0.3">
      <c r="A281" s="727" t="s">
        <v>1295</v>
      </c>
      <c r="B281" s="728" t="s">
        <v>1296</v>
      </c>
      <c r="C281" s="728" t="s">
        <v>542</v>
      </c>
      <c r="D281" s="728" t="s">
        <v>1291</v>
      </c>
      <c r="E281" s="728" t="s">
        <v>1358</v>
      </c>
      <c r="F281" s="728" t="s">
        <v>1420</v>
      </c>
      <c r="G281" s="728" t="s">
        <v>1421</v>
      </c>
      <c r="H281" s="732">
        <v>1</v>
      </c>
      <c r="I281" s="732">
        <v>2551</v>
      </c>
      <c r="J281" s="728"/>
      <c r="K281" s="728">
        <v>2551</v>
      </c>
      <c r="L281" s="732"/>
      <c r="M281" s="732"/>
      <c r="N281" s="728"/>
      <c r="O281" s="728"/>
      <c r="P281" s="732"/>
      <c r="Q281" s="732"/>
      <c r="R281" s="746"/>
      <c r="S281" s="733"/>
    </row>
    <row r="282" spans="1:19" ht="14.4" customHeight="1" x14ac:dyDescent="0.3">
      <c r="A282" s="727" t="s">
        <v>1295</v>
      </c>
      <c r="B282" s="728" t="s">
        <v>1296</v>
      </c>
      <c r="C282" s="728" t="s">
        <v>542</v>
      </c>
      <c r="D282" s="728" t="s">
        <v>1291</v>
      </c>
      <c r="E282" s="728" t="s">
        <v>1358</v>
      </c>
      <c r="F282" s="728" t="s">
        <v>1422</v>
      </c>
      <c r="G282" s="728" t="s">
        <v>1423</v>
      </c>
      <c r="H282" s="732">
        <v>9</v>
      </c>
      <c r="I282" s="732">
        <v>2979</v>
      </c>
      <c r="J282" s="728"/>
      <c r="K282" s="728">
        <v>331</v>
      </c>
      <c r="L282" s="732"/>
      <c r="M282" s="732"/>
      <c r="N282" s="728"/>
      <c r="O282" s="728"/>
      <c r="P282" s="732"/>
      <c r="Q282" s="732"/>
      <c r="R282" s="746"/>
      <c r="S282" s="733"/>
    </row>
    <row r="283" spans="1:19" ht="14.4" customHeight="1" x14ac:dyDescent="0.3">
      <c r="A283" s="727" t="s">
        <v>1295</v>
      </c>
      <c r="B283" s="728" t="s">
        <v>1296</v>
      </c>
      <c r="C283" s="728" t="s">
        <v>542</v>
      </c>
      <c r="D283" s="728" t="s">
        <v>763</v>
      </c>
      <c r="E283" s="728" t="s">
        <v>1297</v>
      </c>
      <c r="F283" s="728" t="s">
        <v>1298</v>
      </c>
      <c r="G283" s="728" t="s">
        <v>1299</v>
      </c>
      <c r="H283" s="732">
        <v>2</v>
      </c>
      <c r="I283" s="732">
        <v>406750</v>
      </c>
      <c r="J283" s="728"/>
      <c r="K283" s="728">
        <v>203375</v>
      </c>
      <c r="L283" s="732"/>
      <c r="M283" s="732"/>
      <c r="N283" s="728"/>
      <c r="O283" s="728"/>
      <c r="P283" s="732"/>
      <c r="Q283" s="732"/>
      <c r="R283" s="746"/>
      <c r="S283" s="733"/>
    </row>
    <row r="284" spans="1:19" ht="14.4" customHeight="1" x14ac:dyDescent="0.3">
      <c r="A284" s="727" t="s">
        <v>1295</v>
      </c>
      <c r="B284" s="728" t="s">
        <v>1296</v>
      </c>
      <c r="C284" s="728" t="s">
        <v>542</v>
      </c>
      <c r="D284" s="728" t="s">
        <v>763</v>
      </c>
      <c r="E284" s="728" t="s">
        <v>1300</v>
      </c>
      <c r="F284" s="728" t="s">
        <v>1301</v>
      </c>
      <c r="G284" s="728" t="s">
        <v>1302</v>
      </c>
      <c r="H284" s="732"/>
      <c r="I284" s="732"/>
      <c r="J284" s="728"/>
      <c r="K284" s="728"/>
      <c r="L284" s="732">
        <v>188</v>
      </c>
      <c r="M284" s="732">
        <v>3652.84</v>
      </c>
      <c r="N284" s="728">
        <v>1</v>
      </c>
      <c r="O284" s="728">
        <v>19.43</v>
      </c>
      <c r="P284" s="732">
        <v>720</v>
      </c>
      <c r="Q284" s="732">
        <v>16365.6</v>
      </c>
      <c r="R284" s="746">
        <v>4.4802400324131364</v>
      </c>
      <c r="S284" s="733">
        <v>22.73</v>
      </c>
    </row>
    <row r="285" spans="1:19" ht="14.4" customHeight="1" x14ac:dyDescent="0.3">
      <c r="A285" s="727" t="s">
        <v>1295</v>
      </c>
      <c r="B285" s="728" t="s">
        <v>1296</v>
      </c>
      <c r="C285" s="728" t="s">
        <v>542</v>
      </c>
      <c r="D285" s="728" t="s">
        <v>763</v>
      </c>
      <c r="E285" s="728" t="s">
        <v>1300</v>
      </c>
      <c r="F285" s="728" t="s">
        <v>1303</v>
      </c>
      <c r="G285" s="728" t="s">
        <v>1304</v>
      </c>
      <c r="H285" s="732">
        <v>1750</v>
      </c>
      <c r="I285" s="732">
        <v>3671.5</v>
      </c>
      <c r="J285" s="728">
        <v>0.77099958000839985</v>
      </c>
      <c r="K285" s="728">
        <v>2.0979999999999999</v>
      </c>
      <c r="L285" s="732">
        <v>1880</v>
      </c>
      <c r="M285" s="732">
        <v>4762</v>
      </c>
      <c r="N285" s="728">
        <v>1</v>
      </c>
      <c r="O285" s="728">
        <v>2.5329787234042551</v>
      </c>
      <c r="P285" s="732">
        <v>2980</v>
      </c>
      <c r="Q285" s="732">
        <v>7718.2</v>
      </c>
      <c r="R285" s="746">
        <v>1.6207895842083158</v>
      </c>
      <c r="S285" s="733">
        <v>2.59</v>
      </c>
    </row>
    <row r="286" spans="1:19" ht="14.4" customHeight="1" x14ac:dyDescent="0.3">
      <c r="A286" s="727" t="s">
        <v>1295</v>
      </c>
      <c r="B286" s="728" t="s">
        <v>1296</v>
      </c>
      <c r="C286" s="728" t="s">
        <v>542</v>
      </c>
      <c r="D286" s="728" t="s">
        <v>763</v>
      </c>
      <c r="E286" s="728" t="s">
        <v>1300</v>
      </c>
      <c r="F286" s="728" t="s">
        <v>1305</v>
      </c>
      <c r="G286" s="728" t="s">
        <v>1306</v>
      </c>
      <c r="H286" s="732">
        <v>1260</v>
      </c>
      <c r="I286" s="732">
        <v>6561.0000000000009</v>
      </c>
      <c r="J286" s="728">
        <v>0.21924812030075191</v>
      </c>
      <c r="K286" s="728">
        <v>5.2071428571428582</v>
      </c>
      <c r="L286" s="732">
        <v>5700</v>
      </c>
      <c r="M286" s="732">
        <v>29925</v>
      </c>
      <c r="N286" s="728">
        <v>1</v>
      </c>
      <c r="O286" s="728">
        <v>5.25</v>
      </c>
      <c r="P286" s="732">
        <v>4698</v>
      </c>
      <c r="Q286" s="732">
        <v>33637.679999999993</v>
      </c>
      <c r="R286" s="746">
        <v>1.1240661654135335</v>
      </c>
      <c r="S286" s="733">
        <v>7.1599999999999984</v>
      </c>
    </row>
    <row r="287" spans="1:19" ht="14.4" customHeight="1" x14ac:dyDescent="0.3">
      <c r="A287" s="727" t="s">
        <v>1295</v>
      </c>
      <c r="B287" s="728" t="s">
        <v>1296</v>
      </c>
      <c r="C287" s="728" t="s">
        <v>542</v>
      </c>
      <c r="D287" s="728" t="s">
        <v>763</v>
      </c>
      <c r="E287" s="728" t="s">
        <v>1300</v>
      </c>
      <c r="F287" s="728" t="s">
        <v>1309</v>
      </c>
      <c r="G287" s="728" t="s">
        <v>1310</v>
      </c>
      <c r="H287" s="732"/>
      <c r="I287" s="732"/>
      <c r="J287" s="728"/>
      <c r="K287" s="728"/>
      <c r="L287" s="732"/>
      <c r="M287" s="732"/>
      <c r="N287" s="728"/>
      <c r="O287" s="728"/>
      <c r="P287" s="732">
        <v>700</v>
      </c>
      <c r="Q287" s="732">
        <v>5537</v>
      </c>
      <c r="R287" s="746"/>
      <c r="S287" s="733">
        <v>7.91</v>
      </c>
    </row>
    <row r="288" spans="1:19" ht="14.4" customHeight="1" x14ac:dyDescent="0.3">
      <c r="A288" s="727" t="s">
        <v>1295</v>
      </c>
      <c r="B288" s="728" t="s">
        <v>1296</v>
      </c>
      <c r="C288" s="728" t="s">
        <v>542</v>
      </c>
      <c r="D288" s="728" t="s">
        <v>763</v>
      </c>
      <c r="E288" s="728" t="s">
        <v>1300</v>
      </c>
      <c r="F288" s="728" t="s">
        <v>1311</v>
      </c>
      <c r="G288" s="728" t="s">
        <v>1312</v>
      </c>
      <c r="H288" s="732">
        <v>23559</v>
      </c>
      <c r="I288" s="732">
        <v>136283.26</v>
      </c>
      <c r="J288" s="728">
        <v>0.39869145269913192</v>
      </c>
      <c r="K288" s="728">
        <v>5.7847642090071743</v>
      </c>
      <c r="L288" s="732">
        <v>56171</v>
      </c>
      <c r="M288" s="732">
        <v>341826.38999999996</v>
      </c>
      <c r="N288" s="728">
        <v>1</v>
      </c>
      <c r="O288" s="728">
        <v>6.0854602908974371</v>
      </c>
      <c r="P288" s="732">
        <v>24605</v>
      </c>
      <c r="Q288" s="732">
        <v>130160.45000000004</v>
      </c>
      <c r="R288" s="746">
        <v>0.38077940676259681</v>
      </c>
      <c r="S288" s="733">
        <v>5.2900000000000018</v>
      </c>
    </row>
    <row r="289" spans="1:19" ht="14.4" customHeight="1" x14ac:dyDescent="0.3">
      <c r="A289" s="727" t="s">
        <v>1295</v>
      </c>
      <c r="B289" s="728" t="s">
        <v>1296</v>
      </c>
      <c r="C289" s="728" t="s">
        <v>542</v>
      </c>
      <c r="D289" s="728" t="s">
        <v>763</v>
      </c>
      <c r="E289" s="728" t="s">
        <v>1300</v>
      </c>
      <c r="F289" s="728" t="s">
        <v>1313</v>
      </c>
      <c r="G289" s="728" t="s">
        <v>1314</v>
      </c>
      <c r="H289" s="732">
        <v>307</v>
      </c>
      <c r="I289" s="732">
        <v>2570.64</v>
      </c>
      <c r="J289" s="728">
        <v>0.22973968126863376</v>
      </c>
      <c r="K289" s="728">
        <v>8.3734201954397385</v>
      </c>
      <c r="L289" s="732">
        <v>1229.5999999999999</v>
      </c>
      <c r="M289" s="732">
        <v>11189.36</v>
      </c>
      <c r="N289" s="728">
        <v>1</v>
      </c>
      <c r="O289" s="728">
        <v>9.1000000000000014</v>
      </c>
      <c r="P289" s="732">
        <v>336</v>
      </c>
      <c r="Q289" s="732">
        <v>3071.04</v>
      </c>
      <c r="R289" s="746">
        <v>0.27446073770081575</v>
      </c>
      <c r="S289" s="733">
        <v>9.14</v>
      </c>
    </row>
    <row r="290" spans="1:19" ht="14.4" customHeight="1" x14ac:dyDescent="0.3">
      <c r="A290" s="727" t="s">
        <v>1295</v>
      </c>
      <c r="B290" s="728" t="s">
        <v>1296</v>
      </c>
      <c r="C290" s="728" t="s">
        <v>542</v>
      </c>
      <c r="D290" s="728" t="s">
        <v>763</v>
      </c>
      <c r="E290" s="728" t="s">
        <v>1300</v>
      </c>
      <c r="F290" s="728" t="s">
        <v>1315</v>
      </c>
      <c r="G290" s="728" t="s">
        <v>1316</v>
      </c>
      <c r="H290" s="732">
        <v>170</v>
      </c>
      <c r="I290" s="732">
        <v>1368.5</v>
      </c>
      <c r="J290" s="728">
        <v>0.16823199665625843</v>
      </c>
      <c r="K290" s="728">
        <v>8.0500000000000007</v>
      </c>
      <c r="L290" s="732">
        <v>890</v>
      </c>
      <c r="M290" s="732">
        <v>8134.6</v>
      </c>
      <c r="N290" s="728">
        <v>1</v>
      </c>
      <c r="O290" s="728">
        <v>9.14</v>
      </c>
      <c r="P290" s="732"/>
      <c r="Q290" s="732"/>
      <c r="R290" s="746"/>
      <c r="S290" s="733"/>
    </row>
    <row r="291" spans="1:19" ht="14.4" customHeight="1" x14ac:dyDescent="0.3">
      <c r="A291" s="727" t="s">
        <v>1295</v>
      </c>
      <c r="B291" s="728" t="s">
        <v>1296</v>
      </c>
      <c r="C291" s="728" t="s">
        <v>542</v>
      </c>
      <c r="D291" s="728" t="s">
        <v>763</v>
      </c>
      <c r="E291" s="728" t="s">
        <v>1300</v>
      </c>
      <c r="F291" s="728" t="s">
        <v>1317</v>
      </c>
      <c r="G291" s="728" t="s">
        <v>1318</v>
      </c>
      <c r="H291" s="732">
        <v>645.6</v>
      </c>
      <c r="I291" s="732">
        <v>6113.83</v>
      </c>
      <c r="J291" s="728">
        <v>0.22370742616608086</v>
      </c>
      <c r="K291" s="728">
        <v>9.4699969021065673</v>
      </c>
      <c r="L291" s="732">
        <v>2676.8</v>
      </c>
      <c r="M291" s="732">
        <v>27329.579999999998</v>
      </c>
      <c r="N291" s="728">
        <v>1</v>
      </c>
      <c r="O291" s="728">
        <v>10.209795277943812</v>
      </c>
      <c r="P291" s="732">
        <v>282</v>
      </c>
      <c r="Q291" s="732">
        <v>2884.86</v>
      </c>
      <c r="R291" s="746">
        <v>0.10555815347326963</v>
      </c>
      <c r="S291" s="733">
        <v>10.23</v>
      </c>
    </row>
    <row r="292" spans="1:19" ht="14.4" customHeight="1" x14ac:dyDescent="0.3">
      <c r="A292" s="727" t="s">
        <v>1295</v>
      </c>
      <c r="B292" s="728" t="s">
        <v>1296</v>
      </c>
      <c r="C292" s="728" t="s">
        <v>542</v>
      </c>
      <c r="D292" s="728" t="s">
        <v>763</v>
      </c>
      <c r="E292" s="728" t="s">
        <v>1300</v>
      </c>
      <c r="F292" s="728" t="s">
        <v>1319</v>
      </c>
      <c r="G292" s="728" t="s">
        <v>1320</v>
      </c>
      <c r="H292" s="732"/>
      <c r="I292" s="732"/>
      <c r="J292" s="728"/>
      <c r="K292" s="728"/>
      <c r="L292" s="732">
        <v>800</v>
      </c>
      <c r="M292" s="732">
        <v>15696</v>
      </c>
      <c r="N292" s="728">
        <v>1</v>
      </c>
      <c r="O292" s="728">
        <v>19.62</v>
      </c>
      <c r="P292" s="732"/>
      <c r="Q292" s="732"/>
      <c r="R292" s="746"/>
      <c r="S292" s="733"/>
    </row>
    <row r="293" spans="1:19" ht="14.4" customHeight="1" x14ac:dyDescent="0.3">
      <c r="A293" s="727" t="s">
        <v>1295</v>
      </c>
      <c r="B293" s="728" t="s">
        <v>1296</v>
      </c>
      <c r="C293" s="728" t="s">
        <v>542</v>
      </c>
      <c r="D293" s="728" t="s">
        <v>763</v>
      </c>
      <c r="E293" s="728" t="s">
        <v>1300</v>
      </c>
      <c r="F293" s="728" t="s">
        <v>1321</v>
      </c>
      <c r="G293" s="728" t="s">
        <v>1322</v>
      </c>
      <c r="H293" s="732">
        <v>74.400000000000006</v>
      </c>
      <c r="I293" s="732">
        <v>2706.66</v>
      </c>
      <c r="J293" s="728">
        <v>302.42011173184358</v>
      </c>
      <c r="K293" s="728">
        <v>36.379838709677415</v>
      </c>
      <c r="L293" s="732">
        <v>0.2</v>
      </c>
      <c r="M293" s="732">
        <v>8.9499999999999993</v>
      </c>
      <c r="N293" s="728">
        <v>1</v>
      </c>
      <c r="O293" s="728">
        <v>44.749999999999993</v>
      </c>
      <c r="P293" s="732">
        <v>0.60000000000000009</v>
      </c>
      <c r="Q293" s="732">
        <v>20.669999999999998</v>
      </c>
      <c r="R293" s="746">
        <v>2.3094972067039108</v>
      </c>
      <c r="S293" s="733">
        <v>34.449999999999989</v>
      </c>
    </row>
    <row r="294" spans="1:19" ht="14.4" customHeight="1" x14ac:dyDescent="0.3">
      <c r="A294" s="727" t="s">
        <v>1295</v>
      </c>
      <c r="B294" s="728" t="s">
        <v>1296</v>
      </c>
      <c r="C294" s="728" t="s">
        <v>542</v>
      </c>
      <c r="D294" s="728" t="s">
        <v>763</v>
      </c>
      <c r="E294" s="728" t="s">
        <v>1300</v>
      </c>
      <c r="F294" s="728" t="s">
        <v>1323</v>
      </c>
      <c r="G294" s="728" t="s">
        <v>1324</v>
      </c>
      <c r="H294" s="732"/>
      <c r="I294" s="732"/>
      <c r="J294" s="728"/>
      <c r="K294" s="728"/>
      <c r="L294" s="732">
        <v>900</v>
      </c>
      <c r="M294" s="732">
        <v>6579</v>
      </c>
      <c r="N294" s="728">
        <v>1</v>
      </c>
      <c r="O294" s="728">
        <v>7.31</v>
      </c>
      <c r="P294" s="732"/>
      <c r="Q294" s="732"/>
      <c r="R294" s="746"/>
      <c r="S294" s="733"/>
    </row>
    <row r="295" spans="1:19" ht="14.4" customHeight="1" x14ac:dyDescent="0.3">
      <c r="A295" s="727" t="s">
        <v>1295</v>
      </c>
      <c r="B295" s="728" t="s">
        <v>1296</v>
      </c>
      <c r="C295" s="728" t="s">
        <v>542</v>
      </c>
      <c r="D295" s="728" t="s">
        <v>763</v>
      </c>
      <c r="E295" s="728" t="s">
        <v>1300</v>
      </c>
      <c r="F295" s="728" t="s">
        <v>1325</v>
      </c>
      <c r="G295" s="728" t="s">
        <v>1326</v>
      </c>
      <c r="H295" s="732">
        <v>5035</v>
      </c>
      <c r="I295" s="732">
        <v>98047.499999999985</v>
      </c>
      <c r="J295" s="728">
        <v>0.68216684814182182</v>
      </c>
      <c r="K295" s="728">
        <v>19.473187686196621</v>
      </c>
      <c r="L295" s="732">
        <v>7065</v>
      </c>
      <c r="M295" s="732">
        <v>143729.5</v>
      </c>
      <c r="N295" s="728">
        <v>1</v>
      </c>
      <c r="O295" s="728">
        <v>20.343878273177637</v>
      </c>
      <c r="P295" s="732">
        <v>2100</v>
      </c>
      <c r="Q295" s="732">
        <v>42903</v>
      </c>
      <c r="R295" s="746">
        <v>0.29849822061580955</v>
      </c>
      <c r="S295" s="733">
        <v>20.43</v>
      </c>
    </row>
    <row r="296" spans="1:19" ht="14.4" customHeight="1" x14ac:dyDescent="0.3">
      <c r="A296" s="727" t="s">
        <v>1295</v>
      </c>
      <c r="B296" s="728" t="s">
        <v>1296</v>
      </c>
      <c r="C296" s="728" t="s">
        <v>542</v>
      </c>
      <c r="D296" s="728" t="s">
        <v>763</v>
      </c>
      <c r="E296" s="728" t="s">
        <v>1300</v>
      </c>
      <c r="F296" s="728" t="s">
        <v>1327</v>
      </c>
      <c r="G296" s="728" t="s">
        <v>1328</v>
      </c>
      <c r="H296" s="732"/>
      <c r="I296" s="732"/>
      <c r="J296" s="728"/>
      <c r="K296" s="728"/>
      <c r="L296" s="732">
        <v>4.3</v>
      </c>
      <c r="M296" s="732">
        <v>5853.46</v>
      </c>
      <c r="N296" s="728">
        <v>1</v>
      </c>
      <c r="O296" s="728">
        <v>1361.2697674418605</v>
      </c>
      <c r="P296" s="732"/>
      <c r="Q296" s="732"/>
      <c r="R296" s="746"/>
      <c r="S296" s="733"/>
    </row>
    <row r="297" spans="1:19" ht="14.4" customHeight="1" x14ac:dyDescent="0.3">
      <c r="A297" s="727" t="s">
        <v>1295</v>
      </c>
      <c r="B297" s="728" t="s">
        <v>1296</v>
      </c>
      <c r="C297" s="728" t="s">
        <v>542</v>
      </c>
      <c r="D297" s="728" t="s">
        <v>763</v>
      </c>
      <c r="E297" s="728" t="s">
        <v>1300</v>
      </c>
      <c r="F297" s="728" t="s">
        <v>1331</v>
      </c>
      <c r="G297" s="728" t="s">
        <v>1332</v>
      </c>
      <c r="H297" s="732">
        <v>4</v>
      </c>
      <c r="I297" s="732">
        <v>8744.7099999999991</v>
      </c>
      <c r="J297" s="728">
        <v>0.28867707897304812</v>
      </c>
      <c r="K297" s="728">
        <v>2186.1774999999998</v>
      </c>
      <c r="L297" s="732">
        <v>14</v>
      </c>
      <c r="M297" s="732">
        <v>30292.359999999986</v>
      </c>
      <c r="N297" s="728">
        <v>1</v>
      </c>
      <c r="O297" s="728">
        <v>2163.7399999999989</v>
      </c>
      <c r="P297" s="732">
        <v>20</v>
      </c>
      <c r="Q297" s="732">
        <v>39733.000000000015</v>
      </c>
      <c r="R297" s="746">
        <v>1.3116508585002962</v>
      </c>
      <c r="S297" s="733">
        <v>1986.6500000000008</v>
      </c>
    </row>
    <row r="298" spans="1:19" ht="14.4" customHeight="1" x14ac:dyDescent="0.3">
      <c r="A298" s="727" t="s">
        <v>1295</v>
      </c>
      <c r="B298" s="728" t="s">
        <v>1296</v>
      </c>
      <c r="C298" s="728" t="s">
        <v>542</v>
      </c>
      <c r="D298" s="728" t="s">
        <v>763</v>
      </c>
      <c r="E298" s="728" t="s">
        <v>1300</v>
      </c>
      <c r="F298" s="728" t="s">
        <v>1333</v>
      </c>
      <c r="G298" s="728" t="s">
        <v>1334</v>
      </c>
      <c r="H298" s="732"/>
      <c r="I298" s="732"/>
      <c r="J298" s="728"/>
      <c r="K298" s="728"/>
      <c r="L298" s="732">
        <v>400</v>
      </c>
      <c r="M298" s="732">
        <v>98432</v>
      </c>
      <c r="N298" s="728">
        <v>1</v>
      </c>
      <c r="O298" s="728">
        <v>246.08</v>
      </c>
      <c r="P298" s="732"/>
      <c r="Q298" s="732"/>
      <c r="R298" s="746"/>
      <c r="S298" s="733"/>
    </row>
    <row r="299" spans="1:19" ht="14.4" customHeight="1" x14ac:dyDescent="0.3">
      <c r="A299" s="727" t="s">
        <v>1295</v>
      </c>
      <c r="B299" s="728" t="s">
        <v>1296</v>
      </c>
      <c r="C299" s="728" t="s">
        <v>542</v>
      </c>
      <c r="D299" s="728" t="s">
        <v>763</v>
      </c>
      <c r="E299" s="728" t="s">
        <v>1300</v>
      </c>
      <c r="F299" s="728" t="s">
        <v>1335</v>
      </c>
      <c r="G299" s="728" t="s">
        <v>1336</v>
      </c>
      <c r="H299" s="732">
        <v>77933</v>
      </c>
      <c r="I299" s="732">
        <v>264445.11</v>
      </c>
      <c r="J299" s="728">
        <v>0.67339844134853399</v>
      </c>
      <c r="K299" s="728">
        <v>3.3932366263328757</v>
      </c>
      <c r="L299" s="732">
        <v>95959</v>
      </c>
      <c r="M299" s="732">
        <v>392702.29</v>
      </c>
      <c r="N299" s="728">
        <v>1</v>
      </c>
      <c r="O299" s="728">
        <v>4.0923966485686591</v>
      </c>
      <c r="P299" s="732">
        <v>112157</v>
      </c>
      <c r="Q299" s="732">
        <v>422831.88999999996</v>
      </c>
      <c r="R299" s="746">
        <v>1.0767237695507199</v>
      </c>
      <c r="S299" s="733">
        <v>3.7699999999999996</v>
      </c>
    </row>
    <row r="300" spans="1:19" ht="14.4" customHeight="1" x14ac:dyDescent="0.3">
      <c r="A300" s="727" t="s">
        <v>1295</v>
      </c>
      <c r="B300" s="728" t="s">
        <v>1296</v>
      </c>
      <c r="C300" s="728" t="s">
        <v>542</v>
      </c>
      <c r="D300" s="728" t="s">
        <v>763</v>
      </c>
      <c r="E300" s="728" t="s">
        <v>1300</v>
      </c>
      <c r="F300" s="728" t="s">
        <v>1337</v>
      </c>
      <c r="G300" s="728" t="s">
        <v>1338</v>
      </c>
      <c r="H300" s="732"/>
      <c r="I300" s="732"/>
      <c r="J300" s="728"/>
      <c r="K300" s="728"/>
      <c r="L300" s="732"/>
      <c r="M300" s="732"/>
      <c r="N300" s="728"/>
      <c r="O300" s="728"/>
      <c r="P300" s="732">
        <v>1960</v>
      </c>
      <c r="Q300" s="732">
        <v>12171.600000000002</v>
      </c>
      <c r="R300" s="746"/>
      <c r="S300" s="733">
        <v>6.2100000000000009</v>
      </c>
    </row>
    <row r="301" spans="1:19" ht="14.4" customHeight="1" x14ac:dyDescent="0.3">
      <c r="A301" s="727" t="s">
        <v>1295</v>
      </c>
      <c r="B301" s="728" t="s">
        <v>1296</v>
      </c>
      <c r="C301" s="728" t="s">
        <v>542</v>
      </c>
      <c r="D301" s="728" t="s">
        <v>763</v>
      </c>
      <c r="E301" s="728" t="s">
        <v>1300</v>
      </c>
      <c r="F301" s="728" t="s">
        <v>1343</v>
      </c>
      <c r="G301" s="728" t="s">
        <v>1344</v>
      </c>
      <c r="H301" s="732"/>
      <c r="I301" s="732"/>
      <c r="J301" s="728"/>
      <c r="K301" s="728"/>
      <c r="L301" s="732">
        <v>465</v>
      </c>
      <c r="M301" s="732">
        <v>75395.100000000006</v>
      </c>
      <c r="N301" s="728">
        <v>1</v>
      </c>
      <c r="O301" s="728">
        <v>162.14000000000001</v>
      </c>
      <c r="P301" s="732">
        <v>870</v>
      </c>
      <c r="Q301" s="732">
        <v>138330</v>
      </c>
      <c r="R301" s="746">
        <v>1.8347346180322062</v>
      </c>
      <c r="S301" s="733">
        <v>159</v>
      </c>
    </row>
    <row r="302" spans="1:19" ht="14.4" customHeight="1" x14ac:dyDescent="0.3">
      <c r="A302" s="727" t="s">
        <v>1295</v>
      </c>
      <c r="B302" s="728" t="s">
        <v>1296</v>
      </c>
      <c r="C302" s="728" t="s">
        <v>542</v>
      </c>
      <c r="D302" s="728" t="s">
        <v>763</v>
      </c>
      <c r="E302" s="728" t="s">
        <v>1300</v>
      </c>
      <c r="F302" s="728" t="s">
        <v>1345</v>
      </c>
      <c r="G302" s="728" t="s">
        <v>1346</v>
      </c>
      <c r="H302" s="732">
        <v>840</v>
      </c>
      <c r="I302" s="732">
        <v>16641.599999999999</v>
      </c>
      <c r="J302" s="728">
        <v>0.30649207138515938</v>
      </c>
      <c r="K302" s="728">
        <v>19.811428571428571</v>
      </c>
      <c r="L302" s="732">
        <v>2700</v>
      </c>
      <c r="M302" s="732">
        <v>54297</v>
      </c>
      <c r="N302" s="728">
        <v>1</v>
      </c>
      <c r="O302" s="728">
        <v>20.11</v>
      </c>
      <c r="P302" s="732">
        <v>1876</v>
      </c>
      <c r="Q302" s="732">
        <v>37932.719999999994</v>
      </c>
      <c r="R302" s="746">
        <v>0.69861539311564158</v>
      </c>
      <c r="S302" s="733">
        <v>20.219999999999995</v>
      </c>
    </row>
    <row r="303" spans="1:19" ht="14.4" customHeight="1" x14ac:dyDescent="0.3">
      <c r="A303" s="727" t="s">
        <v>1295</v>
      </c>
      <c r="B303" s="728" t="s">
        <v>1296</v>
      </c>
      <c r="C303" s="728" t="s">
        <v>542</v>
      </c>
      <c r="D303" s="728" t="s">
        <v>763</v>
      </c>
      <c r="E303" s="728" t="s">
        <v>1300</v>
      </c>
      <c r="F303" s="728" t="s">
        <v>1298</v>
      </c>
      <c r="G303" s="728"/>
      <c r="H303" s="732">
        <v>1</v>
      </c>
      <c r="I303" s="732">
        <v>17500</v>
      </c>
      <c r="J303" s="728"/>
      <c r="K303" s="728">
        <v>17500</v>
      </c>
      <c r="L303" s="732"/>
      <c r="M303" s="732"/>
      <c r="N303" s="728"/>
      <c r="O303" s="728"/>
      <c r="P303" s="732"/>
      <c r="Q303" s="732"/>
      <c r="R303" s="746"/>
      <c r="S303" s="733"/>
    </row>
    <row r="304" spans="1:19" ht="14.4" customHeight="1" x14ac:dyDescent="0.3">
      <c r="A304" s="727" t="s">
        <v>1295</v>
      </c>
      <c r="B304" s="728" t="s">
        <v>1296</v>
      </c>
      <c r="C304" s="728" t="s">
        <v>542</v>
      </c>
      <c r="D304" s="728" t="s">
        <v>763</v>
      </c>
      <c r="E304" s="728" t="s">
        <v>1300</v>
      </c>
      <c r="F304" s="728" t="s">
        <v>1349</v>
      </c>
      <c r="G304" s="728" t="s">
        <v>1350</v>
      </c>
      <c r="H304" s="732"/>
      <c r="I304" s="732"/>
      <c r="J304" s="728"/>
      <c r="K304" s="728"/>
      <c r="L304" s="732"/>
      <c r="M304" s="732"/>
      <c r="N304" s="728"/>
      <c r="O304" s="728"/>
      <c r="P304" s="732">
        <v>1</v>
      </c>
      <c r="Q304" s="732">
        <v>68.06</v>
      </c>
      <c r="R304" s="746"/>
      <c r="S304" s="733">
        <v>68.06</v>
      </c>
    </row>
    <row r="305" spans="1:19" ht="14.4" customHeight="1" x14ac:dyDescent="0.3">
      <c r="A305" s="727" t="s">
        <v>1295</v>
      </c>
      <c r="B305" s="728" t="s">
        <v>1296</v>
      </c>
      <c r="C305" s="728" t="s">
        <v>542</v>
      </c>
      <c r="D305" s="728" t="s">
        <v>763</v>
      </c>
      <c r="E305" s="728" t="s">
        <v>1300</v>
      </c>
      <c r="F305" s="728" t="s">
        <v>1351</v>
      </c>
      <c r="G305" s="728"/>
      <c r="H305" s="732"/>
      <c r="I305" s="732"/>
      <c r="J305" s="728"/>
      <c r="K305" s="728"/>
      <c r="L305" s="732">
        <v>1</v>
      </c>
      <c r="M305" s="732">
        <v>12406.02</v>
      </c>
      <c r="N305" s="728">
        <v>1</v>
      </c>
      <c r="O305" s="728">
        <v>12406.02</v>
      </c>
      <c r="P305" s="732"/>
      <c r="Q305" s="732"/>
      <c r="R305" s="746"/>
      <c r="S305" s="733"/>
    </row>
    <row r="306" spans="1:19" ht="14.4" customHeight="1" x14ac:dyDescent="0.3">
      <c r="A306" s="727" t="s">
        <v>1295</v>
      </c>
      <c r="B306" s="728" t="s">
        <v>1296</v>
      </c>
      <c r="C306" s="728" t="s">
        <v>542</v>
      </c>
      <c r="D306" s="728" t="s">
        <v>763</v>
      </c>
      <c r="E306" s="728" t="s">
        <v>1300</v>
      </c>
      <c r="F306" s="728" t="s">
        <v>1352</v>
      </c>
      <c r="G306" s="728" t="s">
        <v>1353</v>
      </c>
      <c r="H306" s="732"/>
      <c r="I306" s="732"/>
      <c r="J306" s="728"/>
      <c r="K306" s="728"/>
      <c r="L306" s="732"/>
      <c r="M306" s="732"/>
      <c r="N306" s="728"/>
      <c r="O306" s="728"/>
      <c r="P306" s="732">
        <v>1</v>
      </c>
      <c r="Q306" s="732">
        <v>108562.2</v>
      </c>
      <c r="R306" s="746"/>
      <c r="S306" s="733">
        <v>108562.2</v>
      </c>
    </row>
    <row r="307" spans="1:19" ht="14.4" customHeight="1" x14ac:dyDescent="0.3">
      <c r="A307" s="727" t="s">
        <v>1295</v>
      </c>
      <c r="B307" s="728" t="s">
        <v>1296</v>
      </c>
      <c r="C307" s="728" t="s">
        <v>542</v>
      </c>
      <c r="D307" s="728" t="s">
        <v>763</v>
      </c>
      <c r="E307" s="728" t="s">
        <v>1300</v>
      </c>
      <c r="F307" s="728" t="s">
        <v>1354</v>
      </c>
      <c r="G307" s="728" t="s">
        <v>1355</v>
      </c>
      <c r="H307" s="732"/>
      <c r="I307" s="732"/>
      <c r="J307" s="728"/>
      <c r="K307" s="728"/>
      <c r="L307" s="732"/>
      <c r="M307" s="732"/>
      <c r="N307" s="728"/>
      <c r="O307" s="728"/>
      <c r="P307" s="732">
        <v>1290</v>
      </c>
      <c r="Q307" s="732">
        <v>25619.4</v>
      </c>
      <c r="R307" s="746"/>
      <c r="S307" s="733">
        <v>19.86</v>
      </c>
    </row>
    <row r="308" spans="1:19" ht="14.4" customHeight="1" x14ac:dyDescent="0.3">
      <c r="A308" s="727" t="s">
        <v>1295</v>
      </c>
      <c r="B308" s="728" t="s">
        <v>1296</v>
      </c>
      <c r="C308" s="728" t="s">
        <v>542</v>
      </c>
      <c r="D308" s="728" t="s">
        <v>763</v>
      </c>
      <c r="E308" s="728" t="s">
        <v>1358</v>
      </c>
      <c r="F308" s="728" t="s">
        <v>1359</v>
      </c>
      <c r="G308" s="728" t="s">
        <v>1360</v>
      </c>
      <c r="H308" s="732">
        <v>57</v>
      </c>
      <c r="I308" s="732">
        <v>1995</v>
      </c>
      <c r="J308" s="728">
        <v>1.4189189189189189</v>
      </c>
      <c r="K308" s="728">
        <v>35</v>
      </c>
      <c r="L308" s="732">
        <v>38</v>
      </c>
      <c r="M308" s="732">
        <v>1406</v>
      </c>
      <c r="N308" s="728">
        <v>1</v>
      </c>
      <c r="O308" s="728">
        <v>37</v>
      </c>
      <c r="P308" s="732">
        <v>33</v>
      </c>
      <c r="Q308" s="732">
        <v>1221</v>
      </c>
      <c r="R308" s="746">
        <v>0.86842105263157898</v>
      </c>
      <c r="S308" s="733">
        <v>37</v>
      </c>
    </row>
    <row r="309" spans="1:19" ht="14.4" customHeight="1" x14ac:dyDescent="0.3">
      <c r="A309" s="727" t="s">
        <v>1295</v>
      </c>
      <c r="B309" s="728" t="s">
        <v>1296</v>
      </c>
      <c r="C309" s="728" t="s">
        <v>542</v>
      </c>
      <c r="D309" s="728" t="s">
        <v>763</v>
      </c>
      <c r="E309" s="728" t="s">
        <v>1358</v>
      </c>
      <c r="F309" s="728" t="s">
        <v>1361</v>
      </c>
      <c r="G309" s="728" t="s">
        <v>1362</v>
      </c>
      <c r="H309" s="732">
        <v>10</v>
      </c>
      <c r="I309" s="732">
        <v>4240</v>
      </c>
      <c r="J309" s="728">
        <v>0.68365043534343761</v>
      </c>
      <c r="K309" s="728">
        <v>424</v>
      </c>
      <c r="L309" s="732">
        <v>14</v>
      </c>
      <c r="M309" s="732">
        <v>6202</v>
      </c>
      <c r="N309" s="728">
        <v>1</v>
      </c>
      <c r="O309" s="728">
        <v>443</v>
      </c>
      <c r="P309" s="732">
        <v>13</v>
      </c>
      <c r="Q309" s="732">
        <v>5772</v>
      </c>
      <c r="R309" s="746">
        <v>0.93066752660432117</v>
      </c>
      <c r="S309" s="733">
        <v>444</v>
      </c>
    </row>
    <row r="310" spans="1:19" ht="14.4" customHeight="1" x14ac:dyDescent="0.3">
      <c r="A310" s="727" t="s">
        <v>1295</v>
      </c>
      <c r="B310" s="728" t="s">
        <v>1296</v>
      </c>
      <c r="C310" s="728" t="s">
        <v>542</v>
      </c>
      <c r="D310" s="728" t="s">
        <v>763</v>
      </c>
      <c r="E310" s="728" t="s">
        <v>1358</v>
      </c>
      <c r="F310" s="728" t="s">
        <v>1363</v>
      </c>
      <c r="G310" s="728" t="s">
        <v>1364</v>
      </c>
      <c r="H310" s="732">
        <v>262</v>
      </c>
      <c r="I310" s="732">
        <v>43230</v>
      </c>
      <c r="J310" s="728">
        <v>1.0437490945965522</v>
      </c>
      <c r="K310" s="728">
        <v>165</v>
      </c>
      <c r="L310" s="732">
        <v>234</v>
      </c>
      <c r="M310" s="732">
        <v>41418</v>
      </c>
      <c r="N310" s="728">
        <v>1</v>
      </c>
      <c r="O310" s="728">
        <v>177</v>
      </c>
      <c r="P310" s="732">
        <v>126</v>
      </c>
      <c r="Q310" s="732">
        <v>22302</v>
      </c>
      <c r="R310" s="746">
        <v>0.53846153846153844</v>
      </c>
      <c r="S310" s="733">
        <v>177</v>
      </c>
    </row>
    <row r="311" spans="1:19" ht="14.4" customHeight="1" x14ac:dyDescent="0.3">
      <c r="A311" s="727" t="s">
        <v>1295</v>
      </c>
      <c r="B311" s="728" t="s">
        <v>1296</v>
      </c>
      <c r="C311" s="728" t="s">
        <v>542</v>
      </c>
      <c r="D311" s="728" t="s">
        <v>763</v>
      </c>
      <c r="E311" s="728" t="s">
        <v>1358</v>
      </c>
      <c r="F311" s="728" t="s">
        <v>1365</v>
      </c>
      <c r="G311" s="728" t="s">
        <v>1366</v>
      </c>
      <c r="H311" s="732"/>
      <c r="I311" s="732"/>
      <c r="J311" s="728"/>
      <c r="K311" s="728"/>
      <c r="L311" s="732"/>
      <c r="M311" s="732"/>
      <c r="N311" s="728"/>
      <c r="O311" s="728"/>
      <c r="P311" s="732">
        <v>1</v>
      </c>
      <c r="Q311" s="732">
        <v>352</v>
      </c>
      <c r="R311" s="746"/>
      <c r="S311" s="733">
        <v>352</v>
      </c>
    </row>
    <row r="312" spans="1:19" ht="14.4" customHeight="1" x14ac:dyDescent="0.3">
      <c r="A312" s="727" t="s">
        <v>1295</v>
      </c>
      <c r="B312" s="728" t="s">
        <v>1296</v>
      </c>
      <c r="C312" s="728" t="s">
        <v>542</v>
      </c>
      <c r="D312" s="728" t="s">
        <v>763</v>
      </c>
      <c r="E312" s="728" t="s">
        <v>1358</v>
      </c>
      <c r="F312" s="728" t="s">
        <v>1367</v>
      </c>
      <c r="G312" s="728" t="s">
        <v>1368</v>
      </c>
      <c r="H312" s="732"/>
      <c r="I312" s="732"/>
      <c r="J312" s="728"/>
      <c r="K312" s="728"/>
      <c r="L312" s="732">
        <v>1</v>
      </c>
      <c r="M312" s="732">
        <v>318</v>
      </c>
      <c r="N312" s="728">
        <v>1</v>
      </c>
      <c r="O312" s="728">
        <v>318</v>
      </c>
      <c r="P312" s="732">
        <v>5</v>
      </c>
      <c r="Q312" s="732">
        <v>1590</v>
      </c>
      <c r="R312" s="746">
        <v>5</v>
      </c>
      <c r="S312" s="733">
        <v>318</v>
      </c>
    </row>
    <row r="313" spans="1:19" ht="14.4" customHeight="1" x14ac:dyDescent="0.3">
      <c r="A313" s="727" t="s">
        <v>1295</v>
      </c>
      <c r="B313" s="728" t="s">
        <v>1296</v>
      </c>
      <c r="C313" s="728" t="s">
        <v>542</v>
      </c>
      <c r="D313" s="728" t="s">
        <v>763</v>
      </c>
      <c r="E313" s="728" t="s">
        <v>1358</v>
      </c>
      <c r="F313" s="728" t="s">
        <v>877</v>
      </c>
      <c r="G313" s="728" t="s">
        <v>1371</v>
      </c>
      <c r="H313" s="732"/>
      <c r="I313" s="732"/>
      <c r="J313" s="728"/>
      <c r="K313" s="728"/>
      <c r="L313" s="732">
        <v>1</v>
      </c>
      <c r="M313" s="732">
        <v>1735</v>
      </c>
      <c r="N313" s="728">
        <v>1</v>
      </c>
      <c r="O313" s="728">
        <v>1735</v>
      </c>
      <c r="P313" s="732"/>
      <c r="Q313" s="732"/>
      <c r="R313" s="746"/>
      <c r="S313" s="733"/>
    </row>
    <row r="314" spans="1:19" ht="14.4" customHeight="1" x14ac:dyDescent="0.3">
      <c r="A314" s="727" t="s">
        <v>1295</v>
      </c>
      <c r="B314" s="728" t="s">
        <v>1296</v>
      </c>
      <c r="C314" s="728" t="s">
        <v>542</v>
      </c>
      <c r="D314" s="728" t="s">
        <v>763</v>
      </c>
      <c r="E314" s="728" t="s">
        <v>1358</v>
      </c>
      <c r="F314" s="728" t="s">
        <v>1372</v>
      </c>
      <c r="G314" s="728" t="s">
        <v>1373</v>
      </c>
      <c r="H314" s="732"/>
      <c r="I314" s="732"/>
      <c r="J314" s="728"/>
      <c r="K314" s="728"/>
      <c r="L314" s="732">
        <v>4</v>
      </c>
      <c r="M314" s="732">
        <v>8152</v>
      </c>
      <c r="N314" s="728">
        <v>1</v>
      </c>
      <c r="O314" s="728">
        <v>2038</v>
      </c>
      <c r="P314" s="732"/>
      <c r="Q314" s="732"/>
      <c r="R314" s="746"/>
      <c r="S314" s="733"/>
    </row>
    <row r="315" spans="1:19" ht="14.4" customHeight="1" x14ac:dyDescent="0.3">
      <c r="A315" s="727" t="s">
        <v>1295</v>
      </c>
      <c r="B315" s="728" t="s">
        <v>1296</v>
      </c>
      <c r="C315" s="728" t="s">
        <v>542</v>
      </c>
      <c r="D315" s="728" t="s">
        <v>763</v>
      </c>
      <c r="E315" s="728" t="s">
        <v>1358</v>
      </c>
      <c r="F315" s="728" t="s">
        <v>1374</v>
      </c>
      <c r="G315" s="728" t="s">
        <v>1375</v>
      </c>
      <c r="H315" s="732">
        <v>1</v>
      </c>
      <c r="I315" s="732">
        <v>3009</v>
      </c>
      <c r="J315" s="728"/>
      <c r="K315" s="728">
        <v>3009</v>
      </c>
      <c r="L315" s="732"/>
      <c r="M315" s="732"/>
      <c r="N315" s="728"/>
      <c r="O315" s="728"/>
      <c r="P315" s="732"/>
      <c r="Q315" s="732"/>
      <c r="R315" s="746"/>
      <c r="S315" s="733"/>
    </row>
    <row r="316" spans="1:19" ht="14.4" customHeight="1" x14ac:dyDescent="0.3">
      <c r="A316" s="727" t="s">
        <v>1295</v>
      </c>
      <c r="B316" s="728" t="s">
        <v>1296</v>
      </c>
      <c r="C316" s="728" t="s">
        <v>542</v>
      </c>
      <c r="D316" s="728" t="s">
        <v>763</v>
      </c>
      <c r="E316" s="728" t="s">
        <v>1358</v>
      </c>
      <c r="F316" s="728" t="s">
        <v>1380</v>
      </c>
      <c r="G316" s="728" t="s">
        <v>1381</v>
      </c>
      <c r="H316" s="732">
        <v>6</v>
      </c>
      <c r="I316" s="732">
        <v>8346</v>
      </c>
      <c r="J316" s="728">
        <v>0.83318358790056901</v>
      </c>
      <c r="K316" s="728">
        <v>1391</v>
      </c>
      <c r="L316" s="732">
        <v>7</v>
      </c>
      <c r="M316" s="732">
        <v>10017</v>
      </c>
      <c r="N316" s="728">
        <v>1</v>
      </c>
      <c r="O316" s="728">
        <v>1431</v>
      </c>
      <c r="P316" s="732">
        <v>6</v>
      </c>
      <c r="Q316" s="732">
        <v>8586</v>
      </c>
      <c r="R316" s="746">
        <v>0.8571428571428571</v>
      </c>
      <c r="S316" s="733">
        <v>1431</v>
      </c>
    </row>
    <row r="317" spans="1:19" ht="14.4" customHeight="1" x14ac:dyDescent="0.3">
      <c r="A317" s="727" t="s">
        <v>1295</v>
      </c>
      <c r="B317" s="728" t="s">
        <v>1296</v>
      </c>
      <c r="C317" s="728" t="s">
        <v>542</v>
      </c>
      <c r="D317" s="728" t="s">
        <v>763</v>
      </c>
      <c r="E317" s="728" t="s">
        <v>1358</v>
      </c>
      <c r="F317" s="728" t="s">
        <v>1382</v>
      </c>
      <c r="G317" s="728" t="s">
        <v>1383</v>
      </c>
      <c r="H317" s="732">
        <v>11</v>
      </c>
      <c r="I317" s="732">
        <v>20339</v>
      </c>
      <c r="J317" s="728">
        <v>0.27993558687513764</v>
      </c>
      <c r="K317" s="728">
        <v>1849</v>
      </c>
      <c r="L317" s="732">
        <v>38</v>
      </c>
      <c r="M317" s="732">
        <v>72656</v>
      </c>
      <c r="N317" s="728">
        <v>1</v>
      </c>
      <c r="O317" s="728">
        <v>1912</v>
      </c>
      <c r="P317" s="732">
        <v>5</v>
      </c>
      <c r="Q317" s="732">
        <v>9560</v>
      </c>
      <c r="R317" s="746">
        <v>0.13157894736842105</v>
      </c>
      <c r="S317" s="733">
        <v>1912</v>
      </c>
    </row>
    <row r="318" spans="1:19" ht="14.4" customHeight="1" x14ac:dyDescent="0.3">
      <c r="A318" s="727" t="s">
        <v>1295</v>
      </c>
      <c r="B318" s="728" t="s">
        <v>1296</v>
      </c>
      <c r="C318" s="728" t="s">
        <v>542</v>
      </c>
      <c r="D318" s="728" t="s">
        <v>763</v>
      </c>
      <c r="E318" s="728" t="s">
        <v>1358</v>
      </c>
      <c r="F318" s="728" t="s">
        <v>1386</v>
      </c>
      <c r="G318" s="728" t="s">
        <v>1387</v>
      </c>
      <c r="H318" s="732">
        <v>3</v>
      </c>
      <c r="I318" s="732">
        <v>3531</v>
      </c>
      <c r="J318" s="728">
        <v>0.36387056883759272</v>
      </c>
      <c r="K318" s="728">
        <v>1177</v>
      </c>
      <c r="L318" s="732">
        <v>8</v>
      </c>
      <c r="M318" s="732">
        <v>9704</v>
      </c>
      <c r="N318" s="728">
        <v>1</v>
      </c>
      <c r="O318" s="728">
        <v>1213</v>
      </c>
      <c r="P318" s="732">
        <v>12</v>
      </c>
      <c r="Q318" s="732">
        <v>14556</v>
      </c>
      <c r="R318" s="746">
        <v>1.5</v>
      </c>
      <c r="S318" s="733">
        <v>1213</v>
      </c>
    </row>
    <row r="319" spans="1:19" ht="14.4" customHeight="1" x14ac:dyDescent="0.3">
      <c r="A319" s="727" t="s">
        <v>1295</v>
      </c>
      <c r="B319" s="728" t="s">
        <v>1296</v>
      </c>
      <c r="C319" s="728" t="s">
        <v>542</v>
      </c>
      <c r="D319" s="728" t="s">
        <v>763</v>
      </c>
      <c r="E319" s="728" t="s">
        <v>1358</v>
      </c>
      <c r="F319" s="728" t="s">
        <v>1388</v>
      </c>
      <c r="G319" s="728" t="s">
        <v>1389</v>
      </c>
      <c r="H319" s="732"/>
      <c r="I319" s="732"/>
      <c r="J319" s="728"/>
      <c r="K319" s="728"/>
      <c r="L319" s="732"/>
      <c r="M319" s="732"/>
      <c r="N319" s="728"/>
      <c r="O319" s="728"/>
      <c r="P319" s="732">
        <v>1</v>
      </c>
      <c r="Q319" s="732">
        <v>1609</v>
      </c>
      <c r="R319" s="746"/>
      <c r="S319" s="733">
        <v>1609</v>
      </c>
    </row>
    <row r="320" spans="1:19" ht="14.4" customHeight="1" x14ac:dyDescent="0.3">
      <c r="A320" s="727" t="s">
        <v>1295</v>
      </c>
      <c r="B320" s="728" t="s">
        <v>1296</v>
      </c>
      <c r="C320" s="728" t="s">
        <v>542</v>
      </c>
      <c r="D320" s="728" t="s">
        <v>763</v>
      </c>
      <c r="E320" s="728" t="s">
        <v>1358</v>
      </c>
      <c r="F320" s="728" t="s">
        <v>1390</v>
      </c>
      <c r="G320" s="728" t="s">
        <v>1391</v>
      </c>
      <c r="H320" s="732">
        <v>4</v>
      </c>
      <c r="I320" s="732">
        <v>2632</v>
      </c>
      <c r="J320" s="728">
        <v>0.27606461086637296</v>
      </c>
      <c r="K320" s="728">
        <v>658</v>
      </c>
      <c r="L320" s="732">
        <v>14</v>
      </c>
      <c r="M320" s="732">
        <v>9534</v>
      </c>
      <c r="N320" s="728">
        <v>1</v>
      </c>
      <c r="O320" s="728">
        <v>681</v>
      </c>
      <c r="P320" s="732">
        <v>20</v>
      </c>
      <c r="Q320" s="732">
        <v>13640</v>
      </c>
      <c r="R320" s="746">
        <v>1.4306691839731487</v>
      </c>
      <c r="S320" s="733">
        <v>682</v>
      </c>
    </row>
    <row r="321" spans="1:19" ht="14.4" customHeight="1" x14ac:dyDescent="0.3">
      <c r="A321" s="727" t="s">
        <v>1295</v>
      </c>
      <c r="B321" s="728" t="s">
        <v>1296</v>
      </c>
      <c r="C321" s="728" t="s">
        <v>542</v>
      </c>
      <c r="D321" s="728" t="s">
        <v>763</v>
      </c>
      <c r="E321" s="728" t="s">
        <v>1358</v>
      </c>
      <c r="F321" s="728" t="s">
        <v>1392</v>
      </c>
      <c r="G321" s="728" t="s">
        <v>1393</v>
      </c>
      <c r="H321" s="732">
        <v>5</v>
      </c>
      <c r="I321" s="732">
        <v>3445</v>
      </c>
      <c r="J321" s="728">
        <v>0.53460583488516444</v>
      </c>
      <c r="K321" s="728">
        <v>689</v>
      </c>
      <c r="L321" s="732">
        <v>9</v>
      </c>
      <c r="M321" s="732">
        <v>6444</v>
      </c>
      <c r="N321" s="728">
        <v>1</v>
      </c>
      <c r="O321" s="728">
        <v>716</v>
      </c>
      <c r="P321" s="732">
        <v>4</v>
      </c>
      <c r="Q321" s="732">
        <v>2868</v>
      </c>
      <c r="R321" s="746">
        <v>0.4450651769087523</v>
      </c>
      <c r="S321" s="733">
        <v>717</v>
      </c>
    </row>
    <row r="322" spans="1:19" ht="14.4" customHeight="1" x14ac:dyDescent="0.3">
      <c r="A322" s="727" t="s">
        <v>1295</v>
      </c>
      <c r="B322" s="728" t="s">
        <v>1296</v>
      </c>
      <c r="C322" s="728" t="s">
        <v>542</v>
      </c>
      <c r="D322" s="728" t="s">
        <v>763</v>
      </c>
      <c r="E322" s="728" t="s">
        <v>1358</v>
      </c>
      <c r="F322" s="728" t="s">
        <v>1394</v>
      </c>
      <c r="G322" s="728" t="s">
        <v>1395</v>
      </c>
      <c r="H322" s="732"/>
      <c r="I322" s="732"/>
      <c r="J322" s="728"/>
      <c r="K322" s="728"/>
      <c r="L322" s="732">
        <v>1</v>
      </c>
      <c r="M322" s="732">
        <v>2637</v>
      </c>
      <c r="N322" s="728">
        <v>1</v>
      </c>
      <c r="O322" s="728">
        <v>2637</v>
      </c>
      <c r="P322" s="732">
        <v>3</v>
      </c>
      <c r="Q322" s="732">
        <v>7914</v>
      </c>
      <c r="R322" s="746">
        <v>3.0011376564277588</v>
      </c>
      <c r="S322" s="733">
        <v>2638</v>
      </c>
    </row>
    <row r="323" spans="1:19" ht="14.4" customHeight="1" x14ac:dyDescent="0.3">
      <c r="A323" s="727" t="s">
        <v>1295</v>
      </c>
      <c r="B323" s="728" t="s">
        <v>1296</v>
      </c>
      <c r="C323" s="728" t="s">
        <v>542</v>
      </c>
      <c r="D323" s="728" t="s">
        <v>763</v>
      </c>
      <c r="E323" s="728" t="s">
        <v>1358</v>
      </c>
      <c r="F323" s="728" t="s">
        <v>1396</v>
      </c>
      <c r="G323" s="728" t="s">
        <v>1397</v>
      </c>
      <c r="H323" s="732">
        <v>315</v>
      </c>
      <c r="I323" s="732">
        <v>555030</v>
      </c>
      <c r="J323" s="728">
        <v>0.61069483413104475</v>
      </c>
      <c r="K323" s="728">
        <v>1762</v>
      </c>
      <c r="L323" s="732">
        <v>498</v>
      </c>
      <c r="M323" s="732">
        <v>908850</v>
      </c>
      <c r="N323" s="728">
        <v>1</v>
      </c>
      <c r="O323" s="728">
        <v>1825</v>
      </c>
      <c r="P323" s="732">
        <v>419</v>
      </c>
      <c r="Q323" s="732">
        <v>764675</v>
      </c>
      <c r="R323" s="746">
        <v>0.84136546184738958</v>
      </c>
      <c r="S323" s="733">
        <v>1825</v>
      </c>
    </row>
    <row r="324" spans="1:19" ht="14.4" customHeight="1" x14ac:dyDescent="0.3">
      <c r="A324" s="727" t="s">
        <v>1295</v>
      </c>
      <c r="B324" s="728" t="s">
        <v>1296</v>
      </c>
      <c r="C324" s="728" t="s">
        <v>542</v>
      </c>
      <c r="D324" s="728" t="s">
        <v>763</v>
      </c>
      <c r="E324" s="728" t="s">
        <v>1358</v>
      </c>
      <c r="F324" s="728" t="s">
        <v>1398</v>
      </c>
      <c r="G324" s="728" t="s">
        <v>1399</v>
      </c>
      <c r="H324" s="732">
        <v>67</v>
      </c>
      <c r="I324" s="732">
        <v>27671</v>
      </c>
      <c r="J324" s="728">
        <v>0.45423355986736269</v>
      </c>
      <c r="K324" s="728">
        <v>413</v>
      </c>
      <c r="L324" s="732">
        <v>142</v>
      </c>
      <c r="M324" s="732">
        <v>60918</v>
      </c>
      <c r="N324" s="728">
        <v>1</v>
      </c>
      <c r="O324" s="728">
        <v>429</v>
      </c>
      <c r="P324" s="732">
        <v>83</v>
      </c>
      <c r="Q324" s="732">
        <v>35607</v>
      </c>
      <c r="R324" s="746">
        <v>0.58450704225352113</v>
      </c>
      <c r="S324" s="733">
        <v>429</v>
      </c>
    </row>
    <row r="325" spans="1:19" ht="14.4" customHeight="1" x14ac:dyDescent="0.3">
      <c r="A325" s="727" t="s">
        <v>1295</v>
      </c>
      <c r="B325" s="728" t="s">
        <v>1296</v>
      </c>
      <c r="C325" s="728" t="s">
        <v>542</v>
      </c>
      <c r="D325" s="728" t="s">
        <v>763</v>
      </c>
      <c r="E325" s="728" t="s">
        <v>1358</v>
      </c>
      <c r="F325" s="728" t="s">
        <v>1400</v>
      </c>
      <c r="G325" s="728" t="s">
        <v>1401</v>
      </c>
      <c r="H325" s="732">
        <v>2</v>
      </c>
      <c r="I325" s="732">
        <v>6910</v>
      </c>
      <c r="J325" s="728">
        <v>0.16368201629713852</v>
      </c>
      <c r="K325" s="728">
        <v>3455</v>
      </c>
      <c r="L325" s="732">
        <v>12</v>
      </c>
      <c r="M325" s="732">
        <v>42216</v>
      </c>
      <c r="N325" s="728">
        <v>1</v>
      </c>
      <c r="O325" s="728">
        <v>3518</v>
      </c>
      <c r="P325" s="732">
        <v>10</v>
      </c>
      <c r="Q325" s="732">
        <v>35200</v>
      </c>
      <c r="R325" s="746">
        <v>0.83380708736024256</v>
      </c>
      <c r="S325" s="733">
        <v>3520</v>
      </c>
    </row>
    <row r="326" spans="1:19" ht="14.4" customHeight="1" x14ac:dyDescent="0.3">
      <c r="A326" s="727" t="s">
        <v>1295</v>
      </c>
      <c r="B326" s="728" t="s">
        <v>1296</v>
      </c>
      <c r="C326" s="728" t="s">
        <v>542</v>
      </c>
      <c r="D326" s="728" t="s">
        <v>763</v>
      </c>
      <c r="E326" s="728" t="s">
        <v>1358</v>
      </c>
      <c r="F326" s="728" t="s">
        <v>1404</v>
      </c>
      <c r="G326" s="728" t="s">
        <v>1405</v>
      </c>
      <c r="H326" s="732"/>
      <c r="I326" s="732"/>
      <c r="J326" s="728"/>
      <c r="K326" s="728"/>
      <c r="L326" s="732">
        <v>160</v>
      </c>
      <c r="M326" s="732">
        <v>5333.33</v>
      </c>
      <c r="N326" s="728">
        <v>1</v>
      </c>
      <c r="O326" s="728">
        <v>33.333312499999998</v>
      </c>
      <c r="P326" s="732">
        <v>135</v>
      </c>
      <c r="Q326" s="732">
        <v>4499.99</v>
      </c>
      <c r="R326" s="746">
        <v>0.84374865234290763</v>
      </c>
      <c r="S326" s="733">
        <v>33.333259259259258</v>
      </c>
    </row>
    <row r="327" spans="1:19" ht="14.4" customHeight="1" x14ac:dyDescent="0.3">
      <c r="A327" s="727" t="s">
        <v>1295</v>
      </c>
      <c r="B327" s="728" t="s">
        <v>1296</v>
      </c>
      <c r="C327" s="728" t="s">
        <v>542</v>
      </c>
      <c r="D327" s="728" t="s">
        <v>763</v>
      </c>
      <c r="E327" s="728" t="s">
        <v>1358</v>
      </c>
      <c r="F327" s="728" t="s">
        <v>1406</v>
      </c>
      <c r="G327" s="728" t="s">
        <v>1407</v>
      </c>
      <c r="H327" s="732">
        <v>260</v>
      </c>
      <c r="I327" s="732">
        <v>9360</v>
      </c>
      <c r="J327" s="728">
        <v>1.095121095121095</v>
      </c>
      <c r="K327" s="728">
        <v>36</v>
      </c>
      <c r="L327" s="732">
        <v>231</v>
      </c>
      <c r="M327" s="732">
        <v>8547</v>
      </c>
      <c r="N327" s="728">
        <v>1</v>
      </c>
      <c r="O327" s="728">
        <v>37</v>
      </c>
      <c r="P327" s="732">
        <v>123</v>
      </c>
      <c r="Q327" s="732">
        <v>4551</v>
      </c>
      <c r="R327" s="746">
        <v>0.53246753246753242</v>
      </c>
      <c r="S327" s="733">
        <v>37</v>
      </c>
    </row>
    <row r="328" spans="1:19" ht="14.4" customHeight="1" x14ac:dyDescent="0.3">
      <c r="A328" s="727" t="s">
        <v>1295</v>
      </c>
      <c r="B328" s="728" t="s">
        <v>1296</v>
      </c>
      <c r="C328" s="728" t="s">
        <v>542</v>
      </c>
      <c r="D328" s="728" t="s">
        <v>763</v>
      </c>
      <c r="E328" s="728" t="s">
        <v>1358</v>
      </c>
      <c r="F328" s="728" t="s">
        <v>1408</v>
      </c>
      <c r="G328" s="728" t="s">
        <v>1409</v>
      </c>
      <c r="H328" s="732">
        <v>29</v>
      </c>
      <c r="I328" s="732">
        <v>16994</v>
      </c>
      <c r="J328" s="728">
        <v>0.41036414565826329</v>
      </c>
      <c r="K328" s="728">
        <v>586</v>
      </c>
      <c r="L328" s="732">
        <v>68</v>
      </c>
      <c r="M328" s="732">
        <v>41412</v>
      </c>
      <c r="N328" s="728">
        <v>1</v>
      </c>
      <c r="O328" s="728">
        <v>609</v>
      </c>
      <c r="P328" s="732">
        <v>30</v>
      </c>
      <c r="Q328" s="732">
        <v>18300</v>
      </c>
      <c r="R328" s="746">
        <v>0.44190089829035062</v>
      </c>
      <c r="S328" s="733">
        <v>610</v>
      </c>
    </row>
    <row r="329" spans="1:19" ht="14.4" customHeight="1" x14ac:dyDescent="0.3">
      <c r="A329" s="727" t="s">
        <v>1295</v>
      </c>
      <c r="B329" s="728" t="s">
        <v>1296</v>
      </c>
      <c r="C329" s="728" t="s">
        <v>542</v>
      </c>
      <c r="D329" s="728" t="s">
        <v>763</v>
      </c>
      <c r="E329" s="728" t="s">
        <v>1358</v>
      </c>
      <c r="F329" s="728" t="s">
        <v>1410</v>
      </c>
      <c r="G329" s="728" t="s">
        <v>1411</v>
      </c>
      <c r="H329" s="732">
        <v>1</v>
      </c>
      <c r="I329" s="732">
        <v>1965</v>
      </c>
      <c r="J329" s="728"/>
      <c r="K329" s="728">
        <v>1965</v>
      </c>
      <c r="L329" s="732"/>
      <c r="M329" s="732"/>
      <c r="N329" s="728"/>
      <c r="O329" s="728"/>
      <c r="P329" s="732"/>
      <c r="Q329" s="732"/>
      <c r="R329" s="746"/>
      <c r="S329" s="733"/>
    </row>
    <row r="330" spans="1:19" ht="14.4" customHeight="1" x14ac:dyDescent="0.3">
      <c r="A330" s="727" t="s">
        <v>1295</v>
      </c>
      <c r="B330" s="728" t="s">
        <v>1296</v>
      </c>
      <c r="C330" s="728" t="s">
        <v>542</v>
      </c>
      <c r="D330" s="728" t="s">
        <v>763</v>
      </c>
      <c r="E330" s="728" t="s">
        <v>1358</v>
      </c>
      <c r="F330" s="728" t="s">
        <v>1412</v>
      </c>
      <c r="G330" s="728" t="s">
        <v>1413</v>
      </c>
      <c r="H330" s="732">
        <v>10</v>
      </c>
      <c r="I330" s="732">
        <v>4210</v>
      </c>
      <c r="J330" s="728">
        <v>1.2042334096109839</v>
      </c>
      <c r="K330" s="728">
        <v>421</v>
      </c>
      <c r="L330" s="732">
        <v>8</v>
      </c>
      <c r="M330" s="732">
        <v>3496</v>
      </c>
      <c r="N330" s="728">
        <v>1</v>
      </c>
      <c r="O330" s="728">
        <v>437</v>
      </c>
      <c r="P330" s="732">
        <v>16</v>
      </c>
      <c r="Q330" s="732">
        <v>6992</v>
      </c>
      <c r="R330" s="746">
        <v>2</v>
      </c>
      <c r="S330" s="733">
        <v>437</v>
      </c>
    </row>
    <row r="331" spans="1:19" ht="14.4" customHeight="1" x14ac:dyDescent="0.3">
      <c r="A331" s="727" t="s">
        <v>1295</v>
      </c>
      <c r="B331" s="728" t="s">
        <v>1296</v>
      </c>
      <c r="C331" s="728" t="s">
        <v>542</v>
      </c>
      <c r="D331" s="728" t="s">
        <v>763</v>
      </c>
      <c r="E331" s="728" t="s">
        <v>1358</v>
      </c>
      <c r="F331" s="728" t="s">
        <v>1414</v>
      </c>
      <c r="G331" s="728" t="s">
        <v>1415</v>
      </c>
      <c r="H331" s="732">
        <v>111</v>
      </c>
      <c r="I331" s="732">
        <v>143634</v>
      </c>
      <c r="J331" s="728">
        <v>0.7812394617468208</v>
      </c>
      <c r="K331" s="728">
        <v>1294</v>
      </c>
      <c r="L331" s="732">
        <v>137</v>
      </c>
      <c r="M331" s="732">
        <v>183854</v>
      </c>
      <c r="N331" s="728">
        <v>1</v>
      </c>
      <c r="O331" s="728">
        <v>1342</v>
      </c>
      <c r="P331" s="732">
        <v>155</v>
      </c>
      <c r="Q331" s="732">
        <v>208010</v>
      </c>
      <c r="R331" s="746">
        <v>1.1313868613138687</v>
      </c>
      <c r="S331" s="733">
        <v>1342</v>
      </c>
    </row>
    <row r="332" spans="1:19" ht="14.4" customHeight="1" x14ac:dyDescent="0.3">
      <c r="A332" s="727" t="s">
        <v>1295</v>
      </c>
      <c r="B332" s="728" t="s">
        <v>1296</v>
      </c>
      <c r="C332" s="728" t="s">
        <v>542</v>
      </c>
      <c r="D332" s="728" t="s">
        <v>763</v>
      </c>
      <c r="E332" s="728" t="s">
        <v>1358</v>
      </c>
      <c r="F332" s="728" t="s">
        <v>1416</v>
      </c>
      <c r="G332" s="728" t="s">
        <v>1417</v>
      </c>
      <c r="H332" s="732">
        <v>7</v>
      </c>
      <c r="I332" s="732">
        <v>3430</v>
      </c>
      <c r="J332" s="728">
        <v>0.19819715705535654</v>
      </c>
      <c r="K332" s="728">
        <v>490</v>
      </c>
      <c r="L332" s="732">
        <v>34</v>
      </c>
      <c r="M332" s="732">
        <v>17306</v>
      </c>
      <c r="N332" s="728">
        <v>1</v>
      </c>
      <c r="O332" s="728">
        <v>509</v>
      </c>
      <c r="P332" s="732">
        <v>24</v>
      </c>
      <c r="Q332" s="732">
        <v>12216</v>
      </c>
      <c r="R332" s="746">
        <v>0.70588235294117652</v>
      </c>
      <c r="S332" s="733">
        <v>509</v>
      </c>
    </row>
    <row r="333" spans="1:19" ht="14.4" customHeight="1" x14ac:dyDescent="0.3">
      <c r="A333" s="727" t="s">
        <v>1295</v>
      </c>
      <c r="B333" s="728" t="s">
        <v>1296</v>
      </c>
      <c r="C333" s="728" t="s">
        <v>542</v>
      </c>
      <c r="D333" s="728" t="s">
        <v>763</v>
      </c>
      <c r="E333" s="728" t="s">
        <v>1358</v>
      </c>
      <c r="F333" s="728" t="s">
        <v>1418</v>
      </c>
      <c r="G333" s="728" t="s">
        <v>1419</v>
      </c>
      <c r="H333" s="732">
        <v>9</v>
      </c>
      <c r="I333" s="732">
        <v>20322</v>
      </c>
      <c r="J333" s="728">
        <v>0.72713610991841993</v>
      </c>
      <c r="K333" s="728">
        <v>2258</v>
      </c>
      <c r="L333" s="732">
        <v>12</v>
      </c>
      <c r="M333" s="732">
        <v>27948</v>
      </c>
      <c r="N333" s="728">
        <v>1</v>
      </c>
      <c r="O333" s="728">
        <v>2329</v>
      </c>
      <c r="P333" s="732">
        <v>4</v>
      </c>
      <c r="Q333" s="732">
        <v>9320</v>
      </c>
      <c r="R333" s="746">
        <v>0.33347645627594102</v>
      </c>
      <c r="S333" s="733">
        <v>2330</v>
      </c>
    </row>
    <row r="334" spans="1:19" ht="14.4" customHeight="1" x14ac:dyDescent="0.3">
      <c r="A334" s="727" t="s">
        <v>1295</v>
      </c>
      <c r="B334" s="728" t="s">
        <v>1296</v>
      </c>
      <c r="C334" s="728" t="s">
        <v>542</v>
      </c>
      <c r="D334" s="728" t="s">
        <v>763</v>
      </c>
      <c r="E334" s="728" t="s">
        <v>1358</v>
      </c>
      <c r="F334" s="728" t="s">
        <v>1420</v>
      </c>
      <c r="G334" s="728" t="s">
        <v>1421</v>
      </c>
      <c r="H334" s="732">
        <v>4</v>
      </c>
      <c r="I334" s="732">
        <v>10204</v>
      </c>
      <c r="J334" s="728">
        <v>0.6429741650913674</v>
      </c>
      <c r="K334" s="728">
        <v>2551</v>
      </c>
      <c r="L334" s="732">
        <v>6</v>
      </c>
      <c r="M334" s="732">
        <v>15870</v>
      </c>
      <c r="N334" s="728">
        <v>1</v>
      </c>
      <c r="O334" s="728">
        <v>2645</v>
      </c>
      <c r="P334" s="732">
        <v>2</v>
      </c>
      <c r="Q334" s="732">
        <v>5292</v>
      </c>
      <c r="R334" s="746">
        <v>0.33345935727788278</v>
      </c>
      <c r="S334" s="733">
        <v>2646</v>
      </c>
    </row>
    <row r="335" spans="1:19" ht="14.4" customHeight="1" x14ac:dyDescent="0.3">
      <c r="A335" s="727" t="s">
        <v>1295</v>
      </c>
      <c r="B335" s="728" t="s">
        <v>1296</v>
      </c>
      <c r="C335" s="728" t="s">
        <v>542</v>
      </c>
      <c r="D335" s="728" t="s">
        <v>763</v>
      </c>
      <c r="E335" s="728" t="s">
        <v>1358</v>
      </c>
      <c r="F335" s="728" t="s">
        <v>1422</v>
      </c>
      <c r="G335" s="728" t="s">
        <v>1423</v>
      </c>
      <c r="H335" s="732">
        <v>14</v>
      </c>
      <c r="I335" s="732">
        <v>4634</v>
      </c>
      <c r="J335" s="728">
        <v>2.6180790960451978</v>
      </c>
      <c r="K335" s="728">
        <v>331</v>
      </c>
      <c r="L335" s="732">
        <v>5</v>
      </c>
      <c r="M335" s="732">
        <v>1770</v>
      </c>
      <c r="N335" s="728">
        <v>1</v>
      </c>
      <c r="O335" s="728">
        <v>354</v>
      </c>
      <c r="P335" s="732">
        <v>9</v>
      </c>
      <c r="Q335" s="732">
        <v>3195</v>
      </c>
      <c r="R335" s="746">
        <v>1.8050847457627119</v>
      </c>
      <c r="S335" s="733">
        <v>355</v>
      </c>
    </row>
    <row r="336" spans="1:19" ht="14.4" customHeight="1" x14ac:dyDescent="0.3">
      <c r="A336" s="727" t="s">
        <v>1295</v>
      </c>
      <c r="B336" s="728" t="s">
        <v>1296</v>
      </c>
      <c r="C336" s="728" t="s">
        <v>542</v>
      </c>
      <c r="D336" s="728" t="s">
        <v>763</v>
      </c>
      <c r="E336" s="728" t="s">
        <v>1358</v>
      </c>
      <c r="F336" s="728" t="s">
        <v>1424</v>
      </c>
      <c r="G336" s="728" t="s">
        <v>1425</v>
      </c>
      <c r="H336" s="732"/>
      <c r="I336" s="732"/>
      <c r="J336" s="728"/>
      <c r="K336" s="728"/>
      <c r="L336" s="732">
        <v>1</v>
      </c>
      <c r="M336" s="732">
        <v>195</v>
      </c>
      <c r="N336" s="728">
        <v>1</v>
      </c>
      <c r="O336" s="728">
        <v>195</v>
      </c>
      <c r="P336" s="732"/>
      <c r="Q336" s="732"/>
      <c r="R336" s="746"/>
      <c r="S336" s="733"/>
    </row>
    <row r="337" spans="1:19" ht="14.4" customHeight="1" x14ac:dyDescent="0.3">
      <c r="A337" s="727" t="s">
        <v>1295</v>
      </c>
      <c r="B337" s="728" t="s">
        <v>1296</v>
      </c>
      <c r="C337" s="728" t="s">
        <v>542</v>
      </c>
      <c r="D337" s="728" t="s">
        <v>763</v>
      </c>
      <c r="E337" s="728" t="s">
        <v>1358</v>
      </c>
      <c r="F337" s="728" t="s">
        <v>1426</v>
      </c>
      <c r="G337" s="728" t="s">
        <v>1427</v>
      </c>
      <c r="H337" s="732">
        <v>2</v>
      </c>
      <c r="I337" s="732">
        <v>2018</v>
      </c>
      <c r="J337" s="728">
        <v>1.9516441005802707</v>
      </c>
      <c r="K337" s="728">
        <v>1009</v>
      </c>
      <c r="L337" s="732">
        <v>1</v>
      </c>
      <c r="M337" s="732">
        <v>1034</v>
      </c>
      <c r="N337" s="728">
        <v>1</v>
      </c>
      <c r="O337" s="728">
        <v>1034</v>
      </c>
      <c r="P337" s="732">
        <v>3</v>
      </c>
      <c r="Q337" s="732">
        <v>3108</v>
      </c>
      <c r="R337" s="746">
        <v>3.0058027079303673</v>
      </c>
      <c r="S337" s="733">
        <v>1036</v>
      </c>
    </row>
    <row r="338" spans="1:19" ht="14.4" customHeight="1" x14ac:dyDescent="0.3">
      <c r="A338" s="727" t="s">
        <v>1295</v>
      </c>
      <c r="B338" s="728" t="s">
        <v>1296</v>
      </c>
      <c r="C338" s="728" t="s">
        <v>542</v>
      </c>
      <c r="D338" s="728" t="s">
        <v>763</v>
      </c>
      <c r="E338" s="728" t="s">
        <v>1358</v>
      </c>
      <c r="F338" s="728" t="s">
        <v>1428</v>
      </c>
      <c r="G338" s="728" t="s">
        <v>1429</v>
      </c>
      <c r="H338" s="732"/>
      <c r="I338" s="732"/>
      <c r="J338" s="728"/>
      <c r="K338" s="728"/>
      <c r="L338" s="732">
        <v>1</v>
      </c>
      <c r="M338" s="732">
        <v>525</v>
      </c>
      <c r="N338" s="728">
        <v>1</v>
      </c>
      <c r="O338" s="728">
        <v>525</v>
      </c>
      <c r="P338" s="732"/>
      <c r="Q338" s="732"/>
      <c r="R338" s="746"/>
      <c r="S338" s="733"/>
    </row>
    <row r="339" spans="1:19" ht="14.4" customHeight="1" x14ac:dyDescent="0.3">
      <c r="A339" s="727" t="s">
        <v>1295</v>
      </c>
      <c r="B339" s="728" t="s">
        <v>1296</v>
      </c>
      <c r="C339" s="728" t="s">
        <v>542</v>
      </c>
      <c r="D339" s="728" t="s">
        <v>763</v>
      </c>
      <c r="E339" s="728" t="s">
        <v>1358</v>
      </c>
      <c r="F339" s="728" t="s">
        <v>1430</v>
      </c>
      <c r="G339" s="728" t="s">
        <v>1431</v>
      </c>
      <c r="H339" s="732"/>
      <c r="I339" s="732"/>
      <c r="J339" s="728"/>
      <c r="K339" s="728"/>
      <c r="L339" s="732">
        <v>1</v>
      </c>
      <c r="M339" s="732">
        <v>142</v>
      </c>
      <c r="N339" s="728">
        <v>1</v>
      </c>
      <c r="O339" s="728">
        <v>142</v>
      </c>
      <c r="P339" s="732"/>
      <c r="Q339" s="732"/>
      <c r="R339" s="746"/>
      <c r="S339" s="733"/>
    </row>
    <row r="340" spans="1:19" ht="14.4" customHeight="1" x14ac:dyDescent="0.3">
      <c r="A340" s="727" t="s">
        <v>1295</v>
      </c>
      <c r="B340" s="728" t="s">
        <v>1296</v>
      </c>
      <c r="C340" s="728" t="s">
        <v>542</v>
      </c>
      <c r="D340" s="728" t="s">
        <v>763</v>
      </c>
      <c r="E340" s="728" t="s">
        <v>1358</v>
      </c>
      <c r="F340" s="728" t="s">
        <v>1432</v>
      </c>
      <c r="G340" s="728" t="s">
        <v>1433</v>
      </c>
      <c r="H340" s="732">
        <v>1</v>
      </c>
      <c r="I340" s="732">
        <v>1138</v>
      </c>
      <c r="J340" s="728"/>
      <c r="K340" s="728">
        <v>1138</v>
      </c>
      <c r="L340" s="732"/>
      <c r="M340" s="732"/>
      <c r="N340" s="728"/>
      <c r="O340" s="728"/>
      <c r="P340" s="732"/>
      <c r="Q340" s="732"/>
      <c r="R340" s="746"/>
      <c r="S340" s="733"/>
    </row>
    <row r="341" spans="1:19" ht="14.4" customHeight="1" x14ac:dyDescent="0.3">
      <c r="A341" s="727" t="s">
        <v>1295</v>
      </c>
      <c r="B341" s="728" t="s">
        <v>1296</v>
      </c>
      <c r="C341" s="728" t="s">
        <v>542</v>
      </c>
      <c r="D341" s="728" t="s">
        <v>763</v>
      </c>
      <c r="E341" s="728" t="s">
        <v>1358</v>
      </c>
      <c r="F341" s="728" t="s">
        <v>1434</v>
      </c>
      <c r="G341" s="728" t="s">
        <v>1435</v>
      </c>
      <c r="H341" s="732"/>
      <c r="I341" s="732"/>
      <c r="J341" s="728"/>
      <c r="K341" s="728"/>
      <c r="L341" s="732">
        <v>12</v>
      </c>
      <c r="M341" s="732">
        <v>8616</v>
      </c>
      <c r="N341" s="728">
        <v>1</v>
      </c>
      <c r="O341" s="728">
        <v>718</v>
      </c>
      <c r="P341" s="732">
        <v>7</v>
      </c>
      <c r="Q341" s="732">
        <v>5033</v>
      </c>
      <c r="R341" s="746">
        <v>0.58414577530176415</v>
      </c>
      <c r="S341" s="733">
        <v>719</v>
      </c>
    </row>
    <row r="342" spans="1:19" ht="14.4" customHeight="1" x14ac:dyDescent="0.3">
      <c r="A342" s="727" t="s">
        <v>1295</v>
      </c>
      <c r="B342" s="728" t="s">
        <v>1296</v>
      </c>
      <c r="C342" s="728" t="s">
        <v>542</v>
      </c>
      <c r="D342" s="728" t="s">
        <v>1292</v>
      </c>
      <c r="E342" s="728" t="s">
        <v>1358</v>
      </c>
      <c r="F342" s="728" t="s">
        <v>1359</v>
      </c>
      <c r="G342" s="728" t="s">
        <v>1360</v>
      </c>
      <c r="H342" s="732">
        <v>10</v>
      </c>
      <c r="I342" s="732">
        <v>350</v>
      </c>
      <c r="J342" s="728">
        <v>3.1531531531531534</v>
      </c>
      <c r="K342" s="728">
        <v>35</v>
      </c>
      <c r="L342" s="732">
        <v>3</v>
      </c>
      <c r="M342" s="732">
        <v>111</v>
      </c>
      <c r="N342" s="728">
        <v>1</v>
      </c>
      <c r="O342" s="728">
        <v>37</v>
      </c>
      <c r="P342" s="732"/>
      <c r="Q342" s="732"/>
      <c r="R342" s="746"/>
      <c r="S342" s="733"/>
    </row>
    <row r="343" spans="1:19" ht="14.4" customHeight="1" x14ac:dyDescent="0.3">
      <c r="A343" s="727" t="s">
        <v>1295</v>
      </c>
      <c r="B343" s="728" t="s">
        <v>1296</v>
      </c>
      <c r="C343" s="728" t="s">
        <v>542</v>
      </c>
      <c r="D343" s="728" t="s">
        <v>764</v>
      </c>
      <c r="E343" s="728" t="s">
        <v>1300</v>
      </c>
      <c r="F343" s="728" t="s">
        <v>1303</v>
      </c>
      <c r="G343" s="728" t="s">
        <v>1304</v>
      </c>
      <c r="H343" s="732"/>
      <c r="I343" s="732"/>
      <c r="J343" s="728"/>
      <c r="K343" s="728"/>
      <c r="L343" s="732"/>
      <c r="M343" s="732"/>
      <c r="N343" s="728"/>
      <c r="O343" s="728"/>
      <c r="P343" s="732">
        <v>180</v>
      </c>
      <c r="Q343" s="732">
        <v>466.2</v>
      </c>
      <c r="R343" s="746"/>
      <c r="S343" s="733">
        <v>2.59</v>
      </c>
    </row>
    <row r="344" spans="1:19" ht="14.4" customHeight="1" x14ac:dyDescent="0.3">
      <c r="A344" s="727" t="s">
        <v>1295</v>
      </c>
      <c r="B344" s="728" t="s">
        <v>1296</v>
      </c>
      <c r="C344" s="728" t="s">
        <v>542</v>
      </c>
      <c r="D344" s="728" t="s">
        <v>764</v>
      </c>
      <c r="E344" s="728" t="s">
        <v>1300</v>
      </c>
      <c r="F344" s="728" t="s">
        <v>1313</v>
      </c>
      <c r="G344" s="728" t="s">
        <v>1314</v>
      </c>
      <c r="H344" s="732"/>
      <c r="I344" s="732"/>
      <c r="J344" s="728"/>
      <c r="K344" s="728"/>
      <c r="L344" s="732"/>
      <c r="M344" s="732"/>
      <c r="N344" s="728"/>
      <c r="O344" s="728"/>
      <c r="P344" s="732">
        <v>140</v>
      </c>
      <c r="Q344" s="732">
        <v>1279.5999999999999</v>
      </c>
      <c r="R344" s="746"/>
      <c r="S344" s="733">
        <v>9.1399999999999988</v>
      </c>
    </row>
    <row r="345" spans="1:19" ht="14.4" customHeight="1" x14ac:dyDescent="0.3">
      <c r="A345" s="727" t="s">
        <v>1295</v>
      </c>
      <c r="B345" s="728" t="s">
        <v>1296</v>
      </c>
      <c r="C345" s="728" t="s">
        <v>542</v>
      </c>
      <c r="D345" s="728" t="s">
        <v>764</v>
      </c>
      <c r="E345" s="728" t="s">
        <v>1300</v>
      </c>
      <c r="F345" s="728" t="s">
        <v>1335</v>
      </c>
      <c r="G345" s="728" t="s">
        <v>1336</v>
      </c>
      <c r="H345" s="732"/>
      <c r="I345" s="732"/>
      <c r="J345" s="728"/>
      <c r="K345" s="728"/>
      <c r="L345" s="732"/>
      <c r="M345" s="732"/>
      <c r="N345" s="728"/>
      <c r="O345" s="728"/>
      <c r="P345" s="732">
        <v>1989</v>
      </c>
      <c r="Q345" s="732">
        <v>7498.53</v>
      </c>
      <c r="R345" s="746"/>
      <c r="S345" s="733">
        <v>3.77</v>
      </c>
    </row>
    <row r="346" spans="1:19" ht="14.4" customHeight="1" x14ac:dyDescent="0.3">
      <c r="A346" s="727" t="s">
        <v>1295</v>
      </c>
      <c r="B346" s="728" t="s">
        <v>1296</v>
      </c>
      <c r="C346" s="728" t="s">
        <v>542</v>
      </c>
      <c r="D346" s="728" t="s">
        <v>764</v>
      </c>
      <c r="E346" s="728" t="s">
        <v>1300</v>
      </c>
      <c r="F346" s="728" t="s">
        <v>1345</v>
      </c>
      <c r="G346" s="728" t="s">
        <v>1346</v>
      </c>
      <c r="H346" s="732"/>
      <c r="I346" s="732"/>
      <c r="J346" s="728"/>
      <c r="K346" s="728"/>
      <c r="L346" s="732"/>
      <c r="M346" s="732"/>
      <c r="N346" s="728"/>
      <c r="O346" s="728"/>
      <c r="P346" s="732">
        <v>650</v>
      </c>
      <c r="Q346" s="732">
        <v>13143</v>
      </c>
      <c r="R346" s="746"/>
      <c r="S346" s="733">
        <v>20.22</v>
      </c>
    </row>
    <row r="347" spans="1:19" ht="14.4" customHeight="1" x14ac:dyDescent="0.3">
      <c r="A347" s="727" t="s">
        <v>1295</v>
      </c>
      <c r="B347" s="728" t="s">
        <v>1296</v>
      </c>
      <c r="C347" s="728" t="s">
        <v>542</v>
      </c>
      <c r="D347" s="728" t="s">
        <v>764</v>
      </c>
      <c r="E347" s="728" t="s">
        <v>1358</v>
      </c>
      <c r="F347" s="728" t="s">
        <v>1359</v>
      </c>
      <c r="G347" s="728" t="s">
        <v>1360</v>
      </c>
      <c r="H347" s="732">
        <v>1</v>
      </c>
      <c r="I347" s="732">
        <v>35</v>
      </c>
      <c r="J347" s="728">
        <v>0.1891891891891892</v>
      </c>
      <c r="K347" s="728">
        <v>35</v>
      </c>
      <c r="L347" s="732">
        <v>5</v>
      </c>
      <c r="M347" s="732">
        <v>185</v>
      </c>
      <c r="N347" s="728">
        <v>1</v>
      </c>
      <c r="O347" s="728">
        <v>37</v>
      </c>
      <c r="P347" s="732">
        <v>2</v>
      </c>
      <c r="Q347" s="732">
        <v>74</v>
      </c>
      <c r="R347" s="746">
        <v>0.4</v>
      </c>
      <c r="S347" s="733">
        <v>37</v>
      </c>
    </row>
    <row r="348" spans="1:19" ht="14.4" customHeight="1" x14ac:dyDescent="0.3">
      <c r="A348" s="727" t="s">
        <v>1295</v>
      </c>
      <c r="B348" s="728" t="s">
        <v>1296</v>
      </c>
      <c r="C348" s="728" t="s">
        <v>542</v>
      </c>
      <c r="D348" s="728" t="s">
        <v>764</v>
      </c>
      <c r="E348" s="728" t="s">
        <v>1358</v>
      </c>
      <c r="F348" s="728" t="s">
        <v>1363</v>
      </c>
      <c r="G348" s="728" t="s">
        <v>1364</v>
      </c>
      <c r="H348" s="732">
        <v>31</v>
      </c>
      <c r="I348" s="732">
        <v>5115</v>
      </c>
      <c r="J348" s="728">
        <v>0.49824663939216834</v>
      </c>
      <c r="K348" s="728">
        <v>165</v>
      </c>
      <c r="L348" s="732">
        <v>58</v>
      </c>
      <c r="M348" s="732">
        <v>10266</v>
      </c>
      <c r="N348" s="728">
        <v>1</v>
      </c>
      <c r="O348" s="728">
        <v>177</v>
      </c>
      <c r="P348" s="732">
        <v>112</v>
      </c>
      <c r="Q348" s="732">
        <v>19824</v>
      </c>
      <c r="R348" s="746">
        <v>1.9310344827586208</v>
      </c>
      <c r="S348" s="733">
        <v>177</v>
      </c>
    </row>
    <row r="349" spans="1:19" ht="14.4" customHeight="1" x14ac:dyDescent="0.3">
      <c r="A349" s="727" t="s">
        <v>1295</v>
      </c>
      <c r="B349" s="728" t="s">
        <v>1296</v>
      </c>
      <c r="C349" s="728" t="s">
        <v>542</v>
      </c>
      <c r="D349" s="728" t="s">
        <v>764</v>
      </c>
      <c r="E349" s="728" t="s">
        <v>1358</v>
      </c>
      <c r="F349" s="728" t="s">
        <v>1380</v>
      </c>
      <c r="G349" s="728" t="s">
        <v>1381</v>
      </c>
      <c r="H349" s="732"/>
      <c r="I349" s="732"/>
      <c r="J349" s="728"/>
      <c r="K349" s="728"/>
      <c r="L349" s="732"/>
      <c r="M349" s="732"/>
      <c r="N349" s="728"/>
      <c r="O349" s="728"/>
      <c r="P349" s="732">
        <v>1</v>
      </c>
      <c r="Q349" s="732">
        <v>1431</v>
      </c>
      <c r="R349" s="746"/>
      <c r="S349" s="733">
        <v>1431</v>
      </c>
    </row>
    <row r="350" spans="1:19" ht="14.4" customHeight="1" x14ac:dyDescent="0.3">
      <c r="A350" s="727" t="s">
        <v>1295</v>
      </c>
      <c r="B350" s="728" t="s">
        <v>1296</v>
      </c>
      <c r="C350" s="728" t="s">
        <v>542</v>
      </c>
      <c r="D350" s="728" t="s">
        <v>764</v>
      </c>
      <c r="E350" s="728" t="s">
        <v>1358</v>
      </c>
      <c r="F350" s="728" t="s">
        <v>1392</v>
      </c>
      <c r="G350" s="728" t="s">
        <v>1393</v>
      </c>
      <c r="H350" s="732"/>
      <c r="I350" s="732"/>
      <c r="J350" s="728"/>
      <c r="K350" s="728"/>
      <c r="L350" s="732"/>
      <c r="M350" s="732"/>
      <c r="N350" s="728"/>
      <c r="O350" s="728"/>
      <c r="P350" s="732">
        <v>2</v>
      </c>
      <c r="Q350" s="732">
        <v>1434</v>
      </c>
      <c r="R350" s="746"/>
      <c r="S350" s="733">
        <v>717</v>
      </c>
    </row>
    <row r="351" spans="1:19" ht="14.4" customHeight="1" x14ac:dyDescent="0.3">
      <c r="A351" s="727" t="s">
        <v>1295</v>
      </c>
      <c r="B351" s="728" t="s">
        <v>1296</v>
      </c>
      <c r="C351" s="728" t="s">
        <v>542</v>
      </c>
      <c r="D351" s="728" t="s">
        <v>764</v>
      </c>
      <c r="E351" s="728" t="s">
        <v>1358</v>
      </c>
      <c r="F351" s="728" t="s">
        <v>1394</v>
      </c>
      <c r="G351" s="728" t="s">
        <v>1395</v>
      </c>
      <c r="H351" s="732"/>
      <c r="I351" s="732"/>
      <c r="J351" s="728"/>
      <c r="K351" s="728"/>
      <c r="L351" s="732"/>
      <c r="M351" s="732"/>
      <c r="N351" s="728"/>
      <c r="O351" s="728"/>
      <c r="P351" s="732">
        <v>1</v>
      </c>
      <c r="Q351" s="732">
        <v>2638</v>
      </c>
      <c r="R351" s="746"/>
      <c r="S351" s="733">
        <v>2638</v>
      </c>
    </row>
    <row r="352" spans="1:19" ht="14.4" customHeight="1" x14ac:dyDescent="0.3">
      <c r="A352" s="727" t="s">
        <v>1295</v>
      </c>
      <c r="B352" s="728" t="s">
        <v>1296</v>
      </c>
      <c r="C352" s="728" t="s">
        <v>542</v>
      </c>
      <c r="D352" s="728" t="s">
        <v>764</v>
      </c>
      <c r="E352" s="728" t="s">
        <v>1358</v>
      </c>
      <c r="F352" s="728" t="s">
        <v>1396</v>
      </c>
      <c r="G352" s="728" t="s">
        <v>1397</v>
      </c>
      <c r="H352" s="732"/>
      <c r="I352" s="732"/>
      <c r="J352" s="728"/>
      <c r="K352" s="728"/>
      <c r="L352" s="732"/>
      <c r="M352" s="732"/>
      <c r="N352" s="728"/>
      <c r="O352" s="728"/>
      <c r="P352" s="732">
        <v>8</v>
      </c>
      <c r="Q352" s="732">
        <v>14600</v>
      </c>
      <c r="R352" s="746"/>
      <c r="S352" s="733">
        <v>1825</v>
      </c>
    </row>
    <row r="353" spans="1:19" ht="14.4" customHeight="1" x14ac:dyDescent="0.3">
      <c r="A353" s="727" t="s">
        <v>1295</v>
      </c>
      <c r="B353" s="728" t="s">
        <v>1296</v>
      </c>
      <c r="C353" s="728" t="s">
        <v>542</v>
      </c>
      <c r="D353" s="728" t="s">
        <v>764</v>
      </c>
      <c r="E353" s="728" t="s">
        <v>1358</v>
      </c>
      <c r="F353" s="728" t="s">
        <v>1398</v>
      </c>
      <c r="G353" s="728" t="s">
        <v>1399</v>
      </c>
      <c r="H353" s="732"/>
      <c r="I353" s="732"/>
      <c r="J353" s="728"/>
      <c r="K353" s="728"/>
      <c r="L353" s="732"/>
      <c r="M353" s="732"/>
      <c r="N353" s="728"/>
      <c r="O353" s="728"/>
      <c r="P353" s="732">
        <v>1</v>
      </c>
      <c r="Q353" s="732">
        <v>429</v>
      </c>
      <c r="R353" s="746"/>
      <c r="S353" s="733">
        <v>429</v>
      </c>
    </row>
    <row r="354" spans="1:19" ht="14.4" customHeight="1" x14ac:dyDescent="0.3">
      <c r="A354" s="727" t="s">
        <v>1295</v>
      </c>
      <c r="B354" s="728" t="s">
        <v>1296</v>
      </c>
      <c r="C354" s="728" t="s">
        <v>542</v>
      </c>
      <c r="D354" s="728" t="s">
        <v>764</v>
      </c>
      <c r="E354" s="728" t="s">
        <v>1358</v>
      </c>
      <c r="F354" s="728" t="s">
        <v>1400</v>
      </c>
      <c r="G354" s="728" t="s">
        <v>1401</v>
      </c>
      <c r="H354" s="732"/>
      <c r="I354" s="732"/>
      <c r="J354" s="728"/>
      <c r="K354" s="728"/>
      <c r="L354" s="732"/>
      <c r="M354" s="732"/>
      <c r="N354" s="728"/>
      <c r="O354" s="728"/>
      <c r="P354" s="732">
        <v>3</v>
      </c>
      <c r="Q354" s="732">
        <v>10560</v>
      </c>
      <c r="R354" s="746"/>
      <c r="S354" s="733">
        <v>3520</v>
      </c>
    </row>
    <row r="355" spans="1:19" ht="14.4" customHeight="1" x14ac:dyDescent="0.3">
      <c r="A355" s="727" t="s">
        <v>1295</v>
      </c>
      <c r="B355" s="728" t="s">
        <v>1296</v>
      </c>
      <c r="C355" s="728" t="s">
        <v>542</v>
      </c>
      <c r="D355" s="728" t="s">
        <v>764</v>
      </c>
      <c r="E355" s="728" t="s">
        <v>1358</v>
      </c>
      <c r="F355" s="728" t="s">
        <v>1404</v>
      </c>
      <c r="G355" s="728" t="s">
        <v>1405</v>
      </c>
      <c r="H355" s="732"/>
      <c r="I355" s="732"/>
      <c r="J355" s="728"/>
      <c r="K355" s="728"/>
      <c r="L355" s="732">
        <v>43</v>
      </c>
      <c r="M355" s="732">
        <v>1433.33</v>
      </c>
      <c r="N355" s="728">
        <v>1</v>
      </c>
      <c r="O355" s="728">
        <v>33.333255813953485</v>
      </c>
      <c r="P355" s="732">
        <v>112</v>
      </c>
      <c r="Q355" s="732">
        <v>3733.33</v>
      </c>
      <c r="R355" s="746">
        <v>2.6046548945462664</v>
      </c>
      <c r="S355" s="733">
        <v>33.333303571428573</v>
      </c>
    </row>
    <row r="356" spans="1:19" ht="14.4" customHeight="1" x14ac:dyDescent="0.3">
      <c r="A356" s="727" t="s">
        <v>1295</v>
      </c>
      <c r="B356" s="728" t="s">
        <v>1296</v>
      </c>
      <c r="C356" s="728" t="s">
        <v>542</v>
      </c>
      <c r="D356" s="728" t="s">
        <v>764</v>
      </c>
      <c r="E356" s="728" t="s">
        <v>1358</v>
      </c>
      <c r="F356" s="728" t="s">
        <v>1406</v>
      </c>
      <c r="G356" s="728" t="s">
        <v>1407</v>
      </c>
      <c r="H356" s="732">
        <v>31</v>
      </c>
      <c r="I356" s="732">
        <v>1116</v>
      </c>
      <c r="J356" s="728">
        <v>0.52003727865796834</v>
      </c>
      <c r="K356" s="728">
        <v>36</v>
      </c>
      <c r="L356" s="732">
        <v>58</v>
      </c>
      <c r="M356" s="732">
        <v>2146</v>
      </c>
      <c r="N356" s="728">
        <v>1</v>
      </c>
      <c r="O356" s="728">
        <v>37</v>
      </c>
      <c r="P356" s="732">
        <v>112</v>
      </c>
      <c r="Q356" s="732">
        <v>4144</v>
      </c>
      <c r="R356" s="746">
        <v>1.9310344827586208</v>
      </c>
      <c r="S356" s="733">
        <v>37</v>
      </c>
    </row>
    <row r="357" spans="1:19" ht="14.4" customHeight="1" x14ac:dyDescent="0.3">
      <c r="A357" s="727" t="s">
        <v>1295</v>
      </c>
      <c r="B357" s="728" t="s">
        <v>1296</v>
      </c>
      <c r="C357" s="728" t="s">
        <v>542</v>
      </c>
      <c r="D357" s="728" t="s">
        <v>764</v>
      </c>
      <c r="E357" s="728" t="s">
        <v>1358</v>
      </c>
      <c r="F357" s="728" t="s">
        <v>1412</v>
      </c>
      <c r="G357" s="728" t="s">
        <v>1413</v>
      </c>
      <c r="H357" s="732"/>
      <c r="I357" s="732"/>
      <c r="J357" s="728"/>
      <c r="K357" s="728"/>
      <c r="L357" s="732"/>
      <c r="M357" s="732"/>
      <c r="N357" s="728"/>
      <c r="O357" s="728"/>
      <c r="P357" s="732">
        <v>1</v>
      </c>
      <c r="Q357" s="732">
        <v>437</v>
      </c>
      <c r="R357" s="746"/>
      <c r="S357" s="733">
        <v>437</v>
      </c>
    </row>
    <row r="358" spans="1:19" ht="14.4" customHeight="1" x14ac:dyDescent="0.3">
      <c r="A358" s="727" t="s">
        <v>1295</v>
      </c>
      <c r="B358" s="728" t="s">
        <v>1296</v>
      </c>
      <c r="C358" s="728" t="s">
        <v>542</v>
      </c>
      <c r="D358" s="728" t="s">
        <v>764</v>
      </c>
      <c r="E358" s="728" t="s">
        <v>1358</v>
      </c>
      <c r="F358" s="728" t="s">
        <v>1414</v>
      </c>
      <c r="G358" s="728" t="s">
        <v>1415</v>
      </c>
      <c r="H358" s="732"/>
      <c r="I358" s="732"/>
      <c r="J358" s="728"/>
      <c r="K358" s="728"/>
      <c r="L358" s="732"/>
      <c r="M358" s="732"/>
      <c r="N358" s="728"/>
      <c r="O358" s="728"/>
      <c r="P358" s="732">
        <v>3</v>
      </c>
      <c r="Q358" s="732">
        <v>4026</v>
      </c>
      <c r="R358" s="746"/>
      <c r="S358" s="733">
        <v>1342</v>
      </c>
    </row>
    <row r="359" spans="1:19" ht="14.4" customHeight="1" x14ac:dyDescent="0.3">
      <c r="A359" s="727" t="s">
        <v>1295</v>
      </c>
      <c r="B359" s="728" t="s">
        <v>1296</v>
      </c>
      <c r="C359" s="728" t="s">
        <v>542</v>
      </c>
      <c r="D359" s="728" t="s">
        <v>764</v>
      </c>
      <c r="E359" s="728" t="s">
        <v>1358</v>
      </c>
      <c r="F359" s="728" t="s">
        <v>1422</v>
      </c>
      <c r="G359" s="728" t="s">
        <v>1423</v>
      </c>
      <c r="H359" s="732"/>
      <c r="I359" s="732"/>
      <c r="J359" s="728"/>
      <c r="K359" s="728"/>
      <c r="L359" s="732">
        <v>1</v>
      </c>
      <c r="M359" s="732">
        <v>354</v>
      </c>
      <c r="N359" s="728">
        <v>1</v>
      </c>
      <c r="O359" s="728">
        <v>354</v>
      </c>
      <c r="P359" s="732"/>
      <c r="Q359" s="732"/>
      <c r="R359" s="746"/>
      <c r="S359" s="733"/>
    </row>
    <row r="360" spans="1:19" ht="14.4" customHeight="1" x14ac:dyDescent="0.3">
      <c r="A360" s="727" t="s">
        <v>1295</v>
      </c>
      <c r="B360" s="728" t="s">
        <v>1296</v>
      </c>
      <c r="C360" s="728" t="s">
        <v>542</v>
      </c>
      <c r="D360" s="728" t="s">
        <v>764</v>
      </c>
      <c r="E360" s="728" t="s">
        <v>1358</v>
      </c>
      <c r="F360" s="728" t="s">
        <v>1434</v>
      </c>
      <c r="G360" s="728" t="s">
        <v>1435</v>
      </c>
      <c r="H360" s="732"/>
      <c r="I360" s="732"/>
      <c r="J360" s="728"/>
      <c r="K360" s="728"/>
      <c r="L360" s="732"/>
      <c r="M360" s="732"/>
      <c r="N360" s="728"/>
      <c r="O360" s="728"/>
      <c r="P360" s="732">
        <v>1</v>
      </c>
      <c r="Q360" s="732">
        <v>719</v>
      </c>
      <c r="R360" s="746"/>
      <c r="S360" s="733">
        <v>719</v>
      </c>
    </row>
    <row r="361" spans="1:19" ht="14.4" customHeight="1" x14ac:dyDescent="0.3">
      <c r="A361" s="727" t="s">
        <v>1295</v>
      </c>
      <c r="B361" s="728" t="s">
        <v>1296</v>
      </c>
      <c r="C361" s="728" t="s">
        <v>542</v>
      </c>
      <c r="D361" s="728" t="s">
        <v>765</v>
      </c>
      <c r="E361" s="728" t="s">
        <v>1300</v>
      </c>
      <c r="F361" s="728" t="s">
        <v>1301</v>
      </c>
      <c r="G361" s="728" t="s">
        <v>1302</v>
      </c>
      <c r="H361" s="732"/>
      <c r="I361" s="732"/>
      <c r="J361" s="728"/>
      <c r="K361" s="728"/>
      <c r="L361" s="732"/>
      <c r="M361" s="732"/>
      <c r="N361" s="728"/>
      <c r="O361" s="728"/>
      <c r="P361" s="732">
        <v>600</v>
      </c>
      <c r="Q361" s="732">
        <v>13638</v>
      </c>
      <c r="R361" s="746"/>
      <c r="S361" s="733">
        <v>22.73</v>
      </c>
    </row>
    <row r="362" spans="1:19" ht="14.4" customHeight="1" x14ac:dyDescent="0.3">
      <c r="A362" s="727" t="s">
        <v>1295</v>
      </c>
      <c r="B362" s="728" t="s">
        <v>1296</v>
      </c>
      <c r="C362" s="728" t="s">
        <v>542</v>
      </c>
      <c r="D362" s="728" t="s">
        <v>765</v>
      </c>
      <c r="E362" s="728" t="s">
        <v>1300</v>
      </c>
      <c r="F362" s="728" t="s">
        <v>1303</v>
      </c>
      <c r="G362" s="728" t="s">
        <v>1304</v>
      </c>
      <c r="H362" s="732"/>
      <c r="I362" s="732"/>
      <c r="J362" s="728"/>
      <c r="K362" s="728"/>
      <c r="L362" s="732">
        <v>2300</v>
      </c>
      <c r="M362" s="732">
        <v>6141</v>
      </c>
      <c r="N362" s="728">
        <v>1</v>
      </c>
      <c r="O362" s="728">
        <v>2.67</v>
      </c>
      <c r="P362" s="732">
        <v>2637</v>
      </c>
      <c r="Q362" s="732">
        <v>6829.829999999999</v>
      </c>
      <c r="R362" s="746">
        <v>1.1121690278456275</v>
      </c>
      <c r="S362" s="733">
        <v>2.5899999999999994</v>
      </c>
    </row>
    <row r="363" spans="1:19" ht="14.4" customHeight="1" x14ac:dyDescent="0.3">
      <c r="A363" s="727" t="s">
        <v>1295</v>
      </c>
      <c r="B363" s="728" t="s">
        <v>1296</v>
      </c>
      <c r="C363" s="728" t="s">
        <v>542</v>
      </c>
      <c r="D363" s="728" t="s">
        <v>765</v>
      </c>
      <c r="E363" s="728" t="s">
        <v>1300</v>
      </c>
      <c r="F363" s="728" t="s">
        <v>1305</v>
      </c>
      <c r="G363" s="728" t="s">
        <v>1306</v>
      </c>
      <c r="H363" s="732"/>
      <c r="I363" s="732"/>
      <c r="J363" s="728"/>
      <c r="K363" s="728"/>
      <c r="L363" s="732">
        <v>7730</v>
      </c>
      <c r="M363" s="732">
        <v>40582.5</v>
      </c>
      <c r="N363" s="728">
        <v>1</v>
      </c>
      <c r="O363" s="728">
        <v>5.25</v>
      </c>
      <c r="P363" s="732">
        <v>5070</v>
      </c>
      <c r="Q363" s="732">
        <v>35721.599999999999</v>
      </c>
      <c r="R363" s="746">
        <v>0.880221770467566</v>
      </c>
      <c r="S363" s="733">
        <v>7.0456804733727809</v>
      </c>
    </row>
    <row r="364" spans="1:19" ht="14.4" customHeight="1" x14ac:dyDescent="0.3">
      <c r="A364" s="727" t="s">
        <v>1295</v>
      </c>
      <c r="B364" s="728" t="s">
        <v>1296</v>
      </c>
      <c r="C364" s="728" t="s">
        <v>542</v>
      </c>
      <c r="D364" s="728" t="s">
        <v>765</v>
      </c>
      <c r="E364" s="728" t="s">
        <v>1300</v>
      </c>
      <c r="F364" s="728" t="s">
        <v>1311</v>
      </c>
      <c r="G364" s="728" t="s">
        <v>1312</v>
      </c>
      <c r="H364" s="732"/>
      <c r="I364" s="732"/>
      <c r="J364" s="728"/>
      <c r="K364" s="728"/>
      <c r="L364" s="732">
        <v>12767</v>
      </c>
      <c r="M364" s="732">
        <v>78006.37000000001</v>
      </c>
      <c r="N364" s="728">
        <v>1</v>
      </c>
      <c r="O364" s="728">
        <v>6.1100000000000012</v>
      </c>
      <c r="P364" s="732">
        <v>14258</v>
      </c>
      <c r="Q364" s="732">
        <v>75424.820000000007</v>
      </c>
      <c r="R364" s="746">
        <v>0.96690590781240038</v>
      </c>
      <c r="S364" s="733">
        <v>5.2900000000000009</v>
      </c>
    </row>
    <row r="365" spans="1:19" ht="14.4" customHeight="1" x14ac:dyDescent="0.3">
      <c r="A365" s="727" t="s">
        <v>1295</v>
      </c>
      <c r="B365" s="728" t="s">
        <v>1296</v>
      </c>
      <c r="C365" s="728" t="s">
        <v>542</v>
      </c>
      <c r="D365" s="728" t="s">
        <v>765</v>
      </c>
      <c r="E365" s="728" t="s">
        <v>1300</v>
      </c>
      <c r="F365" s="728" t="s">
        <v>1313</v>
      </c>
      <c r="G365" s="728" t="s">
        <v>1314</v>
      </c>
      <c r="H365" s="732"/>
      <c r="I365" s="732"/>
      <c r="J365" s="728"/>
      <c r="K365" s="728"/>
      <c r="L365" s="732">
        <v>2704</v>
      </c>
      <c r="M365" s="732">
        <v>24606.400000000001</v>
      </c>
      <c r="N365" s="728">
        <v>1</v>
      </c>
      <c r="O365" s="728">
        <v>9.1000000000000014</v>
      </c>
      <c r="P365" s="732">
        <v>841</v>
      </c>
      <c r="Q365" s="732">
        <v>7686.74</v>
      </c>
      <c r="R365" s="746">
        <v>0.31238783405943166</v>
      </c>
      <c r="S365" s="733">
        <v>9.14</v>
      </c>
    </row>
    <row r="366" spans="1:19" ht="14.4" customHeight="1" x14ac:dyDescent="0.3">
      <c r="A366" s="727" t="s">
        <v>1295</v>
      </c>
      <c r="B366" s="728" t="s">
        <v>1296</v>
      </c>
      <c r="C366" s="728" t="s">
        <v>542</v>
      </c>
      <c r="D366" s="728" t="s">
        <v>765</v>
      </c>
      <c r="E366" s="728" t="s">
        <v>1300</v>
      </c>
      <c r="F366" s="728" t="s">
        <v>1315</v>
      </c>
      <c r="G366" s="728" t="s">
        <v>1316</v>
      </c>
      <c r="H366" s="732"/>
      <c r="I366" s="732"/>
      <c r="J366" s="728"/>
      <c r="K366" s="728"/>
      <c r="L366" s="732">
        <v>1050</v>
      </c>
      <c r="M366" s="732">
        <v>9597</v>
      </c>
      <c r="N366" s="728">
        <v>1</v>
      </c>
      <c r="O366" s="728">
        <v>9.14</v>
      </c>
      <c r="P366" s="732">
        <v>760</v>
      </c>
      <c r="Q366" s="732">
        <v>6976.7999999999993</v>
      </c>
      <c r="R366" s="746">
        <v>0.72697718036886516</v>
      </c>
      <c r="S366" s="733">
        <v>9.18</v>
      </c>
    </row>
    <row r="367" spans="1:19" ht="14.4" customHeight="1" x14ac:dyDescent="0.3">
      <c r="A367" s="727" t="s">
        <v>1295</v>
      </c>
      <c r="B367" s="728" t="s">
        <v>1296</v>
      </c>
      <c r="C367" s="728" t="s">
        <v>542</v>
      </c>
      <c r="D367" s="728" t="s">
        <v>765</v>
      </c>
      <c r="E367" s="728" t="s">
        <v>1300</v>
      </c>
      <c r="F367" s="728" t="s">
        <v>1317</v>
      </c>
      <c r="G367" s="728" t="s">
        <v>1318</v>
      </c>
      <c r="H367" s="732"/>
      <c r="I367" s="732"/>
      <c r="J367" s="728"/>
      <c r="K367" s="728"/>
      <c r="L367" s="732">
        <v>1794</v>
      </c>
      <c r="M367" s="732">
        <v>18370.560000000001</v>
      </c>
      <c r="N367" s="728">
        <v>1</v>
      </c>
      <c r="O367" s="728">
        <v>10.24</v>
      </c>
      <c r="P367" s="732">
        <v>403</v>
      </c>
      <c r="Q367" s="732">
        <v>4122.6899999999996</v>
      </c>
      <c r="R367" s="746">
        <v>0.224418308423913</v>
      </c>
      <c r="S367" s="733">
        <v>10.229999999999999</v>
      </c>
    </row>
    <row r="368" spans="1:19" ht="14.4" customHeight="1" x14ac:dyDescent="0.3">
      <c r="A368" s="727" t="s">
        <v>1295</v>
      </c>
      <c r="B368" s="728" t="s">
        <v>1296</v>
      </c>
      <c r="C368" s="728" t="s">
        <v>542</v>
      </c>
      <c r="D368" s="728" t="s">
        <v>765</v>
      </c>
      <c r="E368" s="728" t="s">
        <v>1300</v>
      </c>
      <c r="F368" s="728" t="s">
        <v>1319</v>
      </c>
      <c r="G368" s="728" t="s">
        <v>1320</v>
      </c>
      <c r="H368" s="732"/>
      <c r="I368" s="732"/>
      <c r="J368" s="728"/>
      <c r="K368" s="728"/>
      <c r="L368" s="732">
        <v>2400</v>
      </c>
      <c r="M368" s="732">
        <v>47088</v>
      </c>
      <c r="N368" s="728">
        <v>1</v>
      </c>
      <c r="O368" s="728">
        <v>19.62</v>
      </c>
      <c r="P368" s="732"/>
      <c r="Q368" s="732"/>
      <c r="R368" s="746"/>
      <c r="S368" s="733"/>
    </row>
    <row r="369" spans="1:19" ht="14.4" customHeight="1" x14ac:dyDescent="0.3">
      <c r="A369" s="727" t="s">
        <v>1295</v>
      </c>
      <c r="B369" s="728" t="s">
        <v>1296</v>
      </c>
      <c r="C369" s="728" t="s">
        <v>542</v>
      </c>
      <c r="D369" s="728" t="s">
        <v>765</v>
      </c>
      <c r="E369" s="728" t="s">
        <v>1300</v>
      </c>
      <c r="F369" s="728" t="s">
        <v>1325</v>
      </c>
      <c r="G369" s="728" t="s">
        <v>1326</v>
      </c>
      <c r="H369" s="732"/>
      <c r="I369" s="732"/>
      <c r="J369" s="728"/>
      <c r="K369" s="728"/>
      <c r="L369" s="732">
        <v>4848</v>
      </c>
      <c r="M369" s="732">
        <v>98802.240000000005</v>
      </c>
      <c r="N369" s="728">
        <v>1</v>
      </c>
      <c r="O369" s="728">
        <v>20.380000000000003</v>
      </c>
      <c r="P369" s="732">
        <v>2150</v>
      </c>
      <c r="Q369" s="732">
        <v>43924.5</v>
      </c>
      <c r="R369" s="746">
        <v>0.44456988019704813</v>
      </c>
      <c r="S369" s="733">
        <v>20.43</v>
      </c>
    </row>
    <row r="370" spans="1:19" ht="14.4" customHeight="1" x14ac:dyDescent="0.3">
      <c r="A370" s="727" t="s">
        <v>1295</v>
      </c>
      <c r="B370" s="728" t="s">
        <v>1296</v>
      </c>
      <c r="C370" s="728" t="s">
        <v>542</v>
      </c>
      <c r="D370" s="728" t="s">
        <v>765</v>
      </c>
      <c r="E370" s="728" t="s">
        <v>1300</v>
      </c>
      <c r="F370" s="728" t="s">
        <v>1331</v>
      </c>
      <c r="G370" s="728" t="s">
        <v>1332</v>
      </c>
      <c r="H370" s="732"/>
      <c r="I370" s="732"/>
      <c r="J370" s="728"/>
      <c r="K370" s="728"/>
      <c r="L370" s="732">
        <v>26</v>
      </c>
      <c r="M370" s="732">
        <v>56257.239999999983</v>
      </c>
      <c r="N370" s="728">
        <v>1</v>
      </c>
      <c r="O370" s="728">
        <v>2163.7399999999993</v>
      </c>
      <c r="P370" s="732">
        <v>12</v>
      </c>
      <c r="Q370" s="732">
        <v>23839.800000000003</v>
      </c>
      <c r="R370" s="746">
        <v>0.42376412351548015</v>
      </c>
      <c r="S370" s="733">
        <v>1986.6500000000003</v>
      </c>
    </row>
    <row r="371" spans="1:19" ht="14.4" customHeight="1" x14ac:dyDescent="0.3">
      <c r="A371" s="727" t="s">
        <v>1295</v>
      </c>
      <c r="B371" s="728" t="s">
        <v>1296</v>
      </c>
      <c r="C371" s="728" t="s">
        <v>542</v>
      </c>
      <c r="D371" s="728" t="s">
        <v>765</v>
      </c>
      <c r="E371" s="728" t="s">
        <v>1300</v>
      </c>
      <c r="F371" s="728" t="s">
        <v>1335</v>
      </c>
      <c r="G371" s="728" t="s">
        <v>1336</v>
      </c>
      <c r="H371" s="732"/>
      <c r="I371" s="732"/>
      <c r="J371" s="728"/>
      <c r="K371" s="728"/>
      <c r="L371" s="732">
        <v>104964</v>
      </c>
      <c r="M371" s="732">
        <v>435600.6</v>
      </c>
      <c r="N371" s="728">
        <v>1</v>
      </c>
      <c r="O371" s="728">
        <v>4.1499999999999995</v>
      </c>
      <c r="P371" s="732">
        <v>127143</v>
      </c>
      <c r="Q371" s="732">
        <v>479329.11</v>
      </c>
      <c r="R371" s="746">
        <v>1.1003867074563258</v>
      </c>
      <c r="S371" s="733">
        <v>3.77</v>
      </c>
    </row>
    <row r="372" spans="1:19" ht="14.4" customHeight="1" x14ac:dyDescent="0.3">
      <c r="A372" s="727" t="s">
        <v>1295</v>
      </c>
      <c r="B372" s="728" t="s">
        <v>1296</v>
      </c>
      <c r="C372" s="728" t="s">
        <v>542</v>
      </c>
      <c r="D372" s="728" t="s">
        <v>765</v>
      </c>
      <c r="E372" s="728" t="s">
        <v>1300</v>
      </c>
      <c r="F372" s="728" t="s">
        <v>1343</v>
      </c>
      <c r="G372" s="728" t="s">
        <v>1344</v>
      </c>
      <c r="H372" s="732"/>
      <c r="I372" s="732"/>
      <c r="J372" s="728"/>
      <c r="K372" s="728"/>
      <c r="L372" s="732">
        <v>450</v>
      </c>
      <c r="M372" s="732">
        <v>72963</v>
      </c>
      <c r="N372" s="728">
        <v>1</v>
      </c>
      <c r="O372" s="728">
        <v>162.13999999999999</v>
      </c>
      <c r="P372" s="732">
        <v>728</v>
      </c>
      <c r="Q372" s="732">
        <v>115752</v>
      </c>
      <c r="R372" s="746">
        <v>1.5864479256609514</v>
      </c>
      <c r="S372" s="733">
        <v>159</v>
      </c>
    </row>
    <row r="373" spans="1:19" ht="14.4" customHeight="1" x14ac:dyDescent="0.3">
      <c r="A373" s="727" t="s">
        <v>1295</v>
      </c>
      <c r="B373" s="728" t="s">
        <v>1296</v>
      </c>
      <c r="C373" s="728" t="s">
        <v>542</v>
      </c>
      <c r="D373" s="728" t="s">
        <v>765</v>
      </c>
      <c r="E373" s="728" t="s">
        <v>1300</v>
      </c>
      <c r="F373" s="728" t="s">
        <v>1345</v>
      </c>
      <c r="G373" s="728" t="s">
        <v>1346</v>
      </c>
      <c r="H373" s="732"/>
      <c r="I373" s="732"/>
      <c r="J373" s="728"/>
      <c r="K373" s="728"/>
      <c r="L373" s="732">
        <v>4600</v>
      </c>
      <c r="M373" s="732">
        <v>92506</v>
      </c>
      <c r="N373" s="728">
        <v>1</v>
      </c>
      <c r="O373" s="728">
        <v>20.11</v>
      </c>
      <c r="P373" s="732">
        <v>6360</v>
      </c>
      <c r="Q373" s="732">
        <v>128569.2</v>
      </c>
      <c r="R373" s="746">
        <v>1.3898471450500507</v>
      </c>
      <c r="S373" s="733">
        <v>20.215283018867925</v>
      </c>
    </row>
    <row r="374" spans="1:19" ht="14.4" customHeight="1" x14ac:dyDescent="0.3">
      <c r="A374" s="727" t="s">
        <v>1295</v>
      </c>
      <c r="B374" s="728" t="s">
        <v>1296</v>
      </c>
      <c r="C374" s="728" t="s">
        <v>542</v>
      </c>
      <c r="D374" s="728" t="s">
        <v>765</v>
      </c>
      <c r="E374" s="728" t="s">
        <v>1300</v>
      </c>
      <c r="F374" s="728" t="s">
        <v>1298</v>
      </c>
      <c r="G374" s="728"/>
      <c r="H374" s="732"/>
      <c r="I374" s="732"/>
      <c r="J374" s="728"/>
      <c r="K374" s="728"/>
      <c r="L374" s="732">
        <v>701</v>
      </c>
      <c r="M374" s="732">
        <v>23453.02</v>
      </c>
      <c r="N374" s="728">
        <v>1</v>
      </c>
      <c r="O374" s="728">
        <v>33.456519258202569</v>
      </c>
      <c r="P374" s="732"/>
      <c r="Q374" s="732"/>
      <c r="R374" s="746"/>
      <c r="S374" s="733"/>
    </row>
    <row r="375" spans="1:19" ht="14.4" customHeight="1" x14ac:dyDescent="0.3">
      <c r="A375" s="727" t="s">
        <v>1295</v>
      </c>
      <c r="B375" s="728" t="s">
        <v>1296</v>
      </c>
      <c r="C375" s="728" t="s">
        <v>542</v>
      </c>
      <c r="D375" s="728" t="s">
        <v>765</v>
      </c>
      <c r="E375" s="728" t="s">
        <v>1300</v>
      </c>
      <c r="F375" s="728" t="s">
        <v>1349</v>
      </c>
      <c r="G375" s="728" t="s">
        <v>1350</v>
      </c>
      <c r="H375" s="732"/>
      <c r="I375" s="732"/>
      <c r="J375" s="728"/>
      <c r="K375" s="728"/>
      <c r="L375" s="732"/>
      <c r="M375" s="732"/>
      <c r="N375" s="728"/>
      <c r="O375" s="728"/>
      <c r="P375" s="732">
        <v>2</v>
      </c>
      <c r="Q375" s="732">
        <v>136.12</v>
      </c>
      <c r="R375" s="746"/>
      <c r="S375" s="733">
        <v>68.06</v>
      </c>
    </row>
    <row r="376" spans="1:19" ht="14.4" customHeight="1" x14ac:dyDescent="0.3">
      <c r="A376" s="727" t="s">
        <v>1295</v>
      </c>
      <c r="B376" s="728" t="s">
        <v>1296</v>
      </c>
      <c r="C376" s="728" t="s">
        <v>542</v>
      </c>
      <c r="D376" s="728" t="s">
        <v>765</v>
      </c>
      <c r="E376" s="728" t="s">
        <v>1300</v>
      </c>
      <c r="F376" s="728" t="s">
        <v>1351</v>
      </c>
      <c r="G376" s="728"/>
      <c r="H376" s="732"/>
      <c r="I376" s="732"/>
      <c r="J376" s="728"/>
      <c r="K376" s="728"/>
      <c r="L376" s="732">
        <v>0.5</v>
      </c>
      <c r="M376" s="732">
        <v>6203</v>
      </c>
      <c r="N376" s="728">
        <v>1</v>
      </c>
      <c r="O376" s="728">
        <v>12406</v>
      </c>
      <c r="P376" s="732"/>
      <c r="Q376" s="732"/>
      <c r="R376" s="746"/>
      <c r="S376" s="733"/>
    </row>
    <row r="377" spans="1:19" ht="14.4" customHeight="1" x14ac:dyDescent="0.3">
      <c r="A377" s="727" t="s">
        <v>1295</v>
      </c>
      <c r="B377" s="728" t="s">
        <v>1296</v>
      </c>
      <c r="C377" s="728" t="s">
        <v>542</v>
      </c>
      <c r="D377" s="728" t="s">
        <v>765</v>
      </c>
      <c r="E377" s="728" t="s">
        <v>1300</v>
      </c>
      <c r="F377" s="728" t="s">
        <v>1354</v>
      </c>
      <c r="G377" s="728" t="s">
        <v>1355</v>
      </c>
      <c r="H377" s="732"/>
      <c r="I377" s="732"/>
      <c r="J377" s="728"/>
      <c r="K377" s="728"/>
      <c r="L377" s="732"/>
      <c r="M377" s="732"/>
      <c r="N377" s="728"/>
      <c r="O377" s="728"/>
      <c r="P377" s="732">
        <v>7643</v>
      </c>
      <c r="Q377" s="732">
        <v>151789.97999999998</v>
      </c>
      <c r="R377" s="746"/>
      <c r="S377" s="733">
        <v>19.859999999999996</v>
      </c>
    </row>
    <row r="378" spans="1:19" ht="14.4" customHeight="1" x14ac:dyDescent="0.3">
      <c r="A378" s="727" t="s">
        <v>1295</v>
      </c>
      <c r="B378" s="728" t="s">
        <v>1296</v>
      </c>
      <c r="C378" s="728" t="s">
        <v>542</v>
      </c>
      <c r="D378" s="728" t="s">
        <v>765</v>
      </c>
      <c r="E378" s="728" t="s">
        <v>1300</v>
      </c>
      <c r="F378" s="728" t="s">
        <v>1356</v>
      </c>
      <c r="G378" s="728" t="s">
        <v>1357</v>
      </c>
      <c r="H378" s="732"/>
      <c r="I378" s="732"/>
      <c r="J378" s="728"/>
      <c r="K378" s="728"/>
      <c r="L378" s="732"/>
      <c r="M378" s="732"/>
      <c r="N378" s="728"/>
      <c r="O378" s="728"/>
      <c r="P378" s="732">
        <v>700</v>
      </c>
      <c r="Q378" s="732">
        <v>14231</v>
      </c>
      <c r="R378" s="746"/>
      <c r="S378" s="733">
        <v>20.329999999999998</v>
      </c>
    </row>
    <row r="379" spans="1:19" ht="14.4" customHeight="1" x14ac:dyDescent="0.3">
      <c r="A379" s="727" t="s">
        <v>1295</v>
      </c>
      <c r="B379" s="728" t="s">
        <v>1296</v>
      </c>
      <c r="C379" s="728" t="s">
        <v>542</v>
      </c>
      <c r="D379" s="728" t="s">
        <v>765</v>
      </c>
      <c r="E379" s="728" t="s">
        <v>1358</v>
      </c>
      <c r="F379" s="728" t="s">
        <v>1359</v>
      </c>
      <c r="G379" s="728" t="s">
        <v>1360</v>
      </c>
      <c r="H379" s="732"/>
      <c r="I379" s="732"/>
      <c r="J379" s="728"/>
      <c r="K379" s="728"/>
      <c r="L379" s="732"/>
      <c r="M379" s="732"/>
      <c r="N379" s="728"/>
      <c r="O379" s="728"/>
      <c r="P379" s="732">
        <v>6</v>
      </c>
      <c r="Q379" s="732">
        <v>222</v>
      </c>
      <c r="R379" s="746"/>
      <c r="S379" s="733">
        <v>37</v>
      </c>
    </row>
    <row r="380" spans="1:19" ht="14.4" customHeight="1" x14ac:dyDescent="0.3">
      <c r="A380" s="727" t="s">
        <v>1295</v>
      </c>
      <c r="B380" s="728" t="s">
        <v>1296</v>
      </c>
      <c r="C380" s="728" t="s">
        <v>542</v>
      </c>
      <c r="D380" s="728" t="s">
        <v>765</v>
      </c>
      <c r="E380" s="728" t="s">
        <v>1358</v>
      </c>
      <c r="F380" s="728" t="s">
        <v>1363</v>
      </c>
      <c r="G380" s="728" t="s">
        <v>1364</v>
      </c>
      <c r="H380" s="732"/>
      <c r="I380" s="732"/>
      <c r="J380" s="728"/>
      <c r="K380" s="728"/>
      <c r="L380" s="732"/>
      <c r="M380" s="732"/>
      <c r="N380" s="728"/>
      <c r="O380" s="728"/>
      <c r="P380" s="732">
        <v>159</v>
      </c>
      <c r="Q380" s="732">
        <v>28143</v>
      </c>
      <c r="R380" s="746"/>
      <c r="S380" s="733">
        <v>177</v>
      </c>
    </row>
    <row r="381" spans="1:19" ht="14.4" customHeight="1" x14ac:dyDescent="0.3">
      <c r="A381" s="727" t="s">
        <v>1295</v>
      </c>
      <c r="B381" s="728" t="s">
        <v>1296</v>
      </c>
      <c r="C381" s="728" t="s">
        <v>542</v>
      </c>
      <c r="D381" s="728" t="s">
        <v>765</v>
      </c>
      <c r="E381" s="728" t="s">
        <v>1358</v>
      </c>
      <c r="F381" s="728" t="s">
        <v>1367</v>
      </c>
      <c r="G381" s="728" t="s">
        <v>1368</v>
      </c>
      <c r="H381" s="732"/>
      <c r="I381" s="732"/>
      <c r="J381" s="728"/>
      <c r="K381" s="728"/>
      <c r="L381" s="732"/>
      <c r="M381" s="732"/>
      <c r="N381" s="728"/>
      <c r="O381" s="728"/>
      <c r="P381" s="732">
        <v>5</v>
      </c>
      <c r="Q381" s="732">
        <v>1590</v>
      </c>
      <c r="R381" s="746"/>
      <c r="S381" s="733">
        <v>318</v>
      </c>
    </row>
    <row r="382" spans="1:19" ht="14.4" customHeight="1" x14ac:dyDescent="0.3">
      <c r="A382" s="727" t="s">
        <v>1295</v>
      </c>
      <c r="B382" s="728" t="s">
        <v>1296</v>
      </c>
      <c r="C382" s="728" t="s">
        <v>542</v>
      </c>
      <c r="D382" s="728" t="s">
        <v>765</v>
      </c>
      <c r="E382" s="728" t="s">
        <v>1358</v>
      </c>
      <c r="F382" s="728" t="s">
        <v>1372</v>
      </c>
      <c r="G382" s="728" t="s">
        <v>1373</v>
      </c>
      <c r="H382" s="732"/>
      <c r="I382" s="732"/>
      <c r="J382" s="728"/>
      <c r="K382" s="728"/>
      <c r="L382" s="732">
        <v>13</v>
      </c>
      <c r="M382" s="732">
        <v>26494</v>
      </c>
      <c r="N382" s="728">
        <v>1</v>
      </c>
      <c r="O382" s="728">
        <v>2038</v>
      </c>
      <c r="P382" s="732">
        <v>15</v>
      </c>
      <c r="Q382" s="732">
        <v>30585</v>
      </c>
      <c r="R382" s="746">
        <v>1.1544123197705141</v>
      </c>
      <c r="S382" s="733">
        <v>2039</v>
      </c>
    </row>
    <row r="383" spans="1:19" ht="14.4" customHeight="1" x14ac:dyDescent="0.3">
      <c r="A383" s="727" t="s">
        <v>1295</v>
      </c>
      <c r="B383" s="728" t="s">
        <v>1296</v>
      </c>
      <c r="C383" s="728" t="s">
        <v>542</v>
      </c>
      <c r="D383" s="728" t="s">
        <v>765</v>
      </c>
      <c r="E383" s="728" t="s">
        <v>1358</v>
      </c>
      <c r="F383" s="728" t="s">
        <v>1376</v>
      </c>
      <c r="G383" s="728" t="s">
        <v>1377</v>
      </c>
      <c r="H383" s="732"/>
      <c r="I383" s="732"/>
      <c r="J383" s="728"/>
      <c r="K383" s="728"/>
      <c r="L383" s="732"/>
      <c r="M383" s="732"/>
      <c r="N383" s="728"/>
      <c r="O383" s="728"/>
      <c r="P383" s="732">
        <v>1</v>
      </c>
      <c r="Q383" s="732">
        <v>667</v>
      </c>
      <c r="R383" s="746"/>
      <c r="S383" s="733">
        <v>667</v>
      </c>
    </row>
    <row r="384" spans="1:19" ht="14.4" customHeight="1" x14ac:dyDescent="0.3">
      <c r="A384" s="727" t="s">
        <v>1295</v>
      </c>
      <c r="B384" s="728" t="s">
        <v>1296</v>
      </c>
      <c r="C384" s="728" t="s">
        <v>542</v>
      </c>
      <c r="D384" s="728" t="s">
        <v>765</v>
      </c>
      <c r="E384" s="728" t="s">
        <v>1358</v>
      </c>
      <c r="F384" s="728" t="s">
        <v>1380</v>
      </c>
      <c r="G384" s="728" t="s">
        <v>1381</v>
      </c>
      <c r="H384" s="732"/>
      <c r="I384" s="732"/>
      <c r="J384" s="728"/>
      <c r="K384" s="728"/>
      <c r="L384" s="732">
        <v>11</v>
      </c>
      <c r="M384" s="732">
        <v>15741</v>
      </c>
      <c r="N384" s="728">
        <v>1</v>
      </c>
      <c r="O384" s="728">
        <v>1431</v>
      </c>
      <c r="P384" s="732">
        <v>7</v>
      </c>
      <c r="Q384" s="732">
        <v>10017</v>
      </c>
      <c r="R384" s="746">
        <v>0.63636363636363635</v>
      </c>
      <c r="S384" s="733">
        <v>1431</v>
      </c>
    </row>
    <row r="385" spans="1:19" ht="14.4" customHeight="1" x14ac:dyDescent="0.3">
      <c r="A385" s="727" t="s">
        <v>1295</v>
      </c>
      <c r="B385" s="728" t="s">
        <v>1296</v>
      </c>
      <c r="C385" s="728" t="s">
        <v>542</v>
      </c>
      <c r="D385" s="728" t="s">
        <v>765</v>
      </c>
      <c r="E385" s="728" t="s">
        <v>1358</v>
      </c>
      <c r="F385" s="728" t="s">
        <v>1382</v>
      </c>
      <c r="G385" s="728" t="s">
        <v>1383</v>
      </c>
      <c r="H385" s="732"/>
      <c r="I385" s="732"/>
      <c r="J385" s="728"/>
      <c r="K385" s="728"/>
      <c r="L385" s="732">
        <v>21</v>
      </c>
      <c r="M385" s="732">
        <v>40152</v>
      </c>
      <c r="N385" s="728">
        <v>1</v>
      </c>
      <c r="O385" s="728">
        <v>1912</v>
      </c>
      <c r="P385" s="732">
        <v>8</v>
      </c>
      <c r="Q385" s="732">
        <v>15296</v>
      </c>
      <c r="R385" s="746">
        <v>0.38095238095238093</v>
      </c>
      <c r="S385" s="733">
        <v>1912</v>
      </c>
    </row>
    <row r="386" spans="1:19" ht="14.4" customHeight="1" x14ac:dyDescent="0.3">
      <c r="A386" s="727" t="s">
        <v>1295</v>
      </c>
      <c r="B386" s="728" t="s">
        <v>1296</v>
      </c>
      <c r="C386" s="728" t="s">
        <v>542</v>
      </c>
      <c r="D386" s="728" t="s">
        <v>765</v>
      </c>
      <c r="E386" s="728" t="s">
        <v>1358</v>
      </c>
      <c r="F386" s="728" t="s">
        <v>1386</v>
      </c>
      <c r="G386" s="728" t="s">
        <v>1387</v>
      </c>
      <c r="H386" s="732"/>
      <c r="I386" s="732"/>
      <c r="J386" s="728"/>
      <c r="K386" s="728"/>
      <c r="L386" s="732">
        <v>13</v>
      </c>
      <c r="M386" s="732">
        <v>15769</v>
      </c>
      <c r="N386" s="728">
        <v>1</v>
      </c>
      <c r="O386" s="728">
        <v>1213</v>
      </c>
      <c r="P386" s="732">
        <v>18</v>
      </c>
      <c r="Q386" s="732">
        <v>21834</v>
      </c>
      <c r="R386" s="746">
        <v>1.3846153846153846</v>
      </c>
      <c r="S386" s="733">
        <v>1213</v>
      </c>
    </row>
    <row r="387" spans="1:19" ht="14.4" customHeight="1" x14ac:dyDescent="0.3">
      <c r="A387" s="727" t="s">
        <v>1295</v>
      </c>
      <c r="B387" s="728" t="s">
        <v>1296</v>
      </c>
      <c r="C387" s="728" t="s">
        <v>542</v>
      </c>
      <c r="D387" s="728" t="s">
        <v>765</v>
      </c>
      <c r="E387" s="728" t="s">
        <v>1358</v>
      </c>
      <c r="F387" s="728" t="s">
        <v>1390</v>
      </c>
      <c r="G387" s="728" t="s">
        <v>1391</v>
      </c>
      <c r="H387" s="732"/>
      <c r="I387" s="732"/>
      <c r="J387" s="728"/>
      <c r="K387" s="728"/>
      <c r="L387" s="732">
        <v>25</v>
      </c>
      <c r="M387" s="732">
        <v>17025</v>
      </c>
      <c r="N387" s="728">
        <v>1</v>
      </c>
      <c r="O387" s="728">
        <v>681</v>
      </c>
      <c r="P387" s="732">
        <v>12</v>
      </c>
      <c r="Q387" s="732">
        <v>8184</v>
      </c>
      <c r="R387" s="746">
        <v>0.48070484581497797</v>
      </c>
      <c r="S387" s="733">
        <v>682</v>
      </c>
    </row>
    <row r="388" spans="1:19" ht="14.4" customHeight="1" x14ac:dyDescent="0.3">
      <c r="A388" s="727" t="s">
        <v>1295</v>
      </c>
      <c r="B388" s="728" t="s">
        <v>1296</v>
      </c>
      <c r="C388" s="728" t="s">
        <v>542</v>
      </c>
      <c r="D388" s="728" t="s">
        <v>765</v>
      </c>
      <c r="E388" s="728" t="s">
        <v>1358</v>
      </c>
      <c r="F388" s="728" t="s">
        <v>1392</v>
      </c>
      <c r="G388" s="728" t="s">
        <v>1393</v>
      </c>
      <c r="H388" s="732"/>
      <c r="I388" s="732"/>
      <c r="J388" s="728"/>
      <c r="K388" s="728"/>
      <c r="L388" s="732">
        <v>11</v>
      </c>
      <c r="M388" s="732">
        <v>7876</v>
      </c>
      <c r="N388" s="728">
        <v>1</v>
      </c>
      <c r="O388" s="728">
        <v>716</v>
      </c>
      <c r="P388" s="732">
        <v>15</v>
      </c>
      <c r="Q388" s="732">
        <v>10755</v>
      </c>
      <c r="R388" s="746">
        <v>1.3655408836973082</v>
      </c>
      <c r="S388" s="733">
        <v>717</v>
      </c>
    </row>
    <row r="389" spans="1:19" ht="14.4" customHeight="1" x14ac:dyDescent="0.3">
      <c r="A389" s="727" t="s">
        <v>1295</v>
      </c>
      <c r="B389" s="728" t="s">
        <v>1296</v>
      </c>
      <c r="C389" s="728" t="s">
        <v>542</v>
      </c>
      <c r="D389" s="728" t="s">
        <v>765</v>
      </c>
      <c r="E389" s="728" t="s">
        <v>1358</v>
      </c>
      <c r="F389" s="728" t="s">
        <v>1394</v>
      </c>
      <c r="G389" s="728" t="s">
        <v>1395</v>
      </c>
      <c r="H389" s="732"/>
      <c r="I389" s="732"/>
      <c r="J389" s="728"/>
      <c r="K389" s="728"/>
      <c r="L389" s="732">
        <v>3</v>
      </c>
      <c r="M389" s="732">
        <v>7911</v>
      </c>
      <c r="N389" s="728">
        <v>1</v>
      </c>
      <c r="O389" s="728">
        <v>2637</v>
      </c>
      <c r="P389" s="732">
        <v>8</v>
      </c>
      <c r="Q389" s="732">
        <v>21104</v>
      </c>
      <c r="R389" s="746">
        <v>2.6676779168246747</v>
      </c>
      <c r="S389" s="733">
        <v>2638</v>
      </c>
    </row>
    <row r="390" spans="1:19" ht="14.4" customHeight="1" x14ac:dyDescent="0.3">
      <c r="A390" s="727" t="s">
        <v>1295</v>
      </c>
      <c r="B390" s="728" t="s">
        <v>1296</v>
      </c>
      <c r="C390" s="728" t="s">
        <v>542</v>
      </c>
      <c r="D390" s="728" t="s">
        <v>765</v>
      </c>
      <c r="E390" s="728" t="s">
        <v>1358</v>
      </c>
      <c r="F390" s="728" t="s">
        <v>1396</v>
      </c>
      <c r="G390" s="728" t="s">
        <v>1397</v>
      </c>
      <c r="H390" s="732"/>
      <c r="I390" s="732"/>
      <c r="J390" s="728"/>
      <c r="K390" s="728"/>
      <c r="L390" s="732">
        <v>328</v>
      </c>
      <c r="M390" s="732">
        <v>598600</v>
      </c>
      <c r="N390" s="728">
        <v>1</v>
      </c>
      <c r="O390" s="728">
        <v>1825</v>
      </c>
      <c r="P390" s="732">
        <v>398</v>
      </c>
      <c r="Q390" s="732">
        <v>726350</v>
      </c>
      <c r="R390" s="746">
        <v>1.2134146341463414</v>
      </c>
      <c r="S390" s="733">
        <v>1825</v>
      </c>
    </row>
    <row r="391" spans="1:19" ht="14.4" customHeight="1" x14ac:dyDescent="0.3">
      <c r="A391" s="727" t="s">
        <v>1295</v>
      </c>
      <c r="B391" s="728" t="s">
        <v>1296</v>
      </c>
      <c r="C391" s="728" t="s">
        <v>542</v>
      </c>
      <c r="D391" s="728" t="s">
        <v>765</v>
      </c>
      <c r="E391" s="728" t="s">
        <v>1358</v>
      </c>
      <c r="F391" s="728" t="s">
        <v>1398</v>
      </c>
      <c r="G391" s="728" t="s">
        <v>1399</v>
      </c>
      <c r="H391" s="732"/>
      <c r="I391" s="732"/>
      <c r="J391" s="728"/>
      <c r="K391" s="728"/>
      <c r="L391" s="732">
        <v>3</v>
      </c>
      <c r="M391" s="732">
        <v>1287</v>
      </c>
      <c r="N391" s="728">
        <v>1</v>
      </c>
      <c r="O391" s="728">
        <v>429</v>
      </c>
      <c r="P391" s="732">
        <v>13</v>
      </c>
      <c r="Q391" s="732">
        <v>5577</v>
      </c>
      <c r="R391" s="746">
        <v>4.333333333333333</v>
      </c>
      <c r="S391" s="733">
        <v>429</v>
      </c>
    </row>
    <row r="392" spans="1:19" ht="14.4" customHeight="1" x14ac:dyDescent="0.3">
      <c r="A392" s="727" t="s">
        <v>1295</v>
      </c>
      <c r="B392" s="728" t="s">
        <v>1296</v>
      </c>
      <c r="C392" s="728" t="s">
        <v>542</v>
      </c>
      <c r="D392" s="728" t="s">
        <v>765</v>
      </c>
      <c r="E392" s="728" t="s">
        <v>1358</v>
      </c>
      <c r="F392" s="728" t="s">
        <v>1400</v>
      </c>
      <c r="G392" s="728" t="s">
        <v>1401</v>
      </c>
      <c r="H392" s="732"/>
      <c r="I392" s="732"/>
      <c r="J392" s="728"/>
      <c r="K392" s="728"/>
      <c r="L392" s="732">
        <v>22</v>
      </c>
      <c r="M392" s="732">
        <v>77396</v>
      </c>
      <c r="N392" s="728">
        <v>1</v>
      </c>
      <c r="O392" s="728">
        <v>3518</v>
      </c>
      <c r="P392" s="732">
        <v>28</v>
      </c>
      <c r="Q392" s="732">
        <v>98560</v>
      </c>
      <c r="R392" s="746">
        <v>1.2734508243320068</v>
      </c>
      <c r="S392" s="733">
        <v>3520</v>
      </c>
    </row>
    <row r="393" spans="1:19" ht="14.4" customHeight="1" x14ac:dyDescent="0.3">
      <c r="A393" s="727" t="s">
        <v>1295</v>
      </c>
      <c r="B393" s="728" t="s">
        <v>1296</v>
      </c>
      <c r="C393" s="728" t="s">
        <v>542</v>
      </c>
      <c r="D393" s="728" t="s">
        <v>765</v>
      </c>
      <c r="E393" s="728" t="s">
        <v>1358</v>
      </c>
      <c r="F393" s="728" t="s">
        <v>1404</v>
      </c>
      <c r="G393" s="728" t="s">
        <v>1405</v>
      </c>
      <c r="H393" s="732"/>
      <c r="I393" s="732"/>
      <c r="J393" s="728"/>
      <c r="K393" s="728"/>
      <c r="L393" s="732"/>
      <c r="M393" s="732"/>
      <c r="N393" s="728"/>
      <c r="O393" s="728"/>
      <c r="P393" s="732">
        <v>160</v>
      </c>
      <c r="Q393" s="732">
        <v>5333.32</v>
      </c>
      <c r="R393" s="746"/>
      <c r="S393" s="733">
        <v>33.33325</v>
      </c>
    </row>
    <row r="394" spans="1:19" ht="14.4" customHeight="1" x14ac:dyDescent="0.3">
      <c r="A394" s="727" t="s">
        <v>1295</v>
      </c>
      <c r="B394" s="728" t="s">
        <v>1296</v>
      </c>
      <c r="C394" s="728" t="s">
        <v>542</v>
      </c>
      <c r="D394" s="728" t="s">
        <v>765</v>
      </c>
      <c r="E394" s="728" t="s">
        <v>1358</v>
      </c>
      <c r="F394" s="728" t="s">
        <v>1406</v>
      </c>
      <c r="G394" s="728" t="s">
        <v>1407</v>
      </c>
      <c r="H394" s="732"/>
      <c r="I394" s="732"/>
      <c r="J394" s="728"/>
      <c r="K394" s="728"/>
      <c r="L394" s="732"/>
      <c r="M394" s="732"/>
      <c r="N394" s="728"/>
      <c r="O394" s="728"/>
      <c r="P394" s="732">
        <v>158</v>
      </c>
      <c r="Q394" s="732">
        <v>5846</v>
      </c>
      <c r="R394" s="746"/>
      <c r="S394" s="733">
        <v>37</v>
      </c>
    </row>
    <row r="395" spans="1:19" ht="14.4" customHeight="1" x14ac:dyDescent="0.3">
      <c r="A395" s="727" t="s">
        <v>1295</v>
      </c>
      <c r="B395" s="728" t="s">
        <v>1296</v>
      </c>
      <c r="C395" s="728" t="s">
        <v>542</v>
      </c>
      <c r="D395" s="728" t="s">
        <v>765</v>
      </c>
      <c r="E395" s="728" t="s">
        <v>1358</v>
      </c>
      <c r="F395" s="728" t="s">
        <v>1412</v>
      </c>
      <c r="G395" s="728" t="s">
        <v>1413</v>
      </c>
      <c r="H395" s="732"/>
      <c r="I395" s="732"/>
      <c r="J395" s="728"/>
      <c r="K395" s="728"/>
      <c r="L395" s="732">
        <v>5</v>
      </c>
      <c r="M395" s="732">
        <v>2185</v>
      </c>
      <c r="N395" s="728">
        <v>1</v>
      </c>
      <c r="O395" s="728">
        <v>437</v>
      </c>
      <c r="P395" s="732">
        <v>6</v>
      </c>
      <c r="Q395" s="732">
        <v>2622</v>
      </c>
      <c r="R395" s="746">
        <v>1.2</v>
      </c>
      <c r="S395" s="733">
        <v>437</v>
      </c>
    </row>
    <row r="396" spans="1:19" ht="14.4" customHeight="1" x14ac:dyDescent="0.3">
      <c r="A396" s="727" t="s">
        <v>1295</v>
      </c>
      <c r="B396" s="728" t="s">
        <v>1296</v>
      </c>
      <c r="C396" s="728" t="s">
        <v>542</v>
      </c>
      <c r="D396" s="728" t="s">
        <v>765</v>
      </c>
      <c r="E396" s="728" t="s">
        <v>1358</v>
      </c>
      <c r="F396" s="728" t="s">
        <v>1414</v>
      </c>
      <c r="G396" s="728" t="s">
        <v>1415</v>
      </c>
      <c r="H396" s="732"/>
      <c r="I396" s="732"/>
      <c r="J396" s="728"/>
      <c r="K396" s="728"/>
      <c r="L396" s="732">
        <v>151</v>
      </c>
      <c r="M396" s="732">
        <v>202642</v>
      </c>
      <c r="N396" s="728">
        <v>1</v>
      </c>
      <c r="O396" s="728">
        <v>1342</v>
      </c>
      <c r="P396" s="732">
        <v>182</v>
      </c>
      <c r="Q396" s="732">
        <v>244244</v>
      </c>
      <c r="R396" s="746">
        <v>1.2052980132450331</v>
      </c>
      <c r="S396" s="733">
        <v>1342</v>
      </c>
    </row>
    <row r="397" spans="1:19" ht="14.4" customHeight="1" x14ac:dyDescent="0.3">
      <c r="A397" s="727" t="s">
        <v>1295</v>
      </c>
      <c r="B397" s="728" t="s">
        <v>1296</v>
      </c>
      <c r="C397" s="728" t="s">
        <v>542</v>
      </c>
      <c r="D397" s="728" t="s">
        <v>765</v>
      </c>
      <c r="E397" s="728" t="s">
        <v>1358</v>
      </c>
      <c r="F397" s="728" t="s">
        <v>1416</v>
      </c>
      <c r="G397" s="728" t="s">
        <v>1417</v>
      </c>
      <c r="H397" s="732"/>
      <c r="I397" s="732"/>
      <c r="J397" s="728"/>
      <c r="K397" s="728"/>
      <c r="L397" s="732">
        <v>46</v>
      </c>
      <c r="M397" s="732">
        <v>23414</v>
      </c>
      <c r="N397" s="728">
        <v>1</v>
      </c>
      <c r="O397" s="728">
        <v>509</v>
      </c>
      <c r="P397" s="732">
        <v>28</v>
      </c>
      <c r="Q397" s="732">
        <v>14252</v>
      </c>
      <c r="R397" s="746">
        <v>0.60869565217391308</v>
      </c>
      <c r="S397" s="733">
        <v>509</v>
      </c>
    </row>
    <row r="398" spans="1:19" ht="14.4" customHeight="1" x14ac:dyDescent="0.3">
      <c r="A398" s="727" t="s">
        <v>1295</v>
      </c>
      <c r="B398" s="728" t="s">
        <v>1296</v>
      </c>
      <c r="C398" s="728" t="s">
        <v>542</v>
      </c>
      <c r="D398" s="728" t="s">
        <v>765</v>
      </c>
      <c r="E398" s="728" t="s">
        <v>1358</v>
      </c>
      <c r="F398" s="728" t="s">
        <v>1418</v>
      </c>
      <c r="G398" s="728" t="s">
        <v>1419</v>
      </c>
      <c r="H398" s="732"/>
      <c r="I398" s="732"/>
      <c r="J398" s="728"/>
      <c r="K398" s="728"/>
      <c r="L398" s="732">
        <v>9</v>
      </c>
      <c r="M398" s="732">
        <v>20961</v>
      </c>
      <c r="N398" s="728">
        <v>1</v>
      </c>
      <c r="O398" s="728">
        <v>2329</v>
      </c>
      <c r="P398" s="732">
        <v>4</v>
      </c>
      <c r="Q398" s="732">
        <v>9320</v>
      </c>
      <c r="R398" s="746">
        <v>0.44463527503458805</v>
      </c>
      <c r="S398" s="733">
        <v>2330</v>
      </c>
    </row>
    <row r="399" spans="1:19" ht="14.4" customHeight="1" x14ac:dyDescent="0.3">
      <c r="A399" s="727" t="s">
        <v>1295</v>
      </c>
      <c r="B399" s="728" t="s">
        <v>1296</v>
      </c>
      <c r="C399" s="728" t="s">
        <v>542</v>
      </c>
      <c r="D399" s="728" t="s">
        <v>765</v>
      </c>
      <c r="E399" s="728" t="s">
        <v>1358</v>
      </c>
      <c r="F399" s="728" t="s">
        <v>1420</v>
      </c>
      <c r="G399" s="728" t="s">
        <v>1421</v>
      </c>
      <c r="H399" s="732"/>
      <c r="I399" s="732"/>
      <c r="J399" s="728"/>
      <c r="K399" s="728"/>
      <c r="L399" s="732">
        <v>9</v>
      </c>
      <c r="M399" s="732">
        <v>23805</v>
      </c>
      <c r="N399" s="728">
        <v>1</v>
      </c>
      <c r="O399" s="728">
        <v>2645</v>
      </c>
      <c r="P399" s="732">
        <v>14</v>
      </c>
      <c r="Q399" s="732">
        <v>37044</v>
      </c>
      <c r="R399" s="746">
        <v>1.5561436672967863</v>
      </c>
      <c r="S399" s="733">
        <v>2646</v>
      </c>
    </row>
    <row r="400" spans="1:19" ht="14.4" customHeight="1" x14ac:dyDescent="0.3">
      <c r="A400" s="727" t="s">
        <v>1295</v>
      </c>
      <c r="B400" s="728" t="s">
        <v>1296</v>
      </c>
      <c r="C400" s="728" t="s">
        <v>542</v>
      </c>
      <c r="D400" s="728" t="s">
        <v>765</v>
      </c>
      <c r="E400" s="728" t="s">
        <v>1358</v>
      </c>
      <c r="F400" s="728" t="s">
        <v>1422</v>
      </c>
      <c r="G400" s="728" t="s">
        <v>1423</v>
      </c>
      <c r="H400" s="732"/>
      <c r="I400" s="732"/>
      <c r="J400" s="728"/>
      <c r="K400" s="728"/>
      <c r="L400" s="732"/>
      <c r="M400" s="732"/>
      <c r="N400" s="728"/>
      <c r="O400" s="728"/>
      <c r="P400" s="732">
        <v>1</v>
      </c>
      <c r="Q400" s="732">
        <v>355</v>
      </c>
      <c r="R400" s="746"/>
      <c r="S400" s="733">
        <v>355</v>
      </c>
    </row>
    <row r="401" spans="1:19" ht="14.4" customHeight="1" x14ac:dyDescent="0.3">
      <c r="A401" s="727" t="s">
        <v>1295</v>
      </c>
      <c r="B401" s="728" t="s">
        <v>1296</v>
      </c>
      <c r="C401" s="728" t="s">
        <v>542</v>
      </c>
      <c r="D401" s="728" t="s">
        <v>765</v>
      </c>
      <c r="E401" s="728" t="s">
        <v>1358</v>
      </c>
      <c r="F401" s="728" t="s">
        <v>1424</v>
      </c>
      <c r="G401" s="728" t="s">
        <v>1425</v>
      </c>
      <c r="H401" s="732"/>
      <c r="I401" s="732"/>
      <c r="J401" s="728"/>
      <c r="K401" s="728"/>
      <c r="L401" s="732"/>
      <c r="M401" s="732"/>
      <c r="N401" s="728"/>
      <c r="O401" s="728"/>
      <c r="P401" s="732">
        <v>1</v>
      </c>
      <c r="Q401" s="732">
        <v>195</v>
      </c>
      <c r="R401" s="746"/>
      <c r="S401" s="733">
        <v>195</v>
      </c>
    </row>
    <row r="402" spans="1:19" ht="14.4" customHeight="1" x14ac:dyDescent="0.3">
      <c r="A402" s="727" t="s">
        <v>1295</v>
      </c>
      <c r="B402" s="728" t="s">
        <v>1296</v>
      </c>
      <c r="C402" s="728" t="s">
        <v>542</v>
      </c>
      <c r="D402" s="728" t="s">
        <v>765</v>
      </c>
      <c r="E402" s="728" t="s">
        <v>1358</v>
      </c>
      <c r="F402" s="728" t="s">
        <v>1428</v>
      </c>
      <c r="G402" s="728" t="s">
        <v>1429</v>
      </c>
      <c r="H402" s="732"/>
      <c r="I402" s="732"/>
      <c r="J402" s="728"/>
      <c r="K402" s="728"/>
      <c r="L402" s="732"/>
      <c r="M402" s="732"/>
      <c r="N402" s="728"/>
      <c r="O402" s="728"/>
      <c r="P402" s="732">
        <v>1</v>
      </c>
      <c r="Q402" s="732">
        <v>525</v>
      </c>
      <c r="R402" s="746"/>
      <c r="S402" s="733">
        <v>525</v>
      </c>
    </row>
    <row r="403" spans="1:19" ht="14.4" customHeight="1" x14ac:dyDescent="0.3">
      <c r="A403" s="727" t="s">
        <v>1295</v>
      </c>
      <c r="B403" s="728" t="s">
        <v>1296</v>
      </c>
      <c r="C403" s="728" t="s">
        <v>542</v>
      </c>
      <c r="D403" s="728" t="s">
        <v>765</v>
      </c>
      <c r="E403" s="728" t="s">
        <v>1358</v>
      </c>
      <c r="F403" s="728" t="s">
        <v>1434</v>
      </c>
      <c r="G403" s="728" t="s">
        <v>1435</v>
      </c>
      <c r="H403" s="732"/>
      <c r="I403" s="732"/>
      <c r="J403" s="728"/>
      <c r="K403" s="728"/>
      <c r="L403" s="732">
        <v>12</v>
      </c>
      <c r="M403" s="732">
        <v>8616</v>
      </c>
      <c r="N403" s="728">
        <v>1</v>
      </c>
      <c r="O403" s="728">
        <v>718</v>
      </c>
      <c r="P403" s="732">
        <v>10</v>
      </c>
      <c r="Q403" s="732">
        <v>7190</v>
      </c>
      <c r="R403" s="746">
        <v>0.83449396471680592</v>
      </c>
      <c r="S403" s="733">
        <v>719</v>
      </c>
    </row>
    <row r="404" spans="1:19" ht="14.4" customHeight="1" x14ac:dyDescent="0.3">
      <c r="A404" s="727" t="s">
        <v>1295</v>
      </c>
      <c r="B404" s="728" t="s">
        <v>1296</v>
      </c>
      <c r="C404" s="728" t="s">
        <v>542</v>
      </c>
      <c r="D404" s="728" t="s">
        <v>1293</v>
      </c>
      <c r="E404" s="728" t="s">
        <v>1300</v>
      </c>
      <c r="F404" s="728" t="s">
        <v>1303</v>
      </c>
      <c r="G404" s="728" t="s">
        <v>1304</v>
      </c>
      <c r="H404" s="732"/>
      <c r="I404" s="732"/>
      <c r="J404" s="728"/>
      <c r="K404" s="728"/>
      <c r="L404" s="732"/>
      <c r="M404" s="732"/>
      <c r="N404" s="728"/>
      <c r="O404" s="728"/>
      <c r="P404" s="732">
        <v>2002</v>
      </c>
      <c r="Q404" s="732">
        <v>5185.18</v>
      </c>
      <c r="R404" s="746"/>
      <c r="S404" s="733">
        <v>2.5900000000000003</v>
      </c>
    </row>
    <row r="405" spans="1:19" ht="14.4" customHeight="1" x14ac:dyDescent="0.3">
      <c r="A405" s="727" t="s">
        <v>1295</v>
      </c>
      <c r="B405" s="728" t="s">
        <v>1296</v>
      </c>
      <c r="C405" s="728" t="s">
        <v>542</v>
      </c>
      <c r="D405" s="728" t="s">
        <v>1293</v>
      </c>
      <c r="E405" s="728" t="s">
        <v>1300</v>
      </c>
      <c r="F405" s="728" t="s">
        <v>1305</v>
      </c>
      <c r="G405" s="728" t="s">
        <v>1306</v>
      </c>
      <c r="H405" s="732"/>
      <c r="I405" s="732"/>
      <c r="J405" s="728"/>
      <c r="K405" s="728"/>
      <c r="L405" s="732"/>
      <c r="M405" s="732"/>
      <c r="N405" s="728"/>
      <c r="O405" s="728"/>
      <c r="P405" s="732">
        <v>7250</v>
      </c>
      <c r="Q405" s="732">
        <v>50750.80000000001</v>
      </c>
      <c r="R405" s="746"/>
      <c r="S405" s="733">
        <v>7.0001103448275872</v>
      </c>
    </row>
    <row r="406" spans="1:19" ht="14.4" customHeight="1" x14ac:dyDescent="0.3">
      <c r="A406" s="727" t="s">
        <v>1295</v>
      </c>
      <c r="B406" s="728" t="s">
        <v>1296</v>
      </c>
      <c r="C406" s="728" t="s">
        <v>542</v>
      </c>
      <c r="D406" s="728" t="s">
        <v>1293</v>
      </c>
      <c r="E406" s="728" t="s">
        <v>1300</v>
      </c>
      <c r="F406" s="728" t="s">
        <v>1309</v>
      </c>
      <c r="G406" s="728" t="s">
        <v>1310</v>
      </c>
      <c r="H406" s="732"/>
      <c r="I406" s="732"/>
      <c r="J406" s="728"/>
      <c r="K406" s="728"/>
      <c r="L406" s="732"/>
      <c r="M406" s="732"/>
      <c r="N406" s="728"/>
      <c r="O406" s="728"/>
      <c r="P406" s="732">
        <v>700</v>
      </c>
      <c r="Q406" s="732">
        <v>5537</v>
      </c>
      <c r="R406" s="746"/>
      <c r="S406" s="733">
        <v>7.91</v>
      </c>
    </row>
    <row r="407" spans="1:19" ht="14.4" customHeight="1" x14ac:dyDescent="0.3">
      <c r="A407" s="727" t="s">
        <v>1295</v>
      </c>
      <c r="B407" s="728" t="s">
        <v>1296</v>
      </c>
      <c r="C407" s="728" t="s">
        <v>542</v>
      </c>
      <c r="D407" s="728" t="s">
        <v>1293</v>
      </c>
      <c r="E407" s="728" t="s">
        <v>1300</v>
      </c>
      <c r="F407" s="728" t="s">
        <v>1311</v>
      </c>
      <c r="G407" s="728" t="s">
        <v>1312</v>
      </c>
      <c r="H407" s="732"/>
      <c r="I407" s="732"/>
      <c r="J407" s="728"/>
      <c r="K407" s="728"/>
      <c r="L407" s="732"/>
      <c r="M407" s="732"/>
      <c r="N407" s="728"/>
      <c r="O407" s="728"/>
      <c r="P407" s="732">
        <v>14071</v>
      </c>
      <c r="Q407" s="732">
        <v>74435.59</v>
      </c>
      <c r="R407" s="746"/>
      <c r="S407" s="733">
        <v>5.29</v>
      </c>
    </row>
    <row r="408" spans="1:19" ht="14.4" customHeight="1" x14ac:dyDescent="0.3">
      <c r="A408" s="727" t="s">
        <v>1295</v>
      </c>
      <c r="B408" s="728" t="s">
        <v>1296</v>
      </c>
      <c r="C408" s="728" t="s">
        <v>542</v>
      </c>
      <c r="D408" s="728" t="s">
        <v>1293</v>
      </c>
      <c r="E408" s="728" t="s">
        <v>1300</v>
      </c>
      <c r="F408" s="728" t="s">
        <v>1313</v>
      </c>
      <c r="G408" s="728" t="s">
        <v>1314</v>
      </c>
      <c r="H408" s="732"/>
      <c r="I408" s="732"/>
      <c r="J408" s="728"/>
      <c r="K408" s="728"/>
      <c r="L408" s="732"/>
      <c r="M408" s="732"/>
      <c r="N408" s="728"/>
      <c r="O408" s="728"/>
      <c r="P408" s="732">
        <v>687</v>
      </c>
      <c r="Q408" s="732">
        <v>6279.1799999999994</v>
      </c>
      <c r="R408" s="746"/>
      <c r="S408" s="733">
        <v>9.1399999999999988</v>
      </c>
    </row>
    <row r="409" spans="1:19" ht="14.4" customHeight="1" x14ac:dyDescent="0.3">
      <c r="A409" s="727" t="s">
        <v>1295</v>
      </c>
      <c r="B409" s="728" t="s">
        <v>1296</v>
      </c>
      <c r="C409" s="728" t="s">
        <v>542</v>
      </c>
      <c r="D409" s="728" t="s">
        <v>1293</v>
      </c>
      <c r="E409" s="728" t="s">
        <v>1300</v>
      </c>
      <c r="F409" s="728" t="s">
        <v>1315</v>
      </c>
      <c r="G409" s="728" t="s">
        <v>1316</v>
      </c>
      <c r="H409" s="732"/>
      <c r="I409" s="732"/>
      <c r="J409" s="728"/>
      <c r="K409" s="728"/>
      <c r="L409" s="732"/>
      <c r="M409" s="732"/>
      <c r="N409" s="728"/>
      <c r="O409" s="728"/>
      <c r="P409" s="732">
        <v>804</v>
      </c>
      <c r="Q409" s="732">
        <v>7380.72</v>
      </c>
      <c r="R409" s="746"/>
      <c r="S409" s="733">
        <v>9.18</v>
      </c>
    </row>
    <row r="410" spans="1:19" ht="14.4" customHeight="1" x14ac:dyDescent="0.3">
      <c r="A410" s="727" t="s">
        <v>1295</v>
      </c>
      <c r="B410" s="728" t="s">
        <v>1296</v>
      </c>
      <c r="C410" s="728" t="s">
        <v>542</v>
      </c>
      <c r="D410" s="728" t="s">
        <v>1293</v>
      </c>
      <c r="E410" s="728" t="s">
        <v>1300</v>
      </c>
      <c r="F410" s="728" t="s">
        <v>1317</v>
      </c>
      <c r="G410" s="728" t="s">
        <v>1318</v>
      </c>
      <c r="H410" s="732"/>
      <c r="I410" s="732"/>
      <c r="J410" s="728"/>
      <c r="K410" s="728"/>
      <c r="L410" s="732"/>
      <c r="M410" s="732"/>
      <c r="N410" s="728"/>
      <c r="O410" s="728"/>
      <c r="P410" s="732">
        <v>630</v>
      </c>
      <c r="Q410" s="732">
        <v>6444.9</v>
      </c>
      <c r="R410" s="746"/>
      <c r="S410" s="733">
        <v>10.229999999999999</v>
      </c>
    </row>
    <row r="411" spans="1:19" ht="14.4" customHeight="1" x14ac:dyDescent="0.3">
      <c r="A411" s="727" t="s">
        <v>1295</v>
      </c>
      <c r="B411" s="728" t="s">
        <v>1296</v>
      </c>
      <c r="C411" s="728" t="s">
        <v>542</v>
      </c>
      <c r="D411" s="728" t="s">
        <v>1293</v>
      </c>
      <c r="E411" s="728" t="s">
        <v>1300</v>
      </c>
      <c r="F411" s="728" t="s">
        <v>1325</v>
      </c>
      <c r="G411" s="728" t="s">
        <v>1326</v>
      </c>
      <c r="H411" s="732"/>
      <c r="I411" s="732"/>
      <c r="J411" s="728"/>
      <c r="K411" s="728"/>
      <c r="L411" s="732"/>
      <c r="M411" s="732"/>
      <c r="N411" s="728"/>
      <c r="O411" s="728"/>
      <c r="P411" s="732">
        <v>550</v>
      </c>
      <c r="Q411" s="732">
        <v>11236.5</v>
      </c>
      <c r="R411" s="746"/>
      <c r="S411" s="733">
        <v>20.43</v>
      </c>
    </row>
    <row r="412" spans="1:19" ht="14.4" customHeight="1" x14ac:dyDescent="0.3">
      <c r="A412" s="727" t="s">
        <v>1295</v>
      </c>
      <c r="B412" s="728" t="s">
        <v>1296</v>
      </c>
      <c r="C412" s="728" t="s">
        <v>542</v>
      </c>
      <c r="D412" s="728" t="s">
        <v>1293</v>
      </c>
      <c r="E412" s="728" t="s">
        <v>1300</v>
      </c>
      <c r="F412" s="728" t="s">
        <v>1331</v>
      </c>
      <c r="G412" s="728" t="s">
        <v>1332</v>
      </c>
      <c r="H412" s="732"/>
      <c r="I412" s="732"/>
      <c r="J412" s="728"/>
      <c r="K412" s="728"/>
      <c r="L412" s="732"/>
      <c r="M412" s="732"/>
      <c r="N412" s="728"/>
      <c r="O412" s="728"/>
      <c r="P412" s="732">
        <v>23</v>
      </c>
      <c r="Q412" s="732">
        <v>45692.950000000012</v>
      </c>
      <c r="R412" s="746"/>
      <c r="S412" s="733">
        <v>1986.6500000000005</v>
      </c>
    </row>
    <row r="413" spans="1:19" ht="14.4" customHeight="1" x14ac:dyDescent="0.3">
      <c r="A413" s="727" t="s">
        <v>1295</v>
      </c>
      <c r="B413" s="728" t="s">
        <v>1296</v>
      </c>
      <c r="C413" s="728" t="s">
        <v>542</v>
      </c>
      <c r="D413" s="728" t="s">
        <v>1293</v>
      </c>
      <c r="E413" s="728" t="s">
        <v>1300</v>
      </c>
      <c r="F413" s="728" t="s">
        <v>1335</v>
      </c>
      <c r="G413" s="728" t="s">
        <v>1336</v>
      </c>
      <c r="H413" s="732"/>
      <c r="I413" s="732"/>
      <c r="J413" s="728"/>
      <c r="K413" s="728"/>
      <c r="L413" s="732"/>
      <c r="M413" s="732"/>
      <c r="N413" s="728"/>
      <c r="O413" s="728"/>
      <c r="P413" s="732">
        <v>56548</v>
      </c>
      <c r="Q413" s="732">
        <v>213185.96000000002</v>
      </c>
      <c r="R413" s="746"/>
      <c r="S413" s="733">
        <v>3.7700000000000005</v>
      </c>
    </row>
    <row r="414" spans="1:19" ht="14.4" customHeight="1" x14ac:dyDescent="0.3">
      <c r="A414" s="727" t="s">
        <v>1295</v>
      </c>
      <c r="B414" s="728" t="s">
        <v>1296</v>
      </c>
      <c r="C414" s="728" t="s">
        <v>542</v>
      </c>
      <c r="D414" s="728" t="s">
        <v>1293</v>
      </c>
      <c r="E414" s="728" t="s">
        <v>1300</v>
      </c>
      <c r="F414" s="728" t="s">
        <v>1345</v>
      </c>
      <c r="G414" s="728" t="s">
        <v>1346</v>
      </c>
      <c r="H414" s="732"/>
      <c r="I414" s="732"/>
      <c r="J414" s="728"/>
      <c r="K414" s="728"/>
      <c r="L414" s="732"/>
      <c r="M414" s="732"/>
      <c r="N414" s="728"/>
      <c r="O414" s="728"/>
      <c r="P414" s="732">
        <v>5666</v>
      </c>
      <c r="Q414" s="732">
        <v>114544.02</v>
      </c>
      <c r="R414" s="746"/>
      <c r="S414" s="733">
        <v>20.216028944581716</v>
      </c>
    </row>
    <row r="415" spans="1:19" ht="14.4" customHeight="1" x14ac:dyDescent="0.3">
      <c r="A415" s="727" t="s">
        <v>1295</v>
      </c>
      <c r="B415" s="728" t="s">
        <v>1296</v>
      </c>
      <c r="C415" s="728" t="s">
        <v>542</v>
      </c>
      <c r="D415" s="728" t="s">
        <v>1293</v>
      </c>
      <c r="E415" s="728" t="s">
        <v>1300</v>
      </c>
      <c r="F415" s="728" t="s">
        <v>1354</v>
      </c>
      <c r="G415" s="728" t="s">
        <v>1355</v>
      </c>
      <c r="H415" s="732"/>
      <c r="I415" s="732"/>
      <c r="J415" s="728"/>
      <c r="K415" s="728"/>
      <c r="L415" s="732"/>
      <c r="M415" s="732"/>
      <c r="N415" s="728"/>
      <c r="O415" s="728"/>
      <c r="P415" s="732">
        <v>2940</v>
      </c>
      <c r="Q415" s="732">
        <v>58388.399999999994</v>
      </c>
      <c r="R415" s="746"/>
      <c r="S415" s="733">
        <v>19.86</v>
      </c>
    </row>
    <row r="416" spans="1:19" ht="14.4" customHeight="1" x14ac:dyDescent="0.3">
      <c r="A416" s="727" t="s">
        <v>1295</v>
      </c>
      <c r="B416" s="728" t="s">
        <v>1296</v>
      </c>
      <c r="C416" s="728" t="s">
        <v>542</v>
      </c>
      <c r="D416" s="728" t="s">
        <v>1293</v>
      </c>
      <c r="E416" s="728" t="s">
        <v>1358</v>
      </c>
      <c r="F416" s="728" t="s">
        <v>1372</v>
      </c>
      <c r="G416" s="728" t="s">
        <v>1373</v>
      </c>
      <c r="H416" s="732"/>
      <c r="I416" s="732"/>
      <c r="J416" s="728"/>
      <c r="K416" s="728"/>
      <c r="L416" s="732"/>
      <c r="M416" s="732"/>
      <c r="N416" s="728"/>
      <c r="O416" s="728"/>
      <c r="P416" s="732">
        <v>12</v>
      </c>
      <c r="Q416" s="732">
        <v>24468</v>
      </c>
      <c r="R416" s="746"/>
      <c r="S416" s="733">
        <v>2039</v>
      </c>
    </row>
    <row r="417" spans="1:19" ht="14.4" customHeight="1" x14ac:dyDescent="0.3">
      <c r="A417" s="727" t="s">
        <v>1295</v>
      </c>
      <c r="B417" s="728" t="s">
        <v>1296</v>
      </c>
      <c r="C417" s="728" t="s">
        <v>542</v>
      </c>
      <c r="D417" s="728" t="s">
        <v>1293</v>
      </c>
      <c r="E417" s="728" t="s">
        <v>1358</v>
      </c>
      <c r="F417" s="728" t="s">
        <v>1378</v>
      </c>
      <c r="G417" s="728" t="s">
        <v>1379</v>
      </c>
      <c r="H417" s="732"/>
      <c r="I417" s="732"/>
      <c r="J417" s="728"/>
      <c r="K417" s="728"/>
      <c r="L417" s="732"/>
      <c r="M417" s="732"/>
      <c r="N417" s="728"/>
      <c r="O417" s="728"/>
      <c r="P417" s="732">
        <v>1</v>
      </c>
      <c r="Q417" s="732">
        <v>1349</v>
      </c>
      <c r="R417" s="746"/>
      <c r="S417" s="733">
        <v>1349</v>
      </c>
    </row>
    <row r="418" spans="1:19" ht="14.4" customHeight="1" x14ac:dyDescent="0.3">
      <c r="A418" s="727" t="s">
        <v>1295</v>
      </c>
      <c r="B418" s="728" t="s">
        <v>1296</v>
      </c>
      <c r="C418" s="728" t="s">
        <v>542</v>
      </c>
      <c r="D418" s="728" t="s">
        <v>1293</v>
      </c>
      <c r="E418" s="728" t="s">
        <v>1358</v>
      </c>
      <c r="F418" s="728" t="s">
        <v>1380</v>
      </c>
      <c r="G418" s="728" t="s">
        <v>1381</v>
      </c>
      <c r="H418" s="732"/>
      <c r="I418" s="732"/>
      <c r="J418" s="728"/>
      <c r="K418" s="728"/>
      <c r="L418" s="732"/>
      <c r="M418" s="732"/>
      <c r="N418" s="728"/>
      <c r="O418" s="728"/>
      <c r="P418" s="732">
        <v>7</v>
      </c>
      <c r="Q418" s="732">
        <v>10017</v>
      </c>
      <c r="R418" s="746"/>
      <c r="S418" s="733">
        <v>1431</v>
      </c>
    </row>
    <row r="419" spans="1:19" ht="14.4" customHeight="1" x14ac:dyDescent="0.3">
      <c r="A419" s="727" t="s">
        <v>1295</v>
      </c>
      <c r="B419" s="728" t="s">
        <v>1296</v>
      </c>
      <c r="C419" s="728" t="s">
        <v>542</v>
      </c>
      <c r="D419" s="728" t="s">
        <v>1293</v>
      </c>
      <c r="E419" s="728" t="s">
        <v>1358</v>
      </c>
      <c r="F419" s="728" t="s">
        <v>1382</v>
      </c>
      <c r="G419" s="728" t="s">
        <v>1383</v>
      </c>
      <c r="H419" s="732"/>
      <c r="I419" s="732"/>
      <c r="J419" s="728"/>
      <c r="K419" s="728"/>
      <c r="L419" s="732"/>
      <c r="M419" s="732"/>
      <c r="N419" s="728"/>
      <c r="O419" s="728"/>
      <c r="P419" s="732">
        <v>8</v>
      </c>
      <c r="Q419" s="732">
        <v>15296</v>
      </c>
      <c r="R419" s="746"/>
      <c r="S419" s="733">
        <v>1912</v>
      </c>
    </row>
    <row r="420" spans="1:19" ht="14.4" customHeight="1" x14ac:dyDescent="0.3">
      <c r="A420" s="727" t="s">
        <v>1295</v>
      </c>
      <c r="B420" s="728" t="s">
        <v>1296</v>
      </c>
      <c r="C420" s="728" t="s">
        <v>542</v>
      </c>
      <c r="D420" s="728" t="s">
        <v>1293</v>
      </c>
      <c r="E420" s="728" t="s">
        <v>1358</v>
      </c>
      <c r="F420" s="728" t="s">
        <v>1386</v>
      </c>
      <c r="G420" s="728" t="s">
        <v>1387</v>
      </c>
      <c r="H420" s="732"/>
      <c r="I420" s="732"/>
      <c r="J420" s="728"/>
      <c r="K420" s="728"/>
      <c r="L420" s="732"/>
      <c r="M420" s="732"/>
      <c r="N420" s="728"/>
      <c r="O420" s="728"/>
      <c r="P420" s="732">
        <v>7</v>
      </c>
      <c r="Q420" s="732">
        <v>8491</v>
      </c>
      <c r="R420" s="746"/>
      <c r="S420" s="733">
        <v>1213</v>
      </c>
    </row>
    <row r="421" spans="1:19" ht="14.4" customHeight="1" x14ac:dyDescent="0.3">
      <c r="A421" s="727" t="s">
        <v>1295</v>
      </c>
      <c r="B421" s="728" t="s">
        <v>1296</v>
      </c>
      <c r="C421" s="728" t="s">
        <v>542</v>
      </c>
      <c r="D421" s="728" t="s">
        <v>1293</v>
      </c>
      <c r="E421" s="728" t="s">
        <v>1358</v>
      </c>
      <c r="F421" s="728" t="s">
        <v>1388</v>
      </c>
      <c r="G421" s="728" t="s">
        <v>1389</v>
      </c>
      <c r="H421" s="732"/>
      <c r="I421" s="732"/>
      <c r="J421" s="728"/>
      <c r="K421" s="728"/>
      <c r="L421" s="732"/>
      <c r="M421" s="732"/>
      <c r="N421" s="728"/>
      <c r="O421" s="728"/>
      <c r="P421" s="732">
        <v>1</v>
      </c>
      <c r="Q421" s="732">
        <v>1609</v>
      </c>
      <c r="R421" s="746"/>
      <c r="S421" s="733">
        <v>1609</v>
      </c>
    </row>
    <row r="422" spans="1:19" ht="14.4" customHeight="1" x14ac:dyDescent="0.3">
      <c r="A422" s="727" t="s">
        <v>1295</v>
      </c>
      <c r="B422" s="728" t="s">
        <v>1296</v>
      </c>
      <c r="C422" s="728" t="s">
        <v>542</v>
      </c>
      <c r="D422" s="728" t="s">
        <v>1293</v>
      </c>
      <c r="E422" s="728" t="s">
        <v>1358</v>
      </c>
      <c r="F422" s="728" t="s">
        <v>1390</v>
      </c>
      <c r="G422" s="728" t="s">
        <v>1391</v>
      </c>
      <c r="H422" s="732"/>
      <c r="I422" s="732"/>
      <c r="J422" s="728"/>
      <c r="K422" s="728"/>
      <c r="L422" s="732"/>
      <c r="M422" s="732"/>
      <c r="N422" s="728"/>
      <c r="O422" s="728"/>
      <c r="P422" s="732">
        <v>23</v>
      </c>
      <c r="Q422" s="732">
        <v>15686</v>
      </c>
      <c r="R422" s="746"/>
      <c r="S422" s="733">
        <v>682</v>
      </c>
    </row>
    <row r="423" spans="1:19" ht="14.4" customHeight="1" x14ac:dyDescent="0.3">
      <c r="A423" s="727" t="s">
        <v>1295</v>
      </c>
      <c r="B423" s="728" t="s">
        <v>1296</v>
      </c>
      <c r="C423" s="728" t="s">
        <v>542</v>
      </c>
      <c r="D423" s="728" t="s">
        <v>1293</v>
      </c>
      <c r="E423" s="728" t="s">
        <v>1358</v>
      </c>
      <c r="F423" s="728" t="s">
        <v>1392</v>
      </c>
      <c r="G423" s="728" t="s">
        <v>1393</v>
      </c>
      <c r="H423" s="732"/>
      <c r="I423" s="732"/>
      <c r="J423" s="728"/>
      <c r="K423" s="728"/>
      <c r="L423" s="732"/>
      <c r="M423" s="732"/>
      <c r="N423" s="728"/>
      <c r="O423" s="728"/>
      <c r="P423" s="732">
        <v>12</v>
      </c>
      <c r="Q423" s="732">
        <v>8604</v>
      </c>
      <c r="R423" s="746"/>
      <c r="S423" s="733">
        <v>717</v>
      </c>
    </row>
    <row r="424" spans="1:19" ht="14.4" customHeight="1" x14ac:dyDescent="0.3">
      <c r="A424" s="727" t="s">
        <v>1295</v>
      </c>
      <c r="B424" s="728" t="s">
        <v>1296</v>
      </c>
      <c r="C424" s="728" t="s">
        <v>542</v>
      </c>
      <c r="D424" s="728" t="s">
        <v>1293</v>
      </c>
      <c r="E424" s="728" t="s">
        <v>1358</v>
      </c>
      <c r="F424" s="728" t="s">
        <v>1394</v>
      </c>
      <c r="G424" s="728" t="s">
        <v>1395</v>
      </c>
      <c r="H424" s="732"/>
      <c r="I424" s="732"/>
      <c r="J424" s="728"/>
      <c r="K424" s="728"/>
      <c r="L424" s="732"/>
      <c r="M424" s="732"/>
      <c r="N424" s="728"/>
      <c r="O424" s="728"/>
      <c r="P424" s="732">
        <v>2</v>
      </c>
      <c r="Q424" s="732">
        <v>5276</v>
      </c>
      <c r="R424" s="746"/>
      <c r="S424" s="733">
        <v>2638</v>
      </c>
    </row>
    <row r="425" spans="1:19" ht="14.4" customHeight="1" x14ac:dyDescent="0.3">
      <c r="A425" s="727" t="s">
        <v>1295</v>
      </c>
      <c r="B425" s="728" t="s">
        <v>1296</v>
      </c>
      <c r="C425" s="728" t="s">
        <v>542</v>
      </c>
      <c r="D425" s="728" t="s">
        <v>1293</v>
      </c>
      <c r="E425" s="728" t="s">
        <v>1358</v>
      </c>
      <c r="F425" s="728" t="s">
        <v>1396</v>
      </c>
      <c r="G425" s="728" t="s">
        <v>1397</v>
      </c>
      <c r="H425" s="732"/>
      <c r="I425" s="732"/>
      <c r="J425" s="728"/>
      <c r="K425" s="728"/>
      <c r="L425" s="732"/>
      <c r="M425" s="732"/>
      <c r="N425" s="728"/>
      <c r="O425" s="728"/>
      <c r="P425" s="732">
        <v>217</v>
      </c>
      <c r="Q425" s="732">
        <v>396025</v>
      </c>
      <c r="R425" s="746"/>
      <c r="S425" s="733">
        <v>1825</v>
      </c>
    </row>
    <row r="426" spans="1:19" ht="14.4" customHeight="1" x14ac:dyDescent="0.3">
      <c r="A426" s="727" t="s">
        <v>1295</v>
      </c>
      <c r="B426" s="728" t="s">
        <v>1296</v>
      </c>
      <c r="C426" s="728" t="s">
        <v>542</v>
      </c>
      <c r="D426" s="728" t="s">
        <v>1293</v>
      </c>
      <c r="E426" s="728" t="s">
        <v>1358</v>
      </c>
      <c r="F426" s="728" t="s">
        <v>1398</v>
      </c>
      <c r="G426" s="728" t="s">
        <v>1399</v>
      </c>
      <c r="H426" s="732"/>
      <c r="I426" s="732"/>
      <c r="J426" s="728"/>
      <c r="K426" s="728"/>
      <c r="L426" s="732"/>
      <c r="M426" s="732"/>
      <c r="N426" s="728"/>
      <c r="O426" s="728"/>
      <c r="P426" s="732">
        <v>3</v>
      </c>
      <c r="Q426" s="732">
        <v>1287</v>
      </c>
      <c r="R426" s="746"/>
      <c r="S426" s="733">
        <v>429</v>
      </c>
    </row>
    <row r="427" spans="1:19" ht="14.4" customHeight="1" x14ac:dyDescent="0.3">
      <c r="A427" s="727" t="s">
        <v>1295</v>
      </c>
      <c r="B427" s="728" t="s">
        <v>1296</v>
      </c>
      <c r="C427" s="728" t="s">
        <v>542</v>
      </c>
      <c r="D427" s="728" t="s">
        <v>1293</v>
      </c>
      <c r="E427" s="728" t="s">
        <v>1358</v>
      </c>
      <c r="F427" s="728" t="s">
        <v>1400</v>
      </c>
      <c r="G427" s="728" t="s">
        <v>1401</v>
      </c>
      <c r="H427" s="732"/>
      <c r="I427" s="732"/>
      <c r="J427" s="728"/>
      <c r="K427" s="728"/>
      <c r="L427" s="732"/>
      <c r="M427" s="732"/>
      <c r="N427" s="728"/>
      <c r="O427" s="728"/>
      <c r="P427" s="732">
        <v>28</v>
      </c>
      <c r="Q427" s="732">
        <v>98560</v>
      </c>
      <c r="R427" s="746"/>
      <c r="S427" s="733">
        <v>3520</v>
      </c>
    </row>
    <row r="428" spans="1:19" ht="14.4" customHeight="1" x14ac:dyDescent="0.3">
      <c r="A428" s="727" t="s">
        <v>1295</v>
      </c>
      <c r="B428" s="728" t="s">
        <v>1296</v>
      </c>
      <c r="C428" s="728" t="s">
        <v>542</v>
      </c>
      <c r="D428" s="728" t="s">
        <v>1293</v>
      </c>
      <c r="E428" s="728" t="s">
        <v>1358</v>
      </c>
      <c r="F428" s="728" t="s">
        <v>1412</v>
      </c>
      <c r="G428" s="728" t="s">
        <v>1413</v>
      </c>
      <c r="H428" s="732"/>
      <c r="I428" s="732"/>
      <c r="J428" s="728"/>
      <c r="K428" s="728"/>
      <c r="L428" s="732"/>
      <c r="M428" s="732"/>
      <c r="N428" s="728"/>
      <c r="O428" s="728"/>
      <c r="P428" s="732">
        <v>4</v>
      </c>
      <c r="Q428" s="732">
        <v>1748</v>
      </c>
      <c r="R428" s="746"/>
      <c r="S428" s="733">
        <v>437</v>
      </c>
    </row>
    <row r="429" spans="1:19" ht="14.4" customHeight="1" x14ac:dyDescent="0.3">
      <c r="A429" s="727" t="s">
        <v>1295</v>
      </c>
      <c r="B429" s="728" t="s">
        <v>1296</v>
      </c>
      <c r="C429" s="728" t="s">
        <v>542</v>
      </c>
      <c r="D429" s="728" t="s">
        <v>1293</v>
      </c>
      <c r="E429" s="728" t="s">
        <v>1358</v>
      </c>
      <c r="F429" s="728" t="s">
        <v>1414</v>
      </c>
      <c r="G429" s="728" t="s">
        <v>1415</v>
      </c>
      <c r="H429" s="732"/>
      <c r="I429" s="732"/>
      <c r="J429" s="728"/>
      <c r="K429" s="728"/>
      <c r="L429" s="732"/>
      <c r="M429" s="732"/>
      <c r="N429" s="728"/>
      <c r="O429" s="728"/>
      <c r="P429" s="732">
        <v>80</v>
      </c>
      <c r="Q429" s="732">
        <v>107360</v>
      </c>
      <c r="R429" s="746"/>
      <c r="S429" s="733">
        <v>1342</v>
      </c>
    </row>
    <row r="430" spans="1:19" ht="14.4" customHeight="1" x14ac:dyDescent="0.3">
      <c r="A430" s="727" t="s">
        <v>1295</v>
      </c>
      <c r="B430" s="728" t="s">
        <v>1296</v>
      </c>
      <c r="C430" s="728" t="s">
        <v>542</v>
      </c>
      <c r="D430" s="728" t="s">
        <v>1293</v>
      </c>
      <c r="E430" s="728" t="s">
        <v>1358</v>
      </c>
      <c r="F430" s="728" t="s">
        <v>1416</v>
      </c>
      <c r="G430" s="728" t="s">
        <v>1417</v>
      </c>
      <c r="H430" s="732"/>
      <c r="I430" s="732"/>
      <c r="J430" s="728"/>
      <c r="K430" s="728"/>
      <c r="L430" s="732"/>
      <c r="M430" s="732"/>
      <c r="N430" s="728"/>
      <c r="O430" s="728"/>
      <c r="P430" s="732">
        <v>39</v>
      </c>
      <c r="Q430" s="732">
        <v>19851</v>
      </c>
      <c r="R430" s="746"/>
      <c r="S430" s="733">
        <v>509</v>
      </c>
    </row>
    <row r="431" spans="1:19" ht="14.4" customHeight="1" x14ac:dyDescent="0.3">
      <c r="A431" s="727" t="s">
        <v>1295</v>
      </c>
      <c r="B431" s="728" t="s">
        <v>1296</v>
      </c>
      <c r="C431" s="728" t="s">
        <v>542</v>
      </c>
      <c r="D431" s="728" t="s">
        <v>1293</v>
      </c>
      <c r="E431" s="728" t="s">
        <v>1358</v>
      </c>
      <c r="F431" s="728" t="s">
        <v>1418</v>
      </c>
      <c r="G431" s="728" t="s">
        <v>1419</v>
      </c>
      <c r="H431" s="732"/>
      <c r="I431" s="732"/>
      <c r="J431" s="728"/>
      <c r="K431" s="728"/>
      <c r="L431" s="732"/>
      <c r="M431" s="732"/>
      <c r="N431" s="728"/>
      <c r="O431" s="728"/>
      <c r="P431" s="732">
        <v>1</v>
      </c>
      <c r="Q431" s="732">
        <v>2330</v>
      </c>
      <c r="R431" s="746"/>
      <c r="S431" s="733">
        <v>2330</v>
      </c>
    </row>
    <row r="432" spans="1:19" ht="14.4" customHeight="1" x14ac:dyDescent="0.3">
      <c r="A432" s="727" t="s">
        <v>1295</v>
      </c>
      <c r="B432" s="728" t="s">
        <v>1296</v>
      </c>
      <c r="C432" s="728" t="s">
        <v>542</v>
      </c>
      <c r="D432" s="728" t="s">
        <v>1293</v>
      </c>
      <c r="E432" s="728" t="s">
        <v>1358</v>
      </c>
      <c r="F432" s="728" t="s">
        <v>1420</v>
      </c>
      <c r="G432" s="728" t="s">
        <v>1421</v>
      </c>
      <c r="H432" s="732"/>
      <c r="I432" s="732"/>
      <c r="J432" s="728"/>
      <c r="K432" s="728"/>
      <c r="L432" s="732"/>
      <c r="M432" s="732"/>
      <c r="N432" s="728"/>
      <c r="O432" s="728"/>
      <c r="P432" s="732">
        <v>10</v>
      </c>
      <c r="Q432" s="732">
        <v>26460</v>
      </c>
      <c r="R432" s="746"/>
      <c r="S432" s="733">
        <v>2646</v>
      </c>
    </row>
    <row r="433" spans="1:19" ht="14.4" customHeight="1" x14ac:dyDescent="0.3">
      <c r="A433" s="727" t="s">
        <v>1295</v>
      </c>
      <c r="B433" s="728" t="s">
        <v>1296</v>
      </c>
      <c r="C433" s="728" t="s">
        <v>542</v>
      </c>
      <c r="D433" s="728" t="s">
        <v>1293</v>
      </c>
      <c r="E433" s="728" t="s">
        <v>1358</v>
      </c>
      <c r="F433" s="728" t="s">
        <v>1434</v>
      </c>
      <c r="G433" s="728" t="s">
        <v>1435</v>
      </c>
      <c r="H433" s="732"/>
      <c r="I433" s="732"/>
      <c r="J433" s="728"/>
      <c r="K433" s="728"/>
      <c r="L433" s="732"/>
      <c r="M433" s="732"/>
      <c r="N433" s="728"/>
      <c r="O433" s="728"/>
      <c r="P433" s="732">
        <v>3</v>
      </c>
      <c r="Q433" s="732">
        <v>2157</v>
      </c>
      <c r="R433" s="746"/>
      <c r="S433" s="733">
        <v>719</v>
      </c>
    </row>
    <row r="434" spans="1:19" ht="14.4" customHeight="1" x14ac:dyDescent="0.3">
      <c r="A434" s="727" t="s">
        <v>1295</v>
      </c>
      <c r="B434" s="728" t="s">
        <v>1296</v>
      </c>
      <c r="C434" s="728" t="s">
        <v>548</v>
      </c>
      <c r="D434" s="728" t="s">
        <v>1283</v>
      </c>
      <c r="E434" s="728" t="s">
        <v>1297</v>
      </c>
      <c r="F434" s="728" t="s">
        <v>1442</v>
      </c>
      <c r="G434" s="728" t="s">
        <v>680</v>
      </c>
      <c r="H434" s="732"/>
      <c r="I434" s="732"/>
      <c r="J434" s="728"/>
      <c r="K434" s="728"/>
      <c r="L434" s="732">
        <v>0.45</v>
      </c>
      <c r="M434" s="732">
        <v>796.86</v>
      </c>
      <c r="N434" s="728">
        <v>1</v>
      </c>
      <c r="O434" s="728">
        <v>1770.8</v>
      </c>
      <c r="P434" s="732">
        <v>0.9</v>
      </c>
      <c r="Q434" s="732">
        <v>1637.1399999999999</v>
      </c>
      <c r="R434" s="746">
        <v>2.0544888688100795</v>
      </c>
      <c r="S434" s="733">
        <v>1819.0444444444443</v>
      </c>
    </row>
    <row r="435" spans="1:19" ht="14.4" customHeight="1" x14ac:dyDescent="0.3">
      <c r="A435" s="727" t="s">
        <v>1295</v>
      </c>
      <c r="B435" s="728" t="s">
        <v>1296</v>
      </c>
      <c r="C435" s="728" t="s">
        <v>548</v>
      </c>
      <c r="D435" s="728" t="s">
        <v>1283</v>
      </c>
      <c r="E435" s="728" t="s">
        <v>1297</v>
      </c>
      <c r="F435" s="728" t="s">
        <v>1443</v>
      </c>
      <c r="G435" s="728" t="s">
        <v>678</v>
      </c>
      <c r="H435" s="732"/>
      <c r="I435" s="732"/>
      <c r="J435" s="728"/>
      <c r="K435" s="728"/>
      <c r="L435" s="732"/>
      <c r="M435" s="732"/>
      <c r="N435" s="728"/>
      <c r="O435" s="728"/>
      <c r="P435" s="732">
        <v>0.05</v>
      </c>
      <c r="Q435" s="732">
        <v>45.19</v>
      </c>
      <c r="R435" s="746"/>
      <c r="S435" s="733">
        <v>903.8</v>
      </c>
    </row>
    <row r="436" spans="1:19" ht="14.4" customHeight="1" x14ac:dyDescent="0.3">
      <c r="A436" s="727" t="s">
        <v>1295</v>
      </c>
      <c r="B436" s="728" t="s">
        <v>1296</v>
      </c>
      <c r="C436" s="728" t="s">
        <v>548</v>
      </c>
      <c r="D436" s="728" t="s">
        <v>1283</v>
      </c>
      <c r="E436" s="728" t="s">
        <v>1300</v>
      </c>
      <c r="F436" s="728" t="s">
        <v>1444</v>
      </c>
      <c r="G436" s="728" t="s">
        <v>1445</v>
      </c>
      <c r="H436" s="732"/>
      <c r="I436" s="732"/>
      <c r="J436" s="728"/>
      <c r="K436" s="728"/>
      <c r="L436" s="732">
        <v>234</v>
      </c>
      <c r="M436" s="732">
        <v>7724.34</v>
      </c>
      <c r="N436" s="728">
        <v>1</v>
      </c>
      <c r="O436" s="728">
        <v>33.01</v>
      </c>
      <c r="P436" s="732">
        <v>613</v>
      </c>
      <c r="Q436" s="732">
        <v>20241.260000000002</v>
      </c>
      <c r="R436" s="746">
        <v>2.6204517149685285</v>
      </c>
      <c r="S436" s="733">
        <v>33.020000000000003</v>
      </c>
    </row>
    <row r="437" spans="1:19" ht="14.4" customHeight="1" x14ac:dyDescent="0.3">
      <c r="A437" s="727" t="s">
        <v>1295</v>
      </c>
      <c r="B437" s="728" t="s">
        <v>1296</v>
      </c>
      <c r="C437" s="728" t="s">
        <v>548</v>
      </c>
      <c r="D437" s="728" t="s">
        <v>1283</v>
      </c>
      <c r="E437" s="728" t="s">
        <v>1358</v>
      </c>
      <c r="F437" s="728" t="s">
        <v>1455</v>
      </c>
      <c r="G437" s="728" t="s">
        <v>1456</v>
      </c>
      <c r="H437" s="732"/>
      <c r="I437" s="732"/>
      <c r="J437" s="728"/>
      <c r="K437" s="728"/>
      <c r="L437" s="732">
        <v>1</v>
      </c>
      <c r="M437" s="732">
        <v>14506</v>
      </c>
      <c r="N437" s="728">
        <v>1</v>
      </c>
      <c r="O437" s="728">
        <v>14506</v>
      </c>
      <c r="P437" s="732">
        <v>2</v>
      </c>
      <c r="Q437" s="732">
        <v>29014</v>
      </c>
      <c r="R437" s="746">
        <v>2.0001378739831792</v>
      </c>
      <c r="S437" s="733">
        <v>14507</v>
      </c>
    </row>
    <row r="438" spans="1:19" ht="14.4" customHeight="1" x14ac:dyDescent="0.3">
      <c r="A438" s="727" t="s">
        <v>1295</v>
      </c>
      <c r="B438" s="728" t="s">
        <v>1296</v>
      </c>
      <c r="C438" s="728" t="s">
        <v>548</v>
      </c>
      <c r="D438" s="728" t="s">
        <v>758</v>
      </c>
      <c r="E438" s="728" t="s">
        <v>1297</v>
      </c>
      <c r="F438" s="728" t="s">
        <v>1438</v>
      </c>
      <c r="G438" s="728" t="s">
        <v>676</v>
      </c>
      <c r="H438" s="732">
        <v>3.8000000000000003</v>
      </c>
      <c r="I438" s="732">
        <v>7230.15</v>
      </c>
      <c r="J438" s="728">
        <v>7.5999642609372033</v>
      </c>
      <c r="K438" s="728">
        <v>1902.6710526315787</v>
      </c>
      <c r="L438" s="732">
        <v>0.5</v>
      </c>
      <c r="M438" s="732">
        <v>951.34</v>
      </c>
      <c r="N438" s="728">
        <v>1</v>
      </c>
      <c r="O438" s="728">
        <v>1902.68</v>
      </c>
      <c r="P438" s="732"/>
      <c r="Q438" s="732"/>
      <c r="R438" s="746"/>
      <c r="S438" s="733"/>
    </row>
    <row r="439" spans="1:19" ht="14.4" customHeight="1" x14ac:dyDescent="0.3">
      <c r="A439" s="727" t="s">
        <v>1295</v>
      </c>
      <c r="B439" s="728" t="s">
        <v>1296</v>
      </c>
      <c r="C439" s="728" t="s">
        <v>548</v>
      </c>
      <c r="D439" s="728" t="s">
        <v>758</v>
      </c>
      <c r="E439" s="728" t="s">
        <v>1297</v>
      </c>
      <c r="F439" s="728" t="s">
        <v>1441</v>
      </c>
      <c r="G439" s="728" t="s">
        <v>680</v>
      </c>
      <c r="H439" s="732">
        <v>0.04</v>
      </c>
      <c r="I439" s="732">
        <v>354.16</v>
      </c>
      <c r="J439" s="728">
        <v>1</v>
      </c>
      <c r="K439" s="728">
        <v>8854</v>
      </c>
      <c r="L439" s="732">
        <v>0.04</v>
      </c>
      <c r="M439" s="732">
        <v>354.16</v>
      </c>
      <c r="N439" s="728">
        <v>1</v>
      </c>
      <c r="O439" s="728">
        <v>8854</v>
      </c>
      <c r="P439" s="732">
        <v>0.04</v>
      </c>
      <c r="Q439" s="732">
        <v>363.8</v>
      </c>
      <c r="R439" s="746">
        <v>1.0272193358933814</v>
      </c>
      <c r="S439" s="733">
        <v>9095</v>
      </c>
    </row>
    <row r="440" spans="1:19" ht="14.4" customHeight="1" x14ac:dyDescent="0.3">
      <c r="A440" s="727" t="s">
        <v>1295</v>
      </c>
      <c r="B440" s="728" t="s">
        <v>1296</v>
      </c>
      <c r="C440" s="728" t="s">
        <v>548</v>
      </c>
      <c r="D440" s="728" t="s">
        <v>758</v>
      </c>
      <c r="E440" s="728" t="s">
        <v>1297</v>
      </c>
      <c r="F440" s="728" t="s">
        <v>1442</v>
      </c>
      <c r="G440" s="728" t="s">
        <v>680</v>
      </c>
      <c r="H440" s="732">
        <v>24.649999999999995</v>
      </c>
      <c r="I440" s="732">
        <v>43650.22</v>
      </c>
      <c r="J440" s="728">
        <v>0.99395161290322553</v>
      </c>
      <c r="K440" s="728">
        <v>1770.8000000000004</v>
      </c>
      <c r="L440" s="732">
        <v>24.799999999999997</v>
      </c>
      <c r="M440" s="732">
        <v>43915.840000000011</v>
      </c>
      <c r="N440" s="728">
        <v>1</v>
      </c>
      <c r="O440" s="728">
        <v>1770.8000000000006</v>
      </c>
      <c r="P440" s="732">
        <v>18.45</v>
      </c>
      <c r="Q440" s="732">
        <v>33561.32</v>
      </c>
      <c r="R440" s="746">
        <v>0.76421901528013558</v>
      </c>
      <c r="S440" s="733">
        <v>1819.0417344173443</v>
      </c>
    </row>
    <row r="441" spans="1:19" ht="14.4" customHeight="1" x14ac:dyDescent="0.3">
      <c r="A441" s="727" t="s">
        <v>1295</v>
      </c>
      <c r="B441" s="728" t="s">
        <v>1296</v>
      </c>
      <c r="C441" s="728" t="s">
        <v>548</v>
      </c>
      <c r="D441" s="728" t="s">
        <v>758</v>
      </c>
      <c r="E441" s="728" t="s">
        <v>1297</v>
      </c>
      <c r="F441" s="728" t="s">
        <v>1443</v>
      </c>
      <c r="G441" s="728" t="s">
        <v>678</v>
      </c>
      <c r="H441" s="732">
        <v>1.8300000000000007</v>
      </c>
      <c r="I441" s="732">
        <v>1649.4300000000005</v>
      </c>
      <c r="J441" s="728">
        <v>1.2586168743466286</v>
      </c>
      <c r="K441" s="728">
        <v>901.32786885245889</v>
      </c>
      <c r="L441" s="732">
        <v>1.4500000000000006</v>
      </c>
      <c r="M441" s="732">
        <v>1310.5100000000002</v>
      </c>
      <c r="N441" s="728">
        <v>1</v>
      </c>
      <c r="O441" s="728">
        <v>903.79999999999973</v>
      </c>
      <c r="P441" s="732">
        <v>1.02</v>
      </c>
      <c r="Q441" s="732">
        <v>917.35000000000014</v>
      </c>
      <c r="R441" s="746">
        <v>0.69999465856803833</v>
      </c>
      <c r="S441" s="733">
        <v>899.36274509803934</v>
      </c>
    </row>
    <row r="442" spans="1:19" ht="14.4" customHeight="1" x14ac:dyDescent="0.3">
      <c r="A442" s="727" t="s">
        <v>1295</v>
      </c>
      <c r="B442" s="728" t="s">
        <v>1296</v>
      </c>
      <c r="C442" s="728" t="s">
        <v>548</v>
      </c>
      <c r="D442" s="728" t="s">
        <v>758</v>
      </c>
      <c r="E442" s="728" t="s">
        <v>1300</v>
      </c>
      <c r="F442" s="728" t="s">
        <v>1444</v>
      </c>
      <c r="G442" s="728" t="s">
        <v>1445</v>
      </c>
      <c r="H442" s="732">
        <v>25034</v>
      </c>
      <c r="I442" s="732">
        <v>839720.15000000014</v>
      </c>
      <c r="J442" s="728">
        <v>1.8904842864609546</v>
      </c>
      <c r="K442" s="728">
        <v>33.543187265319169</v>
      </c>
      <c r="L442" s="732">
        <v>13456</v>
      </c>
      <c r="M442" s="732">
        <v>444182.56</v>
      </c>
      <c r="N442" s="728">
        <v>1</v>
      </c>
      <c r="O442" s="728">
        <v>33.01</v>
      </c>
      <c r="P442" s="732">
        <v>10819</v>
      </c>
      <c r="Q442" s="732">
        <v>362869.94999999995</v>
      </c>
      <c r="R442" s="746">
        <v>0.81693876049523406</v>
      </c>
      <c r="S442" s="733">
        <v>33.540063776689152</v>
      </c>
    </row>
    <row r="443" spans="1:19" ht="14.4" customHeight="1" x14ac:dyDescent="0.3">
      <c r="A443" s="727" t="s">
        <v>1295</v>
      </c>
      <c r="B443" s="728" t="s">
        <v>1296</v>
      </c>
      <c r="C443" s="728" t="s">
        <v>548</v>
      </c>
      <c r="D443" s="728" t="s">
        <v>758</v>
      </c>
      <c r="E443" s="728" t="s">
        <v>1300</v>
      </c>
      <c r="F443" s="728" t="s">
        <v>1446</v>
      </c>
      <c r="G443" s="728" t="s">
        <v>1447</v>
      </c>
      <c r="H443" s="732">
        <v>3</v>
      </c>
      <c r="I443" s="732">
        <v>191.22</v>
      </c>
      <c r="J443" s="728">
        <v>1.0471496632166915</v>
      </c>
      <c r="K443" s="728">
        <v>63.74</v>
      </c>
      <c r="L443" s="732">
        <v>3</v>
      </c>
      <c r="M443" s="732">
        <v>182.60999999999999</v>
      </c>
      <c r="N443" s="728">
        <v>1</v>
      </c>
      <c r="O443" s="728">
        <v>60.87</v>
      </c>
      <c r="P443" s="732"/>
      <c r="Q443" s="732"/>
      <c r="R443" s="746"/>
      <c r="S443" s="733"/>
    </row>
    <row r="444" spans="1:19" ht="14.4" customHeight="1" x14ac:dyDescent="0.3">
      <c r="A444" s="727" t="s">
        <v>1295</v>
      </c>
      <c r="B444" s="728" t="s">
        <v>1296</v>
      </c>
      <c r="C444" s="728" t="s">
        <v>548</v>
      </c>
      <c r="D444" s="728" t="s">
        <v>758</v>
      </c>
      <c r="E444" s="728" t="s">
        <v>1450</v>
      </c>
      <c r="F444" s="728" t="s">
        <v>1451</v>
      </c>
      <c r="G444" s="728" t="s">
        <v>1452</v>
      </c>
      <c r="H444" s="732">
        <v>58</v>
      </c>
      <c r="I444" s="732">
        <v>51290.55999999999</v>
      </c>
      <c r="J444" s="728"/>
      <c r="K444" s="728">
        <v>884.31999999999982</v>
      </c>
      <c r="L444" s="732"/>
      <c r="M444" s="732"/>
      <c r="N444" s="728"/>
      <c r="O444" s="728"/>
      <c r="P444" s="732"/>
      <c r="Q444" s="732"/>
      <c r="R444" s="746"/>
      <c r="S444" s="733"/>
    </row>
    <row r="445" spans="1:19" ht="14.4" customHeight="1" x14ac:dyDescent="0.3">
      <c r="A445" s="727" t="s">
        <v>1295</v>
      </c>
      <c r="B445" s="728" t="s">
        <v>1296</v>
      </c>
      <c r="C445" s="728" t="s">
        <v>548</v>
      </c>
      <c r="D445" s="728" t="s">
        <v>758</v>
      </c>
      <c r="E445" s="728" t="s">
        <v>1358</v>
      </c>
      <c r="F445" s="728" t="s">
        <v>1455</v>
      </c>
      <c r="G445" s="728" t="s">
        <v>1456</v>
      </c>
      <c r="H445" s="732">
        <v>61</v>
      </c>
      <c r="I445" s="732">
        <v>874740</v>
      </c>
      <c r="J445" s="728">
        <v>1.0963989822393241</v>
      </c>
      <c r="K445" s="728">
        <v>14340</v>
      </c>
      <c r="L445" s="732">
        <v>55</v>
      </c>
      <c r="M445" s="732">
        <v>797830</v>
      </c>
      <c r="N445" s="728">
        <v>1</v>
      </c>
      <c r="O445" s="728">
        <v>14506</v>
      </c>
      <c r="P445" s="732">
        <v>43</v>
      </c>
      <c r="Q445" s="732">
        <v>623801</v>
      </c>
      <c r="R445" s="746">
        <v>0.78187207801160652</v>
      </c>
      <c r="S445" s="733">
        <v>14507</v>
      </c>
    </row>
    <row r="446" spans="1:19" ht="14.4" customHeight="1" x14ac:dyDescent="0.3">
      <c r="A446" s="727" t="s">
        <v>1295</v>
      </c>
      <c r="B446" s="728" t="s">
        <v>1296</v>
      </c>
      <c r="C446" s="728" t="s">
        <v>548</v>
      </c>
      <c r="D446" s="728" t="s">
        <v>1287</v>
      </c>
      <c r="E446" s="728" t="s">
        <v>1297</v>
      </c>
      <c r="F446" s="728" t="s">
        <v>1438</v>
      </c>
      <c r="G446" s="728" t="s">
        <v>676</v>
      </c>
      <c r="H446" s="732">
        <v>27.009999999999987</v>
      </c>
      <c r="I446" s="732">
        <v>51391.089999999967</v>
      </c>
      <c r="J446" s="728">
        <v>2.071358583299777</v>
      </c>
      <c r="K446" s="728">
        <v>1902.6690114772302</v>
      </c>
      <c r="L446" s="732">
        <v>12.5</v>
      </c>
      <c r="M446" s="732">
        <v>24810.330000000005</v>
      </c>
      <c r="N446" s="728">
        <v>1</v>
      </c>
      <c r="O446" s="728">
        <v>1984.8264000000004</v>
      </c>
      <c r="P446" s="732">
        <v>36.46</v>
      </c>
      <c r="Q446" s="732">
        <v>73251.47</v>
      </c>
      <c r="R446" s="746">
        <v>2.9524585122406668</v>
      </c>
      <c r="S446" s="733">
        <v>2009.0913329676357</v>
      </c>
    </row>
    <row r="447" spans="1:19" ht="14.4" customHeight="1" x14ac:dyDescent="0.3">
      <c r="A447" s="727" t="s">
        <v>1295</v>
      </c>
      <c r="B447" s="728" t="s">
        <v>1296</v>
      </c>
      <c r="C447" s="728" t="s">
        <v>548</v>
      </c>
      <c r="D447" s="728" t="s">
        <v>1287</v>
      </c>
      <c r="E447" s="728" t="s">
        <v>1297</v>
      </c>
      <c r="F447" s="728" t="s">
        <v>1439</v>
      </c>
      <c r="G447" s="728" t="s">
        <v>1440</v>
      </c>
      <c r="H447" s="732">
        <v>0.43000000000000005</v>
      </c>
      <c r="I447" s="732">
        <v>4251.7999999999993</v>
      </c>
      <c r="J447" s="728"/>
      <c r="K447" s="728">
        <v>9887.9069767441833</v>
      </c>
      <c r="L447" s="732"/>
      <c r="M447" s="732"/>
      <c r="N447" s="728"/>
      <c r="O447" s="728"/>
      <c r="P447" s="732"/>
      <c r="Q447" s="732"/>
      <c r="R447" s="746"/>
      <c r="S447" s="733"/>
    </row>
    <row r="448" spans="1:19" ht="14.4" customHeight="1" x14ac:dyDescent="0.3">
      <c r="A448" s="727" t="s">
        <v>1295</v>
      </c>
      <c r="B448" s="728" t="s">
        <v>1296</v>
      </c>
      <c r="C448" s="728" t="s">
        <v>548</v>
      </c>
      <c r="D448" s="728" t="s">
        <v>1287</v>
      </c>
      <c r="E448" s="728" t="s">
        <v>1297</v>
      </c>
      <c r="F448" s="728" t="s">
        <v>1441</v>
      </c>
      <c r="G448" s="728" t="s">
        <v>680</v>
      </c>
      <c r="H448" s="732">
        <v>0.88000000000000034</v>
      </c>
      <c r="I448" s="732">
        <v>7791.5299999999979</v>
      </c>
      <c r="J448" s="728">
        <v>1.073172109064664</v>
      </c>
      <c r="K448" s="728">
        <v>8854.0113636363585</v>
      </c>
      <c r="L448" s="732">
        <v>0.82000000000000017</v>
      </c>
      <c r="M448" s="732">
        <v>7260.2799999999988</v>
      </c>
      <c r="N448" s="728">
        <v>1</v>
      </c>
      <c r="O448" s="728">
        <v>8853.9999999999964</v>
      </c>
      <c r="P448" s="732">
        <v>0.26</v>
      </c>
      <c r="Q448" s="732">
        <v>2364.7000000000003</v>
      </c>
      <c r="R448" s="746">
        <v>0.32570369186863324</v>
      </c>
      <c r="S448" s="733">
        <v>9095</v>
      </c>
    </row>
    <row r="449" spans="1:19" ht="14.4" customHeight="1" x14ac:dyDescent="0.3">
      <c r="A449" s="727" t="s">
        <v>1295</v>
      </c>
      <c r="B449" s="728" t="s">
        <v>1296</v>
      </c>
      <c r="C449" s="728" t="s">
        <v>548</v>
      </c>
      <c r="D449" s="728" t="s">
        <v>1287</v>
      </c>
      <c r="E449" s="728" t="s">
        <v>1297</v>
      </c>
      <c r="F449" s="728" t="s">
        <v>1442</v>
      </c>
      <c r="G449" s="728" t="s">
        <v>680</v>
      </c>
      <c r="H449" s="732">
        <v>164.66</v>
      </c>
      <c r="I449" s="732">
        <v>291579.91999999993</v>
      </c>
      <c r="J449" s="728">
        <v>0.8567340377488436</v>
      </c>
      <c r="K449" s="728">
        <v>1770.7999514150367</v>
      </c>
      <c r="L449" s="732">
        <v>192.22</v>
      </c>
      <c r="M449" s="732">
        <v>340338.9</v>
      </c>
      <c r="N449" s="728">
        <v>1</v>
      </c>
      <c r="O449" s="728">
        <v>1770.569659764853</v>
      </c>
      <c r="P449" s="732">
        <v>159.32000000000008</v>
      </c>
      <c r="Q449" s="732">
        <v>289773.3899999999</v>
      </c>
      <c r="R449" s="746">
        <v>0.85142600507905464</v>
      </c>
      <c r="S449" s="733">
        <v>1818.8136454933451</v>
      </c>
    </row>
    <row r="450" spans="1:19" ht="14.4" customHeight="1" x14ac:dyDescent="0.3">
      <c r="A450" s="727" t="s">
        <v>1295</v>
      </c>
      <c r="B450" s="728" t="s">
        <v>1296</v>
      </c>
      <c r="C450" s="728" t="s">
        <v>548</v>
      </c>
      <c r="D450" s="728" t="s">
        <v>1287</v>
      </c>
      <c r="E450" s="728" t="s">
        <v>1297</v>
      </c>
      <c r="F450" s="728" t="s">
        <v>1443</v>
      </c>
      <c r="G450" s="728" t="s">
        <v>678</v>
      </c>
      <c r="H450" s="732">
        <v>9.6399999999999952</v>
      </c>
      <c r="I450" s="732">
        <v>8676.4399999999951</v>
      </c>
      <c r="J450" s="728">
        <v>0.80503259029018071</v>
      </c>
      <c r="K450" s="728">
        <v>900.04564315352695</v>
      </c>
      <c r="L450" s="732">
        <v>11.990000000000007</v>
      </c>
      <c r="M450" s="732">
        <v>10777.75</v>
      </c>
      <c r="N450" s="728">
        <v>1</v>
      </c>
      <c r="O450" s="728">
        <v>898.89491242702195</v>
      </c>
      <c r="P450" s="732">
        <v>11.910000000000005</v>
      </c>
      <c r="Q450" s="732">
        <v>10732.690000000002</v>
      </c>
      <c r="R450" s="746">
        <v>0.99581916448238295</v>
      </c>
      <c r="S450" s="733">
        <v>901.14945424013411</v>
      </c>
    </row>
    <row r="451" spans="1:19" ht="14.4" customHeight="1" x14ac:dyDescent="0.3">
      <c r="A451" s="727" t="s">
        <v>1295</v>
      </c>
      <c r="B451" s="728" t="s">
        <v>1296</v>
      </c>
      <c r="C451" s="728" t="s">
        <v>548</v>
      </c>
      <c r="D451" s="728" t="s">
        <v>1287</v>
      </c>
      <c r="E451" s="728" t="s">
        <v>1300</v>
      </c>
      <c r="F451" s="728" t="s">
        <v>1444</v>
      </c>
      <c r="G451" s="728" t="s">
        <v>1445</v>
      </c>
      <c r="H451" s="732">
        <v>170246</v>
      </c>
      <c r="I451" s="732">
        <v>5709296.5499999998</v>
      </c>
      <c r="J451" s="728">
        <v>1.5596286185274331</v>
      </c>
      <c r="K451" s="728">
        <v>33.535569411322442</v>
      </c>
      <c r="L451" s="732">
        <v>110896</v>
      </c>
      <c r="M451" s="732">
        <v>3660676.9599999976</v>
      </c>
      <c r="N451" s="728">
        <v>1</v>
      </c>
      <c r="O451" s="728">
        <v>33.009999999999977</v>
      </c>
      <c r="P451" s="732">
        <v>110087</v>
      </c>
      <c r="Q451" s="732">
        <v>3712232.8599999994</v>
      </c>
      <c r="R451" s="746">
        <v>1.0140837065284236</v>
      </c>
      <c r="S451" s="733">
        <v>33.720901287163784</v>
      </c>
    </row>
    <row r="452" spans="1:19" ht="14.4" customHeight="1" x14ac:dyDescent="0.3">
      <c r="A452" s="727" t="s">
        <v>1295</v>
      </c>
      <c r="B452" s="728" t="s">
        <v>1296</v>
      </c>
      <c r="C452" s="728" t="s">
        <v>548</v>
      </c>
      <c r="D452" s="728" t="s">
        <v>1287</v>
      </c>
      <c r="E452" s="728" t="s">
        <v>1300</v>
      </c>
      <c r="F452" s="728" t="s">
        <v>1298</v>
      </c>
      <c r="G452" s="728"/>
      <c r="H452" s="732"/>
      <c r="I452" s="732"/>
      <c r="J452" s="728"/>
      <c r="K452" s="728"/>
      <c r="L452" s="732">
        <v>1</v>
      </c>
      <c r="M452" s="732">
        <v>27046</v>
      </c>
      <c r="N452" s="728">
        <v>1</v>
      </c>
      <c r="O452" s="728">
        <v>27046</v>
      </c>
      <c r="P452" s="732"/>
      <c r="Q452" s="732"/>
      <c r="R452" s="746"/>
      <c r="S452" s="733"/>
    </row>
    <row r="453" spans="1:19" ht="14.4" customHeight="1" x14ac:dyDescent="0.3">
      <c r="A453" s="727" t="s">
        <v>1295</v>
      </c>
      <c r="B453" s="728" t="s">
        <v>1296</v>
      </c>
      <c r="C453" s="728" t="s">
        <v>548</v>
      </c>
      <c r="D453" s="728" t="s">
        <v>1287</v>
      </c>
      <c r="E453" s="728" t="s">
        <v>1300</v>
      </c>
      <c r="F453" s="728" t="s">
        <v>1446</v>
      </c>
      <c r="G453" s="728" t="s">
        <v>1447</v>
      </c>
      <c r="H453" s="732">
        <v>5</v>
      </c>
      <c r="I453" s="732">
        <v>320.77999999999997</v>
      </c>
      <c r="J453" s="728">
        <v>0.26349597502874983</v>
      </c>
      <c r="K453" s="728">
        <v>64.155999999999992</v>
      </c>
      <c r="L453" s="732">
        <v>20</v>
      </c>
      <c r="M453" s="732">
        <v>1217.3999999999996</v>
      </c>
      <c r="N453" s="728">
        <v>1</v>
      </c>
      <c r="O453" s="728">
        <v>60.869999999999983</v>
      </c>
      <c r="P453" s="732">
        <v>17</v>
      </c>
      <c r="Q453" s="732">
        <v>982.25999999999976</v>
      </c>
      <c r="R453" s="746">
        <v>0.80685066535239036</v>
      </c>
      <c r="S453" s="733">
        <v>57.779999999999987</v>
      </c>
    </row>
    <row r="454" spans="1:19" ht="14.4" customHeight="1" x14ac:dyDescent="0.3">
      <c r="A454" s="727" t="s">
        <v>1295</v>
      </c>
      <c r="B454" s="728" t="s">
        <v>1296</v>
      </c>
      <c r="C454" s="728" t="s">
        <v>548</v>
      </c>
      <c r="D454" s="728" t="s">
        <v>1287</v>
      </c>
      <c r="E454" s="728" t="s">
        <v>1300</v>
      </c>
      <c r="F454" s="728" t="s">
        <v>1448</v>
      </c>
      <c r="G454" s="728" t="s">
        <v>1449</v>
      </c>
      <c r="H454" s="732">
        <v>3836</v>
      </c>
      <c r="I454" s="732">
        <v>228980.40000000002</v>
      </c>
      <c r="J454" s="728">
        <v>1.3777350984292478</v>
      </c>
      <c r="K454" s="728">
        <v>59.692492179353501</v>
      </c>
      <c r="L454" s="732">
        <v>2868</v>
      </c>
      <c r="M454" s="732">
        <v>166200.59999999998</v>
      </c>
      <c r="N454" s="728">
        <v>1</v>
      </c>
      <c r="O454" s="728">
        <v>57.949999999999989</v>
      </c>
      <c r="P454" s="732">
        <v>2871</v>
      </c>
      <c r="Q454" s="732">
        <v>163991.51999999999</v>
      </c>
      <c r="R454" s="746">
        <v>0.98670835123338907</v>
      </c>
      <c r="S454" s="733">
        <v>57.12</v>
      </c>
    </row>
    <row r="455" spans="1:19" ht="14.4" customHeight="1" x14ac:dyDescent="0.3">
      <c r="A455" s="727" t="s">
        <v>1295</v>
      </c>
      <c r="B455" s="728" t="s">
        <v>1296</v>
      </c>
      <c r="C455" s="728" t="s">
        <v>548</v>
      </c>
      <c r="D455" s="728" t="s">
        <v>1287</v>
      </c>
      <c r="E455" s="728" t="s">
        <v>1450</v>
      </c>
      <c r="F455" s="728" t="s">
        <v>1451</v>
      </c>
      <c r="G455" s="728" t="s">
        <v>1452</v>
      </c>
      <c r="H455" s="732">
        <v>400</v>
      </c>
      <c r="I455" s="732">
        <v>353728.00000000099</v>
      </c>
      <c r="J455" s="728"/>
      <c r="K455" s="728">
        <v>884.32000000000244</v>
      </c>
      <c r="L455" s="732"/>
      <c r="M455" s="732"/>
      <c r="N455" s="728"/>
      <c r="O455" s="728"/>
      <c r="P455" s="732"/>
      <c r="Q455" s="732"/>
      <c r="R455" s="746"/>
      <c r="S455" s="733"/>
    </row>
    <row r="456" spans="1:19" ht="14.4" customHeight="1" x14ac:dyDescent="0.3">
      <c r="A456" s="727" t="s">
        <v>1295</v>
      </c>
      <c r="B456" s="728" t="s">
        <v>1296</v>
      </c>
      <c r="C456" s="728" t="s">
        <v>548</v>
      </c>
      <c r="D456" s="728" t="s">
        <v>1287</v>
      </c>
      <c r="E456" s="728" t="s">
        <v>1358</v>
      </c>
      <c r="F456" s="728" t="s">
        <v>1455</v>
      </c>
      <c r="G456" s="728" t="s">
        <v>1456</v>
      </c>
      <c r="H456" s="732">
        <v>416</v>
      </c>
      <c r="I456" s="732">
        <v>5965440</v>
      </c>
      <c r="J456" s="728">
        <v>0.89594659500824092</v>
      </c>
      <c r="K456" s="728">
        <v>14340</v>
      </c>
      <c r="L456" s="732">
        <v>459</v>
      </c>
      <c r="M456" s="732">
        <v>6658254</v>
      </c>
      <c r="N456" s="728">
        <v>1</v>
      </c>
      <c r="O456" s="728">
        <v>14506</v>
      </c>
      <c r="P456" s="732">
        <v>447</v>
      </c>
      <c r="Q456" s="732">
        <v>6484629</v>
      </c>
      <c r="R456" s="746">
        <v>0.97392334386762658</v>
      </c>
      <c r="S456" s="733">
        <v>14507</v>
      </c>
    </row>
    <row r="457" spans="1:19" ht="14.4" customHeight="1" x14ac:dyDescent="0.3">
      <c r="A457" s="727" t="s">
        <v>1295</v>
      </c>
      <c r="B457" s="728" t="s">
        <v>1296</v>
      </c>
      <c r="C457" s="728" t="s">
        <v>548</v>
      </c>
      <c r="D457" s="728" t="s">
        <v>1288</v>
      </c>
      <c r="E457" s="728" t="s">
        <v>1297</v>
      </c>
      <c r="F457" s="728" t="s">
        <v>1438</v>
      </c>
      <c r="G457" s="728" t="s">
        <v>676</v>
      </c>
      <c r="H457" s="732">
        <v>4.95</v>
      </c>
      <c r="I457" s="732">
        <v>9418.2100000000009</v>
      </c>
      <c r="J457" s="728">
        <v>8.2500087596356</v>
      </c>
      <c r="K457" s="728">
        <v>1902.668686868687</v>
      </c>
      <c r="L457" s="732">
        <v>0.6</v>
      </c>
      <c r="M457" s="732">
        <v>1141.5999999999999</v>
      </c>
      <c r="N457" s="728">
        <v>1</v>
      </c>
      <c r="O457" s="728">
        <v>1902.6666666666665</v>
      </c>
      <c r="P457" s="732"/>
      <c r="Q457" s="732"/>
      <c r="R457" s="746"/>
      <c r="S457" s="733"/>
    </row>
    <row r="458" spans="1:19" ht="14.4" customHeight="1" x14ac:dyDescent="0.3">
      <c r="A458" s="727" t="s">
        <v>1295</v>
      </c>
      <c r="B458" s="728" t="s">
        <v>1296</v>
      </c>
      <c r="C458" s="728" t="s">
        <v>548</v>
      </c>
      <c r="D458" s="728" t="s">
        <v>1288</v>
      </c>
      <c r="E458" s="728" t="s">
        <v>1297</v>
      </c>
      <c r="F458" s="728" t="s">
        <v>1441</v>
      </c>
      <c r="G458" s="728" t="s">
        <v>680</v>
      </c>
      <c r="H458" s="732">
        <v>0.08</v>
      </c>
      <c r="I458" s="732">
        <v>708.32</v>
      </c>
      <c r="J458" s="728"/>
      <c r="K458" s="728">
        <v>8854</v>
      </c>
      <c r="L458" s="732"/>
      <c r="M458" s="732"/>
      <c r="N458" s="728"/>
      <c r="O458" s="728"/>
      <c r="P458" s="732"/>
      <c r="Q458" s="732"/>
      <c r="R458" s="746"/>
      <c r="S458" s="733"/>
    </row>
    <row r="459" spans="1:19" ht="14.4" customHeight="1" x14ac:dyDescent="0.3">
      <c r="A459" s="727" t="s">
        <v>1295</v>
      </c>
      <c r="B459" s="728" t="s">
        <v>1296</v>
      </c>
      <c r="C459" s="728" t="s">
        <v>548</v>
      </c>
      <c r="D459" s="728" t="s">
        <v>1288</v>
      </c>
      <c r="E459" s="728" t="s">
        <v>1297</v>
      </c>
      <c r="F459" s="728" t="s">
        <v>1442</v>
      </c>
      <c r="G459" s="728" t="s">
        <v>680</v>
      </c>
      <c r="H459" s="732">
        <v>36.4</v>
      </c>
      <c r="I459" s="732">
        <v>64457.120000000017</v>
      </c>
      <c r="J459" s="728">
        <v>4.521739130434784</v>
      </c>
      <c r="K459" s="728">
        <v>1770.8000000000006</v>
      </c>
      <c r="L459" s="732">
        <v>8.0500000000000007</v>
      </c>
      <c r="M459" s="732">
        <v>14254.939999999999</v>
      </c>
      <c r="N459" s="728">
        <v>1</v>
      </c>
      <c r="O459" s="728">
        <v>1770.7999999999997</v>
      </c>
      <c r="P459" s="732"/>
      <c r="Q459" s="732"/>
      <c r="R459" s="746"/>
      <c r="S459" s="733"/>
    </row>
    <row r="460" spans="1:19" ht="14.4" customHeight="1" x14ac:dyDescent="0.3">
      <c r="A460" s="727" t="s">
        <v>1295</v>
      </c>
      <c r="B460" s="728" t="s">
        <v>1296</v>
      </c>
      <c r="C460" s="728" t="s">
        <v>548</v>
      </c>
      <c r="D460" s="728" t="s">
        <v>1288</v>
      </c>
      <c r="E460" s="728" t="s">
        <v>1297</v>
      </c>
      <c r="F460" s="728" t="s">
        <v>1443</v>
      </c>
      <c r="G460" s="728" t="s">
        <v>678</v>
      </c>
      <c r="H460" s="732">
        <v>2.4300000000000002</v>
      </c>
      <c r="I460" s="732">
        <v>2191.7100000000009</v>
      </c>
      <c r="J460" s="728">
        <v>3.7307607196963262</v>
      </c>
      <c r="K460" s="728">
        <v>901.93827160493856</v>
      </c>
      <c r="L460" s="732">
        <v>0.65</v>
      </c>
      <c r="M460" s="732">
        <v>587.47</v>
      </c>
      <c r="N460" s="728">
        <v>1</v>
      </c>
      <c r="O460" s="728">
        <v>903.8</v>
      </c>
      <c r="P460" s="732"/>
      <c r="Q460" s="732"/>
      <c r="R460" s="746"/>
      <c r="S460" s="733"/>
    </row>
    <row r="461" spans="1:19" ht="14.4" customHeight="1" x14ac:dyDescent="0.3">
      <c r="A461" s="727" t="s">
        <v>1295</v>
      </c>
      <c r="B461" s="728" t="s">
        <v>1296</v>
      </c>
      <c r="C461" s="728" t="s">
        <v>548</v>
      </c>
      <c r="D461" s="728" t="s">
        <v>1288</v>
      </c>
      <c r="E461" s="728" t="s">
        <v>1300</v>
      </c>
      <c r="F461" s="728" t="s">
        <v>1444</v>
      </c>
      <c r="G461" s="728" t="s">
        <v>1445</v>
      </c>
      <c r="H461" s="732">
        <v>38019</v>
      </c>
      <c r="I461" s="732">
        <v>1275062.7</v>
      </c>
      <c r="J461" s="728">
        <v>8.2394536302475316</v>
      </c>
      <c r="K461" s="728">
        <v>33.537512822536101</v>
      </c>
      <c r="L461" s="732">
        <v>4688</v>
      </c>
      <c r="M461" s="732">
        <v>154750.87999999998</v>
      </c>
      <c r="N461" s="728">
        <v>1</v>
      </c>
      <c r="O461" s="728">
        <v>33.01</v>
      </c>
      <c r="P461" s="732"/>
      <c r="Q461" s="732"/>
      <c r="R461" s="746"/>
      <c r="S461" s="733"/>
    </row>
    <row r="462" spans="1:19" ht="14.4" customHeight="1" x14ac:dyDescent="0.3">
      <c r="A462" s="727" t="s">
        <v>1295</v>
      </c>
      <c r="B462" s="728" t="s">
        <v>1296</v>
      </c>
      <c r="C462" s="728" t="s">
        <v>548</v>
      </c>
      <c r="D462" s="728" t="s">
        <v>1288</v>
      </c>
      <c r="E462" s="728" t="s">
        <v>1300</v>
      </c>
      <c r="F462" s="728" t="s">
        <v>1446</v>
      </c>
      <c r="G462" s="728" t="s">
        <v>1447</v>
      </c>
      <c r="H462" s="732">
        <v>1</v>
      </c>
      <c r="I462" s="732">
        <v>64.78</v>
      </c>
      <c r="J462" s="728"/>
      <c r="K462" s="728">
        <v>64.78</v>
      </c>
      <c r="L462" s="732"/>
      <c r="M462" s="732"/>
      <c r="N462" s="728"/>
      <c r="O462" s="728"/>
      <c r="P462" s="732"/>
      <c r="Q462" s="732"/>
      <c r="R462" s="746"/>
      <c r="S462" s="733"/>
    </row>
    <row r="463" spans="1:19" ht="14.4" customHeight="1" x14ac:dyDescent="0.3">
      <c r="A463" s="727" t="s">
        <v>1295</v>
      </c>
      <c r="B463" s="728" t="s">
        <v>1296</v>
      </c>
      <c r="C463" s="728" t="s">
        <v>548</v>
      </c>
      <c r="D463" s="728" t="s">
        <v>1288</v>
      </c>
      <c r="E463" s="728" t="s">
        <v>1450</v>
      </c>
      <c r="F463" s="728" t="s">
        <v>1451</v>
      </c>
      <c r="G463" s="728" t="s">
        <v>1452</v>
      </c>
      <c r="H463" s="732">
        <v>86</v>
      </c>
      <c r="I463" s="732">
        <v>76051.520000000048</v>
      </c>
      <c r="J463" s="728"/>
      <c r="K463" s="728">
        <v>884.3200000000005</v>
      </c>
      <c r="L463" s="732"/>
      <c r="M463" s="732"/>
      <c r="N463" s="728"/>
      <c r="O463" s="728"/>
      <c r="P463" s="732"/>
      <c r="Q463" s="732"/>
      <c r="R463" s="746"/>
      <c r="S463" s="733"/>
    </row>
    <row r="464" spans="1:19" ht="14.4" customHeight="1" x14ac:dyDescent="0.3">
      <c r="A464" s="727" t="s">
        <v>1295</v>
      </c>
      <c r="B464" s="728" t="s">
        <v>1296</v>
      </c>
      <c r="C464" s="728" t="s">
        <v>548</v>
      </c>
      <c r="D464" s="728" t="s">
        <v>1288</v>
      </c>
      <c r="E464" s="728" t="s">
        <v>1358</v>
      </c>
      <c r="F464" s="728" t="s">
        <v>1455</v>
      </c>
      <c r="G464" s="728" t="s">
        <v>1456</v>
      </c>
      <c r="H464" s="732">
        <v>88</v>
      </c>
      <c r="I464" s="732">
        <v>1261920</v>
      </c>
      <c r="J464" s="728">
        <v>4.5785772856240978</v>
      </c>
      <c r="K464" s="728">
        <v>14340</v>
      </c>
      <c r="L464" s="732">
        <v>19</v>
      </c>
      <c r="M464" s="732">
        <v>275614</v>
      </c>
      <c r="N464" s="728">
        <v>1</v>
      </c>
      <c r="O464" s="728">
        <v>14506</v>
      </c>
      <c r="P464" s="732"/>
      <c r="Q464" s="732"/>
      <c r="R464" s="746"/>
      <c r="S464" s="733"/>
    </row>
    <row r="465" spans="1:19" ht="14.4" customHeight="1" x14ac:dyDescent="0.3">
      <c r="A465" s="727" t="s">
        <v>1295</v>
      </c>
      <c r="B465" s="728" t="s">
        <v>1296</v>
      </c>
      <c r="C465" s="728" t="s">
        <v>548</v>
      </c>
      <c r="D465" s="728" t="s">
        <v>1289</v>
      </c>
      <c r="E465" s="728" t="s">
        <v>1297</v>
      </c>
      <c r="F465" s="728" t="s">
        <v>1438</v>
      </c>
      <c r="G465" s="728" t="s">
        <v>676</v>
      </c>
      <c r="H465" s="732">
        <v>3.55</v>
      </c>
      <c r="I465" s="732">
        <v>6754.5</v>
      </c>
      <c r="J465" s="728">
        <v>8.4025825392481277</v>
      </c>
      <c r="K465" s="728">
        <v>1902.6760563380283</v>
      </c>
      <c r="L465" s="732">
        <v>0.4</v>
      </c>
      <c r="M465" s="732">
        <v>803.86</v>
      </c>
      <c r="N465" s="728">
        <v>1</v>
      </c>
      <c r="O465" s="728">
        <v>2009.6499999999999</v>
      </c>
      <c r="P465" s="732"/>
      <c r="Q465" s="732"/>
      <c r="R465" s="746"/>
      <c r="S465" s="733"/>
    </row>
    <row r="466" spans="1:19" ht="14.4" customHeight="1" x14ac:dyDescent="0.3">
      <c r="A466" s="727" t="s">
        <v>1295</v>
      </c>
      <c r="B466" s="728" t="s">
        <v>1296</v>
      </c>
      <c r="C466" s="728" t="s">
        <v>548</v>
      </c>
      <c r="D466" s="728" t="s">
        <v>1289</v>
      </c>
      <c r="E466" s="728" t="s">
        <v>1297</v>
      </c>
      <c r="F466" s="728" t="s">
        <v>1441</v>
      </c>
      <c r="G466" s="728" t="s">
        <v>680</v>
      </c>
      <c r="H466" s="732">
        <v>0.04</v>
      </c>
      <c r="I466" s="732">
        <v>354.16</v>
      </c>
      <c r="J466" s="728">
        <v>1</v>
      </c>
      <c r="K466" s="728">
        <v>8854</v>
      </c>
      <c r="L466" s="732">
        <v>0.04</v>
      </c>
      <c r="M466" s="732">
        <v>354.16</v>
      </c>
      <c r="N466" s="728">
        <v>1</v>
      </c>
      <c r="O466" s="728">
        <v>8854</v>
      </c>
      <c r="P466" s="732"/>
      <c r="Q466" s="732"/>
      <c r="R466" s="746"/>
      <c r="S466" s="733"/>
    </row>
    <row r="467" spans="1:19" ht="14.4" customHeight="1" x14ac:dyDescent="0.3">
      <c r="A467" s="727" t="s">
        <v>1295</v>
      </c>
      <c r="B467" s="728" t="s">
        <v>1296</v>
      </c>
      <c r="C467" s="728" t="s">
        <v>548</v>
      </c>
      <c r="D467" s="728" t="s">
        <v>1289</v>
      </c>
      <c r="E467" s="728" t="s">
        <v>1297</v>
      </c>
      <c r="F467" s="728" t="s">
        <v>1442</v>
      </c>
      <c r="G467" s="728" t="s">
        <v>680</v>
      </c>
      <c r="H467" s="732">
        <v>0.55000000000000004</v>
      </c>
      <c r="I467" s="732">
        <v>973.94</v>
      </c>
      <c r="J467" s="728">
        <v>5.6122448979591837E-2</v>
      </c>
      <c r="K467" s="728">
        <v>1770.8</v>
      </c>
      <c r="L467" s="732">
        <v>9.8000000000000007</v>
      </c>
      <c r="M467" s="732">
        <v>17353.84</v>
      </c>
      <c r="N467" s="728">
        <v>1</v>
      </c>
      <c r="O467" s="728">
        <v>1770.8</v>
      </c>
      <c r="P467" s="732"/>
      <c r="Q467" s="732"/>
      <c r="R467" s="746"/>
      <c r="S467" s="733"/>
    </row>
    <row r="468" spans="1:19" ht="14.4" customHeight="1" x14ac:dyDescent="0.3">
      <c r="A468" s="727" t="s">
        <v>1295</v>
      </c>
      <c r="B468" s="728" t="s">
        <v>1296</v>
      </c>
      <c r="C468" s="728" t="s">
        <v>548</v>
      </c>
      <c r="D468" s="728" t="s">
        <v>1289</v>
      </c>
      <c r="E468" s="728" t="s">
        <v>1297</v>
      </c>
      <c r="F468" s="728" t="s">
        <v>1443</v>
      </c>
      <c r="G468" s="728" t="s">
        <v>678</v>
      </c>
      <c r="H468" s="732">
        <v>0.05</v>
      </c>
      <c r="I468" s="732">
        <v>45.19</v>
      </c>
      <c r="J468" s="728">
        <v>6.6666666666666652E-2</v>
      </c>
      <c r="K468" s="728">
        <v>903.8</v>
      </c>
      <c r="L468" s="732">
        <v>0.75000000000000011</v>
      </c>
      <c r="M468" s="732">
        <v>677.85000000000014</v>
      </c>
      <c r="N468" s="728">
        <v>1</v>
      </c>
      <c r="O468" s="728">
        <v>903.80000000000007</v>
      </c>
      <c r="P468" s="732"/>
      <c r="Q468" s="732"/>
      <c r="R468" s="746"/>
      <c r="S468" s="733"/>
    </row>
    <row r="469" spans="1:19" ht="14.4" customHeight="1" x14ac:dyDescent="0.3">
      <c r="A469" s="727" t="s">
        <v>1295</v>
      </c>
      <c r="B469" s="728" t="s">
        <v>1296</v>
      </c>
      <c r="C469" s="728" t="s">
        <v>548</v>
      </c>
      <c r="D469" s="728" t="s">
        <v>1289</v>
      </c>
      <c r="E469" s="728" t="s">
        <v>1300</v>
      </c>
      <c r="F469" s="728" t="s">
        <v>1444</v>
      </c>
      <c r="G469" s="728" t="s">
        <v>1445</v>
      </c>
      <c r="H469" s="732">
        <v>4034</v>
      </c>
      <c r="I469" s="732">
        <v>135340.70000000001</v>
      </c>
      <c r="J469" s="728">
        <v>0.65224163408286606</v>
      </c>
      <c r="K469" s="728">
        <v>33.550000000000004</v>
      </c>
      <c r="L469" s="732">
        <v>6286</v>
      </c>
      <c r="M469" s="732">
        <v>207500.86</v>
      </c>
      <c r="N469" s="728">
        <v>1</v>
      </c>
      <c r="O469" s="728">
        <v>33.01</v>
      </c>
      <c r="P469" s="732"/>
      <c r="Q469" s="732"/>
      <c r="R469" s="746"/>
      <c r="S469" s="733"/>
    </row>
    <row r="470" spans="1:19" ht="14.4" customHeight="1" x14ac:dyDescent="0.3">
      <c r="A470" s="727" t="s">
        <v>1295</v>
      </c>
      <c r="B470" s="728" t="s">
        <v>1296</v>
      </c>
      <c r="C470" s="728" t="s">
        <v>548</v>
      </c>
      <c r="D470" s="728" t="s">
        <v>1289</v>
      </c>
      <c r="E470" s="728" t="s">
        <v>1450</v>
      </c>
      <c r="F470" s="728" t="s">
        <v>1451</v>
      </c>
      <c r="G470" s="728" t="s">
        <v>1452</v>
      </c>
      <c r="H470" s="732">
        <v>8</v>
      </c>
      <c r="I470" s="732">
        <v>7074.5599999999995</v>
      </c>
      <c r="J470" s="728"/>
      <c r="K470" s="728">
        <v>884.31999999999994</v>
      </c>
      <c r="L470" s="732"/>
      <c r="M470" s="732"/>
      <c r="N470" s="728"/>
      <c r="O470" s="728"/>
      <c r="P470" s="732"/>
      <c r="Q470" s="732"/>
      <c r="R470" s="746"/>
      <c r="S470" s="733"/>
    </row>
    <row r="471" spans="1:19" ht="14.4" customHeight="1" x14ac:dyDescent="0.3">
      <c r="A471" s="727" t="s">
        <v>1295</v>
      </c>
      <c r="B471" s="728" t="s">
        <v>1296</v>
      </c>
      <c r="C471" s="728" t="s">
        <v>548</v>
      </c>
      <c r="D471" s="728" t="s">
        <v>1289</v>
      </c>
      <c r="E471" s="728" t="s">
        <v>1358</v>
      </c>
      <c r="F471" s="728" t="s">
        <v>1455</v>
      </c>
      <c r="G471" s="728" t="s">
        <v>1456</v>
      </c>
      <c r="H471" s="732">
        <v>8</v>
      </c>
      <c r="I471" s="732">
        <v>114720</v>
      </c>
      <c r="J471" s="728">
        <v>0.32951881979870401</v>
      </c>
      <c r="K471" s="728">
        <v>14340</v>
      </c>
      <c r="L471" s="732">
        <v>24</v>
      </c>
      <c r="M471" s="732">
        <v>348144</v>
      </c>
      <c r="N471" s="728">
        <v>1</v>
      </c>
      <c r="O471" s="728">
        <v>14506</v>
      </c>
      <c r="P471" s="732"/>
      <c r="Q471" s="732"/>
      <c r="R471" s="746"/>
      <c r="S471" s="733"/>
    </row>
    <row r="472" spans="1:19" ht="14.4" customHeight="1" x14ac:dyDescent="0.3">
      <c r="A472" s="727" t="s">
        <v>1295</v>
      </c>
      <c r="B472" s="728" t="s">
        <v>1296</v>
      </c>
      <c r="C472" s="728" t="s">
        <v>548</v>
      </c>
      <c r="D472" s="728" t="s">
        <v>759</v>
      </c>
      <c r="E472" s="728" t="s">
        <v>1297</v>
      </c>
      <c r="F472" s="728" t="s">
        <v>1438</v>
      </c>
      <c r="G472" s="728" t="s">
        <v>676</v>
      </c>
      <c r="H472" s="732">
        <v>49.019999999999996</v>
      </c>
      <c r="I472" s="732">
        <v>93268.959999999992</v>
      </c>
      <c r="J472" s="728">
        <v>8.8401485790868968</v>
      </c>
      <c r="K472" s="728">
        <v>1902.671562627499</v>
      </c>
      <c r="L472" s="732">
        <v>5.25</v>
      </c>
      <c r="M472" s="732">
        <v>10550.609999999999</v>
      </c>
      <c r="N472" s="728">
        <v>1</v>
      </c>
      <c r="O472" s="728">
        <v>2009.6399999999999</v>
      </c>
      <c r="P472" s="732">
        <v>18.150000000000002</v>
      </c>
      <c r="Q472" s="732">
        <v>36464.94999999999</v>
      </c>
      <c r="R472" s="746">
        <v>3.4561935281467133</v>
      </c>
      <c r="S472" s="733">
        <v>2009.0881542699717</v>
      </c>
    </row>
    <row r="473" spans="1:19" ht="14.4" customHeight="1" x14ac:dyDescent="0.3">
      <c r="A473" s="727" t="s">
        <v>1295</v>
      </c>
      <c r="B473" s="728" t="s">
        <v>1296</v>
      </c>
      <c r="C473" s="728" t="s">
        <v>548</v>
      </c>
      <c r="D473" s="728" t="s">
        <v>759</v>
      </c>
      <c r="E473" s="728" t="s">
        <v>1297</v>
      </c>
      <c r="F473" s="728" t="s">
        <v>1441</v>
      </c>
      <c r="G473" s="728" t="s">
        <v>680</v>
      </c>
      <c r="H473" s="732">
        <v>1.3600000000000003</v>
      </c>
      <c r="I473" s="732">
        <v>12041.439999999999</v>
      </c>
      <c r="J473" s="728">
        <v>1.5722543352601157</v>
      </c>
      <c r="K473" s="728">
        <v>8853.9999999999964</v>
      </c>
      <c r="L473" s="732">
        <v>0.87</v>
      </c>
      <c r="M473" s="732">
        <v>7658.7099999999991</v>
      </c>
      <c r="N473" s="728">
        <v>1</v>
      </c>
      <c r="O473" s="728">
        <v>8803.1149425287349</v>
      </c>
      <c r="P473" s="732">
        <v>0.28000000000000003</v>
      </c>
      <c r="Q473" s="732">
        <v>2546.64</v>
      </c>
      <c r="R473" s="746">
        <v>0.33251552807195994</v>
      </c>
      <c r="S473" s="733">
        <v>9095.1428571428551</v>
      </c>
    </row>
    <row r="474" spans="1:19" ht="14.4" customHeight="1" x14ac:dyDescent="0.3">
      <c r="A474" s="727" t="s">
        <v>1295</v>
      </c>
      <c r="B474" s="728" t="s">
        <v>1296</v>
      </c>
      <c r="C474" s="728" t="s">
        <v>548</v>
      </c>
      <c r="D474" s="728" t="s">
        <v>759</v>
      </c>
      <c r="E474" s="728" t="s">
        <v>1297</v>
      </c>
      <c r="F474" s="728" t="s">
        <v>1442</v>
      </c>
      <c r="G474" s="728" t="s">
        <v>680</v>
      </c>
      <c r="H474" s="732">
        <v>147.50000000000006</v>
      </c>
      <c r="I474" s="732">
        <v>261192.99999999985</v>
      </c>
      <c r="J474" s="728">
        <v>0.60820980428811433</v>
      </c>
      <c r="K474" s="728">
        <v>1770.7999999999984</v>
      </c>
      <c r="L474" s="732">
        <v>242.54000000000011</v>
      </c>
      <c r="M474" s="732">
        <v>429445.56000000035</v>
      </c>
      <c r="N474" s="728">
        <v>1</v>
      </c>
      <c r="O474" s="728">
        <v>1770.6174651603865</v>
      </c>
      <c r="P474" s="732">
        <v>182.22000000000003</v>
      </c>
      <c r="Q474" s="732">
        <v>331445.9099999998</v>
      </c>
      <c r="R474" s="746">
        <v>0.77179959667064557</v>
      </c>
      <c r="S474" s="733">
        <v>1818.9326638129719</v>
      </c>
    </row>
    <row r="475" spans="1:19" ht="14.4" customHeight="1" x14ac:dyDescent="0.3">
      <c r="A475" s="727" t="s">
        <v>1295</v>
      </c>
      <c r="B475" s="728" t="s">
        <v>1296</v>
      </c>
      <c r="C475" s="728" t="s">
        <v>548</v>
      </c>
      <c r="D475" s="728" t="s">
        <v>759</v>
      </c>
      <c r="E475" s="728" t="s">
        <v>1297</v>
      </c>
      <c r="F475" s="728" t="s">
        <v>1443</v>
      </c>
      <c r="G475" s="728" t="s">
        <v>678</v>
      </c>
      <c r="H475" s="732">
        <v>10.359999999999996</v>
      </c>
      <c r="I475" s="732">
        <v>9354.3199999999961</v>
      </c>
      <c r="J475" s="728">
        <v>0.6809223073406645</v>
      </c>
      <c r="K475" s="728">
        <v>902.92664092664086</v>
      </c>
      <c r="L475" s="732">
        <v>15.240000000000022</v>
      </c>
      <c r="M475" s="732">
        <v>13737.720000000005</v>
      </c>
      <c r="N475" s="728">
        <v>1</v>
      </c>
      <c r="O475" s="728">
        <v>901.42519685039269</v>
      </c>
      <c r="P475" s="732">
        <v>12.750000000000021</v>
      </c>
      <c r="Q475" s="732">
        <v>11478.280000000002</v>
      </c>
      <c r="R475" s="746">
        <v>0.83553020442984705</v>
      </c>
      <c r="S475" s="733">
        <v>900.25725490195953</v>
      </c>
    </row>
    <row r="476" spans="1:19" ht="14.4" customHeight="1" x14ac:dyDescent="0.3">
      <c r="A476" s="727" t="s">
        <v>1295</v>
      </c>
      <c r="B476" s="728" t="s">
        <v>1296</v>
      </c>
      <c r="C476" s="728" t="s">
        <v>548</v>
      </c>
      <c r="D476" s="728" t="s">
        <v>759</v>
      </c>
      <c r="E476" s="728" t="s">
        <v>1300</v>
      </c>
      <c r="F476" s="728" t="s">
        <v>1444</v>
      </c>
      <c r="G476" s="728" t="s">
        <v>1445</v>
      </c>
      <c r="H476" s="732">
        <v>181056</v>
      </c>
      <c r="I476" s="732">
        <v>6072016.9000000022</v>
      </c>
      <c r="J476" s="728">
        <v>1.2735823423048374</v>
      </c>
      <c r="K476" s="728">
        <v>33.536678707140346</v>
      </c>
      <c r="L476" s="732">
        <v>144431</v>
      </c>
      <c r="M476" s="732">
        <v>4767667.3099999996</v>
      </c>
      <c r="N476" s="728">
        <v>1</v>
      </c>
      <c r="O476" s="728">
        <v>33.01</v>
      </c>
      <c r="P476" s="732">
        <v>114122</v>
      </c>
      <c r="Q476" s="732">
        <v>3846006.4000000018</v>
      </c>
      <c r="R476" s="746">
        <v>0.80668514599018903</v>
      </c>
      <c r="S476" s="733">
        <v>33.70083244247386</v>
      </c>
    </row>
    <row r="477" spans="1:19" ht="14.4" customHeight="1" x14ac:dyDescent="0.3">
      <c r="A477" s="727" t="s">
        <v>1295</v>
      </c>
      <c r="B477" s="728" t="s">
        <v>1296</v>
      </c>
      <c r="C477" s="728" t="s">
        <v>548</v>
      </c>
      <c r="D477" s="728" t="s">
        <v>759</v>
      </c>
      <c r="E477" s="728" t="s">
        <v>1300</v>
      </c>
      <c r="F477" s="728" t="s">
        <v>1446</v>
      </c>
      <c r="G477" s="728" t="s">
        <v>1447</v>
      </c>
      <c r="H477" s="732">
        <v>7</v>
      </c>
      <c r="I477" s="732">
        <v>448.78</v>
      </c>
      <c r="J477" s="728"/>
      <c r="K477" s="728">
        <v>64.111428571428561</v>
      </c>
      <c r="L477" s="732"/>
      <c r="M477" s="732"/>
      <c r="N477" s="728"/>
      <c r="O477" s="728"/>
      <c r="P477" s="732">
        <v>19</v>
      </c>
      <c r="Q477" s="732">
        <v>1097.8199999999997</v>
      </c>
      <c r="R477" s="746"/>
      <c r="S477" s="733">
        <v>57.779999999999987</v>
      </c>
    </row>
    <row r="478" spans="1:19" ht="14.4" customHeight="1" x14ac:dyDescent="0.3">
      <c r="A478" s="727" t="s">
        <v>1295</v>
      </c>
      <c r="B478" s="728" t="s">
        <v>1296</v>
      </c>
      <c r="C478" s="728" t="s">
        <v>548</v>
      </c>
      <c r="D478" s="728" t="s">
        <v>759</v>
      </c>
      <c r="E478" s="728" t="s">
        <v>1450</v>
      </c>
      <c r="F478" s="728" t="s">
        <v>1451</v>
      </c>
      <c r="G478" s="728" t="s">
        <v>1452</v>
      </c>
      <c r="H478" s="732">
        <v>413</v>
      </c>
      <c r="I478" s="732">
        <v>365224.16000000073</v>
      </c>
      <c r="J478" s="728"/>
      <c r="K478" s="728">
        <v>884.32000000000176</v>
      </c>
      <c r="L478" s="732"/>
      <c r="M478" s="732"/>
      <c r="N478" s="728"/>
      <c r="O478" s="728"/>
      <c r="P478" s="732"/>
      <c r="Q478" s="732"/>
      <c r="R478" s="746"/>
      <c r="S478" s="733"/>
    </row>
    <row r="479" spans="1:19" ht="14.4" customHeight="1" x14ac:dyDescent="0.3">
      <c r="A479" s="727" t="s">
        <v>1295</v>
      </c>
      <c r="B479" s="728" t="s">
        <v>1296</v>
      </c>
      <c r="C479" s="728" t="s">
        <v>548</v>
      </c>
      <c r="D479" s="728" t="s">
        <v>759</v>
      </c>
      <c r="E479" s="728" t="s">
        <v>1358</v>
      </c>
      <c r="F479" s="728" t="s">
        <v>1453</v>
      </c>
      <c r="G479" s="728" t="s">
        <v>1454</v>
      </c>
      <c r="H479" s="732"/>
      <c r="I479" s="732"/>
      <c r="J479" s="728"/>
      <c r="K479" s="728"/>
      <c r="L479" s="732">
        <v>1</v>
      </c>
      <c r="M479" s="732">
        <v>8595</v>
      </c>
      <c r="N479" s="728">
        <v>1</v>
      </c>
      <c r="O479" s="728">
        <v>8595</v>
      </c>
      <c r="P479" s="732"/>
      <c r="Q479" s="732"/>
      <c r="R479" s="746"/>
      <c r="S479" s="733"/>
    </row>
    <row r="480" spans="1:19" ht="14.4" customHeight="1" x14ac:dyDescent="0.3">
      <c r="A480" s="727" t="s">
        <v>1295</v>
      </c>
      <c r="B480" s="728" t="s">
        <v>1296</v>
      </c>
      <c r="C480" s="728" t="s">
        <v>548</v>
      </c>
      <c r="D480" s="728" t="s">
        <v>759</v>
      </c>
      <c r="E480" s="728" t="s">
        <v>1358</v>
      </c>
      <c r="F480" s="728" t="s">
        <v>1455</v>
      </c>
      <c r="G480" s="728" t="s">
        <v>1456</v>
      </c>
      <c r="H480" s="732">
        <v>431</v>
      </c>
      <c r="I480" s="732">
        <v>6180540</v>
      </c>
      <c r="J480" s="728">
        <v>0.77891742961558363</v>
      </c>
      <c r="K480" s="728">
        <v>14340</v>
      </c>
      <c r="L480" s="732">
        <v>547</v>
      </c>
      <c r="M480" s="732">
        <v>7934782</v>
      </c>
      <c r="N480" s="728">
        <v>1</v>
      </c>
      <c r="O480" s="728">
        <v>14506</v>
      </c>
      <c r="P480" s="732">
        <v>451</v>
      </c>
      <c r="Q480" s="732">
        <v>6542657</v>
      </c>
      <c r="R480" s="746">
        <v>0.82455409613017727</v>
      </c>
      <c r="S480" s="733">
        <v>14507</v>
      </c>
    </row>
    <row r="481" spans="1:19" ht="14.4" customHeight="1" x14ac:dyDescent="0.3">
      <c r="A481" s="727" t="s">
        <v>1295</v>
      </c>
      <c r="B481" s="728" t="s">
        <v>1296</v>
      </c>
      <c r="C481" s="728" t="s">
        <v>548</v>
      </c>
      <c r="D481" s="728" t="s">
        <v>1290</v>
      </c>
      <c r="E481" s="728" t="s">
        <v>1297</v>
      </c>
      <c r="F481" s="728" t="s">
        <v>1438</v>
      </c>
      <c r="G481" s="728" t="s">
        <v>676</v>
      </c>
      <c r="H481" s="732"/>
      <c r="I481" s="732"/>
      <c r="J481" s="728"/>
      <c r="K481" s="728"/>
      <c r="L481" s="732">
        <v>3.3000000000000003</v>
      </c>
      <c r="M481" s="732">
        <v>6631.8300000000008</v>
      </c>
      <c r="N481" s="728">
        <v>1</v>
      </c>
      <c r="O481" s="728">
        <v>2009.6454545454546</v>
      </c>
      <c r="P481" s="732">
        <v>7.45</v>
      </c>
      <c r="Q481" s="732">
        <v>14971.829999999998</v>
      </c>
      <c r="R481" s="746">
        <v>2.2575714395574065</v>
      </c>
      <c r="S481" s="733">
        <v>2009.6416107382547</v>
      </c>
    </row>
    <row r="482" spans="1:19" ht="14.4" customHeight="1" x14ac:dyDescent="0.3">
      <c r="A482" s="727" t="s">
        <v>1295</v>
      </c>
      <c r="B482" s="728" t="s">
        <v>1296</v>
      </c>
      <c r="C482" s="728" t="s">
        <v>548</v>
      </c>
      <c r="D482" s="728" t="s">
        <v>1290</v>
      </c>
      <c r="E482" s="728" t="s">
        <v>1297</v>
      </c>
      <c r="F482" s="728" t="s">
        <v>1441</v>
      </c>
      <c r="G482" s="728" t="s">
        <v>680</v>
      </c>
      <c r="H482" s="732"/>
      <c r="I482" s="732"/>
      <c r="J482" s="728"/>
      <c r="K482" s="728"/>
      <c r="L482" s="732">
        <v>0.1</v>
      </c>
      <c r="M482" s="732">
        <v>885.40000000000009</v>
      </c>
      <c r="N482" s="728">
        <v>1</v>
      </c>
      <c r="O482" s="728">
        <v>8854</v>
      </c>
      <c r="P482" s="732"/>
      <c r="Q482" s="732"/>
      <c r="R482" s="746"/>
      <c r="S482" s="733"/>
    </row>
    <row r="483" spans="1:19" ht="14.4" customHeight="1" x14ac:dyDescent="0.3">
      <c r="A483" s="727" t="s">
        <v>1295</v>
      </c>
      <c r="B483" s="728" t="s">
        <v>1296</v>
      </c>
      <c r="C483" s="728" t="s">
        <v>548</v>
      </c>
      <c r="D483" s="728" t="s">
        <v>1290</v>
      </c>
      <c r="E483" s="728" t="s">
        <v>1297</v>
      </c>
      <c r="F483" s="728" t="s">
        <v>1442</v>
      </c>
      <c r="G483" s="728" t="s">
        <v>680</v>
      </c>
      <c r="H483" s="732"/>
      <c r="I483" s="732"/>
      <c r="J483" s="728"/>
      <c r="K483" s="728"/>
      <c r="L483" s="732">
        <v>21.4</v>
      </c>
      <c r="M483" s="732">
        <v>37895.12000000001</v>
      </c>
      <c r="N483" s="728">
        <v>1</v>
      </c>
      <c r="O483" s="728">
        <v>1770.8000000000006</v>
      </c>
      <c r="P483" s="732">
        <v>21.200000000000003</v>
      </c>
      <c r="Q483" s="732">
        <v>38563.689999999995</v>
      </c>
      <c r="R483" s="746">
        <v>1.0176426410577399</v>
      </c>
      <c r="S483" s="733">
        <v>1819.0419811320751</v>
      </c>
    </row>
    <row r="484" spans="1:19" ht="14.4" customHeight="1" x14ac:dyDescent="0.3">
      <c r="A484" s="727" t="s">
        <v>1295</v>
      </c>
      <c r="B484" s="728" t="s">
        <v>1296</v>
      </c>
      <c r="C484" s="728" t="s">
        <v>548</v>
      </c>
      <c r="D484" s="728" t="s">
        <v>1290</v>
      </c>
      <c r="E484" s="728" t="s">
        <v>1297</v>
      </c>
      <c r="F484" s="728" t="s">
        <v>1443</v>
      </c>
      <c r="G484" s="728" t="s">
        <v>678</v>
      </c>
      <c r="H484" s="732"/>
      <c r="I484" s="732"/>
      <c r="J484" s="728"/>
      <c r="K484" s="728"/>
      <c r="L484" s="732">
        <v>1.3500000000000005</v>
      </c>
      <c r="M484" s="732">
        <v>1220.1300000000006</v>
      </c>
      <c r="N484" s="728">
        <v>1</v>
      </c>
      <c r="O484" s="728">
        <v>903.80000000000007</v>
      </c>
      <c r="P484" s="732">
        <v>1.5300000000000005</v>
      </c>
      <c r="Q484" s="732">
        <v>1378.2900000000002</v>
      </c>
      <c r="R484" s="746">
        <v>1.1296255317056376</v>
      </c>
      <c r="S484" s="733">
        <v>900.84313725490176</v>
      </c>
    </row>
    <row r="485" spans="1:19" ht="14.4" customHeight="1" x14ac:dyDescent="0.3">
      <c r="A485" s="727" t="s">
        <v>1295</v>
      </c>
      <c r="B485" s="728" t="s">
        <v>1296</v>
      </c>
      <c r="C485" s="728" t="s">
        <v>548</v>
      </c>
      <c r="D485" s="728" t="s">
        <v>1290</v>
      </c>
      <c r="E485" s="728" t="s">
        <v>1300</v>
      </c>
      <c r="F485" s="728" t="s">
        <v>1444</v>
      </c>
      <c r="G485" s="728" t="s">
        <v>1445</v>
      </c>
      <c r="H485" s="732"/>
      <c r="I485" s="732"/>
      <c r="J485" s="728"/>
      <c r="K485" s="728"/>
      <c r="L485" s="732">
        <v>14331</v>
      </c>
      <c r="M485" s="732">
        <v>473066.30999999988</v>
      </c>
      <c r="N485" s="728">
        <v>1</v>
      </c>
      <c r="O485" s="728">
        <v>33.009999999999991</v>
      </c>
      <c r="P485" s="732">
        <v>17229</v>
      </c>
      <c r="Q485" s="732">
        <v>581673.62000000023</v>
      </c>
      <c r="R485" s="746">
        <v>1.2295815781089978</v>
      </c>
      <c r="S485" s="733">
        <v>33.761310580997169</v>
      </c>
    </row>
    <row r="486" spans="1:19" ht="14.4" customHeight="1" x14ac:dyDescent="0.3">
      <c r="A486" s="727" t="s">
        <v>1295</v>
      </c>
      <c r="B486" s="728" t="s">
        <v>1296</v>
      </c>
      <c r="C486" s="728" t="s">
        <v>548</v>
      </c>
      <c r="D486" s="728" t="s">
        <v>1290</v>
      </c>
      <c r="E486" s="728" t="s">
        <v>1358</v>
      </c>
      <c r="F486" s="728" t="s">
        <v>1455</v>
      </c>
      <c r="G486" s="728" t="s">
        <v>1456</v>
      </c>
      <c r="H486" s="732"/>
      <c r="I486" s="732"/>
      <c r="J486" s="728"/>
      <c r="K486" s="728"/>
      <c r="L486" s="732">
        <v>55</v>
      </c>
      <c r="M486" s="732">
        <v>797830</v>
      </c>
      <c r="N486" s="728">
        <v>1</v>
      </c>
      <c r="O486" s="728">
        <v>14506</v>
      </c>
      <c r="P486" s="732">
        <v>65</v>
      </c>
      <c r="Q486" s="732">
        <v>942955</v>
      </c>
      <c r="R486" s="746">
        <v>1.1818996528082424</v>
      </c>
      <c r="S486" s="733">
        <v>14507</v>
      </c>
    </row>
    <row r="487" spans="1:19" ht="14.4" customHeight="1" x14ac:dyDescent="0.3">
      <c r="A487" s="727" t="s">
        <v>1295</v>
      </c>
      <c r="B487" s="728" t="s">
        <v>1296</v>
      </c>
      <c r="C487" s="728" t="s">
        <v>548</v>
      </c>
      <c r="D487" s="728" t="s">
        <v>760</v>
      </c>
      <c r="E487" s="728" t="s">
        <v>1297</v>
      </c>
      <c r="F487" s="728" t="s">
        <v>1438</v>
      </c>
      <c r="G487" s="728" t="s">
        <v>676</v>
      </c>
      <c r="H487" s="732">
        <v>8.52</v>
      </c>
      <c r="I487" s="732">
        <v>16210.760000000002</v>
      </c>
      <c r="J487" s="728">
        <v>3.1508773839419693</v>
      </c>
      <c r="K487" s="728">
        <v>1902.6713615023477</v>
      </c>
      <c r="L487" s="732">
        <v>2.6</v>
      </c>
      <c r="M487" s="732">
        <v>5144.84</v>
      </c>
      <c r="N487" s="728">
        <v>1</v>
      </c>
      <c r="O487" s="728">
        <v>1978.7846153846153</v>
      </c>
      <c r="P487" s="732">
        <v>2.78</v>
      </c>
      <c r="Q487" s="732">
        <v>5576.75</v>
      </c>
      <c r="R487" s="746">
        <v>1.0839501325600018</v>
      </c>
      <c r="S487" s="733">
        <v>2006.0251798561153</v>
      </c>
    </row>
    <row r="488" spans="1:19" ht="14.4" customHeight="1" x14ac:dyDescent="0.3">
      <c r="A488" s="727" t="s">
        <v>1295</v>
      </c>
      <c r="B488" s="728" t="s">
        <v>1296</v>
      </c>
      <c r="C488" s="728" t="s">
        <v>548</v>
      </c>
      <c r="D488" s="728" t="s">
        <v>760</v>
      </c>
      <c r="E488" s="728" t="s">
        <v>1297</v>
      </c>
      <c r="F488" s="728" t="s">
        <v>1441</v>
      </c>
      <c r="G488" s="728" t="s">
        <v>680</v>
      </c>
      <c r="H488" s="732">
        <v>0.08</v>
      </c>
      <c r="I488" s="732">
        <v>708.32</v>
      </c>
      <c r="J488" s="728">
        <v>0.79999999999999993</v>
      </c>
      <c r="K488" s="728">
        <v>8854</v>
      </c>
      <c r="L488" s="732">
        <v>0.1</v>
      </c>
      <c r="M488" s="732">
        <v>885.40000000000009</v>
      </c>
      <c r="N488" s="728">
        <v>1</v>
      </c>
      <c r="O488" s="728">
        <v>8854</v>
      </c>
      <c r="P488" s="732"/>
      <c r="Q488" s="732"/>
      <c r="R488" s="746"/>
      <c r="S488" s="733"/>
    </row>
    <row r="489" spans="1:19" ht="14.4" customHeight="1" x14ac:dyDescent="0.3">
      <c r="A489" s="727" t="s">
        <v>1295</v>
      </c>
      <c r="B489" s="728" t="s">
        <v>1296</v>
      </c>
      <c r="C489" s="728" t="s">
        <v>548</v>
      </c>
      <c r="D489" s="728" t="s">
        <v>760</v>
      </c>
      <c r="E489" s="728" t="s">
        <v>1297</v>
      </c>
      <c r="F489" s="728" t="s">
        <v>1442</v>
      </c>
      <c r="G489" s="728" t="s">
        <v>680</v>
      </c>
      <c r="H489" s="732">
        <v>21.25</v>
      </c>
      <c r="I489" s="732">
        <v>37629.500000000015</v>
      </c>
      <c r="J489" s="728">
        <v>1.0240963855421692</v>
      </c>
      <c r="K489" s="728">
        <v>1770.8000000000006</v>
      </c>
      <c r="L489" s="732">
        <v>20.760000000000005</v>
      </c>
      <c r="M489" s="732">
        <v>36744.1</v>
      </c>
      <c r="N489" s="728">
        <v>1</v>
      </c>
      <c r="O489" s="728">
        <v>1769.9470134874755</v>
      </c>
      <c r="P489" s="732">
        <v>18.900000000000002</v>
      </c>
      <c r="Q489" s="732">
        <v>34379.900000000009</v>
      </c>
      <c r="R489" s="746">
        <v>0.93565769742625371</v>
      </c>
      <c r="S489" s="733">
        <v>1819.0423280423283</v>
      </c>
    </row>
    <row r="490" spans="1:19" ht="14.4" customHeight="1" x14ac:dyDescent="0.3">
      <c r="A490" s="727" t="s">
        <v>1295</v>
      </c>
      <c r="B490" s="728" t="s">
        <v>1296</v>
      </c>
      <c r="C490" s="728" t="s">
        <v>548</v>
      </c>
      <c r="D490" s="728" t="s">
        <v>760</v>
      </c>
      <c r="E490" s="728" t="s">
        <v>1297</v>
      </c>
      <c r="F490" s="728" t="s">
        <v>1443</v>
      </c>
      <c r="G490" s="728" t="s">
        <v>678</v>
      </c>
      <c r="H490" s="732">
        <v>1.2800000000000005</v>
      </c>
      <c r="I490" s="732">
        <v>1152.3400000000001</v>
      </c>
      <c r="J490" s="728">
        <v>0.89473643344643605</v>
      </c>
      <c r="K490" s="728">
        <v>900.26562499999977</v>
      </c>
      <c r="L490" s="732">
        <v>1.4300000000000008</v>
      </c>
      <c r="M490" s="732">
        <v>1287.9100000000008</v>
      </c>
      <c r="N490" s="728">
        <v>1</v>
      </c>
      <c r="O490" s="728">
        <v>900.63636363636363</v>
      </c>
      <c r="P490" s="732">
        <v>1.5300000000000005</v>
      </c>
      <c r="Q490" s="732">
        <v>1378.2900000000004</v>
      </c>
      <c r="R490" s="746">
        <v>1.0701757110357086</v>
      </c>
      <c r="S490" s="733">
        <v>900.84313725490199</v>
      </c>
    </row>
    <row r="491" spans="1:19" ht="14.4" customHeight="1" x14ac:dyDescent="0.3">
      <c r="A491" s="727" t="s">
        <v>1295</v>
      </c>
      <c r="B491" s="728" t="s">
        <v>1296</v>
      </c>
      <c r="C491" s="728" t="s">
        <v>548</v>
      </c>
      <c r="D491" s="728" t="s">
        <v>760</v>
      </c>
      <c r="E491" s="728" t="s">
        <v>1300</v>
      </c>
      <c r="F491" s="728" t="s">
        <v>1444</v>
      </c>
      <c r="G491" s="728" t="s">
        <v>1445</v>
      </c>
      <c r="H491" s="732">
        <v>25470</v>
      </c>
      <c r="I491" s="732">
        <v>853998.55</v>
      </c>
      <c r="J491" s="728">
        <v>1.8998975010231989</v>
      </c>
      <c r="K491" s="728">
        <v>33.529585787200631</v>
      </c>
      <c r="L491" s="732">
        <v>13617</v>
      </c>
      <c r="M491" s="732">
        <v>449497.17000000004</v>
      </c>
      <c r="N491" s="728">
        <v>1</v>
      </c>
      <c r="O491" s="728">
        <v>33.010000000000005</v>
      </c>
      <c r="P491" s="732">
        <v>12212</v>
      </c>
      <c r="Q491" s="732">
        <v>411038.09000000008</v>
      </c>
      <c r="R491" s="746">
        <v>0.91443977277988209</v>
      </c>
      <c r="S491" s="733">
        <v>33.658539960694405</v>
      </c>
    </row>
    <row r="492" spans="1:19" ht="14.4" customHeight="1" x14ac:dyDescent="0.3">
      <c r="A492" s="727" t="s">
        <v>1295</v>
      </c>
      <c r="B492" s="728" t="s">
        <v>1296</v>
      </c>
      <c r="C492" s="728" t="s">
        <v>548</v>
      </c>
      <c r="D492" s="728" t="s">
        <v>760</v>
      </c>
      <c r="E492" s="728" t="s">
        <v>1300</v>
      </c>
      <c r="F492" s="728" t="s">
        <v>1446</v>
      </c>
      <c r="G492" s="728" t="s">
        <v>1447</v>
      </c>
      <c r="H492" s="732">
        <v>2</v>
      </c>
      <c r="I492" s="732">
        <v>128</v>
      </c>
      <c r="J492" s="728"/>
      <c r="K492" s="728">
        <v>64</v>
      </c>
      <c r="L492" s="732"/>
      <c r="M492" s="732"/>
      <c r="N492" s="728"/>
      <c r="O492" s="728"/>
      <c r="P492" s="732">
        <v>1</v>
      </c>
      <c r="Q492" s="732">
        <v>57.78</v>
      </c>
      <c r="R492" s="746"/>
      <c r="S492" s="733">
        <v>57.78</v>
      </c>
    </row>
    <row r="493" spans="1:19" ht="14.4" customHeight="1" x14ac:dyDescent="0.3">
      <c r="A493" s="727" t="s">
        <v>1295</v>
      </c>
      <c r="B493" s="728" t="s">
        <v>1296</v>
      </c>
      <c r="C493" s="728" t="s">
        <v>548</v>
      </c>
      <c r="D493" s="728" t="s">
        <v>760</v>
      </c>
      <c r="E493" s="728" t="s">
        <v>1450</v>
      </c>
      <c r="F493" s="728" t="s">
        <v>1451</v>
      </c>
      <c r="G493" s="728" t="s">
        <v>1452</v>
      </c>
      <c r="H493" s="732">
        <v>63</v>
      </c>
      <c r="I493" s="732">
        <v>55712.159999999989</v>
      </c>
      <c r="J493" s="728"/>
      <c r="K493" s="728">
        <v>884.31999999999982</v>
      </c>
      <c r="L493" s="732"/>
      <c r="M493" s="732"/>
      <c r="N493" s="728"/>
      <c r="O493" s="728"/>
      <c r="P493" s="732"/>
      <c r="Q493" s="732"/>
      <c r="R493" s="746"/>
      <c r="S493" s="733"/>
    </row>
    <row r="494" spans="1:19" ht="14.4" customHeight="1" x14ac:dyDescent="0.3">
      <c r="A494" s="727" t="s">
        <v>1295</v>
      </c>
      <c r="B494" s="728" t="s">
        <v>1296</v>
      </c>
      <c r="C494" s="728" t="s">
        <v>548</v>
      </c>
      <c r="D494" s="728" t="s">
        <v>760</v>
      </c>
      <c r="E494" s="728" t="s">
        <v>1358</v>
      </c>
      <c r="F494" s="728" t="s">
        <v>1455</v>
      </c>
      <c r="G494" s="728" t="s">
        <v>1456</v>
      </c>
      <c r="H494" s="732">
        <v>63</v>
      </c>
      <c r="I494" s="732">
        <v>903420</v>
      </c>
      <c r="J494" s="728">
        <v>1.197674171960674</v>
      </c>
      <c r="K494" s="728">
        <v>14340</v>
      </c>
      <c r="L494" s="732">
        <v>52</v>
      </c>
      <c r="M494" s="732">
        <v>754312</v>
      </c>
      <c r="N494" s="728">
        <v>1</v>
      </c>
      <c r="O494" s="728">
        <v>14506</v>
      </c>
      <c r="P494" s="732">
        <v>49</v>
      </c>
      <c r="Q494" s="732">
        <v>710843</v>
      </c>
      <c r="R494" s="746">
        <v>0.94237265216515187</v>
      </c>
      <c r="S494" s="733">
        <v>14507</v>
      </c>
    </row>
    <row r="495" spans="1:19" ht="14.4" customHeight="1" x14ac:dyDescent="0.3">
      <c r="A495" s="727" t="s">
        <v>1295</v>
      </c>
      <c r="B495" s="728" t="s">
        <v>1296</v>
      </c>
      <c r="C495" s="728" t="s">
        <v>548</v>
      </c>
      <c r="D495" s="728" t="s">
        <v>761</v>
      </c>
      <c r="E495" s="728" t="s">
        <v>1297</v>
      </c>
      <c r="F495" s="728" t="s">
        <v>1438</v>
      </c>
      <c r="G495" s="728" t="s">
        <v>676</v>
      </c>
      <c r="H495" s="732">
        <v>1.5</v>
      </c>
      <c r="I495" s="732">
        <v>2854.02</v>
      </c>
      <c r="J495" s="728"/>
      <c r="K495" s="728">
        <v>1902.68</v>
      </c>
      <c r="L495" s="732"/>
      <c r="M495" s="732"/>
      <c r="N495" s="728"/>
      <c r="O495" s="728"/>
      <c r="P495" s="732">
        <v>0.45</v>
      </c>
      <c r="Q495" s="732">
        <v>904.34</v>
      </c>
      <c r="R495" s="746"/>
      <c r="S495" s="733">
        <v>2009.6444444444444</v>
      </c>
    </row>
    <row r="496" spans="1:19" ht="14.4" customHeight="1" x14ac:dyDescent="0.3">
      <c r="A496" s="727" t="s">
        <v>1295</v>
      </c>
      <c r="B496" s="728" t="s">
        <v>1296</v>
      </c>
      <c r="C496" s="728" t="s">
        <v>548</v>
      </c>
      <c r="D496" s="728" t="s">
        <v>761</v>
      </c>
      <c r="E496" s="728" t="s">
        <v>1297</v>
      </c>
      <c r="F496" s="728" t="s">
        <v>1442</v>
      </c>
      <c r="G496" s="728" t="s">
        <v>680</v>
      </c>
      <c r="H496" s="732">
        <v>1.8</v>
      </c>
      <c r="I496" s="732">
        <v>3187.44</v>
      </c>
      <c r="J496" s="728"/>
      <c r="K496" s="728">
        <v>1770.8</v>
      </c>
      <c r="L496" s="732"/>
      <c r="M496" s="732"/>
      <c r="N496" s="728"/>
      <c r="O496" s="728"/>
      <c r="P496" s="732"/>
      <c r="Q496" s="732"/>
      <c r="R496" s="746"/>
      <c r="S496" s="733"/>
    </row>
    <row r="497" spans="1:19" ht="14.4" customHeight="1" x14ac:dyDescent="0.3">
      <c r="A497" s="727" t="s">
        <v>1295</v>
      </c>
      <c r="B497" s="728" t="s">
        <v>1296</v>
      </c>
      <c r="C497" s="728" t="s">
        <v>548</v>
      </c>
      <c r="D497" s="728" t="s">
        <v>761</v>
      </c>
      <c r="E497" s="728" t="s">
        <v>1297</v>
      </c>
      <c r="F497" s="728" t="s">
        <v>1443</v>
      </c>
      <c r="G497" s="728" t="s">
        <v>678</v>
      </c>
      <c r="H497" s="732">
        <v>0.2</v>
      </c>
      <c r="I497" s="732">
        <v>180.76</v>
      </c>
      <c r="J497" s="728"/>
      <c r="K497" s="728">
        <v>903.8</v>
      </c>
      <c r="L497" s="732"/>
      <c r="M497" s="732"/>
      <c r="N497" s="728"/>
      <c r="O497" s="728"/>
      <c r="P497" s="732"/>
      <c r="Q497" s="732"/>
      <c r="R497" s="746"/>
      <c r="S497" s="733"/>
    </row>
    <row r="498" spans="1:19" ht="14.4" customHeight="1" x14ac:dyDescent="0.3">
      <c r="A498" s="727" t="s">
        <v>1295</v>
      </c>
      <c r="B498" s="728" t="s">
        <v>1296</v>
      </c>
      <c r="C498" s="728" t="s">
        <v>548</v>
      </c>
      <c r="D498" s="728" t="s">
        <v>761</v>
      </c>
      <c r="E498" s="728" t="s">
        <v>1300</v>
      </c>
      <c r="F498" s="728" t="s">
        <v>1444</v>
      </c>
      <c r="G498" s="728" t="s">
        <v>1445</v>
      </c>
      <c r="H498" s="732">
        <v>2806</v>
      </c>
      <c r="I498" s="732">
        <v>94081.450000000012</v>
      </c>
      <c r="J498" s="728"/>
      <c r="K498" s="728">
        <v>33.528670705630795</v>
      </c>
      <c r="L498" s="732"/>
      <c r="M498" s="732"/>
      <c r="N498" s="728"/>
      <c r="O498" s="728"/>
      <c r="P498" s="732">
        <v>358</v>
      </c>
      <c r="Q498" s="732">
        <v>11821.16</v>
      </c>
      <c r="R498" s="746"/>
      <c r="S498" s="733">
        <v>33.020000000000003</v>
      </c>
    </row>
    <row r="499" spans="1:19" ht="14.4" customHeight="1" x14ac:dyDescent="0.3">
      <c r="A499" s="727" t="s">
        <v>1295</v>
      </c>
      <c r="B499" s="728" t="s">
        <v>1296</v>
      </c>
      <c r="C499" s="728" t="s">
        <v>548</v>
      </c>
      <c r="D499" s="728" t="s">
        <v>761</v>
      </c>
      <c r="E499" s="728" t="s">
        <v>1450</v>
      </c>
      <c r="F499" s="728" t="s">
        <v>1451</v>
      </c>
      <c r="G499" s="728" t="s">
        <v>1452</v>
      </c>
      <c r="H499" s="732">
        <v>7</v>
      </c>
      <c r="I499" s="732">
        <v>6190.24</v>
      </c>
      <c r="J499" s="728"/>
      <c r="K499" s="728">
        <v>884.31999999999994</v>
      </c>
      <c r="L499" s="732"/>
      <c r="M499" s="732"/>
      <c r="N499" s="728"/>
      <c r="O499" s="728"/>
      <c r="P499" s="732"/>
      <c r="Q499" s="732"/>
      <c r="R499" s="746"/>
      <c r="S499" s="733"/>
    </row>
    <row r="500" spans="1:19" ht="14.4" customHeight="1" x14ac:dyDescent="0.3">
      <c r="A500" s="727" t="s">
        <v>1295</v>
      </c>
      <c r="B500" s="728" t="s">
        <v>1296</v>
      </c>
      <c r="C500" s="728" t="s">
        <v>548</v>
      </c>
      <c r="D500" s="728" t="s">
        <v>761</v>
      </c>
      <c r="E500" s="728" t="s">
        <v>1358</v>
      </c>
      <c r="F500" s="728" t="s">
        <v>1455</v>
      </c>
      <c r="G500" s="728" t="s">
        <v>1456</v>
      </c>
      <c r="H500" s="732">
        <v>7</v>
      </c>
      <c r="I500" s="732">
        <v>100380</v>
      </c>
      <c r="J500" s="728"/>
      <c r="K500" s="728">
        <v>14340</v>
      </c>
      <c r="L500" s="732"/>
      <c r="M500" s="732"/>
      <c r="N500" s="728"/>
      <c r="O500" s="728"/>
      <c r="P500" s="732">
        <v>1</v>
      </c>
      <c r="Q500" s="732">
        <v>14507</v>
      </c>
      <c r="R500" s="746"/>
      <c r="S500" s="733">
        <v>14507</v>
      </c>
    </row>
    <row r="501" spans="1:19" ht="14.4" customHeight="1" x14ac:dyDescent="0.3">
      <c r="A501" s="727" t="s">
        <v>1295</v>
      </c>
      <c r="B501" s="728" t="s">
        <v>1296</v>
      </c>
      <c r="C501" s="728" t="s">
        <v>548</v>
      </c>
      <c r="D501" s="728" t="s">
        <v>762</v>
      </c>
      <c r="E501" s="728" t="s">
        <v>1297</v>
      </c>
      <c r="F501" s="728" t="s">
        <v>1438</v>
      </c>
      <c r="G501" s="728" t="s">
        <v>676</v>
      </c>
      <c r="H501" s="732">
        <v>8.65</v>
      </c>
      <c r="I501" s="732">
        <v>16458.11</v>
      </c>
      <c r="J501" s="728"/>
      <c r="K501" s="728">
        <v>1902.6716763005779</v>
      </c>
      <c r="L501" s="732"/>
      <c r="M501" s="732"/>
      <c r="N501" s="728"/>
      <c r="O501" s="728"/>
      <c r="P501" s="732">
        <v>0.7</v>
      </c>
      <c r="Q501" s="732">
        <v>1406.74</v>
      </c>
      <c r="R501" s="746"/>
      <c r="S501" s="733">
        <v>2009.6285714285716</v>
      </c>
    </row>
    <row r="502" spans="1:19" ht="14.4" customHeight="1" x14ac:dyDescent="0.3">
      <c r="A502" s="727" t="s">
        <v>1295</v>
      </c>
      <c r="B502" s="728" t="s">
        <v>1296</v>
      </c>
      <c r="C502" s="728" t="s">
        <v>548</v>
      </c>
      <c r="D502" s="728" t="s">
        <v>762</v>
      </c>
      <c r="E502" s="728" t="s">
        <v>1297</v>
      </c>
      <c r="F502" s="728" t="s">
        <v>1441</v>
      </c>
      <c r="G502" s="728" t="s">
        <v>680</v>
      </c>
      <c r="H502" s="732">
        <v>0.02</v>
      </c>
      <c r="I502" s="732">
        <v>177.08</v>
      </c>
      <c r="J502" s="728">
        <v>1</v>
      </c>
      <c r="K502" s="728">
        <v>8854</v>
      </c>
      <c r="L502" s="732">
        <v>0.02</v>
      </c>
      <c r="M502" s="732">
        <v>177.08</v>
      </c>
      <c r="N502" s="728">
        <v>1</v>
      </c>
      <c r="O502" s="728">
        <v>8854</v>
      </c>
      <c r="P502" s="732"/>
      <c r="Q502" s="732"/>
      <c r="R502" s="746"/>
      <c r="S502" s="733"/>
    </row>
    <row r="503" spans="1:19" ht="14.4" customHeight="1" x14ac:dyDescent="0.3">
      <c r="A503" s="727" t="s">
        <v>1295</v>
      </c>
      <c r="B503" s="728" t="s">
        <v>1296</v>
      </c>
      <c r="C503" s="728" t="s">
        <v>548</v>
      </c>
      <c r="D503" s="728" t="s">
        <v>762</v>
      </c>
      <c r="E503" s="728" t="s">
        <v>1297</v>
      </c>
      <c r="F503" s="728" t="s">
        <v>1442</v>
      </c>
      <c r="G503" s="728" t="s">
        <v>680</v>
      </c>
      <c r="H503" s="732">
        <v>4.9000000000000004</v>
      </c>
      <c r="I503" s="732">
        <v>8676.92</v>
      </c>
      <c r="J503" s="728">
        <v>0.61635220125786172</v>
      </c>
      <c r="K503" s="728">
        <v>1770.8</v>
      </c>
      <c r="L503" s="732">
        <v>7.95</v>
      </c>
      <c r="M503" s="732">
        <v>14077.859999999999</v>
      </c>
      <c r="N503" s="728">
        <v>1</v>
      </c>
      <c r="O503" s="728">
        <v>1770.7999999999997</v>
      </c>
      <c r="P503" s="732">
        <v>11.05</v>
      </c>
      <c r="Q503" s="732">
        <v>20100.420000000006</v>
      </c>
      <c r="R503" s="746">
        <v>1.4278036576581958</v>
      </c>
      <c r="S503" s="733">
        <v>1819.042533936652</v>
      </c>
    </row>
    <row r="504" spans="1:19" ht="14.4" customHeight="1" x14ac:dyDescent="0.3">
      <c r="A504" s="727" t="s">
        <v>1295</v>
      </c>
      <c r="B504" s="728" t="s">
        <v>1296</v>
      </c>
      <c r="C504" s="728" t="s">
        <v>548</v>
      </c>
      <c r="D504" s="728" t="s">
        <v>762</v>
      </c>
      <c r="E504" s="728" t="s">
        <v>1297</v>
      </c>
      <c r="F504" s="728" t="s">
        <v>1443</v>
      </c>
      <c r="G504" s="728" t="s">
        <v>678</v>
      </c>
      <c r="H504" s="732">
        <v>0.70000000000000007</v>
      </c>
      <c r="I504" s="732">
        <v>632.66000000000008</v>
      </c>
      <c r="J504" s="728">
        <v>1.4000000000000004</v>
      </c>
      <c r="K504" s="728">
        <v>903.80000000000007</v>
      </c>
      <c r="L504" s="732">
        <v>0.49999999999999994</v>
      </c>
      <c r="M504" s="732">
        <v>451.9</v>
      </c>
      <c r="N504" s="728">
        <v>1</v>
      </c>
      <c r="O504" s="728">
        <v>903.80000000000007</v>
      </c>
      <c r="P504" s="732">
        <v>0.63000000000000012</v>
      </c>
      <c r="Q504" s="732">
        <v>564.87000000000012</v>
      </c>
      <c r="R504" s="746">
        <v>1.2499889356052227</v>
      </c>
      <c r="S504" s="733">
        <v>896.61904761904759</v>
      </c>
    </row>
    <row r="505" spans="1:19" ht="14.4" customHeight="1" x14ac:dyDescent="0.3">
      <c r="A505" s="727" t="s">
        <v>1295</v>
      </c>
      <c r="B505" s="728" t="s">
        <v>1296</v>
      </c>
      <c r="C505" s="728" t="s">
        <v>548</v>
      </c>
      <c r="D505" s="728" t="s">
        <v>762</v>
      </c>
      <c r="E505" s="728" t="s">
        <v>1300</v>
      </c>
      <c r="F505" s="728" t="s">
        <v>1444</v>
      </c>
      <c r="G505" s="728" t="s">
        <v>1445</v>
      </c>
      <c r="H505" s="732">
        <v>12585</v>
      </c>
      <c r="I505" s="732">
        <v>421916.85</v>
      </c>
      <c r="J505" s="728">
        <v>2.5910168078977471</v>
      </c>
      <c r="K505" s="728">
        <v>33.525375446960666</v>
      </c>
      <c r="L505" s="732">
        <v>4933</v>
      </c>
      <c r="M505" s="732">
        <v>162838.33000000002</v>
      </c>
      <c r="N505" s="728">
        <v>1</v>
      </c>
      <c r="O505" s="728">
        <v>33.010000000000005</v>
      </c>
      <c r="P505" s="732">
        <v>6265</v>
      </c>
      <c r="Q505" s="732">
        <v>210606.12999999995</v>
      </c>
      <c r="R505" s="746">
        <v>1.2933449391184491</v>
      </c>
      <c r="S505" s="733">
        <v>33.616301675977645</v>
      </c>
    </row>
    <row r="506" spans="1:19" ht="14.4" customHeight="1" x14ac:dyDescent="0.3">
      <c r="A506" s="727" t="s">
        <v>1295</v>
      </c>
      <c r="B506" s="728" t="s">
        <v>1296</v>
      </c>
      <c r="C506" s="728" t="s">
        <v>548</v>
      </c>
      <c r="D506" s="728" t="s">
        <v>762</v>
      </c>
      <c r="E506" s="728" t="s">
        <v>1300</v>
      </c>
      <c r="F506" s="728" t="s">
        <v>1446</v>
      </c>
      <c r="G506" s="728" t="s">
        <v>1447</v>
      </c>
      <c r="H506" s="732"/>
      <c r="I506" s="732"/>
      <c r="J506" s="728"/>
      <c r="K506" s="728"/>
      <c r="L506" s="732"/>
      <c r="M506" s="732"/>
      <c r="N506" s="728"/>
      <c r="O506" s="728"/>
      <c r="P506" s="732">
        <v>2</v>
      </c>
      <c r="Q506" s="732">
        <v>115.56</v>
      </c>
      <c r="R506" s="746"/>
      <c r="S506" s="733">
        <v>57.78</v>
      </c>
    </row>
    <row r="507" spans="1:19" ht="14.4" customHeight="1" x14ac:dyDescent="0.3">
      <c r="A507" s="727" t="s">
        <v>1295</v>
      </c>
      <c r="B507" s="728" t="s">
        <v>1296</v>
      </c>
      <c r="C507" s="728" t="s">
        <v>548</v>
      </c>
      <c r="D507" s="728" t="s">
        <v>762</v>
      </c>
      <c r="E507" s="728" t="s">
        <v>1300</v>
      </c>
      <c r="F507" s="728" t="s">
        <v>1448</v>
      </c>
      <c r="G507" s="728" t="s">
        <v>1449</v>
      </c>
      <c r="H507" s="732"/>
      <c r="I507" s="732"/>
      <c r="J507" s="728"/>
      <c r="K507" s="728"/>
      <c r="L507" s="732"/>
      <c r="M507" s="732"/>
      <c r="N507" s="728"/>
      <c r="O507" s="728"/>
      <c r="P507" s="732">
        <v>381</v>
      </c>
      <c r="Q507" s="732">
        <v>21762.720000000001</v>
      </c>
      <c r="R507" s="746"/>
      <c r="S507" s="733">
        <v>57.120000000000005</v>
      </c>
    </row>
    <row r="508" spans="1:19" ht="14.4" customHeight="1" x14ac:dyDescent="0.3">
      <c r="A508" s="727" t="s">
        <v>1295</v>
      </c>
      <c r="B508" s="728" t="s">
        <v>1296</v>
      </c>
      <c r="C508" s="728" t="s">
        <v>548</v>
      </c>
      <c r="D508" s="728" t="s">
        <v>762</v>
      </c>
      <c r="E508" s="728" t="s">
        <v>1450</v>
      </c>
      <c r="F508" s="728" t="s">
        <v>1451</v>
      </c>
      <c r="G508" s="728" t="s">
        <v>1452</v>
      </c>
      <c r="H508" s="732">
        <v>28</v>
      </c>
      <c r="I508" s="732">
        <v>24760.959999999995</v>
      </c>
      <c r="J508" s="728"/>
      <c r="K508" s="728">
        <v>884.31999999999982</v>
      </c>
      <c r="L508" s="732"/>
      <c r="M508" s="732"/>
      <c r="N508" s="728"/>
      <c r="O508" s="728"/>
      <c r="P508" s="732"/>
      <c r="Q508" s="732"/>
      <c r="R508" s="746"/>
      <c r="S508" s="733"/>
    </row>
    <row r="509" spans="1:19" ht="14.4" customHeight="1" x14ac:dyDescent="0.3">
      <c r="A509" s="727" t="s">
        <v>1295</v>
      </c>
      <c r="B509" s="728" t="s">
        <v>1296</v>
      </c>
      <c r="C509" s="728" t="s">
        <v>548</v>
      </c>
      <c r="D509" s="728" t="s">
        <v>762</v>
      </c>
      <c r="E509" s="728" t="s">
        <v>1358</v>
      </c>
      <c r="F509" s="728" t="s">
        <v>1455</v>
      </c>
      <c r="G509" s="728" t="s">
        <v>1456</v>
      </c>
      <c r="H509" s="732">
        <v>29</v>
      </c>
      <c r="I509" s="732">
        <v>415860</v>
      </c>
      <c r="J509" s="728">
        <v>1.5088493327624866</v>
      </c>
      <c r="K509" s="728">
        <v>14340</v>
      </c>
      <c r="L509" s="732">
        <v>19</v>
      </c>
      <c r="M509" s="732">
        <v>275614</v>
      </c>
      <c r="N509" s="728">
        <v>1</v>
      </c>
      <c r="O509" s="728">
        <v>14506</v>
      </c>
      <c r="P509" s="732">
        <v>29</v>
      </c>
      <c r="Q509" s="732">
        <v>420703</v>
      </c>
      <c r="R509" s="746">
        <v>1.5264210090924264</v>
      </c>
      <c r="S509" s="733">
        <v>14507</v>
      </c>
    </row>
    <row r="510" spans="1:19" ht="14.4" customHeight="1" x14ac:dyDescent="0.3">
      <c r="A510" s="727" t="s">
        <v>1295</v>
      </c>
      <c r="B510" s="728" t="s">
        <v>1296</v>
      </c>
      <c r="C510" s="728" t="s">
        <v>548</v>
      </c>
      <c r="D510" s="728" t="s">
        <v>1291</v>
      </c>
      <c r="E510" s="728" t="s">
        <v>1297</v>
      </c>
      <c r="F510" s="728" t="s">
        <v>1438</v>
      </c>
      <c r="G510" s="728" t="s">
        <v>676</v>
      </c>
      <c r="H510" s="732">
        <v>0.9</v>
      </c>
      <c r="I510" s="732">
        <v>1712.4</v>
      </c>
      <c r="J510" s="728"/>
      <c r="K510" s="728">
        <v>1902.6666666666667</v>
      </c>
      <c r="L510" s="732"/>
      <c r="M510" s="732"/>
      <c r="N510" s="728"/>
      <c r="O510" s="728"/>
      <c r="P510" s="732"/>
      <c r="Q510" s="732"/>
      <c r="R510" s="746"/>
      <c r="S510" s="733"/>
    </row>
    <row r="511" spans="1:19" ht="14.4" customHeight="1" x14ac:dyDescent="0.3">
      <c r="A511" s="727" t="s">
        <v>1295</v>
      </c>
      <c r="B511" s="728" t="s">
        <v>1296</v>
      </c>
      <c r="C511" s="728" t="s">
        <v>548</v>
      </c>
      <c r="D511" s="728" t="s">
        <v>1291</v>
      </c>
      <c r="E511" s="728" t="s">
        <v>1297</v>
      </c>
      <c r="F511" s="728" t="s">
        <v>1442</v>
      </c>
      <c r="G511" s="728" t="s">
        <v>680</v>
      </c>
      <c r="H511" s="732">
        <v>2.5</v>
      </c>
      <c r="I511" s="732">
        <v>4427</v>
      </c>
      <c r="J511" s="728"/>
      <c r="K511" s="728">
        <v>1770.8</v>
      </c>
      <c r="L511" s="732"/>
      <c r="M511" s="732"/>
      <c r="N511" s="728"/>
      <c r="O511" s="728"/>
      <c r="P511" s="732"/>
      <c r="Q511" s="732"/>
      <c r="R511" s="746"/>
      <c r="S511" s="733"/>
    </row>
    <row r="512" spans="1:19" ht="14.4" customHeight="1" x14ac:dyDescent="0.3">
      <c r="A512" s="727" t="s">
        <v>1295</v>
      </c>
      <c r="B512" s="728" t="s">
        <v>1296</v>
      </c>
      <c r="C512" s="728" t="s">
        <v>548</v>
      </c>
      <c r="D512" s="728" t="s">
        <v>1291</v>
      </c>
      <c r="E512" s="728" t="s">
        <v>1297</v>
      </c>
      <c r="F512" s="728" t="s">
        <v>1443</v>
      </c>
      <c r="G512" s="728" t="s">
        <v>678</v>
      </c>
      <c r="H512" s="732">
        <v>0.15000000000000002</v>
      </c>
      <c r="I512" s="732">
        <v>135.57</v>
      </c>
      <c r="J512" s="728"/>
      <c r="K512" s="728">
        <v>903.79999999999984</v>
      </c>
      <c r="L512" s="732"/>
      <c r="M512" s="732"/>
      <c r="N512" s="728"/>
      <c r="O512" s="728"/>
      <c r="P512" s="732"/>
      <c r="Q512" s="732"/>
      <c r="R512" s="746"/>
      <c r="S512" s="733"/>
    </row>
    <row r="513" spans="1:19" ht="14.4" customHeight="1" x14ac:dyDescent="0.3">
      <c r="A513" s="727" t="s">
        <v>1295</v>
      </c>
      <c r="B513" s="728" t="s">
        <v>1296</v>
      </c>
      <c r="C513" s="728" t="s">
        <v>548</v>
      </c>
      <c r="D513" s="728" t="s">
        <v>1291</v>
      </c>
      <c r="E513" s="728" t="s">
        <v>1300</v>
      </c>
      <c r="F513" s="728" t="s">
        <v>1444</v>
      </c>
      <c r="G513" s="728" t="s">
        <v>1445</v>
      </c>
      <c r="H513" s="732">
        <v>2918</v>
      </c>
      <c r="I513" s="732">
        <v>97898.9</v>
      </c>
      <c r="J513" s="728"/>
      <c r="K513" s="728">
        <v>33.549999999999997</v>
      </c>
      <c r="L513" s="732"/>
      <c r="M513" s="732"/>
      <c r="N513" s="728"/>
      <c r="O513" s="728"/>
      <c r="P513" s="732"/>
      <c r="Q513" s="732"/>
      <c r="R513" s="746"/>
      <c r="S513" s="733"/>
    </row>
    <row r="514" spans="1:19" ht="14.4" customHeight="1" x14ac:dyDescent="0.3">
      <c r="A514" s="727" t="s">
        <v>1295</v>
      </c>
      <c r="B514" s="728" t="s">
        <v>1296</v>
      </c>
      <c r="C514" s="728" t="s">
        <v>548</v>
      </c>
      <c r="D514" s="728" t="s">
        <v>1291</v>
      </c>
      <c r="E514" s="728" t="s">
        <v>1450</v>
      </c>
      <c r="F514" s="728" t="s">
        <v>1451</v>
      </c>
      <c r="G514" s="728" t="s">
        <v>1452</v>
      </c>
      <c r="H514" s="732">
        <v>7</v>
      </c>
      <c r="I514" s="732">
        <v>6190.24</v>
      </c>
      <c r="J514" s="728"/>
      <c r="K514" s="728">
        <v>884.31999999999994</v>
      </c>
      <c r="L514" s="732"/>
      <c r="M514" s="732"/>
      <c r="N514" s="728"/>
      <c r="O514" s="728"/>
      <c r="P514" s="732"/>
      <c r="Q514" s="732"/>
      <c r="R514" s="746"/>
      <c r="S514" s="733"/>
    </row>
    <row r="515" spans="1:19" ht="14.4" customHeight="1" x14ac:dyDescent="0.3">
      <c r="A515" s="727" t="s">
        <v>1295</v>
      </c>
      <c r="B515" s="728" t="s">
        <v>1296</v>
      </c>
      <c r="C515" s="728" t="s">
        <v>548</v>
      </c>
      <c r="D515" s="728" t="s">
        <v>1291</v>
      </c>
      <c r="E515" s="728" t="s">
        <v>1358</v>
      </c>
      <c r="F515" s="728" t="s">
        <v>1455</v>
      </c>
      <c r="G515" s="728" t="s">
        <v>1456</v>
      </c>
      <c r="H515" s="732">
        <v>7</v>
      </c>
      <c r="I515" s="732">
        <v>100380</v>
      </c>
      <c r="J515" s="728"/>
      <c r="K515" s="728">
        <v>14340</v>
      </c>
      <c r="L515" s="732"/>
      <c r="M515" s="732"/>
      <c r="N515" s="728"/>
      <c r="O515" s="728"/>
      <c r="P515" s="732"/>
      <c r="Q515" s="732"/>
      <c r="R515" s="746"/>
      <c r="S515" s="733"/>
    </row>
    <row r="516" spans="1:19" ht="14.4" customHeight="1" x14ac:dyDescent="0.3">
      <c r="A516" s="727" t="s">
        <v>1295</v>
      </c>
      <c r="B516" s="728" t="s">
        <v>1296</v>
      </c>
      <c r="C516" s="728" t="s">
        <v>548</v>
      </c>
      <c r="D516" s="728" t="s">
        <v>763</v>
      </c>
      <c r="E516" s="728" t="s">
        <v>1297</v>
      </c>
      <c r="F516" s="728" t="s">
        <v>1438</v>
      </c>
      <c r="G516" s="728" t="s">
        <v>676</v>
      </c>
      <c r="H516" s="732">
        <v>3.76</v>
      </c>
      <c r="I516" s="732">
        <v>7144.55</v>
      </c>
      <c r="J516" s="728">
        <v>7.1102784578332434</v>
      </c>
      <c r="K516" s="728">
        <v>1900.1462765957449</v>
      </c>
      <c r="L516" s="732">
        <v>0.5</v>
      </c>
      <c r="M516" s="732">
        <v>1004.82</v>
      </c>
      <c r="N516" s="728">
        <v>1</v>
      </c>
      <c r="O516" s="728">
        <v>2009.64</v>
      </c>
      <c r="P516" s="732"/>
      <c r="Q516" s="732"/>
      <c r="R516" s="746"/>
      <c r="S516" s="733"/>
    </row>
    <row r="517" spans="1:19" ht="14.4" customHeight="1" x14ac:dyDescent="0.3">
      <c r="A517" s="727" t="s">
        <v>1295</v>
      </c>
      <c r="B517" s="728" t="s">
        <v>1296</v>
      </c>
      <c r="C517" s="728" t="s">
        <v>548</v>
      </c>
      <c r="D517" s="728" t="s">
        <v>763</v>
      </c>
      <c r="E517" s="728" t="s">
        <v>1297</v>
      </c>
      <c r="F517" s="728" t="s">
        <v>1441</v>
      </c>
      <c r="G517" s="728" t="s">
        <v>680</v>
      </c>
      <c r="H517" s="732">
        <v>0.04</v>
      </c>
      <c r="I517" s="732">
        <v>354.16</v>
      </c>
      <c r="J517" s="728">
        <v>0.66666666666666674</v>
      </c>
      <c r="K517" s="728">
        <v>8854</v>
      </c>
      <c r="L517" s="732">
        <v>0.06</v>
      </c>
      <c r="M517" s="732">
        <v>531.24</v>
      </c>
      <c r="N517" s="728">
        <v>1</v>
      </c>
      <c r="O517" s="728">
        <v>8854</v>
      </c>
      <c r="P517" s="732"/>
      <c r="Q517" s="732"/>
      <c r="R517" s="746"/>
      <c r="S517" s="733"/>
    </row>
    <row r="518" spans="1:19" ht="14.4" customHeight="1" x14ac:dyDescent="0.3">
      <c r="A518" s="727" t="s">
        <v>1295</v>
      </c>
      <c r="B518" s="728" t="s">
        <v>1296</v>
      </c>
      <c r="C518" s="728" t="s">
        <v>548</v>
      </c>
      <c r="D518" s="728" t="s">
        <v>763</v>
      </c>
      <c r="E518" s="728" t="s">
        <v>1297</v>
      </c>
      <c r="F518" s="728" t="s">
        <v>1442</v>
      </c>
      <c r="G518" s="728" t="s">
        <v>680</v>
      </c>
      <c r="H518" s="732">
        <v>18.25</v>
      </c>
      <c r="I518" s="732">
        <v>32317.1</v>
      </c>
      <c r="J518" s="728">
        <v>0.5069444444444442</v>
      </c>
      <c r="K518" s="728">
        <v>1770.8</v>
      </c>
      <c r="L518" s="732">
        <v>36</v>
      </c>
      <c r="M518" s="732">
        <v>63748.800000000025</v>
      </c>
      <c r="N518" s="728">
        <v>1</v>
      </c>
      <c r="O518" s="728">
        <v>1770.8000000000006</v>
      </c>
      <c r="P518" s="732">
        <v>9.85</v>
      </c>
      <c r="Q518" s="732">
        <v>17917.560000000001</v>
      </c>
      <c r="R518" s="746">
        <v>0.2810650553422181</v>
      </c>
      <c r="S518" s="733">
        <v>1819.0416243654824</v>
      </c>
    </row>
    <row r="519" spans="1:19" ht="14.4" customHeight="1" x14ac:dyDescent="0.3">
      <c r="A519" s="727" t="s">
        <v>1295</v>
      </c>
      <c r="B519" s="728" t="s">
        <v>1296</v>
      </c>
      <c r="C519" s="728" t="s">
        <v>548</v>
      </c>
      <c r="D519" s="728" t="s">
        <v>763</v>
      </c>
      <c r="E519" s="728" t="s">
        <v>1297</v>
      </c>
      <c r="F519" s="728" t="s">
        <v>1443</v>
      </c>
      <c r="G519" s="728" t="s">
        <v>678</v>
      </c>
      <c r="H519" s="732">
        <v>0.85000000000000009</v>
      </c>
      <c r="I519" s="732">
        <v>768.23</v>
      </c>
      <c r="J519" s="728">
        <v>0.38202342176583204</v>
      </c>
      <c r="K519" s="728">
        <v>903.8</v>
      </c>
      <c r="L519" s="732">
        <v>2.2300000000000004</v>
      </c>
      <c r="M519" s="732">
        <v>2010.9500000000003</v>
      </c>
      <c r="N519" s="728">
        <v>1</v>
      </c>
      <c r="O519" s="728">
        <v>901.77130044843045</v>
      </c>
      <c r="P519" s="732">
        <v>0.75000000000000011</v>
      </c>
      <c r="Q519" s="732">
        <v>677.84999999999991</v>
      </c>
      <c r="R519" s="746">
        <v>0.33707948979338115</v>
      </c>
      <c r="S519" s="733">
        <v>903.79999999999973</v>
      </c>
    </row>
    <row r="520" spans="1:19" ht="14.4" customHeight="1" x14ac:dyDescent="0.3">
      <c r="A520" s="727" t="s">
        <v>1295</v>
      </c>
      <c r="B520" s="728" t="s">
        <v>1296</v>
      </c>
      <c r="C520" s="728" t="s">
        <v>548</v>
      </c>
      <c r="D520" s="728" t="s">
        <v>763</v>
      </c>
      <c r="E520" s="728" t="s">
        <v>1300</v>
      </c>
      <c r="F520" s="728" t="s">
        <v>1444</v>
      </c>
      <c r="G520" s="728" t="s">
        <v>1445</v>
      </c>
      <c r="H520" s="732">
        <v>19979</v>
      </c>
      <c r="I520" s="732">
        <v>670084.4</v>
      </c>
      <c r="J520" s="728">
        <v>0.95329372285073377</v>
      </c>
      <c r="K520" s="728">
        <v>33.539436408228639</v>
      </c>
      <c r="L520" s="732">
        <v>21294</v>
      </c>
      <c r="M520" s="732">
        <v>702914.93999999983</v>
      </c>
      <c r="N520" s="728">
        <v>1</v>
      </c>
      <c r="O520" s="728">
        <v>33.009999999999991</v>
      </c>
      <c r="P520" s="732">
        <v>5864</v>
      </c>
      <c r="Q520" s="732">
        <v>197207.41</v>
      </c>
      <c r="R520" s="746">
        <v>0.28055657772759823</v>
      </c>
      <c r="S520" s="733">
        <v>33.630185879945429</v>
      </c>
    </row>
    <row r="521" spans="1:19" ht="14.4" customHeight="1" x14ac:dyDescent="0.3">
      <c r="A521" s="727" t="s">
        <v>1295</v>
      </c>
      <c r="B521" s="728" t="s">
        <v>1296</v>
      </c>
      <c r="C521" s="728" t="s">
        <v>548</v>
      </c>
      <c r="D521" s="728" t="s">
        <v>763</v>
      </c>
      <c r="E521" s="728" t="s">
        <v>1450</v>
      </c>
      <c r="F521" s="728" t="s">
        <v>1451</v>
      </c>
      <c r="G521" s="728" t="s">
        <v>1452</v>
      </c>
      <c r="H521" s="732">
        <v>46</v>
      </c>
      <c r="I521" s="732">
        <v>40678.719999999994</v>
      </c>
      <c r="J521" s="728"/>
      <c r="K521" s="728">
        <v>884.31999999999982</v>
      </c>
      <c r="L521" s="732"/>
      <c r="M521" s="732"/>
      <c r="N521" s="728"/>
      <c r="O521" s="728"/>
      <c r="P521" s="732"/>
      <c r="Q521" s="732"/>
      <c r="R521" s="746"/>
      <c r="S521" s="733"/>
    </row>
    <row r="522" spans="1:19" ht="14.4" customHeight="1" x14ac:dyDescent="0.3">
      <c r="A522" s="727" t="s">
        <v>1295</v>
      </c>
      <c r="B522" s="728" t="s">
        <v>1296</v>
      </c>
      <c r="C522" s="728" t="s">
        <v>548</v>
      </c>
      <c r="D522" s="728" t="s">
        <v>763</v>
      </c>
      <c r="E522" s="728" t="s">
        <v>1358</v>
      </c>
      <c r="F522" s="728" t="s">
        <v>1455</v>
      </c>
      <c r="G522" s="728" t="s">
        <v>1456</v>
      </c>
      <c r="H522" s="732">
        <v>46</v>
      </c>
      <c r="I522" s="732">
        <v>659640</v>
      </c>
      <c r="J522" s="728">
        <v>0.57561515357241966</v>
      </c>
      <c r="K522" s="728">
        <v>14340</v>
      </c>
      <c r="L522" s="732">
        <v>79</v>
      </c>
      <c r="M522" s="732">
        <v>1145974</v>
      </c>
      <c r="N522" s="728">
        <v>1</v>
      </c>
      <c r="O522" s="728">
        <v>14506</v>
      </c>
      <c r="P522" s="732">
        <v>23</v>
      </c>
      <c r="Q522" s="732">
        <v>333661</v>
      </c>
      <c r="R522" s="746">
        <v>0.29115931076970331</v>
      </c>
      <c r="S522" s="733">
        <v>14507</v>
      </c>
    </row>
    <row r="523" spans="1:19" ht="14.4" customHeight="1" x14ac:dyDescent="0.3">
      <c r="A523" s="727" t="s">
        <v>1295</v>
      </c>
      <c r="B523" s="728" t="s">
        <v>1296</v>
      </c>
      <c r="C523" s="728" t="s">
        <v>548</v>
      </c>
      <c r="D523" s="728" t="s">
        <v>1292</v>
      </c>
      <c r="E523" s="728" t="s">
        <v>1297</v>
      </c>
      <c r="F523" s="728" t="s">
        <v>1438</v>
      </c>
      <c r="G523" s="728" t="s">
        <v>676</v>
      </c>
      <c r="H523" s="732">
        <v>28.649999999999995</v>
      </c>
      <c r="I523" s="732">
        <v>54511.539999999994</v>
      </c>
      <c r="J523" s="728">
        <v>13.910263345922219</v>
      </c>
      <c r="K523" s="728">
        <v>1902.6715532286214</v>
      </c>
      <c r="L523" s="732">
        <v>1.95</v>
      </c>
      <c r="M523" s="732">
        <v>3918.8</v>
      </c>
      <c r="N523" s="728">
        <v>1</v>
      </c>
      <c r="O523" s="728">
        <v>2009.6410256410259</v>
      </c>
      <c r="P523" s="732">
        <v>11.79</v>
      </c>
      <c r="Q523" s="732">
        <v>23693.68</v>
      </c>
      <c r="R523" s="746">
        <v>6.0461569868327034</v>
      </c>
      <c r="S523" s="733">
        <v>2009.6420695504667</v>
      </c>
    </row>
    <row r="524" spans="1:19" ht="14.4" customHeight="1" x14ac:dyDescent="0.3">
      <c r="A524" s="727" t="s">
        <v>1295</v>
      </c>
      <c r="B524" s="728" t="s">
        <v>1296</v>
      </c>
      <c r="C524" s="728" t="s">
        <v>548</v>
      </c>
      <c r="D524" s="728" t="s">
        <v>1292</v>
      </c>
      <c r="E524" s="728" t="s">
        <v>1297</v>
      </c>
      <c r="F524" s="728" t="s">
        <v>1439</v>
      </c>
      <c r="G524" s="728" t="s">
        <v>1440</v>
      </c>
      <c r="H524" s="732">
        <v>0.32000000000000006</v>
      </c>
      <c r="I524" s="732">
        <v>3164.12</v>
      </c>
      <c r="J524" s="728">
        <v>8.0003034134007578</v>
      </c>
      <c r="K524" s="728">
        <v>9887.8749999999982</v>
      </c>
      <c r="L524" s="732">
        <v>0.04</v>
      </c>
      <c r="M524" s="732">
        <v>395.5</v>
      </c>
      <c r="N524" s="728">
        <v>1</v>
      </c>
      <c r="O524" s="728">
        <v>9887.5</v>
      </c>
      <c r="P524" s="732"/>
      <c r="Q524" s="732"/>
      <c r="R524" s="746"/>
      <c r="S524" s="733"/>
    </row>
    <row r="525" spans="1:19" ht="14.4" customHeight="1" x14ac:dyDescent="0.3">
      <c r="A525" s="727" t="s">
        <v>1295</v>
      </c>
      <c r="B525" s="728" t="s">
        <v>1296</v>
      </c>
      <c r="C525" s="728" t="s">
        <v>548</v>
      </c>
      <c r="D525" s="728" t="s">
        <v>1292</v>
      </c>
      <c r="E525" s="728" t="s">
        <v>1297</v>
      </c>
      <c r="F525" s="728" t="s">
        <v>1441</v>
      </c>
      <c r="G525" s="728" t="s">
        <v>680</v>
      </c>
      <c r="H525" s="732">
        <v>0.7300000000000002</v>
      </c>
      <c r="I525" s="732">
        <v>6463.4199999999992</v>
      </c>
      <c r="J525" s="728">
        <v>0.97333333333333349</v>
      </c>
      <c r="K525" s="728">
        <v>8853.9999999999964</v>
      </c>
      <c r="L525" s="732">
        <v>0.75000000000000022</v>
      </c>
      <c r="M525" s="732">
        <v>6640.4999999999982</v>
      </c>
      <c r="N525" s="728">
        <v>1</v>
      </c>
      <c r="O525" s="728">
        <v>8853.9999999999945</v>
      </c>
      <c r="P525" s="732">
        <v>0.15999999999999998</v>
      </c>
      <c r="Q525" s="732">
        <v>1455.2000000000003</v>
      </c>
      <c r="R525" s="746">
        <v>0.21914012499058816</v>
      </c>
      <c r="S525" s="733">
        <v>9095.0000000000036</v>
      </c>
    </row>
    <row r="526" spans="1:19" ht="14.4" customHeight="1" x14ac:dyDescent="0.3">
      <c r="A526" s="727" t="s">
        <v>1295</v>
      </c>
      <c r="B526" s="728" t="s">
        <v>1296</v>
      </c>
      <c r="C526" s="728" t="s">
        <v>548</v>
      </c>
      <c r="D526" s="728" t="s">
        <v>1292</v>
      </c>
      <c r="E526" s="728" t="s">
        <v>1297</v>
      </c>
      <c r="F526" s="728" t="s">
        <v>1442</v>
      </c>
      <c r="G526" s="728" t="s">
        <v>680</v>
      </c>
      <c r="H526" s="732">
        <v>136.76999999999992</v>
      </c>
      <c r="I526" s="732">
        <v>242183.45999999988</v>
      </c>
      <c r="J526" s="728">
        <v>0.7662977944841961</v>
      </c>
      <c r="K526" s="728">
        <v>1770.7352489581049</v>
      </c>
      <c r="L526" s="732">
        <v>178.50000000000003</v>
      </c>
      <c r="M526" s="732">
        <v>316043.53000000003</v>
      </c>
      <c r="N526" s="728">
        <v>1</v>
      </c>
      <c r="O526" s="728">
        <v>1770.5519887955181</v>
      </c>
      <c r="P526" s="732">
        <v>121.83000000000001</v>
      </c>
      <c r="Q526" s="732">
        <v>221604.84999999989</v>
      </c>
      <c r="R526" s="746">
        <v>0.70118458049117438</v>
      </c>
      <c r="S526" s="733">
        <v>1818.967824017072</v>
      </c>
    </row>
    <row r="527" spans="1:19" ht="14.4" customHeight="1" x14ac:dyDescent="0.3">
      <c r="A527" s="727" t="s">
        <v>1295</v>
      </c>
      <c r="B527" s="728" t="s">
        <v>1296</v>
      </c>
      <c r="C527" s="728" t="s">
        <v>548</v>
      </c>
      <c r="D527" s="728" t="s">
        <v>1292</v>
      </c>
      <c r="E527" s="728" t="s">
        <v>1297</v>
      </c>
      <c r="F527" s="728" t="s">
        <v>1443</v>
      </c>
      <c r="G527" s="728" t="s">
        <v>678</v>
      </c>
      <c r="H527" s="732">
        <v>9.34</v>
      </c>
      <c r="I527" s="732">
        <v>8427.9199999999946</v>
      </c>
      <c r="J527" s="728">
        <v>0.93718634595047801</v>
      </c>
      <c r="K527" s="728">
        <v>902.34689507494591</v>
      </c>
      <c r="L527" s="732">
        <v>9.9699999999999971</v>
      </c>
      <c r="M527" s="732">
        <v>8992.7899999999954</v>
      </c>
      <c r="N527" s="728">
        <v>1</v>
      </c>
      <c r="O527" s="728">
        <v>901.98495486459353</v>
      </c>
      <c r="P527" s="732">
        <v>8.6899999999999942</v>
      </c>
      <c r="Q527" s="732">
        <v>7840.4699999999948</v>
      </c>
      <c r="R527" s="746">
        <v>0.87186179150185861</v>
      </c>
      <c r="S527" s="733">
        <v>902.24050632911394</v>
      </c>
    </row>
    <row r="528" spans="1:19" ht="14.4" customHeight="1" x14ac:dyDescent="0.3">
      <c r="A528" s="727" t="s">
        <v>1295</v>
      </c>
      <c r="B528" s="728" t="s">
        <v>1296</v>
      </c>
      <c r="C528" s="728" t="s">
        <v>548</v>
      </c>
      <c r="D528" s="728" t="s">
        <v>1292</v>
      </c>
      <c r="E528" s="728" t="s">
        <v>1300</v>
      </c>
      <c r="F528" s="728" t="s">
        <v>1444</v>
      </c>
      <c r="G528" s="728" t="s">
        <v>1445</v>
      </c>
      <c r="H528" s="732">
        <v>147866</v>
      </c>
      <c r="I528" s="732">
        <v>4958733.5000000009</v>
      </c>
      <c r="J528" s="728">
        <v>1.5000013037614588</v>
      </c>
      <c r="K528" s="728">
        <v>33.535319140302711</v>
      </c>
      <c r="L528" s="732">
        <v>100146</v>
      </c>
      <c r="M528" s="732">
        <v>3305819.4599999995</v>
      </c>
      <c r="N528" s="728">
        <v>1</v>
      </c>
      <c r="O528" s="728">
        <v>33.01</v>
      </c>
      <c r="P528" s="732">
        <v>73794</v>
      </c>
      <c r="Q528" s="732">
        <v>2486722.73</v>
      </c>
      <c r="R528" s="746">
        <v>0.75222581271876243</v>
      </c>
      <c r="S528" s="733">
        <v>33.698169634387618</v>
      </c>
    </row>
    <row r="529" spans="1:19" ht="14.4" customHeight="1" x14ac:dyDescent="0.3">
      <c r="A529" s="727" t="s">
        <v>1295</v>
      </c>
      <c r="B529" s="728" t="s">
        <v>1296</v>
      </c>
      <c r="C529" s="728" t="s">
        <v>548</v>
      </c>
      <c r="D529" s="728" t="s">
        <v>1292</v>
      </c>
      <c r="E529" s="728" t="s">
        <v>1300</v>
      </c>
      <c r="F529" s="728" t="s">
        <v>1446</v>
      </c>
      <c r="G529" s="728" t="s">
        <v>1447</v>
      </c>
      <c r="H529" s="732">
        <v>9</v>
      </c>
      <c r="I529" s="732">
        <v>579.89999999999986</v>
      </c>
      <c r="J529" s="728">
        <v>1.1908575653031048</v>
      </c>
      <c r="K529" s="728">
        <v>64.433333333333323</v>
      </c>
      <c r="L529" s="732">
        <v>8</v>
      </c>
      <c r="M529" s="732">
        <v>486.96</v>
      </c>
      <c r="N529" s="728">
        <v>1</v>
      </c>
      <c r="O529" s="728">
        <v>60.87</v>
      </c>
      <c r="P529" s="732">
        <v>16</v>
      </c>
      <c r="Q529" s="732">
        <v>924.47999999999979</v>
      </c>
      <c r="R529" s="746">
        <v>1.89847215377033</v>
      </c>
      <c r="S529" s="733">
        <v>57.779999999999987</v>
      </c>
    </row>
    <row r="530" spans="1:19" ht="14.4" customHeight="1" x14ac:dyDescent="0.3">
      <c r="A530" s="727" t="s">
        <v>1295</v>
      </c>
      <c r="B530" s="728" t="s">
        <v>1296</v>
      </c>
      <c r="C530" s="728" t="s">
        <v>548</v>
      </c>
      <c r="D530" s="728" t="s">
        <v>1292</v>
      </c>
      <c r="E530" s="728" t="s">
        <v>1300</v>
      </c>
      <c r="F530" s="728" t="s">
        <v>1448</v>
      </c>
      <c r="G530" s="728" t="s">
        <v>1449</v>
      </c>
      <c r="H530" s="732">
        <v>1051</v>
      </c>
      <c r="I530" s="732">
        <v>63240.42</v>
      </c>
      <c r="J530" s="728">
        <v>1.3796369641643642</v>
      </c>
      <c r="K530" s="728">
        <v>60.171665080875357</v>
      </c>
      <c r="L530" s="732">
        <v>791</v>
      </c>
      <c r="M530" s="732">
        <v>45838.45</v>
      </c>
      <c r="N530" s="728">
        <v>1</v>
      </c>
      <c r="O530" s="728">
        <v>57.949999999999996</v>
      </c>
      <c r="P530" s="732">
        <v>953</v>
      </c>
      <c r="Q530" s="732">
        <v>54435.360000000001</v>
      </c>
      <c r="R530" s="746">
        <v>1.1875480082768943</v>
      </c>
      <c r="S530" s="733">
        <v>57.12</v>
      </c>
    </row>
    <row r="531" spans="1:19" ht="14.4" customHeight="1" x14ac:dyDescent="0.3">
      <c r="A531" s="727" t="s">
        <v>1295</v>
      </c>
      <c r="B531" s="728" t="s">
        <v>1296</v>
      </c>
      <c r="C531" s="728" t="s">
        <v>548</v>
      </c>
      <c r="D531" s="728" t="s">
        <v>1292</v>
      </c>
      <c r="E531" s="728" t="s">
        <v>1450</v>
      </c>
      <c r="F531" s="728" t="s">
        <v>1451</v>
      </c>
      <c r="G531" s="728" t="s">
        <v>1452</v>
      </c>
      <c r="H531" s="732">
        <v>344</v>
      </c>
      <c r="I531" s="732">
        <v>304206.08000000054</v>
      </c>
      <c r="J531" s="728"/>
      <c r="K531" s="728">
        <v>884.32000000000153</v>
      </c>
      <c r="L531" s="732"/>
      <c r="M531" s="732"/>
      <c r="N531" s="728"/>
      <c r="O531" s="728"/>
      <c r="P531" s="732">
        <v>1</v>
      </c>
      <c r="Q531" s="732">
        <v>442.16</v>
      </c>
      <c r="R531" s="746"/>
      <c r="S531" s="733">
        <v>442.16</v>
      </c>
    </row>
    <row r="532" spans="1:19" ht="14.4" customHeight="1" x14ac:dyDescent="0.3">
      <c r="A532" s="727" t="s">
        <v>1295</v>
      </c>
      <c r="B532" s="728" t="s">
        <v>1296</v>
      </c>
      <c r="C532" s="728" t="s">
        <v>548</v>
      </c>
      <c r="D532" s="728" t="s">
        <v>1292</v>
      </c>
      <c r="E532" s="728" t="s">
        <v>1358</v>
      </c>
      <c r="F532" s="728" t="s">
        <v>1453</v>
      </c>
      <c r="G532" s="728" t="s">
        <v>1454</v>
      </c>
      <c r="H532" s="732"/>
      <c r="I532" s="732"/>
      <c r="J532" s="728"/>
      <c r="K532" s="728"/>
      <c r="L532" s="732">
        <v>1</v>
      </c>
      <c r="M532" s="732">
        <v>8595</v>
      </c>
      <c r="N532" s="728">
        <v>1</v>
      </c>
      <c r="O532" s="728">
        <v>8595</v>
      </c>
      <c r="P532" s="732"/>
      <c r="Q532" s="732"/>
      <c r="R532" s="746"/>
      <c r="S532" s="733"/>
    </row>
    <row r="533" spans="1:19" ht="14.4" customHeight="1" x14ac:dyDescent="0.3">
      <c r="A533" s="727" t="s">
        <v>1295</v>
      </c>
      <c r="B533" s="728" t="s">
        <v>1296</v>
      </c>
      <c r="C533" s="728" t="s">
        <v>548</v>
      </c>
      <c r="D533" s="728" t="s">
        <v>1292</v>
      </c>
      <c r="E533" s="728" t="s">
        <v>1358</v>
      </c>
      <c r="F533" s="728" t="s">
        <v>1455</v>
      </c>
      <c r="G533" s="728" t="s">
        <v>1456</v>
      </c>
      <c r="H533" s="732">
        <v>354</v>
      </c>
      <c r="I533" s="732">
        <v>5076360</v>
      </c>
      <c r="J533" s="728">
        <v>0.89501019597499654</v>
      </c>
      <c r="K533" s="728">
        <v>14340</v>
      </c>
      <c r="L533" s="732">
        <v>391</v>
      </c>
      <c r="M533" s="732">
        <v>5671846</v>
      </c>
      <c r="N533" s="728">
        <v>1</v>
      </c>
      <c r="O533" s="728">
        <v>14506</v>
      </c>
      <c r="P533" s="732">
        <v>299</v>
      </c>
      <c r="Q533" s="732">
        <v>4337593</v>
      </c>
      <c r="R533" s="746">
        <v>0.76475859887592157</v>
      </c>
      <c r="S533" s="733">
        <v>14507</v>
      </c>
    </row>
    <row r="534" spans="1:19" ht="14.4" customHeight="1" x14ac:dyDescent="0.3">
      <c r="A534" s="727" t="s">
        <v>1295</v>
      </c>
      <c r="B534" s="728" t="s">
        <v>1296</v>
      </c>
      <c r="C534" s="728" t="s">
        <v>548</v>
      </c>
      <c r="D534" s="728" t="s">
        <v>764</v>
      </c>
      <c r="E534" s="728" t="s">
        <v>1297</v>
      </c>
      <c r="F534" s="728" t="s">
        <v>1438</v>
      </c>
      <c r="G534" s="728" t="s">
        <v>676</v>
      </c>
      <c r="H534" s="732"/>
      <c r="I534" s="732"/>
      <c r="J534" s="728"/>
      <c r="K534" s="728"/>
      <c r="L534" s="732"/>
      <c r="M534" s="732"/>
      <c r="N534" s="728"/>
      <c r="O534" s="728"/>
      <c r="P534" s="732">
        <v>5.8000000000000007</v>
      </c>
      <c r="Q534" s="732">
        <v>11655.91</v>
      </c>
      <c r="R534" s="746"/>
      <c r="S534" s="733">
        <v>2009.6396551724135</v>
      </c>
    </row>
    <row r="535" spans="1:19" ht="14.4" customHeight="1" x14ac:dyDescent="0.3">
      <c r="A535" s="727" t="s">
        <v>1295</v>
      </c>
      <c r="B535" s="728" t="s">
        <v>1296</v>
      </c>
      <c r="C535" s="728" t="s">
        <v>548</v>
      </c>
      <c r="D535" s="728" t="s">
        <v>764</v>
      </c>
      <c r="E535" s="728" t="s">
        <v>1297</v>
      </c>
      <c r="F535" s="728" t="s">
        <v>1442</v>
      </c>
      <c r="G535" s="728" t="s">
        <v>680</v>
      </c>
      <c r="H535" s="732"/>
      <c r="I535" s="732"/>
      <c r="J535" s="728"/>
      <c r="K535" s="728"/>
      <c r="L535" s="732">
        <v>15.649999999999999</v>
      </c>
      <c r="M535" s="732">
        <v>27713.020000000004</v>
      </c>
      <c r="N535" s="728">
        <v>1</v>
      </c>
      <c r="O535" s="728">
        <v>1770.8000000000004</v>
      </c>
      <c r="P535" s="732">
        <v>20.8</v>
      </c>
      <c r="Q535" s="732">
        <v>37836.06</v>
      </c>
      <c r="R535" s="746">
        <v>1.3652810123183974</v>
      </c>
      <c r="S535" s="733">
        <v>1819.041346153846</v>
      </c>
    </row>
    <row r="536" spans="1:19" ht="14.4" customHeight="1" x14ac:dyDescent="0.3">
      <c r="A536" s="727" t="s">
        <v>1295</v>
      </c>
      <c r="B536" s="728" t="s">
        <v>1296</v>
      </c>
      <c r="C536" s="728" t="s">
        <v>548</v>
      </c>
      <c r="D536" s="728" t="s">
        <v>764</v>
      </c>
      <c r="E536" s="728" t="s">
        <v>1297</v>
      </c>
      <c r="F536" s="728" t="s">
        <v>1443</v>
      </c>
      <c r="G536" s="728" t="s">
        <v>678</v>
      </c>
      <c r="H536" s="732"/>
      <c r="I536" s="732"/>
      <c r="J536" s="728"/>
      <c r="K536" s="728"/>
      <c r="L536" s="732">
        <v>1.1000000000000001</v>
      </c>
      <c r="M536" s="732">
        <v>994.18000000000006</v>
      </c>
      <c r="N536" s="728">
        <v>1</v>
      </c>
      <c r="O536" s="728">
        <v>903.8</v>
      </c>
      <c r="P536" s="732">
        <v>1.0500000000000003</v>
      </c>
      <c r="Q536" s="732">
        <v>948.99000000000024</v>
      </c>
      <c r="R536" s="746">
        <v>0.9545454545454547</v>
      </c>
      <c r="S536" s="733">
        <v>903.8</v>
      </c>
    </row>
    <row r="537" spans="1:19" ht="14.4" customHeight="1" x14ac:dyDescent="0.3">
      <c r="A537" s="727" t="s">
        <v>1295</v>
      </c>
      <c r="B537" s="728" t="s">
        <v>1296</v>
      </c>
      <c r="C537" s="728" t="s">
        <v>548</v>
      </c>
      <c r="D537" s="728" t="s">
        <v>764</v>
      </c>
      <c r="E537" s="728" t="s">
        <v>1300</v>
      </c>
      <c r="F537" s="728" t="s">
        <v>1444</v>
      </c>
      <c r="G537" s="728" t="s">
        <v>1445</v>
      </c>
      <c r="H537" s="732"/>
      <c r="I537" s="732"/>
      <c r="J537" s="728"/>
      <c r="K537" s="728"/>
      <c r="L537" s="732">
        <v>9187</v>
      </c>
      <c r="M537" s="732">
        <v>303262.87000000005</v>
      </c>
      <c r="N537" s="728">
        <v>1</v>
      </c>
      <c r="O537" s="728">
        <v>33.010000000000005</v>
      </c>
      <c r="P537" s="732">
        <v>16056</v>
      </c>
      <c r="Q537" s="732">
        <v>541831.44999999995</v>
      </c>
      <c r="R537" s="746">
        <v>1.7866725656193911</v>
      </c>
      <c r="S537" s="733">
        <v>33.7463533881415</v>
      </c>
    </row>
    <row r="538" spans="1:19" ht="14.4" customHeight="1" x14ac:dyDescent="0.3">
      <c r="A538" s="727" t="s">
        <v>1295</v>
      </c>
      <c r="B538" s="728" t="s">
        <v>1296</v>
      </c>
      <c r="C538" s="728" t="s">
        <v>548</v>
      </c>
      <c r="D538" s="728" t="s">
        <v>764</v>
      </c>
      <c r="E538" s="728" t="s">
        <v>1358</v>
      </c>
      <c r="F538" s="728" t="s">
        <v>1455</v>
      </c>
      <c r="G538" s="728" t="s">
        <v>1456</v>
      </c>
      <c r="H538" s="732"/>
      <c r="I538" s="732"/>
      <c r="J538" s="728"/>
      <c r="K538" s="728"/>
      <c r="L538" s="732">
        <v>34</v>
      </c>
      <c r="M538" s="732">
        <v>493204</v>
      </c>
      <c r="N538" s="728">
        <v>1</v>
      </c>
      <c r="O538" s="728">
        <v>14506</v>
      </c>
      <c r="P538" s="732">
        <v>63</v>
      </c>
      <c r="Q538" s="732">
        <v>913941</v>
      </c>
      <c r="R538" s="746">
        <v>1.8530689126608868</v>
      </c>
      <c r="S538" s="733">
        <v>14507</v>
      </c>
    </row>
    <row r="539" spans="1:19" ht="14.4" customHeight="1" x14ac:dyDescent="0.3">
      <c r="A539" s="727" t="s">
        <v>1295</v>
      </c>
      <c r="B539" s="728" t="s">
        <v>1296</v>
      </c>
      <c r="C539" s="728" t="s">
        <v>548</v>
      </c>
      <c r="D539" s="728" t="s">
        <v>765</v>
      </c>
      <c r="E539" s="728" t="s">
        <v>1297</v>
      </c>
      <c r="F539" s="728" t="s">
        <v>1438</v>
      </c>
      <c r="G539" s="728" t="s">
        <v>676</v>
      </c>
      <c r="H539" s="732"/>
      <c r="I539" s="732"/>
      <c r="J539" s="728"/>
      <c r="K539" s="728"/>
      <c r="L539" s="732"/>
      <c r="M539" s="732"/>
      <c r="N539" s="728"/>
      <c r="O539" s="728"/>
      <c r="P539" s="732">
        <v>6.55</v>
      </c>
      <c r="Q539" s="732">
        <v>13163.16</v>
      </c>
      <c r="R539" s="746"/>
      <c r="S539" s="733">
        <v>2009.6427480916032</v>
      </c>
    </row>
    <row r="540" spans="1:19" ht="14.4" customHeight="1" x14ac:dyDescent="0.3">
      <c r="A540" s="727" t="s">
        <v>1295</v>
      </c>
      <c r="B540" s="728" t="s">
        <v>1296</v>
      </c>
      <c r="C540" s="728" t="s">
        <v>548</v>
      </c>
      <c r="D540" s="728" t="s">
        <v>765</v>
      </c>
      <c r="E540" s="728" t="s">
        <v>1297</v>
      </c>
      <c r="F540" s="728" t="s">
        <v>1441</v>
      </c>
      <c r="G540" s="728" t="s">
        <v>680</v>
      </c>
      <c r="H540" s="732"/>
      <c r="I540" s="732"/>
      <c r="J540" s="728"/>
      <c r="K540" s="728"/>
      <c r="L540" s="732">
        <v>0.04</v>
      </c>
      <c r="M540" s="732">
        <v>354.16</v>
      </c>
      <c r="N540" s="728">
        <v>1</v>
      </c>
      <c r="O540" s="728">
        <v>8854</v>
      </c>
      <c r="P540" s="732">
        <v>0.19999999999999998</v>
      </c>
      <c r="Q540" s="732">
        <v>1819.02</v>
      </c>
      <c r="R540" s="746">
        <v>5.1361531511181386</v>
      </c>
      <c r="S540" s="733">
        <v>9095.1</v>
      </c>
    </row>
    <row r="541" spans="1:19" ht="14.4" customHeight="1" x14ac:dyDescent="0.3">
      <c r="A541" s="727" t="s">
        <v>1295</v>
      </c>
      <c r="B541" s="728" t="s">
        <v>1296</v>
      </c>
      <c r="C541" s="728" t="s">
        <v>548</v>
      </c>
      <c r="D541" s="728" t="s">
        <v>765</v>
      </c>
      <c r="E541" s="728" t="s">
        <v>1297</v>
      </c>
      <c r="F541" s="728" t="s">
        <v>1442</v>
      </c>
      <c r="G541" s="728" t="s">
        <v>680</v>
      </c>
      <c r="H541" s="732"/>
      <c r="I541" s="732"/>
      <c r="J541" s="728"/>
      <c r="K541" s="728"/>
      <c r="L541" s="732">
        <v>13.700000000000001</v>
      </c>
      <c r="M541" s="732">
        <v>24259.960000000006</v>
      </c>
      <c r="N541" s="728">
        <v>1</v>
      </c>
      <c r="O541" s="728">
        <v>1770.8000000000004</v>
      </c>
      <c r="P541" s="732">
        <v>29.249999999999996</v>
      </c>
      <c r="Q541" s="732">
        <v>53207.020000000011</v>
      </c>
      <c r="R541" s="746">
        <v>2.1932031215220471</v>
      </c>
      <c r="S541" s="733">
        <v>1819.0434188034194</v>
      </c>
    </row>
    <row r="542" spans="1:19" ht="14.4" customHeight="1" x14ac:dyDescent="0.3">
      <c r="A542" s="727" t="s">
        <v>1295</v>
      </c>
      <c r="B542" s="728" t="s">
        <v>1296</v>
      </c>
      <c r="C542" s="728" t="s">
        <v>548</v>
      </c>
      <c r="D542" s="728" t="s">
        <v>765</v>
      </c>
      <c r="E542" s="728" t="s">
        <v>1297</v>
      </c>
      <c r="F542" s="728" t="s">
        <v>1443</v>
      </c>
      <c r="G542" s="728" t="s">
        <v>678</v>
      </c>
      <c r="H542" s="732"/>
      <c r="I542" s="732"/>
      <c r="J542" s="728"/>
      <c r="K542" s="728"/>
      <c r="L542" s="732">
        <v>1.03</v>
      </c>
      <c r="M542" s="732">
        <v>926.39</v>
      </c>
      <c r="N542" s="728">
        <v>1</v>
      </c>
      <c r="O542" s="728">
        <v>899.40776699029118</v>
      </c>
      <c r="P542" s="732">
        <v>2.0900000000000003</v>
      </c>
      <c r="Q542" s="732">
        <v>1875.3700000000003</v>
      </c>
      <c r="R542" s="746">
        <v>2.0243849782489018</v>
      </c>
      <c r="S542" s="733">
        <v>897.30622009569379</v>
      </c>
    </row>
    <row r="543" spans="1:19" ht="14.4" customHeight="1" x14ac:dyDescent="0.3">
      <c r="A543" s="727" t="s">
        <v>1295</v>
      </c>
      <c r="B543" s="728" t="s">
        <v>1296</v>
      </c>
      <c r="C543" s="728" t="s">
        <v>548</v>
      </c>
      <c r="D543" s="728" t="s">
        <v>765</v>
      </c>
      <c r="E543" s="728" t="s">
        <v>1300</v>
      </c>
      <c r="F543" s="728" t="s">
        <v>1444</v>
      </c>
      <c r="G543" s="728" t="s">
        <v>1445</v>
      </c>
      <c r="H543" s="732"/>
      <c r="I543" s="732"/>
      <c r="J543" s="728"/>
      <c r="K543" s="728"/>
      <c r="L543" s="732">
        <v>8129</v>
      </c>
      <c r="M543" s="732">
        <v>268338.28999999998</v>
      </c>
      <c r="N543" s="728">
        <v>1</v>
      </c>
      <c r="O543" s="728">
        <v>33.01</v>
      </c>
      <c r="P543" s="732">
        <v>20984</v>
      </c>
      <c r="Q543" s="732">
        <v>707216.65</v>
      </c>
      <c r="R543" s="746">
        <v>2.6355413161498498</v>
      </c>
      <c r="S543" s="733">
        <v>33.702661551658409</v>
      </c>
    </row>
    <row r="544" spans="1:19" ht="14.4" customHeight="1" x14ac:dyDescent="0.3">
      <c r="A544" s="727" t="s">
        <v>1295</v>
      </c>
      <c r="B544" s="728" t="s">
        <v>1296</v>
      </c>
      <c r="C544" s="728" t="s">
        <v>548</v>
      </c>
      <c r="D544" s="728" t="s">
        <v>765</v>
      </c>
      <c r="E544" s="728" t="s">
        <v>1300</v>
      </c>
      <c r="F544" s="728" t="s">
        <v>1446</v>
      </c>
      <c r="G544" s="728" t="s">
        <v>1447</v>
      </c>
      <c r="H544" s="732"/>
      <c r="I544" s="732"/>
      <c r="J544" s="728"/>
      <c r="K544" s="728"/>
      <c r="L544" s="732"/>
      <c r="M544" s="732"/>
      <c r="N544" s="728"/>
      <c r="O544" s="728"/>
      <c r="P544" s="732">
        <v>2</v>
      </c>
      <c r="Q544" s="732">
        <v>115.56</v>
      </c>
      <c r="R544" s="746"/>
      <c r="S544" s="733">
        <v>57.78</v>
      </c>
    </row>
    <row r="545" spans="1:19" ht="14.4" customHeight="1" x14ac:dyDescent="0.3">
      <c r="A545" s="727" t="s">
        <v>1295</v>
      </c>
      <c r="B545" s="728" t="s">
        <v>1296</v>
      </c>
      <c r="C545" s="728" t="s">
        <v>548</v>
      </c>
      <c r="D545" s="728" t="s">
        <v>765</v>
      </c>
      <c r="E545" s="728" t="s">
        <v>1358</v>
      </c>
      <c r="F545" s="728" t="s">
        <v>1455</v>
      </c>
      <c r="G545" s="728" t="s">
        <v>1456</v>
      </c>
      <c r="H545" s="732"/>
      <c r="I545" s="732"/>
      <c r="J545" s="728"/>
      <c r="K545" s="728"/>
      <c r="L545" s="732">
        <v>32</v>
      </c>
      <c r="M545" s="732">
        <v>464192</v>
      </c>
      <c r="N545" s="728">
        <v>1</v>
      </c>
      <c r="O545" s="728">
        <v>14506</v>
      </c>
      <c r="P545" s="732">
        <v>81</v>
      </c>
      <c r="Q545" s="732">
        <v>1175067</v>
      </c>
      <c r="R545" s="746">
        <v>2.5314244967599615</v>
      </c>
      <c r="S545" s="733">
        <v>14507</v>
      </c>
    </row>
    <row r="546" spans="1:19" ht="14.4" customHeight="1" x14ac:dyDescent="0.3">
      <c r="A546" s="727" t="s">
        <v>1295</v>
      </c>
      <c r="B546" s="728" t="s">
        <v>1296</v>
      </c>
      <c r="C546" s="728" t="s">
        <v>548</v>
      </c>
      <c r="D546" s="728" t="s">
        <v>1293</v>
      </c>
      <c r="E546" s="728" t="s">
        <v>1297</v>
      </c>
      <c r="F546" s="728" t="s">
        <v>1438</v>
      </c>
      <c r="G546" s="728" t="s">
        <v>676</v>
      </c>
      <c r="H546" s="732"/>
      <c r="I546" s="732"/>
      <c r="J546" s="728"/>
      <c r="K546" s="728"/>
      <c r="L546" s="732"/>
      <c r="M546" s="732"/>
      <c r="N546" s="728"/>
      <c r="O546" s="728"/>
      <c r="P546" s="732">
        <v>4.1500000000000004</v>
      </c>
      <c r="Q546" s="732">
        <v>8340.01</v>
      </c>
      <c r="R546" s="746"/>
      <c r="S546" s="733">
        <v>2009.6409638554217</v>
      </c>
    </row>
    <row r="547" spans="1:19" ht="14.4" customHeight="1" x14ac:dyDescent="0.3">
      <c r="A547" s="727" t="s">
        <v>1295</v>
      </c>
      <c r="B547" s="728" t="s">
        <v>1296</v>
      </c>
      <c r="C547" s="728" t="s">
        <v>548</v>
      </c>
      <c r="D547" s="728" t="s">
        <v>1293</v>
      </c>
      <c r="E547" s="728" t="s">
        <v>1297</v>
      </c>
      <c r="F547" s="728" t="s">
        <v>1442</v>
      </c>
      <c r="G547" s="728" t="s">
        <v>680</v>
      </c>
      <c r="H547" s="732"/>
      <c r="I547" s="732"/>
      <c r="J547" s="728"/>
      <c r="K547" s="728"/>
      <c r="L547" s="732"/>
      <c r="M547" s="732"/>
      <c r="N547" s="728"/>
      <c r="O547" s="728"/>
      <c r="P547" s="732">
        <v>45.65</v>
      </c>
      <c r="Q547" s="732">
        <v>83042.91</v>
      </c>
      <c r="R547" s="746"/>
      <c r="S547" s="733">
        <v>1819.1217962760134</v>
      </c>
    </row>
    <row r="548" spans="1:19" ht="14.4" customHeight="1" x14ac:dyDescent="0.3">
      <c r="A548" s="727" t="s">
        <v>1295</v>
      </c>
      <c r="B548" s="728" t="s">
        <v>1296</v>
      </c>
      <c r="C548" s="728" t="s">
        <v>548</v>
      </c>
      <c r="D548" s="728" t="s">
        <v>1293</v>
      </c>
      <c r="E548" s="728" t="s">
        <v>1297</v>
      </c>
      <c r="F548" s="728" t="s">
        <v>1443</v>
      </c>
      <c r="G548" s="728" t="s">
        <v>678</v>
      </c>
      <c r="H548" s="732"/>
      <c r="I548" s="732"/>
      <c r="J548" s="728"/>
      <c r="K548" s="728"/>
      <c r="L548" s="732"/>
      <c r="M548" s="732"/>
      <c r="N548" s="728"/>
      <c r="O548" s="728"/>
      <c r="P548" s="732">
        <v>3.0799999999999992</v>
      </c>
      <c r="Q548" s="732">
        <v>2779.1800000000012</v>
      </c>
      <c r="R548" s="746"/>
      <c r="S548" s="733">
        <v>902.33116883116941</v>
      </c>
    </row>
    <row r="549" spans="1:19" ht="14.4" customHeight="1" x14ac:dyDescent="0.3">
      <c r="A549" s="727" t="s">
        <v>1295</v>
      </c>
      <c r="B549" s="728" t="s">
        <v>1296</v>
      </c>
      <c r="C549" s="728" t="s">
        <v>548</v>
      </c>
      <c r="D549" s="728" t="s">
        <v>1293</v>
      </c>
      <c r="E549" s="728" t="s">
        <v>1300</v>
      </c>
      <c r="F549" s="728" t="s">
        <v>1444</v>
      </c>
      <c r="G549" s="728" t="s">
        <v>1445</v>
      </c>
      <c r="H549" s="732"/>
      <c r="I549" s="732"/>
      <c r="J549" s="728"/>
      <c r="K549" s="728"/>
      <c r="L549" s="732"/>
      <c r="M549" s="732"/>
      <c r="N549" s="728"/>
      <c r="O549" s="728"/>
      <c r="P549" s="732">
        <v>28323</v>
      </c>
      <c r="Q549" s="732">
        <v>952662.09999999974</v>
      </c>
      <c r="R549" s="746"/>
      <c r="S549" s="733">
        <v>33.635635349362701</v>
      </c>
    </row>
    <row r="550" spans="1:19" ht="14.4" customHeight="1" x14ac:dyDescent="0.3">
      <c r="A550" s="727" t="s">
        <v>1295</v>
      </c>
      <c r="B550" s="728" t="s">
        <v>1296</v>
      </c>
      <c r="C550" s="728" t="s">
        <v>548</v>
      </c>
      <c r="D550" s="728" t="s">
        <v>1293</v>
      </c>
      <c r="E550" s="728" t="s">
        <v>1300</v>
      </c>
      <c r="F550" s="728" t="s">
        <v>1446</v>
      </c>
      <c r="G550" s="728" t="s">
        <v>1447</v>
      </c>
      <c r="H550" s="732"/>
      <c r="I550" s="732"/>
      <c r="J550" s="728"/>
      <c r="K550" s="728"/>
      <c r="L550" s="732"/>
      <c r="M550" s="732"/>
      <c r="N550" s="728"/>
      <c r="O550" s="728"/>
      <c r="P550" s="732">
        <v>9</v>
      </c>
      <c r="Q550" s="732">
        <v>520.01999999999987</v>
      </c>
      <c r="R550" s="746"/>
      <c r="S550" s="733">
        <v>57.779999999999987</v>
      </c>
    </row>
    <row r="551" spans="1:19" ht="14.4" customHeight="1" x14ac:dyDescent="0.3">
      <c r="A551" s="727" t="s">
        <v>1295</v>
      </c>
      <c r="B551" s="728" t="s">
        <v>1296</v>
      </c>
      <c r="C551" s="728" t="s">
        <v>548</v>
      </c>
      <c r="D551" s="728" t="s">
        <v>1293</v>
      </c>
      <c r="E551" s="728" t="s">
        <v>1358</v>
      </c>
      <c r="F551" s="728" t="s">
        <v>1455</v>
      </c>
      <c r="G551" s="728" t="s">
        <v>1456</v>
      </c>
      <c r="H551" s="732"/>
      <c r="I551" s="732"/>
      <c r="J551" s="728"/>
      <c r="K551" s="728"/>
      <c r="L551" s="732"/>
      <c r="M551" s="732"/>
      <c r="N551" s="728"/>
      <c r="O551" s="728"/>
      <c r="P551" s="732">
        <v>116</v>
      </c>
      <c r="Q551" s="732">
        <v>1682812</v>
      </c>
      <c r="R551" s="746"/>
      <c r="S551" s="733">
        <v>14507</v>
      </c>
    </row>
    <row r="552" spans="1:19" ht="14.4" customHeight="1" thickBot="1" x14ac:dyDescent="0.35">
      <c r="A552" s="734" t="s">
        <v>1295</v>
      </c>
      <c r="B552" s="735" t="s">
        <v>1296</v>
      </c>
      <c r="C552" s="735" t="s">
        <v>1457</v>
      </c>
      <c r="D552" s="735" t="s">
        <v>1283</v>
      </c>
      <c r="E552" s="735" t="s">
        <v>1297</v>
      </c>
      <c r="F552" s="735" t="s">
        <v>1352</v>
      </c>
      <c r="G552" s="735" t="s">
        <v>1458</v>
      </c>
      <c r="H552" s="739"/>
      <c r="I552" s="739"/>
      <c r="J552" s="735"/>
      <c r="K552" s="735"/>
      <c r="L552" s="739"/>
      <c r="M552" s="739"/>
      <c r="N552" s="735"/>
      <c r="O552" s="735"/>
      <c r="P552" s="739">
        <v>0</v>
      </c>
      <c r="Q552" s="739">
        <v>0</v>
      </c>
      <c r="R552" s="747"/>
      <c r="S552" s="740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38" t="s">
        <v>157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</row>
    <row r="2" spans="1:19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159</v>
      </c>
      <c r="B3" s="343">
        <f>SUBTOTAL(9,B6:B1048576)</f>
        <v>4353988</v>
      </c>
      <c r="C3" s="344">
        <f t="shared" ref="C3:R3" si="0">SUBTOTAL(9,C6:C1048576)</f>
        <v>1186.5004306961205</v>
      </c>
      <c r="D3" s="344">
        <f t="shared" si="0"/>
        <v>4079627</v>
      </c>
      <c r="E3" s="344">
        <f t="shared" si="0"/>
        <v>22</v>
      </c>
      <c r="F3" s="344">
        <f t="shared" si="0"/>
        <v>3970991</v>
      </c>
      <c r="G3" s="347">
        <f>IF(D3&lt;&gt;0,F3/D3,"")</f>
        <v>0.97337109495549468</v>
      </c>
      <c r="H3" s="343">
        <f t="shared" si="0"/>
        <v>3934478.94</v>
      </c>
      <c r="I3" s="344">
        <f t="shared" si="0"/>
        <v>27.394003368474966</v>
      </c>
      <c r="J3" s="344">
        <f t="shared" si="0"/>
        <v>3078359.7499999991</v>
      </c>
      <c r="K3" s="344">
        <f t="shared" si="0"/>
        <v>21</v>
      </c>
      <c r="L3" s="344">
        <f t="shared" si="0"/>
        <v>2781121.7699999996</v>
      </c>
      <c r="M3" s="345">
        <f>IF(J3&lt;&gt;0,L3/J3,"")</f>
        <v>0.90344274089472498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02" t="s">
        <v>129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  <c r="N4" s="603" t="s">
        <v>125</v>
      </c>
      <c r="O4" s="604"/>
      <c r="P4" s="604"/>
      <c r="Q4" s="604"/>
      <c r="R4" s="604"/>
      <c r="S4" s="606"/>
    </row>
    <row r="5" spans="1:19" ht="14.4" customHeight="1" thickBot="1" x14ac:dyDescent="0.35">
      <c r="A5" s="824"/>
      <c r="B5" s="825">
        <v>2015</v>
      </c>
      <c r="C5" s="826"/>
      <c r="D5" s="826">
        <v>2016</v>
      </c>
      <c r="E5" s="826"/>
      <c r="F5" s="826">
        <v>2017</v>
      </c>
      <c r="G5" s="864" t="s">
        <v>2</v>
      </c>
      <c r="H5" s="825">
        <v>2015</v>
      </c>
      <c r="I5" s="826"/>
      <c r="J5" s="826">
        <v>2016</v>
      </c>
      <c r="K5" s="826"/>
      <c r="L5" s="826">
        <v>2017</v>
      </c>
      <c r="M5" s="864" t="s">
        <v>2</v>
      </c>
      <c r="N5" s="825">
        <v>2015</v>
      </c>
      <c r="O5" s="826"/>
      <c r="P5" s="826">
        <v>2016</v>
      </c>
      <c r="Q5" s="826"/>
      <c r="R5" s="826">
        <v>2017</v>
      </c>
      <c r="S5" s="864" t="s">
        <v>2</v>
      </c>
    </row>
    <row r="6" spans="1:19" ht="14.4" customHeight="1" x14ac:dyDescent="0.3">
      <c r="A6" s="819" t="s">
        <v>1461</v>
      </c>
      <c r="B6" s="846">
        <v>503190</v>
      </c>
      <c r="C6" s="805">
        <v>1.11601509045624</v>
      </c>
      <c r="D6" s="846">
        <v>450881</v>
      </c>
      <c r="E6" s="805">
        <v>1</v>
      </c>
      <c r="F6" s="846">
        <v>524693</v>
      </c>
      <c r="G6" s="810">
        <v>1.1637061663720583</v>
      </c>
      <c r="H6" s="846">
        <v>523576.38</v>
      </c>
      <c r="I6" s="805">
        <v>1.2661166436219502</v>
      </c>
      <c r="J6" s="846">
        <v>413529.33999999979</v>
      </c>
      <c r="K6" s="805">
        <v>1</v>
      </c>
      <c r="L6" s="846">
        <v>400659.02999999991</v>
      </c>
      <c r="M6" s="810">
        <v>0.96887691209528226</v>
      </c>
      <c r="N6" s="846"/>
      <c r="O6" s="805"/>
      <c r="P6" s="846"/>
      <c r="Q6" s="805"/>
      <c r="R6" s="846"/>
      <c r="S6" s="231"/>
    </row>
    <row r="7" spans="1:19" ht="14.4" customHeight="1" x14ac:dyDescent="0.3">
      <c r="A7" s="756" t="s">
        <v>1462</v>
      </c>
      <c r="B7" s="848">
        <v>174776</v>
      </c>
      <c r="C7" s="728">
        <v>1.8229759893193149</v>
      </c>
      <c r="D7" s="848">
        <v>95874</v>
      </c>
      <c r="E7" s="728">
        <v>1</v>
      </c>
      <c r="F7" s="848">
        <v>213351</v>
      </c>
      <c r="G7" s="746">
        <v>2.2253269916765754</v>
      </c>
      <c r="H7" s="848">
        <v>217650.53000000006</v>
      </c>
      <c r="I7" s="728">
        <v>2.7769902959321566</v>
      </c>
      <c r="J7" s="848">
        <v>78376.41</v>
      </c>
      <c r="K7" s="728">
        <v>1</v>
      </c>
      <c r="L7" s="848">
        <v>156112.08999999997</v>
      </c>
      <c r="M7" s="746">
        <v>1.9918249636593455</v>
      </c>
      <c r="N7" s="848"/>
      <c r="O7" s="728"/>
      <c r="P7" s="848"/>
      <c r="Q7" s="728"/>
      <c r="R7" s="848"/>
      <c r="S7" s="769"/>
    </row>
    <row r="8" spans="1:19" ht="14.4" customHeight="1" x14ac:dyDescent="0.3">
      <c r="A8" s="756" t="s">
        <v>1463</v>
      </c>
      <c r="B8" s="848">
        <v>391152</v>
      </c>
      <c r="C8" s="728">
        <v>0.91689931857019291</v>
      </c>
      <c r="D8" s="848">
        <v>426603</v>
      </c>
      <c r="E8" s="728">
        <v>1</v>
      </c>
      <c r="F8" s="848">
        <v>353122</v>
      </c>
      <c r="G8" s="746">
        <v>0.82775320379837924</v>
      </c>
      <c r="H8" s="848">
        <v>414135.62999999995</v>
      </c>
      <c r="I8" s="728">
        <v>0.89222817411141619</v>
      </c>
      <c r="J8" s="848">
        <v>464158.88</v>
      </c>
      <c r="K8" s="728">
        <v>1</v>
      </c>
      <c r="L8" s="848">
        <v>263032.73999999976</v>
      </c>
      <c r="M8" s="746">
        <v>0.56668686377388655</v>
      </c>
      <c r="N8" s="848"/>
      <c r="O8" s="728"/>
      <c r="P8" s="848"/>
      <c r="Q8" s="728"/>
      <c r="R8" s="848"/>
      <c r="S8" s="769"/>
    </row>
    <row r="9" spans="1:19" ht="14.4" customHeight="1" x14ac:dyDescent="0.3">
      <c r="A9" s="756" t="s">
        <v>1464</v>
      </c>
      <c r="B9" s="848">
        <v>456436</v>
      </c>
      <c r="C9" s="728">
        <v>1.4710881777542857</v>
      </c>
      <c r="D9" s="848">
        <v>310271</v>
      </c>
      <c r="E9" s="728">
        <v>1</v>
      </c>
      <c r="F9" s="848">
        <v>211150</v>
      </c>
      <c r="G9" s="746">
        <v>0.68053411372638761</v>
      </c>
      <c r="H9" s="848">
        <v>398143.89999999997</v>
      </c>
      <c r="I9" s="728">
        <v>1.9737133932894009</v>
      </c>
      <c r="J9" s="848">
        <v>201723.25999999995</v>
      </c>
      <c r="K9" s="728">
        <v>1</v>
      </c>
      <c r="L9" s="848">
        <v>98916.22</v>
      </c>
      <c r="M9" s="746">
        <v>0.49035604520767723</v>
      </c>
      <c r="N9" s="848"/>
      <c r="O9" s="728"/>
      <c r="P9" s="848"/>
      <c r="Q9" s="728"/>
      <c r="R9" s="848"/>
      <c r="S9" s="769"/>
    </row>
    <row r="10" spans="1:19" ht="14.4" customHeight="1" x14ac:dyDescent="0.3">
      <c r="A10" s="756" t="s">
        <v>1465</v>
      </c>
      <c r="B10" s="848"/>
      <c r="C10" s="728"/>
      <c r="D10" s="848">
        <v>19498</v>
      </c>
      <c r="E10" s="728">
        <v>1</v>
      </c>
      <c r="F10" s="848">
        <v>37609</v>
      </c>
      <c r="G10" s="746">
        <v>1.9288644989229664</v>
      </c>
      <c r="H10" s="848"/>
      <c r="I10" s="728"/>
      <c r="J10" s="848">
        <v>9871.42</v>
      </c>
      <c r="K10" s="728">
        <v>1</v>
      </c>
      <c r="L10" s="848">
        <v>16237.01</v>
      </c>
      <c r="M10" s="746">
        <v>1.6448504875691643</v>
      </c>
      <c r="N10" s="848"/>
      <c r="O10" s="728"/>
      <c r="P10" s="848"/>
      <c r="Q10" s="728"/>
      <c r="R10" s="848"/>
      <c r="S10" s="769"/>
    </row>
    <row r="11" spans="1:19" ht="14.4" customHeight="1" x14ac:dyDescent="0.3">
      <c r="A11" s="756" t="s">
        <v>1466</v>
      </c>
      <c r="B11" s="848">
        <v>16592</v>
      </c>
      <c r="C11" s="728"/>
      <c r="D11" s="848"/>
      <c r="E11" s="728"/>
      <c r="F11" s="848"/>
      <c r="G11" s="746"/>
      <c r="H11" s="848">
        <v>14511.800000000001</v>
      </c>
      <c r="I11" s="728"/>
      <c r="J11" s="848"/>
      <c r="K11" s="728"/>
      <c r="L11" s="848"/>
      <c r="M11" s="746"/>
      <c r="N11" s="848"/>
      <c r="O11" s="728"/>
      <c r="P11" s="848"/>
      <c r="Q11" s="728"/>
      <c r="R11" s="848"/>
      <c r="S11" s="769"/>
    </row>
    <row r="12" spans="1:19" ht="14.4" customHeight="1" x14ac:dyDescent="0.3">
      <c r="A12" s="756" t="s">
        <v>1467</v>
      </c>
      <c r="B12" s="848">
        <v>1148</v>
      </c>
      <c r="C12" s="728">
        <v>3.6623492630638681E-2</v>
      </c>
      <c r="D12" s="848">
        <v>31346</v>
      </c>
      <c r="E12" s="728">
        <v>1</v>
      </c>
      <c r="F12" s="848">
        <v>75807</v>
      </c>
      <c r="G12" s="746">
        <v>2.4183946915076886</v>
      </c>
      <c r="H12" s="848">
        <v>3151.18</v>
      </c>
      <c r="I12" s="728">
        <v>0.16506543310307906</v>
      </c>
      <c r="J12" s="848">
        <v>19090.490000000002</v>
      </c>
      <c r="K12" s="728">
        <v>1</v>
      </c>
      <c r="L12" s="848">
        <v>47393.960000000006</v>
      </c>
      <c r="M12" s="746">
        <v>2.4825952607816775</v>
      </c>
      <c r="N12" s="848"/>
      <c r="O12" s="728"/>
      <c r="P12" s="848"/>
      <c r="Q12" s="728"/>
      <c r="R12" s="848"/>
      <c r="S12" s="769"/>
    </row>
    <row r="13" spans="1:19" ht="14.4" customHeight="1" x14ac:dyDescent="0.3">
      <c r="A13" s="756" t="s">
        <v>1468</v>
      </c>
      <c r="B13" s="848">
        <v>23730</v>
      </c>
      <c r="C13" s="728">
        <v>1.1870935467733867</v>
      </c>
      <c r="D13" s="848">
        <v>19990</v>
      </c>
      <c r="E13" s="728">
        <v>1</v>
      </c>
      <c r="F13" s="848">
        <v>23039</v>
      </c>
      <c r="G13" s="746">
        <v>1.1525262631315658</v>
      </c>
      <c r="H13" s="848">
        <v>19182.52</v>
      </c>
      <c r="I13" s="728">
        <v>3.9857048763409471</v>
      </c>
      <c r="J13" s="848">
        <v>4812.83</v>
      </c>
      <c r="K13" s="728">
        <v>1</v>
      </c>
      <c r="L13" s="848">
        <v>14564.52</v>
      </c>
      <c r="M13" s="746">
        <v>3.0261862563190474</v>
      </c>
      <c r="N13" s="848"/>
      <c r="O13" s="728"/>
      <c r="P13" s="848"/>
      <c r="Q13" s="728"/>
      <c r="R13" s="848"/>
      <c r="S13" s="769"/>
    </row>
    <row r="14" spans="1:19" ht="14.4" customHeight="1" x14ac:dyDescent="0.3">
      <c r="A14" s="756" t="s">
        <v>1469</v>
      </c>
      <c r="B14" s="848">
        <v>14392</v>
      </c>
      <c r="C14" s="728">
        <v>0.4650531553947071</v>
      </c>
      <c r="D14" s="848">
        <v>30947</v>
      </c>
      <c r="E14" s="728">
        <v>1</v>
      </c>
      <c r="F14" s="848">
        <v>52921</v>
      </c>
      <c r="G14" s="746">
        <v>1.7100526706950594</v>
      </c>
      <c r="H14" s="848">
        <v>38155.1</v>
      </c>
      <c r="I14" s="728">
        <v>0.91418912200457381</v>
      </c>
      <c r="J14" s="848">
        <v>41736.550000000003</v>
      </c>
      <c r="K14" s="728">
        <v>1</v>
      </c>
      <c r="L14" s="848">
        <v>61659.66</v>
      </c>
      <c r="M14" s="746">
        <v>1.4773540218345791</v>
      </c>
      <c r="N14" s="848"/>
      <c r="O14" s="728"/>
      <c r="P14" s="848"/>
      <c r="Q14" s="728"/>
      <c r="R14" s="848"/>
      <c r="S14" s="769"/>
    </row>
    <row r="15" spans="1:19" ht="14.4" customHeight="1" x14ac:dyDescent="0.3">
      <c r="A15" s="756" t="s">
        <v>1470</v>
      </c>
      <c r="B15" s="848">
        <v>46676</v>
      </c>
      <c r="C15" s="728">
        <v>0.93537203663253243</v>
      </c>
      <c r="D15" s="848">
        <v>49901</v>
      </c>
      <c r="E15" s="728">
        <v>1</v>
      </c>
      <c r="F15" s="848">
        <v>84595</v>
      </c>
      <c r="G15" s="746">
        <v>1.6952566080840064</v>
      </c>
      <c r="H15" s="848">
        <v>34007.96</v>
      </c>
      <c r="I15" s="728">
        <v>0.62118977855931934</v>
      </c>
      <c r="J15" s="848">
        <v>54746.490000000013</v>
      </c>
      <c r="K15" s="728">
        <v>1</v>
      </c>
      <c r="L15" s="848">
        <v>48493.079999999994</v>
      </c>
      <c r="M15" s="746">
        <v>0.88577514284477388</v>
      </c>
      <c r="N15" s="848"/>
      <c r="O15" s="728"/>
      <c r="P15" s="848"/>
      <c r="Q15" s="728"/>
      <c r="R15" s="848"/>
      <c r="S15" s="769"/>
    </row>
    <row r="16" spans="1:19" ht="14.4" customHeight="1" x14ac:dyDescent="0.3">
      <c r="A16" s="756" t="s">
        <v>1471</v>
      </c>
      <c r="B16" s="848">
        <v>43020</v>
      </c>
      <c r="C16" s="728">
        <v>1162.7027027027027</v>
      </c>
      <c r="D16" s="848">
        <v>37</v>
      </c>
      <c r="E16" s="728">
        <v>1</v>
      </c>
      <c r="F16" s="848">
        <v>75551</v>
      </c>
      <c r="G16" s="746">
        <v>2041.918918918919</v>
      </c>
      <c r="H16" s="848">
        <v>45144.72</v>
      </c>
      <c r="I16" s="728"/>
      <c r="J16" s="848"/>
      <c r="K16" s="728"/>
      <c r="L16" s="848">
        <v>39161.770000000011</v>
      </c>
      <c r="M16" s="746"/>
      <c r="N16" s="848"/>
      <c r="O16" s="728"/>
      <c r="P16" s="848"/>
      <c r="Q16" s="728"/>
      <c r="R16" s="848"/>
      <c r="S16" s="769"/>
    </row>
    <row r="17" spans="1:19" ht="14.4" customHeight="1" x14ac:dyDescent="0.3">
      <c r="A17" s="756" t="s">
        <v>1472</v>
      </c>
      <c r="B17" s="848">
        <v>345786</v>
      </c>
      <c r="C17" s="728">
        <v>1.1063346461857424</v>
      </c>
      <c r="D17" s="848">
        <v>312551</v>
      </c>
      <c r="E17" s="728">
        <v>1</v>
      </c>
      <c r="F17" s="848">
        <v>235426</v>
      </c>
      <c r="G17" s="746">
        <v>0.75324027118774217</v>
      </c>
      <c r="H17" s="848">
        <v>311278.25000000012</v>
      </c>
      <c r="I17" s="728">
        <v>1.3567635115388537</v>
      </c>
      <c r="J17" s="848">
        <v>229427.05</v>
      </c>
      <c r="K17" s="728">
        <v>1</v>
      </c>
      <c r="L17" s="848">
        <v>182704.89999999994</v>
      </c>
      <c r="M17" s="746">
        <v>0.79635291479361281</v>
      </c>
      <c r="N17" s="848"/>
      <c r="O17" s="728"/>
      <c r="P17" s="848"/>
      <c r="Q17" s="728"/>
      <c r="R17" s="848"/>
      <c r="S17" s="769"/>
    </row>
    <row r="18" spans="1:19" ht="14.4" customHeight="1" x14ac:dyDescent="0.3">
      <c r="A18" s="756" t="s">
        <v>1473</v>
      </c>
      <c r="B18" s="848">
        <v>151487</v>
      </c>
      <c r="C18" s="728">
        <v>0.95769349913705359</v>
      </c>
      <c r="D18" s="848">
        <v>158179</v>
      </c>
      <c r="E18" s="728">
        <v>1</v>
      </c>
      <c r="F18" s="848">
        <v>170316</v>
      </c>
      <c r="G18" s="746">
        <v>1.0767295279398656</v>
      </c>
      <c r="H18" s="848">
        <v>160311.01000000004</v>
      </c>
      <c r="I18" s="728">
        <v>1.4052911935055636</v>
      </c>
      <c r="J18" s="848">
        <v>114076.72000000003</v>
      </c>
      <c r="K18" s="728">
        <v>1</v>
      </c>
      <c r="L18" s="848">
        <v>112398.61000000003</v>
      </c>
      <c r="M18" s="746">
        <v>0.98528963665855751</v>
      </c>
      <c r="N18" s="848"/>
      <c r="O18" s="728"/>
      <c r="P18" s="848"/>
      <c r="Q18" s="728"/>
      <c r="R18" s="848"/>
      <c r="S18" s="769"/>
    </row>
    <row r="19" spans="1:19" ht="14.4" customHeight="1" x14ac:dyDescent="0.3">
      <c r="A19" s="756" t="s">
        <v>1474</v>
      </c>
      <c r="B19" s="848">
        <v>586</v>
      </c>
      <c r="C19" s="728">
        <v>0.11738782051282051</v>
      </c>
      <c r="D19" s="848">
        <v>4992</v>
      </c>
      <c r="E19" s="728">
        <v>1</v>
      </c>
      <c r="F19" s="848"/>
      <c r="G19" s="746"/>
      <c r="H19" s="848">
        <v>422</v>
      </c>
      <c r="I19" s="728">
        <v>0.19078188928321166</v>
      </c>
      <c r="J19" s="848">
        <v>2211.9499999999998</v>
      </c>
      <c r="K19" s="728">
        <v>1</v>
      </c>
      <c r="L19" s="848"/>
      <c r="M19" s="746"/>
      <c r="N19" s="848"/>
      <c r="O19" s="728"/>
      <c r="P19" s="848"/>
      <c r="Q19" s="728"/>
      <c r="R19" s="848"/>
      <c r="S19" s="769"/>
    </row>
    <row r="20" spans="1:19" ht="14.4" customHeight="1" x14ac:dyDescent="0.3">
      <c r="A20" s="756" t="s">
        <v>1475</v>
      </c>
      <c r="B20" s="848">
        <v>4523</v>
      </c>
      <c r="C20" s="728">
        <v>3.8008403361344536</v>
      </c>
      <c r="D20" s="848">
        <v>1190</v>
      </c>
      <c r="E20" s="728">
        <v>1</v>
      </c>
      <c r="F20" s="848"/>
      <c r="G20" s="746"/>
      <c r="H20" s="848">
        <v>1635.2</v>
      </c>
      <c r="I20" s="728">
        <v>0.52600088781950249</v>
      </c>
      <c r="J20" s="848">
        <v>3108.74</v>
      </c>
      <c r="K20" s="728">
        <v>1</v>
      </c>
      <c r="L20" s="848"/>
      <c r="M20" s="746"/>
      <c r="N20" s="848"/>
      <c r="O20" s="728"/>
      <c r="P20" s="848"/>
      <c r="Q20" s="728"/>
      <c r="R20" s="848"/>
      <c r="S20" s="769"/>
    </row>
    <row r="21" spans="1:19" ht="14.4" customHeight="1" x14ac:dyDescent="0.3">
      <c r="A21" s="756" t="s">
        <v>1476</v>
      </c>
      <c r="B21" s="848">
        <v>189983</v>
      </c>
      <c r="C21" s="728">
        <v>1.4256459129077526</v>
      </c>
      <c r="D21" s="848">
        <v>133261</v>
      </c>
      <c r="E21" s="728">
        <v>1</v>
      </c>
      <c r="F21" s="848">
        <v>87044</v>
      </c>
      <c r="G21" s="746">
        <v>0.6531843525112373</v>
      </c>
      <c r="H21" s="848">
        <v>184113.03</v>
      </c>
      <c r="I21" s="728">
        <v>2.0412660231091326</v>
      </c>
      <c r="J21" s="848">
        <v>90195.51</v>
      </c>
      <c r="K21" s="728">
        <v>1</v>
      </c>
      <c r="L21" s="848">
        <v>52699.990000000013</v>
      </c>
      <c r="M21" s="746">
        <v>0.58428618009920907</v>
      </c>
      <c r="N21" s="848"/>
      <c r="O21" s="728"/>
      <c r="P21" s="848"/>
      <c r="Q21" s="728"/>
      <c r="R21" s="848"/>
      <c r="S21" s="769"/>
    </row>
    <row r="22" spans="1:19" ht="14.4" customHeight="1" x14ac:dyDescent="0.3">
      <c r="A22" s="756" t="s">
        <v>742</v>
      </c>
      <c r="B22" s="848">
        <v>1479077</v>
      </c>
      <c r="C22" s="728">
        <v>0.90670553220966554</v>
      </c>
      <c r="D22" s="848">
        <v>1631265</v>
      </c>
      <c r="E22" s="728">
        <v>1</v>
      </c>
      <c r="F22" s="848">
        <v>1328481</v>
      </c>
      <c r="G22" s="746">
        <v>0.81438699414258264</v>
      </c>
      <c r="H22" s="848">
        <v>1012344.6299999997</v>
      </c>
      <c r="I22" s="728">
        <v>0.96734497050043267</v>
      </c>
      <c r="J22" s="848">
        <v>1046518.7299999994</v>
      </c>
      <c r="K22" s="728">
        <v>1</v>
      </c>
      <c r="L22" s="848">
        <v>957952.7999999997</v>
      </c>
      <c r="M22" s="746">
        <v>0.9153709078861878</v>
      </c>
      <c r="N22" s="848"/>
      <c r="O22" s="728"/>
      <c r="P22" s="848"/>
      <c r="Q22" s="728"/>
      <c r="R22" s="848"/>
      <c r="S22" s="769"/>
    </row>
    <row r="23" spans="1:19" ht="14.4" customHeight="1" x14ac:dyDescent="0.3">
      <c r="A23" s="756" t="s">
        <v>1477</v>
      </c>
      <c r="B23" s="848">
        <v>71700</v>
      </c>
      <c r="C23" s="728">
        <v>0.9263326529030258</v>
      </c>
      <c r="D23" s="848">
        <v>77402</v>
      </c>
      <c r="E23" s="728">
        <v>1</v>
      </c>
      <c r="F23" s="848">
        <v>43521</v>
      </c>
      <c r="G23" s="746">
        <v>0.56227229270561485</v>
      </c>
      <c r="H23" s="848">
        <v>74356.77</v>
      </c>
      <c r="I23" s="728">
        <v>1.9221567659832755</v>
      </c>
      <c r="J23" s="848">
        <v>38684.03</v>
      </c>
      <c r="K23" s="728">
        <v>1</v>
      </c>
      <c r="L23" s="848">
        <v>26224.090000000004</v>
      </c>
      <c r="M23" s="746">
        <v>0.67790480981428269</v>
      </c>
      <c r="N23" s="848"/>
      <c r="O23" s="728"/>
      <c r="P23" s="848"/>
      <c r="Q23" s="728"/>
      <c r="R23" s="848"/>
      <c r="S23" s="769"/>
    </row>
    <row r="24" spans="1:19" ht="14.4" customHeight="1" x14ac:dyDescent="0.3">
      <c r="A24" s="756" t="s">
        <v>1478</v>
      </c>
      <c r="B24" s="848">
        <v>16680</v>
      </c>
      <c r="C24" s="728">
        <v>1.6903121199837861</v>
      </c>
      <c r="D24" s="848">
        <v>9868</v>
      </c>
      <c r="E24" s="728">
        <v>1</v>
      </c>
      <c r="F24" s="848">
        <v>33966</v>
      </c>
      <c r="G24" s="746">
        <v>3.4420348601540334</v>
      </c>
      <c r="H24" s="848">
        <v>16983.969999999998</v>
      </c>
      <c r="I24" s="728">
        <v>0.70373884712423296</v>
      </c>
      <c r="J24" s="848">
        <v>24133.91</v>
      </c>
      <c r="K24" s="728">
        <v>1</v>
      </c>
      <c r="L24" s="848">
        <v>17221.91</v>
      </c>
      <c r="M24" s="746">
        <v>0.71359800380460525</v>
      </c>
      <c r="N24" s="848"/>
      <c r="O24" s="728"/>
      <c r="P24" s="848"/>
      <c r="Q24" s="728"/>
      <c r="R24" s="848"/>
      <c r="S24" s="769"/>
    </row>
    <row r="25" spans="1:19" ht="14.4" customHeight="1" x14ac:dyDescent="0.3">
      <c r="A25" s="756" t="s">
        <v>1479</v>
      </c>
      <c r="B25" s="848">
        <v>20322</v>
      </c>
      <c r="C25" s="728">
        <v>1.4634884055883624</v>
      </c>
      <c r="D25" s="848">
        <v>13886</v>
      </c>
      <c r="E25" s="728">
        <v>1</v>
      </c>
      <c r="F25" s="848">
        <v>73211</v>
      </c>
      <c r="G25" s="746">
        <v>5.2722886360362953</v>
      </c>
      <c r="H25" s="848">
        <v>24106.12</v>
      </c>
      <c r="I25" s="728">
        <v>1.1918488348062031</v>
      </c>
      <c r="J25" s="848">
        <v>20225.82</v>
      </c>
      <c r="K25" s="728">
        <v>1</v>
      </c>
      <c r="L25" s="848">
        <v>36833.72</v>
      </c>
      <c r="M25" s="746">
        <v>1.8211236923892333</v>
      </c>
      <c r="N25" s="848"/>
      <c r="O25" s="728"/>
      <c r="P25" s="848"/>
      <c r="Q25" s="728"/>
      <c r="R25" s="848"/>
      <c r="S25" s="769"/>
    </row>
    <row r="26" spans="1:19" ht="14.4" customHeight="1" x14ac:dyDescent="0.3">
      <c r="A26" s="756" t="s">
        <v>1480</v>
      </c>
      <c r="B26" s="848">
        <v>32700</v>
      </c>
      <c r="C26" s="728">
        <v>1.3763784830372927</v>
      </c>
      <c r="D26" s="848">
        <v>23758</v>
      </c>
      <c r="E26" s="728">
        <v>1</v>
      </c>
      <c r="F26" s="848"/>
      <c r="G26" s="746"/>
      <c r="H26" s="848">
        <v>40969.25</v>
      </c>
      <c r="I26" s="728">
        <v>1.7409446486750177</v>
      </c>
      <c r="J26" s="848">
        <v>23532.77</v>
      </c>
      <c r="K26" s="728">
        <v>1</v>
      </c>
      <c r="L26" s="848"/>
      <c r="M26" s="746"/>
      <c r="N26" s="848"/>
      <c r="O26" s="728"/>
      <c r="P26" s="848"/>
      <c r="Q26" s="728"/>
      <c r="R26" s="848"/>
      <c r="S26" s="769"/>
    </row>
    <row r="27" spans="1:19" ht="14.4" customHeight="1" x14ac:dyDescent="0.3">
      <c r="A27" s="756" t="s">
        <v>1481</v>
      </c>
      <c r="B27" s="848">
        <v>363507</v>
      </c>
      <c r="C27" s="728">
        <v>1.35177437888372</v>
      </c>
      <c r="D27" s="848">
        <v>268911</v>
      </c>
      <c r="E27" s="728">
        <v>1</v>
      </c>
      <c r="F27" s="848">
        <v>339982</v>
      </c>
      <c r="G27" s="746">
        <v>1.2642919032691113</v>
      </c>
      <c r="H27" s="848">
        <v>394669.23000000004</v>
      </c>
      <c r="I27" s="728">
        <v>2.0789254167524835</v>
      </c>
      <c r="J27" s="848">
        <v>189842.9</v>
      </c>
      <c r="K27" s="728">
        <v>1</v>
      </c>
      <c r="L27" s="848">
        <v>244094.6700000001</v>
      </c>
      <c r="M27" s="746">
        <v>1.2857719198347692</v>
      </c>
      <c r="N27" s="848"/>
      <c r="O27" s="728"/>
      <c r="P27" s="848"/>
      <c r="Q27" s="728"/>
      <c r="R27" s="848"/>
      <c r="S27" s="769"/>
    </row>
    <row r="28" spans="1:19" ht="14.4" customHeight="1" thickBot="1" x14ac:dyDescent="0.35">
      <c r="A28" s="852" t="s">
        <v>1482</v>
      </c>
      <c r="B28" s="850">
        <v>6525</v>
      </c>
      <c r="C28" s="735">
        <v>0.72371339840283944</v>
      </c>
      <c r="D28" s="850">
        <v>9016</v>
      </c>
      <c r="E28" s="735">
        <v>1</v>
      </c>
      <c r="F28" s="850">
        <v>7206</v>
      </c>
      <c r="G28" s="747">
        <v>0.79924578527062995</v>
      </c>
      <c r="H28" s="850">
        <v>5629.76</v>
      </c>
      <c r="I28" s="735">
        <v>0.67374266241420799</v>
      </c>
      <c r="J28" s="850">
        <v>8355.9499999999989</v>
      </c>
      <c r="K28" s="735">
        <v>1</v>
      </c>
      <c r="L28" s="850">
        <v>4761</v>
      </c>
      <c r="M28" s="747">
        <v>0.56977363435635697</v>
      </c>
      <c r="N28" s="850"/>
      <c r="O28" s="735"/>
      <c r="P28" s="850"/>
      <c r="Q28" s="735"/>
      <c r="R28" s="850"/>
      <c r="S28" s="7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42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6" t="s">
        <v>1533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321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159</v>
      </c>
      <c r="F3" s="207">
        <f t="shared" ref="F3:O3" si="0">SUBTOTAL(9,F6:F1048576)</f>
        <v>386611.03</v>
      </c>
      <c r="G3" s="208">
        <f t="shared" si="0"/>
        <v>8288466.9400000004</v>
      </c>
      <c r="H3" s="208"/>
      <c r="I3" s="208"/>
      <c r="J3" s="208">
        <f t="shared" si="0"/>
        <v>408528.25000000006</v>
      </c>
      <c r="K3" s="208">
        <f t="shared" si="0"/>
        <v>7157986.75</v>
      </c>
      <c r="L3" s="208"/>
      <c r="M3" s="208"/>
      <c r="N3" s="208">
        <f t="shared" si="0"/>
        <v>282689.93</v>
      </c>
      <c r="O3" s="208">
        <f t="shared" si="0"/>
        <v>6752112.7700000033</v>
      </c>
      <c r="P3" s="79">
        <f>IF(K3=0,0,O3/K3)</f>
        <v>0.94329774639496267</v>
      </c>
      <c r="Q3" s="209">
        <f>IF(N3=0,0,O3/N3)</f>
        <v>23.885225660496655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121</v>
      </c>
      <c r="E4" s="612" t="s">
        <v>81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5"/>
      <c r="B5" s="853"/>
      <c r="C5" s="855"/>
      <c r="D5" s="865"/>
      <c r="E5" s="857"/>
      <c r="F5" s="866" t="s">
        <v>91</v>
      </c>
      <c r="G5" s="867" t="s">
        <v>14</v>
      </c>
      <c r="H5" s="868"/>
      <c r="I5" s="868"/>
      <c r="J5" s="866" t="s">
        <v>91</v>
      </c>
      <c r="K5" s="867" t="s">
        <v>14</v>
      </c>
      <c r="L5" s="868"/>
      <c r="M5" s="868"/>
      <c r="N5" s="866" t="s">
        <v>91</v>
      </c>
      <c r="O5" s="867" t="s">
        <v>14</v>
      </c>
      <c r="P5" s="869"/>
      <c r="Q5" s="862"/>
    </row>
    <row r="6" spans="1:17" ht="14.4" customHeight="1" x14ac:dyDescent="0.3">
      <c r="A6" s="804" t="s">
        <v>1483</v>
      </c>
      <c r="B6" s="805" t="s">
        <v>1296</v>
      </c>
      <c r="C6" s="805" t="s">
        <v>1297</v>
      </c>
      <c r="D6" s="805" t="s">
        <v>1438</v>
      </c>
      <c r="E6" s="805" t="s">
        <v>676</v>
      </c>
      <c r="F6" s="225">
        <v>0.45</v>
      </c>
      <c r="G6" s="225">
        <v>856.2</v>
      </c>
      <c r="H6" s="225"/>
      <c r="I6" s="225">
        <v>1902.6666666666667</v>
      </c>
      <c r="J6" s="225"/>
      <c r="K6" s="225"/>
      <c r="L6" s="225"/>
      <c r="M6" s="225"/>
      <c r="N6" s="225"/>
      <c r="O6" s="225"/>
      <c r="P6" s="810"/>
      <c r="Q6" s="818"/>
    </row>
    <row r="7" spans="1:17" ht="14.4" customHeight="1" x14ac:dyDescent="0.3">
      <c r="A7" s="727" t="s">
        <v>1483</v>
      </c>
      <c r="B7" s="728" t="s">
        <v>1296</v>
      </c>
      <c r="C7" s="728" t="s">
        <v>1297</v>
      </c>
      <c r="D7" s="728" t="s">
        <v>1442</v>
      </c>
      <c r="E7" s="728" t="s">
        <v>680</v>
      </c>
      <c r="F7" s="732">
        <v>2.4000000000000004</v>
      </c>
      <c r="G7" s="732">
        <v>4249.92</v>
      </c>
      <c r="H7" s="732">
        <v>0.66666666666666674</v>
      </c>
      <c r="I7" s="732">
        <v>1770.7999999999997</v>
      </c>
      <c r="J7" s="732">
        <v>3.6</v>
      </c>
      <c r="K7" s="732">
        <v>6374.8799999999992</v>
      </c>
      <c r="L7" s="732">
        <v>1</v>
      </c>
      <c r="M7" s="732">
        <v>1770.7999999999997</v>
      </c>
      <c r="N7" s="732">
        <v>2.65</v>
      </c>
      <c r="O7" s="732">
        <v>4820.46</v>
      </c>
      <c r="P7" s="746">
        <v>0.75616482192605994</v>
      </c>
      <c r="Q7" s="733">
        <v>1819.0415094339623</v>
      </c>
    </row>
    <row r="8" spans="1:17" ht="14.4" customHeight="1" x14ac:dyDescent="0.3">
      <c r="A8" s="727" t="s">
        <v>1483</v>
      </c>
      <c r="B8" s="728" t="s">
        <v>1296</v>
      </c>
      <c r="C8" s="728" t="s">
        <v>1297</v>
      </c>
      <c r="D8" s="728" t="s">
        <v>1443</v>
      </c>
      <c r="E8" s="728" t="s">
        <v>678</v>
      </c>
      <c r="F8" s="732">
        <v>0.15000000000000002</v>
      </c>
      <c r="G8" s="732">
        <v>135.57</v>
      </c>
      <c r="H8" s="732">
        <v>3</v>
      </c>
      <c r="I8" s="732">
        <v>903.79999999999984</v>
      </c>
      <c r="J8" s="732">
        <v>0.05</v>
      </c>
      <c r="K8" s="732">
        <v>45.19</v>
      </c>
      <c r="L8" s="732">
        <v>1</v>
      </c>
      <c r="M8" s="732">
        <v>903.8</v>
      </c>
      <c r="N8" s="732">
        <v>0.2</v>
      </c>
      <c r="O8" s="732">
        <v>180.76</v>
      </c>
      <c r="P8" s="746">
        <v>4</v>
      </c>
      <c r="Q8" s="733">
        <v>903.8</v>
      </c>
    </row>
    <row r="9" spans="1:17" ht="14.4" customHeight="1" x14ac:dyDescent="0.3">
      <c r="A9" s="727" t="s">
        <v>1483</v>
      </c>
      <c r="B9" s="728" t="s">
        <v>1296</v>
      </c>
      <c r="C9" s="728" t="s">
        <v>1300</v>
      </c>
      <c r="D9" s="728" t="s">
        <v>1303</v>
      </c>
      <c r="E9" s="728" t="s">
        <v>1304</v>
      </c>
      <c r="F9" s="732">
        <v>100</v>
      </c>
      <c r="G9" s="732">
        <v>211</v>
      </c>
      <c r="H9" s="732">
        <v>0.79026217228464424</v>
      </c>
      <c r="I9" s="732">
        <v>2.11</v>
      </c>
      <c r="J9" s="732">
        <v>100</v>
      </c>
      <c r="K9" s="732">
        <v>267</v>
      </c>
      <c r="L9" s="732">
        <v>1</v>
      </c>
      <c r="M9" s="732">
        <v>2.67</v>
      </c>
      <c r="N9" s="732">
        <v>487</v>
      </c>
      <c r="O9" s="732">
        <v>1261.33</v>
      </c>
      <c r="P9" s="746">
        <v>4.7240823970037447</v>
      </c>
      <c r="Q9" s="733">
        <v>2.59</v>
      </c>
    </row>
    <row r="10" spans="1:17" ht="14.4" customHeight="1" x14ac:dyDescent="0.3">
      <c r="A10" s="727" t="s">
        <v>1483</v>
      </c>
      <c r="B10" s="728" t="s">
        <v>1296</v>
      </c>
      <c r="C10" s="728" t="s">
        <v>1300</v>
      </c>
      <c r="D10" s="728" t="s">
        <v>1305</v>
      </c>
      <c r="E10" s="728" t="s">
        <v>1306</v>
      </c>
      <c r="F10" s="732">
        <v>12450</v>
      </c>
      <c r="G10" s="732">
        <v>66233.999999999985</v>
      </c>
      <c r="H10" s="732">
        <v>1.659563272822941</v>
      </c>
      <c r="I10" s="732">
        <v>5.3199999999999985</v>
      </c>
      <c r="J10" s="732">
        <v>7602</v>
      </c>
      <c r="K10" s="732">
        <v>39910.5</v>
      </c>
      <c r="L10" s="732">
        <v>1</v>
      </c>
      <c r="M10" s="732">
        <v>5.25</v>
      </c>
      <c r="N10" s="732">
        <v>9500</v>
      </c>
      <c r="O10" s="732">
        <v>66506.600000000006</v>
      </c>
      <c r="P10" s="746">
        <v>1.6663935555806118</v>
      </c>
      <c r="Q10" s="733">
        <v>7.0006947368421057</v>
      </c>
    </row>
    <row r="11" spans="1:17" ht="14.4" customHeight="1" x14ac:dyDescent="0.3">
      <c r="A11" s="727" t="s">
        <v>1483</v>
      </c>
      <c r="B11" s="728" t="s">
        <v>1296</v>
      </c>
      <c r="C11" s="728" t="s">
        <v>1300</v>
      </c>
      <c r="D11" s="728" t="s">
        <v>1311</v>
      </c>
      <c r="E11" s="728" t="s">
        <v>1312</v>
      </c>
      <c r="F11" s="732">
        <v>40352</v>
      </c>
      <c r="G11" s="732">
        <v>235655.68000000002</v>
      </c>
      <c r="H11" s="732">
        <v>1.2127391094381506</v>
      </c>
      <c r="I11" s="732">
        <v>5.8400000000000007</v>
      </c>
      <c r="J11" s="732">
        <v>32020</v>
      </c>
      <c r="K11" s="732">
        <v>194316.88000000003</v>
      </c>
      <c r="L11" s="732">
        <v>1</v>
      </c>
      <c r="M11" s="732">
        <v>6.0686096189881331</v>
      </c>
      <c r="N11" s="732">
        <v>27910</v>
      </c>
      <c r="O11" s="732">
        <v>147643.9</v>
      </c>
      <c r="P11" s="746">
        <v>0.75980995577944632</v>
      </c>
      <c r="Q11" s="733">
        <v>5.29</v>
      </c>
    </row>
    <row r="12" spans="1:17" ht="14.4" customHeight="1" x14ac:dyDescent="0.3">
      <c r="A12" s="727" t="s">
        <v>1483</v>
      </c>
      <c r="B12" s="728" t="s">
        <v>1296</v>
      </c>
      <c r="C12" s="728" t="s">
        <v>1300</v>
      </c>
      <c r="D12" s="728" t="s">
        <v>1315</v>
      </c>
      <c r="E12" s="728" t="s">
        <v>1316</v>
      </c>
      <c r="F12" s="732">
        <v>60</v>
      </c>
      <c r="G12" s="732">
        <v>483</v>
      </c>
      <c r="H12" s="732"/>
      <c r="I12" s="732">
        <v>8.0500000000000007</v>
      </c>
      <c r="J12" s="732"/>
      <c r="K12" s="732"/>
      <c r="L12" s="732"/>
      <c r="M12" s="732"/>
      <c r="N12" s="732"/>
      <c r="O12" s="732"/>
      <c r="P12" s="746"/>
      <c r="Q12" s="733"/>
    </row>
    <row r="13" spans="1:17" ht="14.4" customHeight="1" x14ac:dyDescent="0.3">
      <c r="A13" s="727" t="s">
        <v>1483</v>
      </c>
      <c r="B13" s="728" t="s">
        <v>1296</v>
      </c>
      <c r="C13" s="728" t="s">
        <v>1300</v>
      </c>
      <c r="D13" s="728" t="s">
        <v>1319</v>
      </c>
      <c r="E13" s="728" t="s">
        <v>1320</v>
      </c>
      <c r="F13" s="732"/>
      <c r="G13" s="732"/>
      <c r="H13" s="732"/>
      <c r="I13" s="732"/>
      <c r="J13" s="732">
        <v>700</v>
      </c>
      <c r="K13" s="732">
        <v>13734</v>
      </c>
      <c r="L13" s="732">
        <v>1</v>
      </c>
      <c r="M13" s="732">
        <v>19.62</v>
      </c>
      <c r="N13" s="732"/>
      <c r="O13" s="732"/>
      <c r="P13" s="746"/>
      <c r="Q13" s="733"/>
    </row>
    <row r="14" spans="1:17" ht="14.4" customHeight="1" x14ac:dyDescent="0.3">
      <c r="A14" s="727" t="s">
        <v>1483</v>
      </c>
      <c r="B14" s="728" t="s">
        <v>1296</v>
      </c>
      <c r="C14" s="728" t="s">
        <v>1300</v>
      </c>
      <c r="D14" s="728" t="s">
        <v>1325</v>
      </c>
      <c r="E14" s="728" t="s">
        <v>1326</v>
      </c>
      <c r="F14" s="732">
        <v>490</v>
      </c>
      <c r="G14" s="732">
        <v>9770.6</v>
      </c>
      <c r="H14" s="732">
        <v>0.43191081169491374</v>
      </c>
      <c r="I14" s="732">
        <v>19.940000000000001</v>
      </c>
      <c r="J14" s="732">
        <v>1110</v>
      </c>
      <c r="K14" s="732">
        <v>22621.800000000003</v>
      </c>
      <c r="L14" s="732">
        <v>1</v>
      </c>
      <c r="M14" s="732">
        <v>20.380000000000003</v>
      </c>
      <c r="N14" s="732"/>
      <c r="O14" s="732"/>
      <c r="P14" s="746"/>
      <c r="Q14" s="733"/>
    </row>
    <row r="15" spans="1:17" ht="14.4" customHeight="1" x14ac:dyDescent="0.3">
      <c r="A15" s="727" t="s">
        <v>1483</v>
      </c>
      <c r="B15" s="728" t="s">
        <v>1296</v>
      </c>
      <c r="C15" s="728" t="s">
        <v>1300</v>
      </c>
      <c r="D15" s="728" t="s">
        <v>1331</v>
      </c>
      <c r="E15" s="728" t="s">
        <v>1332</v>
      </c>
      <c r="F15" s="732">
        <v>48</v>
      </c>
      <c r="G15" s="732">
        <v>105291.84000000003</v>
      </c>
      <c r="H15" s="732">
        <v>1.6779987907272951</v>
      </c>
      <c r="I15" s="732">
        <v>2193.5800000000004</v>
      </c>
      <c r="J15" s="732">
        <v>29</v>
      </c>
      <c r="K15" s="732">
        <v>62748.459999999992</v>
      </c>
      <c r="L15" s="732">
        <v>1</v>
      </c>
      <c r="M15" s="732">
        <v>2163.7399999999998</v>
      </c>
      <c r="N15" s="732">
        <v>30</v>
      </c>
      <c r="O15" s="732">
        <v>59599.5</v>
      </c>
      <c r="P15" s="746">
        <v>0.94981613891400696</v>
      </c>
      <c r="Q15" s="733">
        <v>1986.65</v>
      </c>
    </row>
    <row r="16" spans="1:17" ht="14.4" customHeight="1" x14ac:dyDescent="0.3">
      <c r="A16" s="727" t="s">
        <v>1483</v>
      </c>
      <c r="B16" s="728" t="s">
        <v>1296</v>
      </c>
      <c r="C16" s="728" t="s">
        <v>1300</v>
      </c>
      <c r="D16" s="728" t="s">
        <v>1335</v>
      </c>
      <c r="E16" s="728" t="s">
        <v>1336</v>
      </c>
      <c r="F16" s="732"/>
      <c r="G16" s="732"/>
      <c r="H16" s="732"/>
      <c r="I16" s="732"/>
      <c r="J16" s="732">
        <v>810</v>
      </c>
      <c r="K16" s="732">
        <v>2770.2</v>
      </c>
      <c r="L16" s="732">
        <v>1</v>
      </c>
      <c r="M16" s="732">
        <v>3.42</v>
      </c>
      <c r="N16" s="732">
        <v>638</v>
      </c>
      <c r="O16" s="732">
        <v>2405.2600000000002</v>
      </c>
      <c r="P16" s="746">
        <v>0.86826221933434422</v>
      </c>
      <c r="Q16" s="733">
        <v>3.7700000000000005</v>
      </c>
    </row>
    <row r="17" spans="1:17" ht="14.4" customHeight="1" x14ac:dyDescent="0.3">
      <c r="A17" s="727" t="s">
        <v>1483</v>
      </c>
      <c r="B17" s="728" t="s">
        <v>1296</v>
      </c>
      <c r="C17" s="728" t="s">
        <v>1300</v>
      </c>
      <c r="D17" s="728" t="s">
        <v>1337</v>
      </c>
      <c r="E17" s="728" t="s">
        <v>1338</v>
      </c>
      <c r="F17" s="732"/>
      <c r="G17" s="732"/>
      <c r="H17" s="732"/>
      <c r="I17" s="732"/>
      <c r="J17" s="732"/>
      <c r="K17" s="732"/>
      <c r="L17" s="732"/>
      <c r="M17" s="732"/>
      <c r="N17" s="732">
        <v>1866</v>
      </c>
      <c r="O17" s="732">
        <v>11587.859999999999</v>
      </c>
      <c r="P17" s="746"/>
      <c r="Q17" s="733">
        <v>6.2099999999999991</v>
      </c>
    </row>
    <row r="18" spans="1:17" ht="14.4" customHeight="1" x14ac:dyDescent="0.3">
      <c r="A18" s="727" t="s">
        <v>1483</v>
      </c>
      <c r="B18" s="728" t="s">
        <v>1296</v>
      </c>
      <c r="C18" s="728" t="s">
        <v>1300</v>
      </c>
      <c r="D18" s="728" t="s">
        <v>1444</v>
      </c>
      <c r="E18" s="728" t="s">
        <v>1445</v>
      </c>
      <c r="F18" s="732">
        <v>2843</v>
      </c>
      <c r="G18" s="732">
        <v>95382.65</v>
      </c>
      <c r="H18" s="732">
        <v>1.3483470484982916</v>
      </c>
      <c r="I18" s="732">
        <v>33.549999999999997</v>
      </c>
      <c r="J18" s="732">
        <v>2143</v>
      </c>
      <c r="K18" s="732">
        <v>70740.429999999993</v>
      </c>
      <c r="L18" s="732">
        <v>1</v>
      </c>
      <c r="M18" s="732">
        <v>33.01</v>
      </c>
      <c r="N18" s="732">
        <v>2785</v>
      </c>
      <c r="O18" s="732">
        <v>93227.28</v>
      </c>
      <c r="P18" s="746">
        <v>1.3178783335074442</v>
      </c>
      <c r="Q18" s="733">
        <v>33.474786355475764</v>
      </c>
    </row>
    <row r="19" spans="1:17" ht="14.4" customHeight="1" x14ac:dyDescent="0.3">
      <c r="A19" s="727" t="s">
        <v>1483</v>
      </c>
      <c r="B19" s="728" t="s">
        <v>1296</v>
      </c>
      <c r="C19" s="728" t="s">
        <v>1300</v>
      </c>
      <c r="D19" s="728" t="s">
        <v>1345</v>
      </c>
      <c r="E19" s="728" t="s">
        <v>1346</v>
      </c>
      <c r="F19" s="732"/>
      <c r="G19" s="732"/>
      <c r="H19" s="732"/>
      <c r="I19" s="732"/>
      <c r="J19" s="732"/>
      <c r="K19" s="732"/>
      <c r="L19" s="732"/>
      <c r="M19" s="732"/>
      <c r="N19" s="732">
        <v>664</v>
      </c>
      <c r="O19" s="732">
        <v>13426.08</v>
      </c>
      <c r="P19" s="746"/>
      <c r="Q19" s="733">
        <v>20.22</v>
      </c>
    </row>
    <row r="20" spans="1:17" ht="14.4" customHeight="1" x14ac:dyDescent="0.3">
      <c r="A20" s="727" t="s">
        <v>1483</v>
      </c>
      <c r="B20" s="728" t="s">
        <v>1296</v>
      </c>
      <c r="C20" s="728" t="s">
        <v>1450</v>
      </c>
      <c r="D20" s="728" t="s">
        <v>1451</v>
      </c>
      <c r="E20" s="728" t="s">
        <v>1452</v>
      </c>
      <c r="F20" s="732">
        <v>6</v>
      </c>
      <c r="G20" s="732">
        <v>5305.92</v>
      </c>
      <c r="H20" s="732"/>
      <c r="I20" s="732">
        <v>884.32</v>
      </c>
      <c r="J20" s="732"/>
      <c r="K20" s="732"/>
      <c r="L20" s="732"/>
      <c r="M20" s="732"/>
      <c r="N20" s="732"/>
      <c r="O20" s="732"/>
      <c r="P20" s="746"/>
      <c r="Q20" s="733"/>
    </row>
    <row r="21" spans="1:17" ht="14.4" customHeight="1" x14ac:dyDescent="0.3">
      <c r="A21" s="727" t="s">
        <v>1483</v>
      </c>
      <c r="B21" s="728" t="s">
        <v>1296</v>
      </c>
      <c r="C21" s="728" t="s">
        <v>1358</v>
      </c>
      <c r="D21" s="728" t="s">
        <v>1361</v>
      </c>
      <c r="E21" s="728" t="s">
        <v>1362</v>
      </c>
      <c r="F21" s="732">
        <v>5</v>
      </c>
      <c r="G21" s="732">
        <v>2120</v>
      </c>
      <c r="H21" s="732">
        <v>0.95711060948081261</v>
      </c>
      <c r="I21" s="732">
        <v>424</v>
      </c>
      <c r="J21" s="732">
        <v>5</v>
      </c>
      <c r="K21" s="732">
        <v>2215</v>
      </c>
      <c r="L21" s="732">
        <v>1</v>
      </c>
      <c r="M21" s="732">
        <v>443</v>
      </c>
      <c r="N21" s="732">
        <v>7</v>
      </c>
      <c r="O21" s="732">
        <v>3108</v>
      </c>
      <c r="P21" s="746">
        <v>1.4031602708803612</v>
      </c>
      <c r="Q21" s="733">
        <v>444</v>
      </c>
    </row>
    <row r="22" spans="1:17" ht="14.4" customHeight="1" x14ac:dyDescent="0.3">
      <c r="A22" s="727" t="s">
        <v>1483</v>
      </c>
      <c r="B22" s="728" t="s">
        <v>1296</v>
      </c>
      <c r="C22" s="728" t="s">
        <v>1358</v>
      </c>
      <c r="D22" s="728" t="s">
        <v>1363</v>
      </c>
      <c r="E22" s="728" t="s">
        <v>1364</v>
      </c>
      <c r="F22" s="732"/>
      <c r="G22" s="732"/>
      <c r="H22" s="732"/>
      <c r="I22" s="732"/>
      <c r="J22" s="732">
        <v>1</v>
      </c>
      <c r="K22" s="732">
        <v>177</v>
      </c>
      <c r="L22" s="732">
        <v>1</v>
      </c>
      <c r="M22" s="732">
        <v>177</v>
      </c>
      <c r="N22" s="732"/>
      <c r="O22" s="732"/>
      <c r="P22" s="746"/>
      <c r="Q22" s="733"/>
    </row>
    <row r="23" spans="1:17" ht="14.4" customHeight="1" x14ac:dyDescent="0.3">
      <c r="A23" s="727" t="s">
        <v>1483</v>
      </c>
      <c r="B23" s="728" t="s">
        <v>1296</v>
      </c>
      <c r="C23" s="728" t="s">
        <v>1358</v>
      </c>
      <c r="D23" s="728" t="s">
        <v>1372</v>
      </c>
      <c r="E23" s="728" t="s">
        <v>1373</v>
      </c>
      <c r="F23" s="732">
        <v>1</v>
      </c>
      <c r="G23" s="732">
        <v>1975</v>
      </c>
      <c r="H23" s="732">
        <v>0.96908734052993128</v>
      </c>
      <c r="I23" s="732">
        <v>1975</v>
      </c>
      <c r="J23" s="732">
        <v>1</v>
      </c>
      <c r="K23" s="732">
        <v>2038</v>
      </c>
      <c r="L23" s="732">
        <v>1</v>
      </c>
      <c r="M23" s="732">
        <v>2038</v>
      </c>
      <c r="N23" s="732">
        <v>5</v>
      </c>
      <c r="O23" s="732">
        <v>10195</v>
      </c>
      <c r="P23" s="746">
        <v>5.0024533856722275</v>
      </c>
      <c r="Q23" s="733">
        <v>2039</v>
      </c>
    </row>
    <row r="24" spans="1:17" ht="14.4" customHeight="1" x14ac:dyDescent="0.3">
      <c r="A24" s="727" t="s">
        <v>1483</v>
      </c>
      <c r="B24" s="728" t="s">
        <v>1296</v>
      </c>
      <c r="C24" s="728" t="s">
        <v>1358</v>
      </c>
      <c r="D24" s="728" t="s">
        <v>1376</v>
      </c>
      <c r="E24" s="728" t="s">
        <v>1377</v>
      </c>
      <c r="F24" s="732">
        <v>1</v>
      </c>
      <c r="G24" s="732">
        <v>643</v>
      </c>
      <c r="H24" s="732"/>
      <c r="I24" s="732">
        <v>643</v>
      </c>
      <c r="J24" s="732"/>
      <c r="K24" s="732"/>
      <c r="L24" s="732"/>
      <c r="M24" s="732"/>
      <c r="N24" s="732"/>
      <c r="O24" s="732"/>
      <c r="P24" s="746"/>
      <c r="Q24" s="733"/>
    </row>
    <row r="25" spans="1:17" ht="14.4" customHeight="1" x14ac:dyDescent="0.3">
      <c r="A25" s="727" t="s">
        <v>1483</v>
      </c>
      <c r="B25" s="728" t="s">
        <v>1296</v>
      </c>
      <c r="C25" s="728" t="s">
        <v>1358</v>
      </c>
      <c r="D25" s="728" t="s">
        <v>1390</v>
      </c>
      <c r="E25" s="728" t="s">
        <v>1391</v>
      </c>
      <c r="F25" s="732">
        <v>48</v>
      </c>
      <c r="G25" s="732">
        <v>31584</v>
      </c>
      <c r="H25" s="732">
        <v>1.7177353565018763</v>
      </c>
      <c r="I25" s="732">
        <v>658</v>
      </c>
      <c r="J25" s="732">
        <v>27</v>
      </c>
      <c r="K25" s="732">
        <v>18387</v>
      </c>
      <c r="L25" s="732">
        <v>1</v>
      </c>
      <c r="M25" s="732">
        <v>681</v>
      </c>
      <c r="N25" s="732">
        <v>30</v>
      </c>
      <c r="O25" s="732">
        <v>20460</v>
      </c>
      <c r="P25" s="746">
        <v>1.1127426986457822</v>
      </c>
      <c r="Q25" s="733">
        <v>682</v>
      </c>
    </row>
    <row r="26" spans="1:17" ht="14.4" customHeight="1" x14ac:dyDescent="0.3">
      <c r="A26" s="727" t="s">
        <v>1483</v>
      </c>
      <c r="B26" s="728" t="s">
        <v>1296</v>
      </c>
      <c r="C26" s="728" t="s">
        <v>1358</v>
      </c>
      <c r="D26" s="728" t="s">
        <v>1392</v>
      </c>
      <c r="E26" s="728" t="s">
        <v>1393</v>
      </c>
      <c r="F26" s="732"/>
      <c r="G26" s="732"/>
      <c r="H26" s="732"/>
      <c r="I26" s="732"/>
      <c r="J26" s="732"/>
      <c r="K26" s="732"/>
      <c r="L26" s="732"/>
      <c r="M26" s="732"/>
      <c r="N26" s="732">
        <v>5</v>
      </c>
      <c r="O26" s="732">
        <v>3585</v>
      </c>
      <c r="P26" s="746"/>
      <c r="Q26" s="733">
        <v>717</v>
      </c>
    </row>
    <row r="27" spans="1:17" ht="14.4" customHeight="1" x14ac:dyDescent="0.3">
      <c r="A27" s="727" t="s">
        <v>1483</v>
      </c>
      <c r="B27" s="728" t="s">
        <v>1296</v>
      </c>
      <c r="C27" s="728" t="s">
        <v>1358</v>
      </c>
      <c r="D27" s="728" t="s">
        <v>1394</v>
      </c>
      <c r="E27" s="728" t="s">
        <v>1395</v>
      </c>
      <c r="F27" s="732"/>
      <c r="G27" s="732"/>
      <c r="H27" s="732"/>
      <c r="I27" s="732"/>
      <c r="J27" s="732">
        <v>1</v>
      </c>
      <c r="K27" s="732">
        <v>2637</v>
      </c>
      <c r="L27" s="732">
        <v>1</v>
      </c>
      <c r="M27" s="732">
        <v>2637</v>
      </c>
      <c r="N27" s="732"/>
      <c r="O27" s="732"/>
      <c r="P27" s="746"/>
      <c r="Q27" s="733"/>
    </row>
    <row r="28" spans="1:17" ht="14.4" customHeight="1" x14ac:dyDescent="0.3">
      <c r="A28" s="727" t="s">
        <v>1483</v>
      </c>
      <c r="B28" s="728" t="s">
        <v>1296</v>
      </c>
      <c r="C28" s="728" t="s">
        <v>1358</v>
      </c>
      <c r="D28" s="728" t="s">
        <v>1396</v>
      </c>
      <c r="E28" s="728" t="s">
        <v>1397</v>
      </c>
      <c r="F28" s="732">
        <v>153</v>
      </c>
      <c r="G28" s="732">
        <v>269586</v>
      </c>
      <c r="H28" s="732">
        <v>1.1023757922715192</v>
      </c>
      <c r="I28" s="732">
        <v>1762</v>
      </c>
      <c r="J28" s="732">
        <v>134</v>
      </c>
      <c r="K28" s="732">
        <v>244550</v>
      </c>
      <c r="L28" s="732">
        <v>1</v>
      </c>
      <c r="M28" s="732">
        <v>1825</v>
      </c>
      <c r="N28" s="732">
        <v>145</v>
      </c>
      <c r="O28" s="732">
        <v>264625</v>
      </c>
      <c r="P28" s="746">
        <v>1.0820895522388059</v>
      </c>
      <c r="Q28" s="733">
        <v>1825</v>
      </c>
    </row>
    <row r="29" spans="1:17" ht="14.4" customHeight="1" x14ac:dyDescent="0.3">
      <c r="A29" s="727" t="s">
        <v>1483</v>
      </c>
      <c r="B29" s="728" t="s">
        <v>1296</v>
      </c>
      <c r="C29" s="728" t="s">
        <v>1358</v>
      </c>
      <c r="D29" s="728" t="s">
        <v>1398</v>
      </c>
      <c r="E29" s="728" t="s">
        <v>1399</v>
      </c>
      <c r="F29" s="732">
        <v>116</v>
      </c>
      <c r="G29" s="732">
        <v>47908</v>
      </c>
      <c r="H29" s="732">
        <v>1.2836052836052836</v>
      </c>
      <c r="I29" s="732">
        <v>413</v>
      </c>
      <c r="J29" s="732">
        <v>87</v>
      </c>
      <c r="K29" s="732">
        <v>37323</v>
      </c>
      <c r="L29" s="732">
        <v>1</v>
      </c>
      <c r="M29" s="732">
        <v>429</v>
      </c>
      <c r="N29" s="732">
        <v>76</v>
      </c>
      <c r="O29" s="732">
        <v>32604</v>
      </c>
      <c r="P29" s="746">
        <v>0.87356321839080464</v>
      </c>
      <c r="Q29" s="733">
        <v>429</v>
      </c>
    </row>
    <row r="30" spans="1:17" ht="14.4" customHeight="1" x14ac:dyDescent="0.3">
      <c r="A30" s="727" t="s">
        <v>1483</v>
      </c>
      <c r="B30" s="728" t="s">
        <v>1296</v>
      </c>
      <c r="C30" s="728" t="s">
        <v>1358</v>
      </c>
      <c r="D30" s="728" t="s">
        <v>1453</v>
      </c>
      <c r="E30" s="728" t="s">
        <v>1454</v>
      </c>
      <c r="F30" s="732">
        <v>1</v>
      </c>
      <c r="G30" s="732">
        <v>8499</v>
      </c>
      <c r="H30" s="732"/>
      <c r="I30" s="732">
        <v>8499</v>
      </c>
      <c r="J30" s="732"/>
      <c r="K30" s="732"/>
      <c r="L30" s="732"/>
      <c r="M30" s="732"/>
      <c r="N30" s="732">
        <v>1</v>
      </c>
      <c r="O30" s="732">
        <v>8595</v>
      </c>
      <c r="P30" s="746"/>
      <c r="Q30" s="733">
        <v>8595</v>
      </c>
    </row>
    <row r="31" spans="1:17" ht="14.4" customHeight="1" x14ac:dyDescent="0.3">
      <c r="A31" s="727" t="s">
        <v>1483</v>
      </c>
      <c r="B31" s="728" t="s">
        <v>1296</v>
      </c>
      <c r="C31" s="728" t="s">
        <v>1358</v>
      </c>
      <c r="D31" s="728" t="s">
        <v>1455</v>
      </c>
      <c r="E31" s="728" t="s">
        <v>1456</v>
      </c>
      <c r="F31" s="732">
        <v>6</v>
      </c>
      <c r="G31" s="732">
        <v>86040</v>
      </c>
      <c r="H31" s="732">
        <v>0.84733410805381026</v>
      </c>
      <c r="I31" s="732">
        <v>14340</v>
      </c>
      <c r="J31" s="732">
        <v>7</v>
      </c>
      <c r="K31" s="732">
        <v>101542</v>
      </c>
      <c r="L31" s="732">
        <v>1</v>
      </c>
      <c r="M31" s="732">
        <v>14506</v>
      </c>
      <c r="N31" s="732">
        <v>10</v>
      </c>
      <c r="O31" s="732">
        <v>145070</v>
      </c>
      <c r="P31" s="746">
        <v>1.4286699099879854</v>
      </c>
      <c r="Q31" s="733">
        <v>14507</v>
      </c>
    </row>
    <row r="32" spans="1:17" ht="14.4" customHeight="1" x14ac:dyDescent="0.3">
      <c r="A32" s="727" t="s">
        <v>1483</v>
      </c>
      <c r="B32" s="728" t="s">
        <v>1296</v>
      </c>
      <c r="C32" s="728" t="s">
        <v>1358</v>
      </c>
      <c r="D32" s="728" t="s">
        <v>1408</v>
      </c>
      <c r="E32" s="728" t="s">
        <v>1409</v>
      </c>
      <c r="F32" s="732">
        <v>26</v>
      </c>
      <c r="G32" s="732">
        <v>15236</v>
      </c>
      <c r="H32" s="732">
        <v>1.2509031198686371</v>
      </c>
      <c r="I32" s="732">
        <v>586</v>
      </c>
      <c r="J32" s="732">
        <v>20</v>
      </c>
      <c r="K32" s="732">
        <v>12180</v>
      </c>
      <c r="L32" s="732">
        <v>1</v>
      </c>
      <c r="M32" s="732">
        <v>609</v>
      </c>
      <c r="N32" s="732">
        <v>15</v>
      </c>
      <c r="O32" s="732">
        <v>9150</v>
      </c>
      <c r="P32" s="746">
        <v>0.75123152709359609</v>
      </c>
      <c r="Q32" s="733">
        <v>610</v>
      </c>
    </row>
    <row r="33" spans="1:17" ht="14.4" customHeight="1" x14ac:dyDescent="0.3">
      <c r="A33" s="727" t="s">
        <v>1483</v>
      </c>
      <c r="B33" s="728" t="s">
        <v>1296</v>
      </c>
      <c r="C33" s="728" t="s">
        <v>1358</v>
      </c>
      <c r="D33" s="728" t="s">
        <v>1414</v>
      </c>
      <c r="E33" s="728" t="s">
        <v>1415</v>
      </c>
      <c r="F33" s="732"/>
      <c r="G33" s="732"/>
      <c r="H33" s="732"/>
      <c r="I33" s="732"/>
      <c r="J33" s="732">
        <v>1</v>
      </c>
      <c r="K33" s="732">
        <v>1342</v>
      </c>
      <c r="L33" s="732">
        <v>1</v>
      </c>
      <c r="M33" s="732">
        <v>1342</v>
      </c>
      <c r="N33" s="732">
        <v>1</v>
      </c>
      <c r="O33" s="732">
        <v>1342</v>
      </c>
      <c r="P33" s="746">
        <v>1</v>
      </c>
      <c r="Q33" s="733">
        <v>1342</v>
      </c>
    </row>
    <row r="34" spans="1:17" ht="14.4" customHeight="1" x14ac:dyDescent="0.3">
      <c r="A34" s="727" t="s">
        <v>1483</v>
      </c>
      <c r="B34" s="728" t="s">
        <v>1296</v>
      </c>
      <c r="C34" s="728" t="s">
        <v>1358</v>
      </c>
      <c r="D34" s="728" t="s">
        <v>1416</v>
      </c>
      <c r="E34" s="728" t="s">
        <v>1417</v>
      </c>
      <c r="F34" s="732">
        <v>71</v>
      </c>
      <c r="G34" s="732">
        <v>34790</v>
      </c>
      <c r="H34" s="732">
        <v>1.5534023932845151</v>
      </c>
      <c r="I34" s="732">
        <v>490</v>
      </c>
      <c r="J34" s="732">
        <v>44</v>
      </c>
      <c r="K34" s="732">
        <v>22396</v>
      </c>
      <c r="L34" s="732">
        <v>1</v>
      </c>
      <c r="M34" s="732">
        <v>509</v>
      </c>
      <c r="N34" s="732">
        <v>51</v>
      </c>
      <c r="O34" s="732">
        <v>25959</v>
      </c>
      <c r="P34" s="746">
        <v>1.1590909090909092</v>
      </c>
      <c r="Q34" s="733">
        <v>509</v>
      </c>
    </row>
    <row r="35" spans="1:17" ht="14.4" customHeight="1" x14ac:dyDescent="0.3">
      <c r="A35" s="727" t="s">
        <v>1483</v>
      </c>
      <c r="B35" s="728" t="s">
        <v>1296</v>
      </c>
      <c r="C35" s="728" t="s">
        <v>1358</v>
      </c>
      <c r="D35" s="728" t="s">
        <v>1418</v>
      </c>
      <c r="E35" s="728" t="s">
        <v>1419</v>
      </c>
      <c r="F35" s="732">
        <v>1</v>
      </c>
      <c r="G35" s="732">
        <v>2258</v>
      </c>
      <c r="H35" s="732">
        <v>0.48475740661227995</v>
      </c>
      <c r="I35" s="732">
        <v>2258</v>
      </c>
      <c r="J35" s="732">
        <v>2</v>
      </c>
      <c r="K35" s="732">
        <v>4658</v>
      </c>
      <c r="L35" s="732">
        <v>1</v>
      </c>
      <c r="M35" s="732">
        <v>2329</v>
      </c>
      <c r="N35" s="732"/>
      <c r="O35" s="732"/>
      <c r="P35" s="746"/>
      <c r="Q35" s="733"/>
    </row>
    <row r="36" spans="1:17" ht="14.4" customHeight="1" x14ac:dyDescent="0.3">
      <c r="A36" s="727" t="s">
        <v>1483</v>
      </c>
      <c r="B36" s="728" t="s">
        <v>1296</v>
      </c>
      <c r="C36" s="728" t="s">
        <v>1358</v>
      </c>
      <c r="D36" s="728" t="s">
        <v>1420</v>
      </c>
      <c r="E36" s="728" t="s">
        <v>1421</v>
      </c>
      <c r="F36" s="732">
        <v>1</v>
      </c>
      <c r="G36" s="732">
        <v>2551</v>
      </c>
      <c r="H36" s="732"/>
      <c r="I36" s="732">
        <v>2551</v>
      </c>
      <c r="J36" s="732"/>
      <c r="K36" s="732"/>
      <c r="L36" s="732"/>
      <c r="M36" s="732"/>
      <c r="N36" s="732"/>
      <c r="O36" s="732"/>
      <c r="P36" s="746"/>
      <c r="Q36" s="733"/>
    </row>
    <row r="37" spans="1:17" ht="14.4" customHeight="1" x14ac:dyDescent="0.3">
      <c r="A37" s="727" t="s">
        <v>1483</v>
      </c>
      <c r="B37" s="728" t="s">
        <v>1296</v>
      </c>
      <c r="C37" s="728" t="s">
        <v>1358</v>
      </c>
      <c r="D37" s="728" t="s">
        <v>1434</v>
      </c>
      <c r="E37" s="728" t="s">
        <v>1435</v>
      </c>
      <c r="F37" s="732"/>
      <c r="G37" s="732"/>
      <c r="H37" s="732"/>
      <c r="I37" s="732"/>
      <c r="J37" s="732">
        <v>2</v>
      </c>
      <c r="K37" s="732">
        <v>1436</v>
      </c>
      <c r="L37" s="732">
        <v>1</v>
      </c>
      <c r="M37" s="732">
        <v>718</v>
      </c>
      <c r="N37" s="732"/>
      <c r="O37" s="732"/>
      <c r="P37" s="746"/>
      <c r="Q37" s="733"/>
    </row>
    <row r="38" spans="1:17" ht="14.4" customHeight="1" x14ac:dyDescent="0.3">
      <c r="A38" s="727" t="s">
        <v>1484</v>
      </c>
      <c r="B38" s="728" t="s">
        <v>1296</v>
      </c>
      <c r="C38" s="728" t="s">
        <v>1297</v>
      </c>
      <c r="D38" s="728" t="s">
        <v>1438</v>
      </c>
      <c r="E38" s="728" t="s">
        <v>676</v>
      </c>
      <c r="F38" s="732">
        <v>1.4</v>
      </c>
      <c r="G38" s="732">
        <v>2663.74</v>
      </c>
      <c r="H38" s="732"/>
      <c r="I38" s="732">
        <v>1902.6714285714286</v>
      </c>
      <c r="J38" s="732"/>
      <c r="K38" s="732"/>
      <c r="L38" s="732"/>
      <c r="M38" s="732"/>
      <c r="N38" s="732"/>
      <c r="O38" s="732"/>
      <c r="P38" s="746"/>
      <c r="Q38" s="733"/>
    </row>
    <row r="39" spans="1:17" ht="14.4" customHeight="1" x14ac:dyDescent="0.3">
      <c r="A39" s="727" t="s">
        <v>1484</v>
      </c>
      <c r="B39" s="728" t="s">
        <v>1296</v>
      </c>
      <c r="C39" s="728" t="s">
        <v>1297</v>
      </c>
      <c r="D39" s="728" t="s">
        <v>1441</v>
      </c>
      <c r="E39" s="728" t="s">
        <v>680</v>
      </c>
      <c r="F39" s="732"/>
      <c r="G39" s="732"/>
      <c r="H39" s="732"/>
      <c r="I39" s="732"/>
      <c r="J39" s="732">
        <v>0.02</v>
      </c>
      <c r="K39" s="732">
        <v>177.08</v>
      </c>
      <c r="L39" s="732">
        <v>1</v>
      </c>
      <c r="M39" s="732">
        <v>8854</v>
      </c>
      <c r="N39" s="732"/>
      <c r="O39" s="732"/>
      <c r="P39" s="746"/>
      <c r="Q39" s="733"/>
    </row>
    <row r="40" spans="1:17" ht="14.4" customHeight="1" x14ac:dyDescent="0.3">
      <c r="A40" s="727" t="s">
        <v>1484</v>
      </c>
      <c r="B40" s="728" t="s">
        <v>1296</v>
      </c>
      <c r="C40" s="728" t="s">
        <v>1297</v>
      </c>
      <c r="D40" s="728" t="s">
        <v>1442</v>
      </c>
      <c r="E40" s="728" t="s">
        <v>680</v>
      </c>
      <c r="F40" s="732">
        <v>3.05</v>
      </c>
      <c r="G40" s="732">
        <v>5400.94</v>
      </c>
      <c r="H40" s="732">
        <v>1.2978723404255317</v>
      </c>
      <c r="I40" s="732">
        <v>1770.8</v>
      </c>
      <c r="J40" s="732">
        <v>2.35</v>
      </c>
      <c r="K40" s="732">
        <v>4161.38</v>
      </c>
      <c r="L40" s="732">
        <v>1</v>
      </c>
      <c r="M40" s="732">
        <v>1770.8</v>
      </c>
      <c r="N40" s="732">
        <v>3.95</v>
      </c>
      <c r="O40" s="732">
        <v>7185.21</v>
      </c>
      <c r="P40" s="746">
        <v>1.7266411623067348</v>
      </c>
      <c r="Q40" s="733">
        <v>1819.0405063291139</v>
      </c>
    </row>
    <row r="41" spans="1:17" ht="14.4" customHeight="1" x14ac:dyDescent="0.3">
      <c r="A41" s="727" t="s">
        <v>1484</v>
      </c>
      <c r="B41" s="728" t="s">
        <v>1296</v>
      </c>
      <c r="C41" s="728" t="s">
        <v>1297</v>
      </c>
      <c r="D41" s="728" t="s">
        <v>1443</v>
      </c>
      <c r="E41" s="728" t="s">
        <v>678</v>
      </c>
      <c r="F41" s="732">
        <v>0.15000000000000002</v>
      </c>
      <c r="G41" s="732">
        <v>135.57</v>
      </c>
      <c r="H41" s="732">
        <v>1.5</v>
      </c>
      <c r="I41" s="732">
        <v>903.79999999999984</v>
      </c>
      <c r="J41" s="732">
        <v>0.1</v>
      </c>
      <c r="K41" s="732">
        <v>90.38</v>
      </c>
      <c r="L41" s="732">
        <v>1</v>
      </c>
      <c r="M41" s="732">
        <v>903.8</v>
      </c>
      <c r="N41" s="732">
        <v>0.23</v>
      </c>
      <c r="O41" s="732">
        <v>203.35</v>
      </c>
      <c r="P41" s="746">
        <v>2.2499446780261119</v>
      </c>
      <c r="Q41" s="733">
        <v>884.13043478260863</v>
      </c>
    </row>
    <row r="42" spans="1:17" ht="14.4" customHeight="1" x14ac:dyDescent="0.3">
      <c r="A42" s="727" t="s">
        <v>1484</v>
      </c>
      <c r="B42" s="728" t="s">
        <v>1296</v>
      </c>
      <c r="C42" s="728" t="s">
        <v>1300</v>
      </c>
      <c r="D42" s="728" t="s">
        <v>1305</v>
      </c>
      <c r="E42" s="728" t="s">
        <v>1306</v>
      </c>
      <c r="F42" s="732">
        <v>4960</v>
      </c>
      <c r="G42" s="732">
        <v>26387.199999999997</v>
      </c>
      <c r="H42" s="732">
        <v>2.5513367174280877</v>
      </c>
      <c r="I42" s="732">
        <v>5.3199999999999994</v>
      </c>
      <c r="J42" s="732">
        <v>1970</v>
      </c>
      <c r="K42" s="732">
        <v>10342.5</v>
      </c>
      <c r="L42" s="732">
        <v>1</v>
      </c>
      <c r="M42" s="732">
        <v>5.25</v>
      </c>
      <c r="N42" s="732">
        <v>2855</v>
      </c>
      <c r="O42" s="732">
        <v>20441.8</v>
      </c>
      <c r="P42" s="746">
        <v>1.9764853758762388</v>
      </c>
      <c r="Q42" s="733">
        <v>7.16</v>
      </c>
    </row>
    <row r="43" spans="1:17" ht="14.4" customHeight="1" x14ac:dyDescent="0.3">
      <c r="A43" s="727" t="s">
        <v>1484</v>
      </c>
      <c r="B43" s="728" t="s">
        <v>1296</v>
      </c>
      <c r="C43" s="728" t="s">
        <v>1300</v>
      </c>
      <c r="D43" s="728" t="s">
        <v>1311</v>
      </c>
      <c r="E43" s="728" t="s">
        <v>1312</v>
      </c>
      <c r="F43" s="732"/>
      <c r="G43" s="732"/>
      <c r="H43" s="732"/>
      <c r="I43" s="732"/>
      <c r="J43" s="732">
        <v>915</v>
      </c>
      <c r="K43" s="732">
        <v>5590.65</v>
      </c>
      <c r="L43" s="732">
        <v>1</v>
      </c>
      <c r="M43" s="732">
        <v>6.1099999999999994</v>
      </c>
      <c r="N43" s="732">
        <v>706</v>
      </c>
      <c r="O43" s="732">
        <v>3734.74</v>
      </c>
      <c r="P43" s="746">
        <v>0.66803323406044024</v>
      </c>
      <c r="Q43" s="733">
        <v>5.29</v>
      </c>
    </row>
    <row r="44" spans="1:17" ht="14.4" customHeight="1" x14ac:dyDescent="0.3">
      <c r="A44" s="727" t="s">
        <v>1484</v>
      </c>
      <c r="B44" s="728" t="s">
        <v>1296</v>
      </c>
      <c r="C44" s="728" t="s">
        <v>1300</v>
      </c>
      <c r="D44" s="728" t="s">
        <v>1319</v>
      </c>
      <c r="E44" s="728" t="s">
        <v>1320</v>
      </c>
      <c r="F44" s="732"/>
      <c r="G44" s="732"/>
      <c r="H44" s="732"/>
      <c r="I44" s="732"/>
      <c r="J44" s="732"/>
      <c r="K44" s="732"/>
      <c r="L44" s="732"/>
      <c r="M44" s="732"/>
      <c r="N44" s="732">
        <v>700</v>
      </c>
      <c r="O44" s="732">
        <v>18340</v>
      </c>
      <c r="P44" s="746"/>
      <c r="Q44" s="733">
        <v>26.2</v>
      </c>
    </row>
    <row r="45" spans="1:17" ht="14.4" customHeight="1" x14ac:dyDescent="0.3">
      <c r="A45" s="727" t="s">
        <v>1484</v>
      </c>
      <c r="B45" s="728" t="s">
        <v>1296</v>
      </c>
      <c r="C45" s="728" t="s">
        <v>1300</v>
      </c>
      <c r="D45" s="728" t="s">
        <v>1327</v>
      </c>
      <c r="E45" s="728" t="s">
        <v>1328</v>
      </c>
      <c r="F45" s="732">
        <v>5</v>
      </c>
      <c r="G45" s="732">
        <v>7271.4</v>
      </c>
      <c r="H45" s="732"/>
      <c r="I45" s="732">
        <v>1454.28</v>
      </c>
      <c r="J45" s="732"/>
      <c r="K45" s="732"/>
      <c r="L45" s="732"/>
      <c r="M45" s="732"/>
      <c r="N45" s="732"/>
      <c r="O45" s="732"/>
      <c r="P45" s="746"/>
      <c r="Q45" s="733"/>
    </row>
    <row r="46" spans="1:17" ht="14.4" customHeight="1" x14ac:dyDescent="0.3">
      <c r="A46" s="727" t="s">
        <v>1484</v>
      </c>
      <c r="B46" s="728" t="s">
        <v>1296</v>
      </c>
      <c r="C46" s="728" t="s">
        <v>1300</v>
      </c>
      <c r="D46" s="728" t="s">
        <v>1331</v>
      </c>
      <c r="E46" s="728" t="s">
        <v>1332</v>
      </c>
      <c r="F46" s="732">
        <v>18</v>
      </c>
      <c r="G46" s="732">
        <v>39484.440000000017</v>
      </c>
      <c r="H46" s="732">
        <v>1.8248236849159336</v>
      </c>
      <c r="I46" s="732">
        <v>2193.5800000000008</v>
      </c>
      <c r="J46" s="732">
        <v>10</v>
      </c>
      <c r="K46" s="732">
        <v>21637.399999999998</v>
      </c>
      <c r="L46" s="732">
        <v>1</v>
      </c>
      <c r="M46" s="732">
        <v>2163.7399999999998</v>
      </c>
      <c r="N46" s="732">
        <v>10</v>
      </c>
      <c r="O46" s="732">
        <v>19866.5</v>
      </c>
      <c r="P46" s="746">
        <v>0.91815560095020665</v>
      </c>
      <c r="Q46" s="733">
        <v>1986.65</v>
      </c>
    </row>
    <row r="47" spans="1:17" ht="14.4" customHeight="1" x14ac:dyDescent="0.3">
      <c r="A47" s="727" t="s">
        <v>1484</v>
      </c>
      <c r="B47" s="728" t="s">
        <v>1296</v>
      </c>
      <c r="C47" s="728" t="s">
        <v>1300</v>
      </c>
      <c r="D47" s="728" t="s">
        <v>1335</v>
      </c>
      <c r="E47" s="728" t="s">
        <v>1336</v>
      </c>
      <c r="F47" s="732">
        <v>663</v>
      </c>
      <c r="G47" s="732">
        <v>2267.46</v>
      </c>
      <c r="H47" s="732"/>
      <c r="I47" s="732">
        <v>3.42</v>
      </c>
      <c r="J47" s="732"/>
      <c r="K47" s="732"/>
      <c r="L47" s="732"/>
      <c r="M47" s="732"/>
      <c r="N47" s="732"/>
      <c r="O47" s="732"/>
      <c r="P47" s="746"/>
      <c r="Q47" s="733"/>
    </row>
    <row r="48" spans="1:17" ht="14.4" customHeight="1" x14ac:dyDescent="0.3">
      <c r="A48" s="727" t="s">
        <v>1484</v>
      </c>
      <c r="B48" s="728" t="s">
        <v>1296</v>
      </c>
      <c r="C48" s="728" t="s">
        <v>1300</v>
      </c>
      <c r="D48" s="728" t="s">
        <v>1444</v>
      </c>
      <c r="E48" s="728" t="s">
        <v>1445</v>
      </c>
      <c r="F48" s="732">
        <v>3758</v>
      </c>
      <c r="G48" s="732">
        <v>126080.9</v>
      </c>
      <c r="H48" s="732">
        <v>3.46594910743101</v>
      </c>
      <c r="I48" s="732">
        <v>33.549999999999997</v>
      </c>
      <c r="J48" s="732">
        <v>1102</v>
      </c>
      <c r="K48" s="732">
        <v>36377.019999999997</v>
      </c>
      <c r="L48" s="732">
        <v>1</v>
      </c>
      <c r="M48" s="732">
        <v>33.01</v>
      </c>
      <c r="N48" s="732">
        <v>2556</v>
      </c>
      <c r="O48" s="732">
        <v>86340.49</v>
      </c>
      <c r="P48" s="746">
        <v>2.3734899120378747</v>
      </c>
      <c r="Q48" s="733">
        <v>33.779534428794996</v>
      </c>
    </row>
    <row r="49" spans="1:17" ht="14.4" customHeight="1" x14ac:dyDescent="0.3">
      <c r="A49" s="727" t="s">
        <v>1484</v>
      </c>
      <c r="B49" s="728" t="s">
        <v>1296</v>
      </c>
      <c r="C49" s="728" t="s">
        <v>1450</v>
      </c>
      <c r="D49" s="728" t="s">
        <v>1451</v>
      </c>
      <c r="E49" s="728" t="s">
        <v>1452</v>
      </c>
      <c r="F49" s="732">
        <v>9</v>
      </c>
      <c r="G49" s="732">
        <v>7958.8799999999992</v>
      </c>
      <c r="H49" s="732"/>
      <c r="I49" s="732">
        <v>884.31999999999994</v>
      </c>
      <c r="J49" s="732"/>
      <c r="K49" s="732"/>
      <c r="L49" s="732"/>
      <c r="M49" s="732"/>
      <c r="N49" s="732"/>
      <c r="O49" s="732"/>
      <c r="P49" s="746"/>
      <c r="Q49" s="733"/>
    </row>
    <row r="50" spans="1:17" ht="14.4" customHeight="1" x14ac:dyDescent="0.3">
      <c r="A50" s="727" t="s">
        <v>1484</v>
      </c>
      <c r="B50" s="728" t="s">
        <v>1296</v>
      </c>
      <c r="C50" s="728" t="s">
        <v>1358</v>
      </c>
      <c r="D50" s="728" t="s">
        <v>1361</v>
      </c>
      <c r="E50" s="728" t="s">
        <v>1362</v>
      </c>
      <c r="F50" s="732"/>
      <c r="G50" s="732"/>
      <c r="H50" s="732"/>
      <c r="I50" s="732"/>
      <c r="J50" s="732">
        <v>1</v>
      </c>
      <c r="K50" s="732">
        <v>443</v>
      </c>
      <c r="L50" s="732">
        <v>1</v>
      </c>
      <c r="M50" s="732">
        <v>443</v>
      </c>
      <c r="N50" s="732"/>
      <c r="O50" s="732"/>
      <c r="P50" s="746"/>
      <c r="Q50" s="733"/>
    </row>
    <row r="51" spans="1:17" ht="14.4" customHeight="1" x14ac:dyDescent="0.3">
      <c r="A51" s="727" t="s">
        <v>1484</v>
      </c>
      <c r="B51" s="728" t="s">
        <v>1296</v>
      </c>
      <c r="C51" s="728" t="s">
        <v>1358</v>
      </c>
      <c r="D51" s="728" t="s">
        <v>1390</v>
      </c>
      <c r="E51" s="728" t="s">
        <v>1391</v>
      </c>
      <c r="F51" s="732">
        <v>17</v>
      </c>
      <c r="G51" s="732">
        <v>11186</v>
      </c>
      <c r="H51" s="732">
        <v>1.6425844346549192</v>
      </c>
      <c r="I51" s="732">
        <v>658</v>
      </c>
      <c r="J51" s="732">
        <v>10</v>
      </c>
      <c r="K51" s="732">
        <v>6810</v>
      </c>
      <c r="L51" s="732">
        <v>1</v>
      </c>
      <c r="M51" s="732">
        <v>681</v>
      </c>
      <c r="N51" s="732">
        <v>10</v>
      </c>
      <c r="O51" s="732">
        <v>6820</v>
      </c>
      <c r="P51" s="746">
        <v>1.0014684287812041</v>
      </c>
      <c r="Q51" s="733">
        <v>682</v>
      </c>
    </row>
    <row r="52" spans="1:17" ht="14.4" customHeight="1" x14ac:dyDescent="0.3">
      <c r="A52" s="727" t="s">
        <v>1484</v>
      </c>
      <c r="B52" s="728" t="s">
        <v>1296</v>
      </c>
      <c r="C52" s="728" t="s">
        <v>1358</v>
      </c>
      <c r="D52" s="728" t="s">
        <v>1394</v>
      </c>
      <c r="E52" s="728" t="s">
        <v>1395</v>
      </c>
      <c r="F52" s="732"/>
      <c r="G52" s="732"/>
      <c r="H52" s="732"/>
      <c r="I52" s="732"/>
      <c r="J52" s="732"/>
      <c r="K52" s="732"/>
      <c r="L52" s="732"/>
      <c r="M52" s="732"/>
      <c r="N52" s="732">
        <v>1</v>
      </c>
      <c r="O52" s="732">
        <v>2638</v>
      </c>
      <c r="P52" s="746"/>
      <c r="Q52" s="733">
        <v>2638</v>
      </c>
    </row>
    <row r="53" spans="1:17" ht="14.4" customHeight="1" x14ac:dyDescent="0.3">
      <c r="A53" s="727" t="s">
        <v>1484</v>
      </c>
      <c r="B53" s="728" t="s">
        <v>1296</v>
      </c>
      <c r="C53" s="728" t="s">
        <v>1358</v>
      </c>
      <c r="D53" s="728" t="s">
        <v>1396</v>
      </c>
      <c r="E53" s="728" t="s">
        <v>1397</v>
      </c>
      <c r="F53" s="732">
        <v>11</v>
      </c>
      <c r="G53" s="732">
        <v>19382</v>
      </c>
      <c r="H53" s="732">
        <v>2.1240547945205481</v>
      </c>
      <c r="I53" s="732">
        <v>1762</v>
      </c>
      <c r="J53" s="732">
        <v>5</v>
      </c>
      <c r="K53" s="732">
        <v>9125</v>
      </c>
      <c r="L53" s="732">
        <v>1</v>
      </c>
      <c r="M53" s="732">
        <v>1825</v>
      </c>
      <c r="N53" s="732">
        <v>19</v>
      </c>
      <c r="O53" s="732">
        <v>34675</v>
      </c>
      <c r="P53" s="746">
        <v>3.8</v>
      </c>
      <c r="Q53" s="733">
        <v>1825</v>
      </c>
    </row>
    <row r="54" spans="1:17" ht="14.4" customHeight="1" x14ac:dyDescent="0.3">
      <c r="A54" s="727" t="s">
        <v>1484</v>
      </c>
      <c r="B54" s="728" t="s">
        <v>1296</v>
      </c>
      <c r="C54" s="728" t="s">
        <v>1358</v>
      </c>
      <c r="D54" s="728" t="s">
        <v>1398</v>
      </c>
      <c r="E54" s="728" t="s">
        <v>1399</v>
      </c>
      <c r="F54" s="732"/>
      <c r="G54" s="732"/>
      <c r="H54" s="732"/>
      <c r="I54" s="732"/>
      <c r="J54" s="732">
        <v>2</v>
      </c>
      <c r="K54" s="732">
        <v>858</v>
      </c>
      <c r="L54" s="732">
        <v>1</v>
      </c>
      <c r="M54" s="732">
        <v>429</v>
      </c>
      <c r="N54" s="732">
        <v>3</v>
      </c>
      <c r="O54" s="732">
        <v>1287</v>
      </c>
      <c r="P54" s="746">
        <v>1.5</v>
      </c>
      <c r="Q54" s="733">
        <v>429</v>
      </c>
    </row>
    <row r="55" spans="1:17" ht="14.4" customHeight="1" x14ac:dyDescent="0.3">
      <c r="A55" s="727" t="s">
        <v>1484</v>
      </c>
      <c r="B55" s="728" t="s">
        <v>1296</v>
      </c>
      <c r="C55" s="728" t="s">
        <v>1358</v>
      </c>
      <c r="D55" s="728" t="s">
        <v>1455</v>
      </c>
      <c r="E55" s="728" t="s">
        <v>1456</v>
      </c>
      <c r="F55" s="732">
        <v>9</v>
      </c>
      <c r="G55" s="732">
        <v>129060</v>
      </c>
      <c r="H55" s="732">
        <v>1.7794016269130015</v>
      </c>
      <c r="I55" s="732">
        <v>14340</v>
      </c>
      <c r="J55" s="732">
        <v>5</v>
      </c>
      <c r="K55" s="732">
        <v>72530</v>
      </c>
      <c r="L55" s="732">
        <v>1</v>
      </c>
      <c r="M55" s="732">
        <v>14506</v>
      </c>
      <c r="N55" s="732">
        <v>11</v>
      </c>
      <c r="O55" s="732">
        <v>159577</v>
      </c>
      <c r="P55" s="746">
        <v>2.2001516613814971</v>
      </c>
      <c r="Q55" s="733">
        <v>14507</v>
      </c>
    </row>
    <row r="56" spans="1:17" ht="14.4" customHeight="1" x14ac:dyDescent="0.3">
      <c r="A56" s="727" t="s">
        <v>1484</v>
      </c>
      <c r="B56" s="728" t="s">
        <v>1296</v>
      </c>
      <c r="C56" s="728" t="s">
        <v>1358</v>
      </c>
      <c r="D56" s="728" t="s">
        <v>1414</v>
      </c>
      <c r="E56" s="728" t="s">
        <v>1415</v>
      </c>
      <c r="F56" s="732">
        <v>1</v>
      </c>
      <c r="G56" s="732">
        <v>1294</v>
      </c>
      <c r="H56" s="732"/>
      <c r="I56" s="732">
        <v>1294</v>
      </c>
      <c r="J56" s="732"/>
      <c r="K56" s="732"/>
      <c r="L56" s="732"/>
      <c r="M56" s="732"/>
      <c r="N56" s="732"/>
      <c r="O56" s="732"/>
      <c r="P56" s="746"/>
      <c r="Q56" s="733"/>
    </row>
    <row r="57" spans="1:17" ht="14.4" customHeight="1" x14ac:dyDescent="0.3">
      <c r="A57" s="727" t="s">
        <v>1484</v>
      </c>
      <c r="B57" s="728" t="s">
        <v>1296</v>
      </c>
      <c r="C57" s="728" t="s">
        <v>1358</v>
      </c>
      <c r="D57" s="728" t="s">
        <v>1416</v>
      </c>
      <c r="E57" s="728" t="s">
        <v>1417</v>
      </c>
      <c r="F57" s="732">
        <v>28</v>
      </c>
      <c r="G57" s="732">
        <v>13720</v>
      </c>
      <c r="H57" s="732">
        <v>2.246234446627374</v>
      </c>
      <c r="I57" s="732">
        <v>490</v>
      </c>
      <c r="J57" s="732">
        <v>12</v>
      </c>
      <c r="K57" s="732">
        <v>6108</v>
      </c>
      <c r="L57" s="732">
        <v>1</v>
      </c>
      <c r="M57" s="732">
        <v>509</v>
      </c>
      <c r="N57" s="732">
        <v>15</v>
      </c>
      <c r="O57" s="732">
        <v>7635</v>
      </c>
      <c r="P57" s="746">
        <v>1.25</v>
      </c>
      <c r="Q57" s="733">
        <v>509</v>
      </c>
    </row>
    <row r="58" spans="1:17" ht="14.4" customHeight="1" x14ac:dyDescent="0.3">
      <c r="A58" s="727" t="s">
        <v>1484</v>
      </c>
      <c r="B58" s="728" t="s">
        <v>1296</v>
      </c>
      <c r="C58" s="728" t="s">
        <v>1358</v>
      </c>
      <c r="D58" s="728" t="s">
        <v>1430</v>
      </c>
      <c r="E58" s="728" t="s">
        <v>1431</v>
      </c>
      <c r="F58" s="732">
        <v>1</v>
      </c>
      <c r="G58" s="732">
        <v>134</v>
      </c>
      <c r="H58" s="732"/>
      <c r="I58" s="732">
        <v>134</v>
      </c>
      <c r="J58" s="732"/>
      <c r="K58" s="732"/>
      <c r="L58" s="732"/>
      <c r="M58" s="732"/>
      <c r="N58" s="732"/>
      <c r="O58" s="732"/>
      <c r="P58" s="746"/>
      <c r="Q58" s="733"/>
    </row>
    <row r="59" spans="1:17" ht="14.4" customHeight="1" x14ac:dyDescent="0.3">
      <c r="A59" s="727" t="s">
        <v>1484</v>
      </c>
      <c r="B59" s="728" t="s">
        <v>1296</v>
      </c>
      <c r="C59" s="728" t="s">
        <v>1358</v>
      </c>
      <c r="D59" s="728" t="s">
        <v>1434</v>
      </c>
      <c r="E59" s="728" t="s">
        <v>1435</v>
      </c>
      <c r="F59" s="732"/>
      <c r="G59" s="732"/>
      <c r="H59" s="732"/>
      <c r="I59" s="732"/>
      <c r="J59" s="732"/>
      <c r="K59" s="732"/>
      <c r="L59" s="732"/>
      <c r="M59" s="732"/>
      <c r="N59" s="732">
        <v>1</v>
      </c>
      <c r="O59" s="732">
        <v>719</v>
      </c>
      <c r="P59" s="746"/>
      <c r="Q59" s="733">
        <v>719</v>
      </c>
    </row>
    <row r="60" spans="1:17" ht="14.4" customHeight="1" x14ac:dyDescent="0.3">
      <c r="A60" s="727" t="s">
        <v>1485</v>
      </c>
      <c r="B60" s="728" t="s">
        <v>1296</v>
      </c>
      <c r="C60" s="728" t="s">
        <v>1297</v>
      </c>
      <c r="D60" s="728" t="s">
        <v>1438</v>
      </c>
      <c r="E60" s="728" t="s">
        <v>676</v>
      </c>
      <c r="F60" s="732">
        <v>0.45</v>
      </c>
      <c r="G60" s="732">
        <v>856.2</v>
      </c>
      <c r="H60" s="732">
        <v>0.94676780856757414</v>
      </c>
      <c r="I60" s="732">
        <v>1902.6666666666667</v>
      </c>
      <c r="J60" s="732">
        <v>0.45</v>
      </c>
      <c r="K60" s="732">
        <v>904.34</v>
      </c>
      <c r="L60" s="732">
        <v>1</v>
      </c>
      <c r="M60" s="732">
        <v>2009.6444444444444</v>
      </c>
      <c r="N60" s="732">
        <v>0.45</v>
      </c>
      <c r="O60" s="732">
        <v>904.34</v>
      </c>
      <c r="P60" s="746">
        <v>1</v>
      </c>
      <c r="Q60" s="733">
        <v>2009.6444444444444</v>
      </c>
    </row>
    <row r="61" spans="1:17" ht="14.4" customHeight="1" x14ac:dyDescent="0.3">
      <c r="A61" s="727" t="s">
        <v>1485</v>
      </c>
      <c r="B61" s="728" t="s">
        <v>1296</v>
      </c>
      <c r="C61" s="728" t="s">
        <v>1297</v>
      </c>
      <c r="D61" s="728" t="s">
        <v>1441</v>
      </c>
      <c r="E61" s="728" t="s">
        <v>680</v>
      </c>
      <c r="F61" s="732"/>
      <c r="G61" s="732"/>
      <c r="H61" s="732"/>
      <c r="I61" s="732"/>
      <c r="J61" s="732">
        <v>0.02</v>
      </c>
      <c r="K61" s="732">
        <v>177.08</v>
      </c>
      <c r="L61" s="732">
        <v>1</v>
      </c>
      <c r="M61" s="732">
        <v>8854</v>
      </c>
      <c r="N61" s="732"/>
      <c r="O61" s="732"/>
      <c r="P61" s="746"/>
      <c r="Q61" s="733"/>
    </row>
    <row r="62" spans="1:17" ht="14.4" customHeight="1" x14ac:dyDescent="0.3">
      <c r="A62" s="727" t="s">
        <v>1485</v>
      </c>
      <c r="B62" s="728" t="s">
        <v>1296</v>
      </c>
      <c r="C62" s="728" t="s">
        <v>1297</v>
      </c>
      <c r="D62" s="728" t="s">
        <v>1442</v>
      </c>
      <c r="E62" s="728" t="s">
        <v>680</v>
      </c>
      <c r="F62" s="732">
        <v>5.6499999999999995</v>
      </c>
      <c r="G62" s="732">
        <v>10005.02</v>
      </c>
      <c r="H62" s="732">
        <v>0.70186335403726707</v>
      </c>
      <c r="I62" s="732">
        <v>1770.8000000000002</v>
      </c>
      <c r="J62" s="732">
        <v>8.0500000000000007</v>
      </c>
      <c r="K62" s="732">
        <v>14254.94</v>
      </c>
      <c r="L62" s="732">
        <v>1</v>
      </c>
      <c r="M62" s="732">
        <v>1770.8</v>
      </c>
      <c r="N62" s="732">
        <v>3.1999999999999997</v>
      </c>
      <c r="O62" s="732">
        <v>5820.95</v>
      </c>
      <c r="P62" s="746">
        <v>0.4083461592963562</v>
      </c>
      <c r="Q62" s="733">
        <v>1819.046875</v>
      </c>
    </row>
    <row r="63" spans="1:17" ht="14.4" customHeight="1" x14ac:dyDescent="0.3">
      <c r="A63" s="727" t="s">
        <v>1485</v>
      </c>
      <c r="B63" s="728" t="s">
        <v>1296</v>
      </c>
      <c r="C63" s="728" t="s">
        <v>1297</v>
      </c>
      <c r="D63" s="728" t="s">
        <v>1443</v>
      </c>
      <c r="E63" s="728" t="s">
        <v>678</v>
      </c>
      <c r="F63" s="732">
        <v>0.25</v>
      </c>
      <c r="G63" s="732">
        <v>225.95</v>
      </c>
      <c r="H63" s="732">
        <v>0.83333333333333337</v>
      </c>
      <c r="I63" s="732">
        <v>903.8</v>
      </c>
      <c r="J63" s="732">
        <v>0.3</v>
      </c>
      <c r="K63" s="732">
        <v>271.14</v>
      </c>
      <c r="L63" s="732">
        <v>1</v>
      </c>
      <c r="M63" s="732">
        <v>903.8</v>
      </c>
      <c r="N63" s="732">
        <v>0.1</v>
      </c>
      <c r="O63" s="732">
        <v>90.38</v>
      </c>
      <c r="P63" s="746">
        <v>0.33333333333333331</v>
      </c>
      <c r="Q63" s="733">
        <v>903.8</v>
      </c>
    </row>
    <row r="64" spans="1:17" ht="14.4" customHeight="1" x14ac:dyDescent="0.3">
      <c r="A64" s="727" t="s">
        <v>1485</v>
      </c>
      <c r="B64" s="728" t="s">
        <v>1296</v>
      </c>
      <c r="C64" s="728" t="s">
        <v>1300</v>
      </c>
      <c r="D64" s="728" t="s">
        <v>1301</v>
      </c>
      <c r="E64" s="728" t="s">
        <v>1302</v>
      </c>
      <c r="F64" s="732"/>
      <c r="G64" s="732"/>
      <c r="H64" s="732"/>
      <c r="I64" s="732"/>
      <c r="J64" s="732">
        <v>380</v>
      </c>
      <c r="K64" s="732">
        <v>7383.4</v>
      </c>
      <c r="L64" s="732">
        <v>1</v>
      </c>
      <c r="M64" s="732">
        <v>19.43</v>
      </c>
      <c r="N64" s="732"/>
      <c r="O64" s="732"/>
      <c r="P64" s="746"/>
      <c r="Q64" s="733"/>
    </row>
    <row r="65" spans="1:17" ht="14.4" customHeight="1" x14ac:dyDescent="0.3">
      <c r="A65" s="727" t="s">
        <v>1485</v>
      </c>
      <c r="B65" s="728" t="s">
        <v>1296</v>
      </c>
      <c r="C65" s="728" t="s">
        <v>1300</v>
      </c>
      <c r="D65" s="728" t="s">
        <v>1303</v>
      </c>
      <c r="E65" s="728" t="s">
        <v>1304</v>
      </c>
      <c r="F65" s="732">
        <v>420</v>
      </c>
      <c r="G65" s="732">
        <v>886.2</v>
      </c>
      <c r="H65" s="732">
        <v>0.4546713867939049</v>
      </c>
      <c r="I65" s="732">
        <v>2.1100000000000003</v>
      </c>
      <c r="J65" s="732">
        <v>730</v>
      </c>
      <c r="K65" s="732">
        <v>1949.1</v>
      </c>
      <c r="L65" s="732">
        <v>1</v>
      </c>
      <c r="M65" s="732">
        <v>2.67</v>
      </c>
      <c r="N65" s="732">
        <v>300</v>
      </c>
      <c r="O65" s="732">
        <v>777</v>
      </c>
      <c r="P65" s="746">
        <v>0.39864552870555642</v>
      </c>
      <c r="Q65" s="733">
        <v>2.59</v>
      </c>
    </row>
    <row r="66" spans="1:17" ht="14.4" customHeight="1" x14ac:dyDescent="0.3">
      <c r="A66" s="727" t="s">
        <v>1485</v>
      </c>
      <c r="B66" s="728" t="s">
        <v>1296</v>
      </c>
      <c r="C66" s="728" t="s">
        <v>1300</v>
      </c>
      <c r="D66" s="728" t="s">
        <v>1305</v>
      </c>
      <c r="E66" s="728" t="s">
        <v>1306</v>
      </c>
      <c r="F66" s="732">
        <v>9920</v>
      </c>
      <c r="G66" s="732">
        <v>52774.399999999994</v>
      </c>
      <c r="H66" s="732">
        <v>1.3031198686371099</v>
      </c>
      <c r="I66" s="732">
        <v>5.3199999999999994</v>
      </c>
      <c r="J66" s="732">
        <v>7714</v>
      </c>
      <c r="K66" s="732">
        <v>40498.5</v>
      </c>
      <c r="L66" s="732">
        <v>1</v>
      </c>
      <c r="M66" s="732">
        <v>5.25</v>
      </c>
      <c r="N66" s="732">
        <v>6270</v>
      </c>
      <c r="O66" s="732">
        <v>42864.6</v>
      </c>
      <c r="P66" s="746">
        <v>1.0584243860883735</v>
      </c>
      <c r="Q66" s="733">
        <v>6.8364593301435406</v>
      </c>
    </row>
    <row r="67" spans="1:17" ht="14.4" customHeight="1" x14ac:dyDescent="0.3">
      <c r="A67" s="727" t="s">
        <v>1485</v>
      </c>
      <c r="B67" s="728" t="s">
        <v>1296</v>
      </c>
      <c r="C67" s="728" t="s">
        <v>1300</v>
      </c>
      <c r="D67" s="728" t="s">
        <v>1311</v>
      </c>
      <c r="E67" s="728" t="s">
        <v>1312</v>
      </c>
      <c r="F67" s="732">
        <v>7585</v>
      </c>
      <c r="G67" s="732">
        <v>44296.399999999994</v>
      </c>
      <c r="H67" s="732">
        <v>1.1808824387977264</v>
      </c>
      <c r="I67" s="732">
        <v>5.839999999999999</v>
      </c>
      <c r="J67" s="732">
        <v>6184</v>
      </c>
      <c r="K67" s="732">
        <v>37511.270000000004</v>
      </c>
      <c r="L67" s="732">
        <v>1</v>
      </c>
      <c r="M67" s="732">
        <v>6.065858667529108</v>
      </c>
      <c r="N67" s="732">
        <v>7950</v>
      </c>
      <c r="O67" s="732">
        <v>42055.5</v>
      </c>
      <c r="P67" s="746">
        <v>1.1211430591392932</v>
      </c>
      <c r="Q67" s="733">
        <v>5.29</v>
      </c>
    </row>
    <row r="68" spans="1:17" ht="14.4" customHeight="1" x14ac:dyDescent="0.3">
      <c r="A68" s="727" t="s">
        <v>1485</v>
      </c>
      <c r="B68" s="728" t="s">
        <v>1296</v>
      </c>
      <c r="C68" s="728" t="s">
        <v>1300</v>
      </c>
      <c r="D68" s="728" t="s">
        <v>1315</v>
      </c>
      <c r="E68" s="728" t="s">
        <v>1316</v>
      </c>
      <c r="F68" s="732">
        <v>168</v>
      </c>
      <c r="G68" s="732">
        <v>1352.4</v>
      </c>
      <c r="H68" s="732">
        <v>0.28718253631190016</v>
      </c>
      <c r="I68" s="732">
        <v>8.0500000000000007</v>
      </c>
      <c r="J68" s="732">
        <v>520</v>
      </c>
      <c r="K68" s="732">
        <v>4709.2</v>
      </c>
      <c r="L68" s="732">
        <v>1</v>
      </c>
      <c r="M68" s="732">
        <v>9.0561538461538458</v>
      </c>
      <c r="N68" s="732">
        <v>540</v>
      </c>
      <c r="O68" s="732">
        <v>4957.2</v>
      </c>
      <c r="P68" s="746">
        <v>1.0526628726747642</v>
      </c>
      <c r="Q68" s="733">
        <v>9.18</v>
      </c>
    </row>
    <row r="69" spans="1:17" ht="14.4" customHeight="1" x14ac:dyDescent="0.3">
      <c r="A69" s="727" t="s">
        <v>1485</v>
      </c>
      <c r="B69" s="728" t="s">
        <v>1296</v>
      </c>
      <c r="C69" s="728" t="s">
        <v>1300</v>
      </c>
      <c r="D69" s="728" t="s">
        <v>1317</v>
      </c>
      <c r="E69" s="728" t="s">
        <v>1318</v>
      </c>
      <c r="F69" s="732"/>
      <c r="G69" s="732"/>
      <c r="H69" s="732"/>
      <c r="I69" s="732"/>
      <c r="J69" s="732">
        <v>230</v>
      </c>
      <c r="K69" s="732">
        <v>2355.1999999999998</v>
      </c>
      <c r="L69" s="732">
        <v>1</v>
      </c>
      <c r="M69" s="732">
        <v>10.239999999999998</v>
      </c>
      <c r="N69" s="732"/>
      <c r="O69" s="732"/>
      <c r="P69" s="746"/>
      <c r="Q69" s="733"/>
    </row>
    <row r="70" spans="1:17" ht="14.4" customHeight="1" x14ac:dyDescent="0.3">
      <c r="A70" s="727" t="s">
        <v>1485</v>
      </c>
      <c r="B70" s="728" t="s">
        <v>1296</v>
      </c>
      <c r="C70" s="728" t="s">
        <v>1300</v>
      </c>
      <c r="D70" s="728" t="s">
        <v>1319</v>
      </c>
      <c r="E70" s="728" t="s">
        <v>1320</v>
      </c>
      <c r="F70" s="732">
        <v>600</v>
      </c>
      <c r="G70" s="732">
        <v>11286</v>
      </c>
      <c r="H70" s="732"/>
      <c r="I70" s="732">
        <v>18.809999999999999</v>
      </c>
      <c r="J70" s="732"/>
      <c r="K70" s="732"/>
      <c r="L70" s="732"/>
      <c r="M70" s="732"/>
      <c r="N70" s="732"/>
      <c r="O70" s="732"/>
      <c r="P70" s="746"/>
      <c r="Q70" s="733"/>
    </row>
    <row r="71" spans="1:17" ht="14.4" customHeight="1" x14ac:dyDescent="0.3">
      <c r="A71" s="727" t="s">
        <v>1485</v>
      </c>
      <c r="B71" s="728" t="s">
        <v>1296</v>
      </c>
      <c r="C71" s="728" t="s">
        <v>1300</v>
      </c>
      <c r="D71" s="728" t="s">
        <v>1325</v>
      </c>
      <c r="E71" s="728" t="s">
        <v>1326</v>
      </c>
      <c r="F71" s="732">
        <v>1602</v>
      </c>
      <c r="G71" s="732">
        <v>31943.879999999997</v>
      </c>
      <c r="H71" s="732">
        <v>1.4379937157313789</v>
      </c>
      <c r="I71" s="732">
        <v>19.939999999999998</v>
      </c>
      <c r="J71" s="732">
        <v>1090</v>
      </c>
      <c r="K71" s="732">
        <v>22214.2</v>
      </c>
      <c r="L71" s="732">
        <v>1</v>
      </c>
      <c r="M71" s="732">
        <v>20.38</v>
      </c>
      <c r="N71" s="732">
        <v>930</v>
      </c>
      <c r="O71" s="732">
        <v>18999.900000000001</v>
      </c>
      <c r="P71" s="746">
        <v>0.85530426483960709</v>
      </c>
      <c r="Q71" s="733">
        <v>20.430000000000003</v>
      </c>
    </row>
    <row r="72" spans="1:17" ht="14.4" customHeight="1" x14ac:dyDescent="0.3">
      <c r="A72" s="727" t="s">
        <v>1485</v>
      </c>
      <c r="B72" s="728" t="s">
        <v>1296</v>
      </c>
      <c r="C72" s="728" t="s">
        <v>1300</v>
      </c>
      <c r="D72" s="728" t="s">
        <v>1331</v>
      </c>
      <c r="E72" s="728" t="s">
        <v>1332</v>
      </c>
      <c r="F72" s="732">
        <v>21</v>
      </c>
      <c r="G72" s="732">
        <v>46065.180000000008</v>
      </c>
      <c r="H72" s="732">
        <v>0.92563520249358933</v>
      </c>
      <c r="I72" s="732">
        <v>2193.5800000000004</v>
      </c>
      <c r="J72" s="732">
        <v>23</v>
      </c>
      <c r="K72" s="732">
        <v>49766.01999999999</v>
      </c>
      <c r="L72" s="732">
        <v>1</v>
      </c>
      <c r="M72" s="732">
        <v>2163.7399999999993</v>
      </c>
      <c r="N72" s="732">
        <v>19</v>
      </c>
      <c r="O72" s="732">
        <v>37746.350000000006</v>
      </c>
      <c r="P72" s="746">
        <v>0.7584763660023448</v>
      </c>
      <c r="Q72" s="733">
        <v>1986.6500000000003</v>
      </c>
    </row>
    <row r="73" spans="1:17" ht="14.4" customHeight="1" x14ac:dyDescent="0.3">
      <c r="A73" s="727" t="s">
        <v>1485</v>
      </c>
      <c r="B73" s="728" t="s">
        <v>1296</v>
      </c>
      <c r="C73" s="728" t="s">
        <v>1300</v>
      </c>
      <c r="D73" s="728" t="s">
        <v>1333</v>
      </c>
      <c r="E73" s="728" t="s">
        <v>1334</v>
      </c>
      <c r="F73" s="732"/>
      <c r="G73" s="732"/>
      <c r="H73" s="732"/>
      <c r="I73" s="732"/>
      <c r="J73" s="732">
        <v>400</v>
      </c>
      <c r="K73" s="732">
        <v>98432</v>
      </c>
      <c r="L73" s="732">
        <v>1</v>
      </c>
      <c r="M73" s="732">
        <v>246.08</v>
      </c>
      <c r="N73" s="732"/>
      <c r="O73" s="732"/>
      <c r="P73" s="746"/>
      <c r="Q73" s="733"/>
    </row>
    <row r="74" spans="1:17" ht="14.4" customHeight="1" x14ac:dyDescent="0.3">
      <c r="A74" s="727" t="s">
        <v>1485</v>
      </c>
      <c r="B74" s="728" t="s">
        <v>1296</v>
      </c>
      <c r="C74" s="728" t="s">
        <v>1300</v>
      </c>
      <c r="D74" s="728" t="s">
        <v>1335</v>
      </c>
      <c r="E74" s="728" t="s">
        <v>1336</v>
      </c>
      <c r="F74" s="732">
        <v>4867</v>
      </c>
      <c r="G74" s="732">
        <v>16645.14</v>
      </c>
      <c r="H74" s="732">
        <v>0.73549849543327539</v>
      </c>
      <c r="I74" s="732">
        <v>3.42</v>
      </c>
      <c r="J74" s="732">
        <v>5594</v>
      </c>
      <c r="K74" s="732">
        <v>22631.100000000002</v>
      </c>
      <c r="L74" s="732">
        <v>1</v>
      </c>
      <c r="M74" s="732">
        <v>4.0456024311762606</v>
      </c>
      <c r="N74" s="732">
        <v>5338</v>
      </c>
      <c r="O74" s="732">
        <v>20124.260000000002</v>
      </c>
      <c r="P74" s="746">
        <v>0.88923030696696137</v>
      </c>
      <c r="Q74" s="733">
        <v>3.7700000000000005</v>
      </c>
    </row>
    <row r="75" spans="1:17" ht="14.4" customHeight="1" x14ac:dyDescent="0.3">
      <c r="A75" s="727" t="s">
        <v>1485</v>
      </c>
      <c r="B75" s="728" t="s">
        <v>1296</v>
      </c>
      <c r="C75" s="728" t="s">
        <v>1300</v>
      </c>
      <c r="D75" s="728" t="s">
        <v>1337</v>
      </c>
      <c r="E75" s="728" t="s">
        <v>1338</v>
      </c>
      <c r="F75" s="732"/>
      <c r="G75" s="732"/>
      <c r="H75" s="732"/>
      <c r="I75" s="732"/>
      <c r="J75" s="732"/>
      <c r="K75" s="732"/>
      <c r="L75" s="732"/>
      <c r="M75" s="732"/>
      <c r="N75" s="732">
        <v>544</v>
      </c>
      <c r="O75" s="732">
        <v>3378.24</v>
      </c>
      <c r="P75" s="746"/>
      <c r="Q75" s="733">
        <v>6.21</v>
      </c>
    </row>
    <row r="76" spans="1:17" ht="14.4" customHeight="1" x14ac:dyDescent="0.3">
      <c r="A76" s="727" t="s">
        <v>1485</v>
      </c>
      <c r="B76" s="728" t="s">
        <v>1296</v>
      </c>
      <c r="C76" s="728" t="s">
        <v>1300</v>
      </c>
      <c r="D76" s="728" t="s">
        <v>1444</v>
      </c>
      <c r="E76" s="728" t="s">
        <v>1445</v>
      </c>
      <c r="F76" s="732">
        <v>5350</v>
      </c>
      <c r="G76" s="732">
        <v>179492.5</v>
      </c>
      <c r="H76" s="732">
        <v>1.1354184451151532</v>
      </c>
      <c r="I76" s="732">
        <v>33.549999999999997</v>
      </c>
      <c r="J76" s="732">
        <v>4789</v>
      </c>
      <c r="K76" s="732">
        <v>158084.88999999998</v>
      </c>
      <c r="L76" s="732">
        <v>1</v>
      </c>
      <c r="M76" s="732">
        <v>33.01</v>
      </c>
      <c r="N76" s="732">
        <v>2527</v>
      </c>
      <c r="O76" s="732">
        <v>85314.020000000019</v>
      </c>
      <c r="P76" s="746">
        <v>0.53967219764014152</v>
      </c>
      <c r="Q76" s="733">
        <v>33.760989315393758</v>
      </c>
    </row>
    <row r="77" spans="1:17" ht="14.4" customHeight="1" x14ac:dyDescent="0.3">
      <c r="A77" s="727" t="s">
        <v>1485</v>
      </c>
      <c r="B77" s="728" t="s">
        <v>1296</v>
      </c>
      <c r="C77" s="728" t="s">
        <v>1300</v>
      </c>
      <c r="D77" s="728" t="s">
        <v>1345</v>
      </c>
      <c r="E77" s="728" t="s">
        <v>1346</v>
      </c>
      <c r="F77" s="732">
        <v>30</v>
      </c>
      <c r="G77" s="732">
        <v>607.20000000000005</v>
      </c>
      <c r="H77" s="732">
        <v>0.2012928891098956</v>
      </c>
      <c r="I77" s="732">
        <v>20.240000000000002</v>
      </c>
      <c r="J77" s="732">
        <v>150</v>
      </c>
      <c r="K77" s="732">
        <v>3016.5</v>
      </c>
      <c r="L77" s="732">
        <v>1</v>
      </c>
      <c r="M77" s="732">
        <v>20.11</v>
      </c>
      <c r="N77" s="732"/>
      <c r="O77" s="732"/>
      <c r="P77" s="746"/>
      <c r="Q77" s="733"/>
    </row>
    <row r="78" spans="1:17" ht="14.4" customHeight="1" x14ac:dyDescent="0.3">
      <c r="A78" s="727" t="s">
        <v>1485</v>
      </c>
      <c r="B78" s="728" t="s">
        <v>1296</v>
      </c>
      <c r="C78" s="728" t="s">
        <v>1300</v>
      </c>
      <c r="D78" s="728" t="s">
        <v>1351</v>
      </c>
      <c r="E78" s="728"/>
      <c r="F78" s="732">
        <v>0.5</v>
      </c>
      <c r="G78" s="732">
        <v>6203</v>
      </c>
      <c r="H78" s="732"/>
      <c r="I78" s="732">
        <v>12406</v>
      </c>
      <c r="J78" s="732"/>
      <c r="K78" s="732"/>
      <c r="L78" s="732"/>
      <c r="M78" s="732"/>
      <c r="N78" s="732"/>
      <c r="O78" s="732"/>
      <c r="P78" s="746"/>
      <c r="Q78" s="733"/>
    </row>
    <row r="79" spans="1:17" ht="14.4" customHeight="1" x14ac:dyDescent="0.3">
      <c r="A79" s="727" t="s">
        <v>1485</v>
      </c>
      <c r="B79" s="728" t="s">
        <v>1296</v>
      </c>
      <c r="C79" s="728" t="s">
        <v>1450</v>
      </c>
      <c r="D79" s="728" t="s">
        <v>1451</v>
      </c>
      <c r="E79" s="728" t="s">
        <v>1452</v>
      </c>
      <c r="F79" s="732">
        <v>13</v>
      </c>
      <c r="G79" s="732">
        <v>11496.16</v>
      </c>
      <c r="H79" s="732"/>
      <c r="I79" s="732">
        <v>884.31999999999994</v>
      </c>
      <c r="J79" s="732"/>
      <c r="K79" s="732"/>
      <c r="L79" s="732"/>
      <c r="M79" s="732"/>
      <c r="N79" s="732"/>
      <c r="O79" s="732"/>
      <c r="P79" s="746"/>
      <c r="Q79" s="733"/>
    </row>
    <row r="80" spans="1:17" ht="14.4" customHeight="1" x14ac:dyDescent="0.3">
      <c r="A80" s="727" t="s">
        <v>1485</v>
      </c>
      <c r="B80" s="728" t="s">
        <v>1296</v>
      </c>
      <c r="C80" s="728" t="s">
        <v>1358</v>
      </c>
      <c r="D80" s="728" t="s">
        <v>1361</v>
      </c>
      <c r="E80" s="728" t="s">
        <v>1362</v>
      </c>
      <c r="F80" s="732">
        <v>2</v>
      </c>
      <c r="G80" s="732">
        <v>848</v>
      </c>
      <c r="H80" s="732">
        <v>0.95711060948081261</v>
      </c>
      <c r="I80" s="732">
        <v>424</v>
      </c>
      <c r="J80" s="732">
        <v>2</v>
      </c>
      <c r="K80" s="732">
        <v>886</v>
      </c>
      <c r="L80" s="732">
        <v>1</v>
      </c>
      <c r="M80" s="732">
        <v>443</v>
      </c>
      <c r="N80" s="732">
        <v>2</v>
      </c>
      <c r="O80" s="732">
        <v>888</v>
      </c>
      <c r="P80" s="746">
        <v>1.0022573363431151</v>
      </c>
      <c r="Q80" s="733">
        <v>444</v>
      </c>
    </row>
    <row r="81" spans="1:17" ht="14.4" customHeight="1" x14ac:dyDescent="0.3">
      <c r="A81" s="727" t="s">
        <v>1485</v>
      </c>
      <c r="B81" s="728" t="s">
        <v>1296</v>
      </c>
      <c r="C81" s="728" t="s">
        <v>1358</v>
      </c>
      <c r="D81" s="728" t="s">
        <v>1363</v>
      </c>
      <c r="E81" s="728" t="s">
        <v>1364</v>
      </c>
      <c r="F81" s="732">
        <v>1</v>
      </c>
      <c r="G81" s="732">
        <v>165</v>
      </c>
      <c r="H81" s="732"/>
      <c r="I81" s="732">
        <v>165</v>
      </c>
      <c r="J81" s="732"/>
      <c r="K81" s="732"/>
      <c r="L81" s="732"/>
      <c r="M81" s="732"/>
      <c r="N81" s="732"/>
      <c r="O81" s="732"/>
      <c r="P81" s="746"/>
      <c r="Q81" s="733"/>
    </row>
    <row r="82" spans="1:17" ht="14.4" customHeight="1" x14ac:dyDescent="0.3">
      <c r="A82" s="727" t="s">
        <v>1485</v>
      </c>
      <c r="B82" s="728" t="s">
        <v>1296</v>
      </c>
      <c r="C82" s="728" t="s">
        <v>1358</v>
      </c>
      <c r="D82" s="728" t="s">
        <v>1367</v>
      </c>
      <c r="E82" s="728" t="s">
        <v>1368</v>
      </c>
      <c r="F82" s="732"/>
      <c r="G82" s="732"/>
      <c r="H82" s="732"/>
      <c r="I82" s="732"/>
      <c r="J82" s="732">
        <v>2</v>
      </c>
      <c r="K82" s="732">
        <v>636</v>
      </c>
      <c r="L82" s="732">
        <v>1</v>
      </c>
      <c r="M82" s="732">
        <v>318</v>
      </c>
      <c r="N82" s="732"/>
      <c r="O82" s="732"/>
      <c r="P82" s="746"/>
      <c r="Q82" s="733"/>
    </row>
    <row r="83" spans="1:17" ht="14.4" customHeight="1" x14ac:dyDescent="0.3">
      <c r="A83" s="727" t="s">
        <v>1485</v>
      </c>
      <c r="B83" s="728" t="s">
        <v>1296</v>
      </c>
      <c r="C83" s="728" t="s">
        <v>1358</v>
      </c>
      <c r="D83" s="728" t="s">
        <v>1372</v>
      </c>
      <c r="E83" s="728" t="s">
        <v>1373</v>
      </c>
      <c r="F83" s="732">
        <v>3</v>
      </c>
      <c r="G83" s="732">
        <v>5925</v>
      </c>
      <c r="H83" s="732">
        <v>0.96908734052993128</v>
      </c>
      <c r="I83" s="732">
        <v>1975</v>
      </c>
      <c r="J83" s="732">
        <v>3</v>
      </c>
      <c r="K83" s="732">
        <v>6114</v>
      </c>
      <c r="L83" s="732">
        <v>1</v>
      </c>
      <c r="M83" s="732">
        <v>2038</v>
      </c>
      <c r="N83" s="732">
        <v>3</v>
      </c>
      <c r="O83" s="732">
        <v>6117</v>
      </c>
      <c r="P83" s="746">
        <v>1.0004906771344455</v>
      </c>
      <c r="Q83" s="733">
        <v>2039</v>
      </c>
    </row>
    <row r="84" spans="1:17" ht="14.4" customHeight="1" x14ac:dyDescent="0.3">
      <c r="A84" s="727" t="s">
        <v>1485</v>
      </c>
      <c r="B84" s="728" t="s">
        <v>1296</v>
      </c>
      <c r="C84" s="728" t="s">
        <v>1358</v>
      </c>
      <c r="D84" s="728" t="s">
        <v>1374</v>
      </c>
      <c r="E84" s="728" t="s">
        <v>1375</v>
      </c>
      <c r="F84" s="732"/>
      <c r="G84" s="732"/>
      <c r="H84" s="732"/>
      <c r="I84" s="732"/>
      <c r="J84" s="732"/>
      <c r="K84" s="732"/>
      <c r="L84" s="732"/>
      <c r="M84" s="732"/>
      <c r="N84" s="732">
        <v>1</v>
      </c>
      <c r="O84" s="732">
        <v>3059</v>
      </c>
      <c r="P84" s="746"/>
      <c r="Q84" s="733">
        <v>3059</v>
      </c>
    </row>
    <row r="85" spans="1:17" ht="14.4" customHeight="1" x14ac:dyDescent="0.3">
      <c r="A85" s="727" t="s">
        <v>1485</v>
      </c>
      <c r="B85" s="728" t="s">
        <v>1296</v>
      </c>
      <c r="C85" s="728" t="s">
        <v>1358</v>
      </c>
      <c r="D85" s="728" t="s">
        <v>1376</v>
      </c>
      <c r="E85" s="728" t="s">
        <v>1377</v>
      </c>
      <c r="F85" s="732">
        <v>4</v>
      </c>
      <c r="G85" s="732">
        <v>2572</v>
      </c>
      <c r="H85" s="732">
        <v>1.9309309309309308</v>
      </c>
      <c r="I85" s="732">
        <v>643</v>
      </c>
      <c r="J85" s="732">
        <v>2</v>
      </c>
      <c r="K85" s="732">
        <v>1332</v>
      </c>
      <c r="L85" s="732">
        <v>1</v>
      </c>
      <c r="M85" s="732">
        <v>666</v>
      </c>
      <c r="N85" s="732">
        <v>1</v>
      </c>
      <c r="O85" s="732">
        <v>667</v>
      </c>
      <c r="P85" s="746">
        <v>0.50075075075075071</v>
      </c>
      <c r="Q85" s="733">
        <v>667</v>
      </c>
    </row>
    <row r="86" spans="1:17" ht="14.4" customHeight="1" x14ac:dyDescent="0.3">
      <c r="A86" s="727" t="s">
        <v>1485</v>
      </c>
      <c r="B86" s="728" t="s">
        <v>1296</v>
      </c>
      <c r="C86" s="728" t="s">
        <v>1358</v>
      </c>
      <c r="D86" s="728" t="s">
        <v>1382</v>
      </c>
      <c r="E86" s="728" t="s">
        <v>1383</v>
      </c>
      <c r="F86" s="732"/>
      <c r="G86" s="732"/>
      <c r="H86" s="732"/>
      <c r="I86" s="732"/>
      <c r="J86" s="732">
        <v>2</v>
      </c>
      <c r="K86" s="732">
        <v>3824</v>
      </c>
      <c r="L86" s="732">
        <v>1</v>
      </c>
      <c r="M86" s="732">
        <v>1912</v>
      </c>
      <c r="N86" s="732">
        <v>1</v>
      </c>
      <c r="O86" s="732">
        <v>1912</v>
      </c>
      <c r="P86" s="746">
        <v>0.5</v>
      </c>
      <c r="Q86" s="733">
        <v>1912</v>
      </c>
    </row>
    <row r="87" spans="1:17" ht="14.4" customHeight="1" x14ac:dyDescent="0.3">
      <c r="A87" s="727" t="s">
        <v>1485</v>
      </c>
      <c r="B87" s="728" t="s">
        <v>1296</v>
      </c>
      <c r="C87" s="728" t="s">
        <v>1358</v>
      </c>
      <c r="D87" s="728" t="s">
        <v>1386</v>
      </c>
      <c r="E87" s="728" t="s">
        <v>1387</v>
      </c>
      <c r="F87" s="732">
        <v>4</v>
      </c>
      <c r="G87" s="732">
        <v>4708</v>
      </c>
      <c r="H87" s="732">
        <v>0.97032151690024737</v>
      </c>
      <c r="I87" s="732">
        <v>1177</v>
      </c>
      <c r="J87" s="732">
        <v>4</v>
      </c>
      <c r="K87" s="732">
        <v>4852</v>
      </c>
      <c r="L87" s="732">
        <v>1</v>
      </c>
      <c r="M87" s="732">
        <v>1213</v>
      </c>
      <c r="N87" s="732">
        <v>4</v>
      </c>
      <c r="O87" s="732">
        <v>4852</v>
      </c>
      <c r="P87" s="746">
        <v>1</v>
      </c>
      <c r="Q87" s="733">
        <v>1213</v>
      </c>
    </row>
    <row r="88" spans="1:17" ht="14.4" customHeight="1" x14ac:dyDescent="0.3">
      <c r="A88" s="727" t="s">
        <v>1485</v>
      </c>
      <c r="B88" s="728" t="s">
        <v>1296</v>
      </c>
      <c r="C88" s="728" t="s">
        <v>1358</v>
      </c>
      <c r="D88" s="728" t="s">
        <v>1390</v>
      </c>
      <c r="E88" s="728" t="s">
        <v>1391</v>
      </c>
      <c r="F88" s="732">
        <v>21</v>
      </c>
      <c r="G88" s="732">
        <v>13818</v>
      </c>
      <c r="H88" s="732">
        <v>0.88220647385558326</v>
      </c>
      <c r="I88" s="732">
        <v>658</v>
      </c>
      <c r="J88" s="732">
        <v>23</v>
      </c>
      <c r="K88" s="732">
        <v>15663</v>
      </c>
      <c r="L88" s="732">
        <v>1</v>
      </c>
      <c r="M88" s="732">
        <v>681</v>
      </c>
      <c r="N88" s="732">
        <v>19</v>
      </c>
      <c r="O88" s="732">
        <v>12958</v>
      </c>
      <c r="P88" s="746">
        <v>0.82730000638447299</v>
      </c>
      <c r="Q88" s="733">
        <v>682</v>
      </c>
    </row>
    <row r="89" spans="1:17" ht="14.4" customHeight="1" x14ac:dyDescent="0.3">
      <c r="A89" s="727" t="s">
        <v>1485</v>
      </c>
      <c r="B89" s="728" t="s">
        <v>1296</v>
      </c>
      <c r="C89" s="728" t="s">
        <v>1358</v>
      </c>
      <c r="D89" s="728" t="s">
        <v>1392</v>
      </c>
      <c r="E89" s="728" t="s">
        <v>1393</v>
      </c>
      <c r="F89" s="732"/>
      <c r="G89" s="732"/>
      <c r="H89" s="732"/>
      <c r="I89" s="732"/>
      <c r="J89" s="732">
        <v>1</v>
      </c>
      <c r="K89" s="732">
        <v>716</v>
      </c>
      <c r="L89" s="732">
        <v>1</v>
      </c>
      <c r="M89" s="732">
        <v>716</v>
      </c>
      <c r="N89" s="732"/>
      <c r="O89" s="732"/>
      <c r="P89" s="746"/>
      <c r="Q89" s="733"/>
    </row>
    <row r="90" spans="1:17" ht="14.4" customHeight="1" x14ac:dyDescent="0.3">
      <c r="A90" s="727" t="s">
        <v>1485</v>
      </c>
      <c r="B90" s="728" t="s">
        <v>1296</v>
      </c>
      <c r="C90" s="728" t="s">
        <v>1358</v>
      </c>
      <c r="D90" s="728" t="s">
        <v>1394</v>
      </c>
      <c r="E90" s="728" t="s">
        <v>1395</v>
      </c>
      <c r="F90" s="732">
        <v>1</v>
      </c>
      <c r="G90" s="732">
        <v>2543</v>
      </c>
      <c r="H90" s="732"/>
      <c r="I90" s="732">
        <v>2543</v>
      </c>
      <c r="J90" s="732"/>
      <c r="K90" s="732"/>
      <c r="L90" s="732"/>
      <c r="M90" s="732"/>
      <c r="N90" s="732"/>
      <c r="O90" s="732"/>
      <c r="P90" s="746"/>
      <c r="Q90" s="733"/>
    </row>
    <row r="91" spans="1:17" ht="14.4" customHeight="1" x14ac:dyDescent="0.3">
      <c r="A91" s="727" t="s">
        <v>1485</v>
      </c>
      <c r="B91" s="728" t="s">
        <v>1296</v>
      </c>
      <c r="C91" s="728" t="s">
        <v>1358</v>
      </c>
      <c r="D91" s="728" t="s">
        <v>1396</v>
      </c>
      <c r="E91" s="728" t="s">
        <v>1397</v>
      </c>
      <c r="F91" s="732">
        <v>68</v>
      </c>
      <c r="G91" s="732">
        <v>119816</v>
      </c>
      <c r="H91" s="732">
        <v>1.215788939624556</v>
      </c>
      <c r="I91" s="732">
        <v>1762</v>
      </c>
      <c r="J91" s="732">
        <v>54</v>
      </c>
      <c r="K91" s="732">
        <v>98550</v>
      </c>
      <c r="L91" s="732">
        <v>1</v>
      </c>
      <c r="M91" s="732">
        <v>1825</v>
      </c>
      <c r="N91" s="732">
        <v>73</v>
      </c>
      <c r="O91" s="732">
        <v>133225</v>
      </c>
      <c r="P91" s="746">
        <v>1.3518518518518519</v>
      </c>
      <c r="Q91" s="733">
        <v>1825</v>
      </c>
    </row>
    <row r="92" spans="1:17" ht="14.4" customHeight="1" x14ac:dyDescent="0.3">
      <c r="A92" s="727" t="s">
        <v>1485</v>
      </c>
      <c r="B92" s="728" t="s">
        <v>1296</v>
      </c>
      <c r="C92" s="728" t="s">
        <v>1358</v>
      </c>
      <c r="D92" s="728" t="s">
        <v>1398</v>
      </c>
      <c r="E92" s="728" t="s">
        <v>1399</v>
      </c>
      <c r="F92" s="732">
        <v>12</v>
      </c>
      <c r="G92" s="732">
        <v>4956</v>
      </c>
      <c r="H92" s="732">
        <v>1.1552447552447553</v>
      </c>
      <c r="I92" s="732">
        <v>413</v>
      </c>
      <c r="J92" s="732">
        <v>10</v>
      </c>
      <c r="K92" s="732">
        <v>4290</v>
      </c>
      <c r="L92" s="732">
        <v>1</v>
      </c>
      <c r="M92" s="732">
        <v>429</v>
      </c>
      <c r="N92" s="732">
        <v>17</v>
      </c>
      <c r="O92" s="732">
        <v>7293</v>
      </c>
      <c r="P92" s="746">
        <v>1.7</v>
      </c>
      <c r="Q92" s="733">
        <v>429</v>
      </c>
    </row>
    <row r="93" spans="1:17" ht="14.4" customHeight="1" x14ac:dyDescent="0.3">
      <c r="A93" s="727" t="s">
        <v>1485</v>
      </c>
      <c r="B93" s="728" t="s">
        <v>1296</v>
      </c>
      <c r="C93" s="728" t="s">
        <v>1358</v>
      </c>
      <c r="D93" s="728" t="s">
        <v>1455</v>
      </c>
      <c r="E93" s="728" t="s">
        <v>1456</v>
      </c>
      <c r="F93" s="732">
        <v>13</v>
      </c>
      <c r="G93" s="732">
        <v>186420</v>
      </c>
      <c r="H93" s="732">
        <v>0.75595493953820325</v>
      </c>
      <c r="I93" s="732">
        <v>14340</v>
      </c>
      <c r="J93" s="732">
        <v>17</v>
      </c>
      <c r="K93" s="732">
        <v>246602</v>
      </c>
      <c r="L93" s="732">
        <v>1</v>
      </c>
      <c r="M93" s="732">
        <v>14506</v>
      </c>
      <c r="N93" s="732">
        <v>10</v>
      </c>
      <c r="O93" s="732">
        <v>145070</v>
      </c>
      <c r="P93" s="746">
        <v>0.58827584528917043</v>
      </c>
      <c r="Q93" s="733">
        <v>14507</v>
      </c>
    </row>
    <row r="94" spans="1:17" ht="14.4" customHeight="1" x14ac:dyDescent="0.3">
      <c r="A94" s="727" t="s">
        <v>1485</v>
      </c>
      <c r="B94" s="728" t="s">
        <v>1296</v>
      </c>
      <c r="C94" s="728" t="s">
        <v>1358</v>
      </c>
      <c r="D94" s="728" t="s">
        <v>1404</v>
      </c>
      <c r="E94" s="728" t="s">
        <v>1405</v>
      </c>
      <c r="F94" s="732">
        <v>1</v>
      </c>
      <c r="G94" s="732">
        <v>0</v>
      </c>
      <c r="H94" s="732"/>
      <c r="I94" s="732">
        <v>0</v>
      </c>
      <c r="J94" s="732"/>
      <c r="K94" s="732"/>
      <c r="L94" s="732"/>
      <c r="M94" s="732"/>
      <c r="N94" s="732"/>
      <c r="O94" s="732"/>
      <c r="P94" s="746"/>
      <c r="Q94" s="733"/>
    </row>
    <row r="95" spans="1:17" ht="14.4" customHeight="1" x14ac:dyDescent="0.3">
      <c r="A95" s="727" t="s">
        <v>1485</v>
      </c>
      <c r="B95" s="728" t="s">
        <v>1296</v>
      </c>
      <c r="C95" s="728" t="s">
        <v>1358</v>
      </c>
      <c r="D95" s="728" t="s">
        <v>1408</v>
      </c>
      <c r="E95" s="728" t="s">
        <v>1409</v>
      </c>
      <c r="F95" s="732">
        <v>1</v>
      </c>
      <c r="G95" s="732">
        <v>586</v>
      </c>
      <c r="H95" s="732"/>
      <c r="I95" s="732">
        <v>586</v>
      </c>
      <c r="J95" s="732"/>
      <c r="K95" s="732"/>
      <c r="L95" s="732"/>
      <c r="M95" s="732"/>
      <c r="N95" s="732">
        <v>6</v>
      </c>
      <c r="O95" s="732">
        <v>3660</v>
      </c>
      <c r="P95" s="746"/>
      <c r="Q95" s="733">
        <v>610</v>
      </c>
    </row>
    <row r="96" spans="1:17" ht="14.4" customHeight="1" x14ac:dyDescent="0.3">
      <c r="A96" s="727" t="s">
        <v>1485</v>
      </c>
      <c r="B96" s="728" t="s">
        <v>1296</v>
      </c>
      <c r="C96" s="728" t="s">
        <v>1358</v>
      </c>
      <c r="D96" s="728" t="s">
        <v>1412</v>
      </c>
      <c r="E96" s="728" t="s">
        <v>1413</v>
      </c>
      <c r="F96" s="732">
        <v>1</v>
      </c>
      <c r="G96" s="732">
        <v>421</v>
      </c>
      <c r="H96" s="732">
        <v>0.4816933638443936</v>
      </c>
      <c r="I96" s="732">
        <v>421</v>
      </c>
      <c r="J96" s="732">
        <v>2</v>
      </c>
      <c r="K96" s="732">
        <v>874</v>
      </c>
      <c r="L96" s="732">
        <v>1</v>
      </c>
      <c r="M96" s="732">
        <v>437</v>
      </c>
      <c r="N96" s="732"/>
      <c r="O96" s="732"/>
      <c r="P96" s="746"/>
      <c r="Q96" s="733"/>
    </row>
    <row r="97" spans="1:17" ht="14.4" customHeight="1" x14ac:dyDescent="0.3">
      <c r="A97" s="727" t="s">
        <v>1485</v>
      </c>
      <c r="B97" s="728" t="s">
        <v>1296</v>
      </c>
      <c r="C97" s="728" t="s">
        <v>1358</v>
      </c>
      <c r="D97" s="728" t="s">
        <v>1486</v>
      </c>
      <c r="E97" s="728" t="s">
        <v>1487</v>
      </c>
      <c r="F97" s="732"/>
      <c r="G97" s="732"/>
      <c r="H97" s="732"/>
      <c r="I97" s="732"/>
      <c r="J97" s="732"/>
      <c r="K97" s="732"/>
      <c r="L97" s="732"/>
      <c r="M97" s="732"/>
      <c r="N97" s="732">
        <v>0</v>
      </c>
      <c r="O97" s="732">
        <v>0</v>
      </c>
      <c r="P97" s="746"/>
      <c r="Q97" s="733"/>
    </row>
    <row r="98" spans="1:17" ht="14.4" customHeight="1" x14ac:dyDescent="0.3">
      <c r="A98" s="727" t="s">
        <v>1485</v>
      </c>
      <c r="B98" s="728" t="s">
        <v>1296</v>
      </c>
      <c r="C98" s="728" t="s">
        <v>1358</v>
      </c>
      <c r="D98" s="728" t="s">
        <v>1414</v>
      </c>
      <c r="E98" s="728" t="s">
        <v>1415</v>
      </c>
      <c r="F98" s="732">
        <v>7</v>
      </c>
      <c r="G98" s="732">
        <v>9058</v>
      </c>
      <c r="H98" s="732">
        <v>0.96423248882265278</v>
      </c>
      <c r="I98" s="732">
        <v>1294</v>
      </c>
      <c r="J98" s="732">
        <v>7</v>
      </c>
      <c r="K98" s="732">
        <v>9394</v>
      </c>
      <c r="L98" s="732">
        <v>1</v>
      </c>
      <c r="M98" s="732">
        <v>1342</v>
      </c>
      <c r="N98" s="732">
        <v>8</v>
      </c>
      <c r="O98" s="732">
        <v>10736</v>
      </c>
      <c r="P98" s="746">
        <v>1.1428571428571428</v>
      </c>
      <c r="Q98" s="733">
        <v>1342</v>
      </c>
    </row>
    <row r="99" spans="1:17" ht="14.4" customHeight="1" x14ac:dyDescent="0.3">
      <c r="A99" s="727" t="s">
        <v>1485</v>
      </c>
      <c r="B99" s="728" t="s">
        <v>1296</v>
      </c>
      <c r="C99" s="728" t="s">
        <v>1358</v>
      </c>
      <c r="D99" s="728" t="s">
        <v>1416</v>
      </c>
      <c r="E99" s="728" t="s">
        <v>1417</v>
      </c>
      <c r="F99" s="732">
        <v>56</v>
      </c>
      <c r="G99" s="732">
        <v>27440</v>
      </c>
      <c r="H99" s="732">
        <v>1.2252187890694768</v>
      </c>
      <c r="I99" s="732">
        <v>490</v>
      </c>
      <c r="J99" s="732">
        <v>44</v>
      </c>
      <c r="K99" s="732">
        <v>22396</v>
      </c>
      <c r="L99" s="732">
        <v>1</v>
      </c>
      <c r="M99" s="732">
        <v>509</v>
      </c>
      <c r="N99" s="732">
        <v>34</v>
      </c>
      <c r="O99" s="732">
        <v>17306</v>
      </c>
      <c r="P99" s="746">
        <v>0.77272727272727271</v>
      </c>
      <c r="Q99" s="733">
        <v>509</v>
      </c>
    </row>
    <row r="100" spans="1:17" ht="14.4" customHeight="1" x14ac:dyDescent="0.3">
      <c r="A100" s="727" t="s">
        <v>1485</v>
      </c>
      <c r="B100" s="728" t="s">
        <v>1296</v>
      </c>
      <c r="C100" s="728" t="s">
        <v>1358</v>
      </c>
      <c r="D100" s="728" t="s">
        <v>1418</v>
      </c>
      <c r="E100" s="728" t="s">
        <v>1419</v>
      </c>
      <c r="F100" s="732">
        <v>3</v>
      </c>
      <c r="G100" s="732">
        <v>6774</v>
      </c>
      <c r="H100" s="732">
        <v>1.4542722198368399</v>
      </c>
      <c r="I100" s="732">
        <v>2258</v>
      </c>
      <c r="J100" s="732">
        <v>2</v>
      </c>
      <c r="K100" s="732">
        <v>4658</v>
      </c>
      <c r="L100" s="732">
        <v>1</v>
      </c>
      <c r="M100" s="732">
        <v>2329</v>
      </c>
      <c r="N100" s="732">
        <v>2</v>
      </c>
      <c r="O100" s="732">
        <v>4660</v>
      </c>
      <c r="P100" s="746">
        <v>1.0004293688278232</v>
      </c>
      <c r="Q100" s="733">
        <v>2330</v>
      </c>
    </row>
    <row r="101" spans="1:17" ht="14.4" customHeight="1" x14ac:dyDescent="0.3">
      <c r="A101" s="727" t="s">
        <v>1485</v>
      </c>
      <c r="B101" s="728" t="s">
        <v>1296</v>
      </c>
      <c r="C101" s="728" t="s">
        <v>1358</v>
      </c>
      <c r="D101" s="728" t="s">
        <v>1420</v>
      </c>
      <c r="E101" s="728" t="s">
        <v>1421</v>
      </c>
      <c r="F101" s="732">
        <v>2</v>
      </c>
      <c r="G101" s="732">
        <v>5102</v>
      </c>
      <c r="H101" s="732">
        <v>1.928922495274102</v>
      </c>
      <c r="I101" s="732">
        <v>2551</v>
      </c>
      <c r="J101" s="732">
        <v>1</v>
      </c>
      <c r="K101" s="732">
        <v>2645</v>
      </c>
      <c r="L101" s="732">
        <v>1</v>
      </c>
      <c r="M101" s="732">
        <v>2645</v>
      </c>
      <c r="N101" s="732"/>
      <c r="O101" s="732"/>
      <c r="P101" s="746"/>
      <c r="Q101" s="733"/>
    </row>
    <row r="102" spans="1:17" ht="14.4" customHeight="1" x14ac:dyDescent="0.3">
      <c r="A102" s="727" t="s">
        <v>1485</v>
      </c>
      <c r="B102" s="728" t="s">
        <v>1296</v>
      </c>
      <c r="C102" s="728" t="s">
        <v>1358</v>
      </c>
      <c r="D102" s="728" t="s">
        <v>1434</v>
      </c>
      <c r="E102" s="728" t="s">
        <v>1435</v>
      </c>
      <c r="F102" s="732"/>
      <c r="G102" s="732"/>
      <c r="H102" s="732"/>
      <c r="I102" s="732"/>
      <c r="J102" s="732">
        <v>2</v>
      </c>
      <c r="K102" s="732">
        <v>1436</v>
      </c>
      <c r="L102" s="732">
        <v>1</v>
      </c>
      <c r="M102" s="732">
        <v>718</v>
      </c>
      <c r="N102" s="732">
        <v>1</v>
      </c>
      <c r="O102" s="732">
        <v>719</v>
      </c>
      <c r="P102" s="746">
        <v>0.50069637883008355</v>
      </c>
      <c r="Q102" s="733">
        <v>719</v>
      </c>
    </row>
    <row r="103" spans="1:17" ht="14.4" customHeight="1" x14ac:dyDescent="0.3">
      <c r="A103" s="727" t="s">
        <v>1485</v>
      </c>
      <c r="B103" s="728" t="s">
        <v>1296</v>
      </c>
      <c r="C103" s="728" t="s">
        <v>1358</v>
      </c>
      <c r="D103" s="728" t="s">
        <v>1488</v>
      </c>
      <c r="E103" s="728" t="s">
        <v>1489</v>
      </c>
      <c r="F103" s="732"/>
      <c r="G103" s="732"/>
      <c r="H103" s="732"/>
      <c r="I103" s="732"/>
      <c r="J103" s="732">
        <v>1</v>
      </c>
      <c r="K103" s="732">
        <v>1735</v>
      </c>
      <c r="L103" s="732">
        <v>1</v>
      </c>
      <c r="M103" s="732">
        <v>1735</v>
      </c>
      <c r="N103" s="732"/>
      <c r="O103" s="732"/>
      <c r="P103" s="746"/>
      <c r="Q103" s="733"/>
    </row>
    <row r="104" spans="1:17" ht="14.4" customHeight="1" x14ac:dyDescent="0.3">
      <c r="A104" s="727" t="s">
        <v>1490</v>
      </c>
      <c r="B104" s="728" t="s">
        <v>1296</v>
      </c>
      <c r="C104" s="728" t="s">
        <v>1297</v>
      </c>
      <c r="D104" s="728" t="s">
        <v>1442</v>
      </c>
      <c r="E104" s="728" t="s">
        <v>680</v>
      </c>
      <c r="F104" s="732">
        <v>3.25</v>
      </c>
      <c r="G104" s="732">
        <v>5755.0999999999995</v>
      </c>
      <c r="H104" s="732">
        <v>1.7105263157894735</v>
      </c>
      <c r="I104" s="732">
        <v>1770.7999999999997</v>
      </c>
      <c r="J104" s="732">
        <v>1.9</v>
      </c>
      <c r="K104" s="732">
        <v>3364.52</v>
      </c>
      <c r="L104" s="732">
        <v>1</v>
      </c>
      <c r="M104" s="732">
        <v>1770.8000000000002</v>
      </c>
      <c r="N104" s="732">
        <v>0.85</v>
      </c>
      <c r="O104" s="732">
        <v>1546.1799999999998</v>
      </c>
      <c r="P104" s="746">
        <v>0.45955440894986499</v>
      </c>
      <c r="Q104" s="733">
        <v>1819.035294117647</v>
      </c>
    </row>
    <row r="105" spans="1:17" ht="14.4" customHeight="1" x14ac:dyDescent="0.3">
      <c r="A105" s="727" t="s">
        <v>1490</v>
      </c>
      <c r="B105" s="728" t="s">
        <v>1296</v>
      </c>
      <c r="C105" s="728" t="s">
        <v>1297</v>
      </c>
      <c r="D105" s="728" t="s">
        <v>1443</v>
      </c>
      <c r="E105" s="728" t="s">
        <v>678</v>
      </c>
      <c r="F105" s="732">
        <v>0.1</v>
      </c>
      <c r="G105" s="732">
        <v>90.38</v>
      </c>
      <c r="H105" s="732">
        <v>2</v>
      </c>
      <c r="I105" s="732">
        <v>903.8</v>
      </c>
      <c r="J105" s="732">
        <v>0.05</v>
      </c>
      <c r="K105" s="732">
        <v>45.19</v>
      </c>
      <c r="L105" s="732">
        <v>1</v>
      </c>
      <c r="M105" s="732">
        <v>903.8</v>
      </c>
      <c r="N105" s="732"/>
      <c r="O105" s="732"/>
      <c r="P105" s="746"/>
      <c r="Q105" s="733"/>
    </row>
    <row r="106" spans="1:17" ht="14.4" customHeight="1" x14ac:dyDescent="0.3">
      <c r="A106" s="727" t="s">
        <v>1490</v>
      </c>
      <c r="B106" s="728" t="s">
        <v>1296</v>
      </c>
      <c r="C106" s="728" t="s">
        <v>1300</v>
      </c>
      <c r="D106" s="728" t="s">
        <v>1311</v>
      </c>
      <c r="E106" s="728" t="s">
        <v>1312</v>
      </c>
      <c r="F106" s="732">
        <v>1737</v>
      </c>
      <c r="G106" s="732">
        <v>10144.08</v>
      </c>
      <c r="H106" s="732">
        <v>1.9440775478445518</v>
      </c>
      <c r="I106" s="732">
        <v>5.84</v>
      </c>
      <c r="J106" s="732">
        <v>854</v>
      </c>
      <c r="K106" s="732">
        <v>5217.9399999999996</v>
      </c>
      <c r="L106" s="732">
        <v>1</v>
      </c>
      <c r="M106" s="732">
        <v>6.1099999999999994</v>
      </c>
      <c r="N106" s="732"/>
      <c r="O106" s="732"/>
      <c r="P106" s="746"/>
      <c r="Q106" s="733"/>
    </row>
    <row r="107" spans="1:17" ht="14.4" customHeight="1" x14ac:dyDescent="0.3">
      <c r="A107" s="727" t="s">
        <v>1490</v>
      </c>
      <c r="B107" s="728" t="s">
        <v>1296</v>
      </c>
      <c r="C107" s="728" t="s">
        <v>1300</v>
      </c>
      <c r="D107" s="728" t="s">
        <v>1325</v>
      </c>
      <c r="E107" s="728" t="s">
        <v>1326</v>
      </c>
      <c r="F107" s="732">
        <v>515</v>
      </c>
      <c r="G107" s="732">
        <v>10269.1</v>
      </c>
      <c r="H107" s="732"/>
      <c r="I107" s="732">
        <v>19.940000000000001</v>
      </c>
      <c r="J107" s="732"/>
      <c r="K107" s="732"/>
      <c r="L107" s="732"/>
      <c r="M107" s="732"/>
      <c r="N107" s="732"/>
      <c r="O107" s="732"/>
      <c r="P107" s="746"/>
      <c r="Q107" s="733"/>
    </row>
    <row r="108" spans="1:17" ht="14.4" customHeight="1" x14ac:dyDescent="0.3">
      <c r="A108" s="727" t="s">
        <v>1490</v>
      </c>
      <c r="B108" s="728" t="s">
        <v>1296</v>
      </c>
      <c r="C108" s="728" t="s">
        <v>1300</v>
      </c>
      <c r="D108" s="728" t="s">
        <v>1335</v>
      </c>
      <c r="E108" s="728" t="s">
        <v>1336</v>
      </c>
      <c r="F108" s="732"/>
      <c r="G108" s="732"/>
      <c r="H108" s="732"/>
      <c r="I108" s="732"/>
      <c r="J108" s="732">
        <v>640</v>
      </c>
      <c r="K108" s="732">
        <v>2656</v>
      </c>
      <c r="L108" s="732">
        <v>1</v>
      </c>
      <c r="M108" s="732">
        <v>4.1500000000000004</v>
      </c>
      <c r="N108" s="732">
        <v>641</v>
      </c>
      <c r="O108" s="732">
        <v>2416.5700000000002</v>
      </c>
      <c r="P108" s="746">
        <v>0.90985316265060245</v>
      </c>
      <c r="Q108" s="733">
        <v>3.7700000000000005</v>
      </c>
    </row>
    <row r="109" spans="1:17" ht="14.4" customHeight="1" x14ac:dyDescent="0.3">
      <c r="A109" s="727" t="s">
        <v>1490</v>
      </c>
      <c r="B109" s="728" t="s">
        <v>1296</v>
      </c>
      <c r="C109" s="728" t="s">
        <v>1300</v>
      </c>
      <c r="D109" s="728" t="s">
        <v>1444</v>
      </c>
      <c r="E109" s="728" t="s">
        <v>1445</v>
      </c>
      <c r="F109" s="732">
        <v>2804</v>
      </c>
      <c r="G109" s="732">
        <v>94074.2</v>
      </c>
      <c r="H109" s="732">
        <v>2.2600077212081695</v>
      </c>
      <c r="I109" s="732">
        <v>33.549999999999997</v>
      </c>
      <c r="J109" s="732">
        <v>1261</v>
      </c>
      <c r="K109" s="732">
        <v>41625.61</v>
      </c>
      <c r="L109" s="732">
        <v>1</v>
      </c>
      <c r="M109" s="732">
        <v>33.01</v>
      </c>
      <c r="N109" s="732">
        <v>657</v>
      </c>
      <c r="O109" s="732">
        <v>21794.57</v>
      </c>
      <c r="P109" s="746">
        <v>0.52358560030711865</v>
      </c>
      <c r="Q109" s="733">
        <v>33.172861491628616</v>
      </c>
    </row>
    <row r="110" spans="1:17" ht="14.4" customHeight="1" x14ac:dyDescent="0.3">
      <c r="A110" s="727" t="s">
        <v>1490</v>
      </c>
      <c r="B110" s="728" t="s">
        <v>1296</v>
      </c>
      <c r="C110" s="728" t="s">
        <v>1300</v>
      </c>
      <c r="D110" s="728" t="s">
        <v>1345</v>
      </c>
      <c r="E110" s="728" t="s">
        <v>1346</v>
      </c>
      <c r="F110" s="732">
        <v>13420</v>
      </c>
      <c r="G110" s="732">
        <v>271620.8</v>
      </c>
      <c r="H110" s="732">
        <v>1.8252368728748638</v>
      </c>
      <c r="I110" s="732">
        <v>20.239999999999998</v>
      </c>
      <c r="J110" s="732">
        <v>7400</v>
      </c>
      <c r="K110" s="732">
        <v>148814</v>
      </c>
      <c r="L110" s="732">
        <v>1</v>
      </c>
      <c r="M110" s="732">
        <v>20.11</v>
      </c>
      <c r="N110" s="732">
        <v>3620</v>
      </c>
      <c r="O110" s="732">
        <v>73158.899999999994</v>
      </c>
      <c r="P110" s="746">
        <v>0.49161302028034992</v>
      </c>
      <c r="Q110" s="733">
        <v>20.209640883977897</v>
      </c>
    </row>
    <row r="111" spans="1:17" ht="14.4" customHeight="1" x14ac:dyDescent="0.3">
      <c r="A111" s="727" t="s">
        <v>1490</v>
      </c>
      <c r="B111" s="728" t="s">
        <v>1296</v>
      </c>
      <c r="C111" s="728" t="s">
        <v>1450</v>
      </c>
      <c r="D111" s="728" t="s">
        <v>1451</v>
      </c>
      <c r="E111" s="728" t="s">
        <v>1452</v>
      </c>
      <c r="F111" s="732">
        <v>7</v>
      </c>
      <c r="G111" s="732">
        <v>6190.24</v>
      </c>
      <c r="H111" s="732"/>
      <c r="I111" s="732">
        <v>884.31999999999994</v>
      </c>
      <c r="J111" s="732"/>
      <c r="K111" s="732"/>
      <c r="L111" s="732"/>
      <c r="M111" s="732"/>
      <c r="N111" s="732"/>
      <c r="O111" s="732"/>
      <c r="P111" s="746"/>
      <c r="Q111" s="733"/>
    </row>
    <row r="112" spans="1:17" ht="14.4" customHeight="1" x14ac:dyDescent="0.3">
      <c r="A112" s="727" t="s">
        <v>1490</v>
      </c>
      <c r="B112" s="728" t="s">
        <v>1296</v>
      </c>
      <c r="C112" s="728" t="s">
        <v>1358</v>
      </c>
      <c r="D112" s="728" t="s">
        <v>1361</v>
      </c>
      <c r="E112" s="728" t="s">
        <v>1362</v>
      </c>
      <c r="F112" s="732">
        <v>1</v>
      </c>
      <c r="G112" s="732">
        <v>424</v>
      </c>
      <c r="H112" s="732"/>
      <c r="I112" s="732">
        <v>424</v>
      </c>
      <c r="J112" s="732"/>
      <c r="K112" s="732"/>
      <c r="L112" s="732"/>
      <c r="M112" s="732"/>
      <c r="N112" s="732"/>
      <c r="O112" s="732"/>
      <c r="P112" s="746"/>
      <c r="Q112" s="733"/>
    </row>
    <row r="113" spans="1:17" ht="14.4" customHeight="1" x14ac:dyDescent="0.3">
      <c r="A113" s="727" t="s">
        <v>1490</v>
      </c>
      <c r="B113" s="728" t="s">
        <v>1296</v>
      </c>
      <c r="C113" s="728" t="s">
        <v>1358</v>
      </c>
      <c r="D113" s="728" t="s">
        <v>1392</v>
      </c>
      <c r="E113" s="728" t="s">
        <v>1393</v>
      </c>
      <c r="F113" s="732"/>
      <c r="G113" s="732"/>
      <c r="H113" s="732"/>
      <c r="I113" s="732"/>
      <c r="J113" s="732"/>
      <c r="K113" s="732"/>
      <c r="L113" s="732"/>
      <c r="M113" s="732"/>
      <c r="N113" s="732">
        <v>1</v>
      </c>
      <c r="O113" s="732">
        <v>717</v>
      </c>
      <c r="P113" s="746"/>
      <c r="Q113" s="733">
        <v>717</v>
      </c>
    </row>
    <row r="114" spans="1:17" ht="14.4" customHeight="1" x14ac:dyDescent="0.3">
      <c r="A114" s="727" t="s">
        <v>1490</v>
      </c>
      <c r="B114" s="728" t="s">
        <v>1296</v>
      </c>
      <c r="C114" s="728" t="s">
        <v>1358</v>
      </c>
      <c r="D114" s="728" t="s">
        <v>1396</v>
      </c>
      <c r="E114" s="728" t="s">
        <v>1397</v>
      </c>
      <c r="F114" s="732">
        <v>4</v>
      </c>
      <c r="G114" s="732">
        <v>7048</v>
      </c>
      <c r="H114" s="732">
        <v>0.96547945205479457</v>
      </c>
      <c r="I114" s="732">
        <v>1762</v>
      </c>
      <c r="J114" s="732">
        <v>4</v>
      </c>
      <c r="K114" s="732">
        <v>7300</v>
      </c>
      <c r="L114" s="732">
        <v>1</v>
      </c>
      <c r="M114" s="732">
        <v>1825</v>
      </c>
      <c r="N114" s="732">
        <v>2</v>
      </c>
      <c r="O114" s="732">
        <v>3650</v>
      </c>
      <c r="P114" s="746">
        <v>0.5</v>
      </c>
      <c r="Q114" s="733">
        <v>1825</v>
      </c>
    </row>
    <row r="115" spans="1:17" ht="14.4" customHeight="1" x14ac:dyDescent="0.3">
      <c r="A115" s="727" t="s">
        <v>1490</v>
      </c>
      <c r="B115" s="728" t="s">
        <v>1296</v>
      </c>
      <c r="C115" s="728" t="s">
        <v>1358</v>
      </c>
      <c r="D115" s="728" t="s">
        <v>1398</v>
      </c>
      <c r="E115" s="728" t="s">
        <v>1399</v>
      </c>
      <c r="F115" s="732">
        <v>2</v>
      </c>
      <c r="G115" s="732">
        <v>826</v>
      </c>
      <c r="H115" s="732">
        <v>1.9254079254079255</v>
      </c>
      <c r="I115" s="732">
        <v>413</v>
      </c>
      <c r="J115" s="732">
        <v>1</v>
      </c>
      <c r="K115" s="732">
        <v>429</v>
      </c>
      <c r="L115" s="732">
        <v>1</v>
      </c>
      <c r="M115" s="732">
        <v>429</v>
      </c>
      <c r="N115" s="732"/>
      <c r="O115" s="732"/>
      <c r="P115" s="746"/>
      <c r="Q115" s="733"/>
    </row>
    <row r="116" spans="1:17" ht="14.4" customHeight="1" x14ac:dyDescent="0.3">
      <c r="A116" s="727" t="s">
        <v>1490</v>
      </c>
      <c r="B116" s="728" t="s">
        <v>1296</v>
      </c>
      <c r="C116" s="728" t="s">
        <v>1358</v>
      </c>
      <c r="D116" s="728" t="s">
        <v>1400</v>
      </c>
      <c r="E116" s="728" t="s">
        <v>1401</v>
      </c>
      <c r="F116" s="732">
        <v>100</v>
      </c>
      <c r="G116" s="732">
        <v>345500</v>
      </c>
      <c r="H116" s="732">
        <v>1.5109109196658941</v>
      </c>
      <c r="I116" s="732">
        <v>3455</v>
      </c>
      <c r="J116" s="732">
        <v>65</v>
      </c>
      <c r="K116" s="732">
        <v>228670</v>
      </c>
      <c r="L116" s="732">
        <v>1</v>
      </c>
      <c r="M116" s="732">
        <v>3518</v>
      </c>
      <c r="N116" s="732">
        <v>46</v>
      </c>
      <c r="O116" s="732">
        <v>161920</v>
      </c>
      <c r="P116" s="746">
        <v>0.70809463418900598</v>
      </c>
      <c r="Q116" s="733">
        <v>3520</v>
      </c>
    </row>
    <row r="117" spans="1:17" ht="14.4" customHeight="1" x14ac:dyDescent="0.3">
      <c r="A117" s="727" t="s">
        <v>1490</v>
      </c>
      <c r="B117" s="728" t="s">
        <v>1296</v>
      </c>
      <c r="C117" s="728" t="s">
        <v>1358</v>
      </c>
      <c r="D117" s="728" t="s">
        <v>1455</v>
      </c>
      <c r="E117" s="728" t="s">
        <v>1456</v>
      </c>
      <c r="F117" s="732">
        <v>7</v>
      </c>
      <c r="G117" s="732">
        <v>100380</v>
      </c>
      <c r="H117" s="732">
        <v>1.3839790431545567</v>
      </c>
      <c r="I117" s="732">
        <v>14340</v>
      </c>
      <c r="J117" s="732">
        <v>5</v>
      </c>
      <c r="K117" s="732">
        <v>72530</v>
      </c>
      <c r="L117" s="732">
        <v>1</v>
      </c>
      <c r="M117" s="732">
        <v>14506</v>
      </c>
      <c r="N117" s="732">
        <v>3</v>
      </c>
      <c r="O117" s="732">
        <v>43521</v>
      </c>
      <c r="P117" s="746">
        <v>0.60004136219495385</v>
      </c>
      <c r="Q117" s="733">
        <v>14507</v>
      </c>
    </row>
    <row r="118" spans="1:17" ht="14.4" customHeight="1" x14ac:dyDescent="0.3">
      <c r="A118" s="727" t="s">
        <v>1490</v>
      </c>
      <c r="B118" s="728" t="s">
        <v>1296</v>
      </c>
      <c r="C118" s="728" t="s">
        <v>1358</v>
      </c>
      <c r="D118" s="728" t="s">
        <v>1414</v>
      </c>
      <c r="E118" s="728" t="s">
        <v>1415</v>
      </c>
      <c r="F118" s="732"/>
      <c r="G118" s="732"/>
      <c r="H118" s="732"/>
      <c r="I118" s="732"/>
      <c r="J118" s="732">
        <v>1</v>
      </c>
      <c r="K118" s="732">
        <v>1342</v>
      </c>
      <c r="L118" s="732">
        <v>1</v>
      </c>
      <c r="M118" s="732">
        <v>1342</v>
      </c>
      <c r="N118" s="732">
        <v>1</v>
      </c>
      <c r="O118" s="732">
        <v>1342</v>
      </c>
      <c r="P118" s="746">
        <v>1</v>
      </c>
      <c r="Q118" s="733">
        <v>1342</v>
      </c>
    </row>
    <row r="119" spans="1:17" ht="14.4" customHeight="1" x14ac:dyDescent="0.3">
      <c r="A119" s="727" t="s">
        <v>1490</v>
      </c>
      <c r="B119" s="728" t="s">
        <v>1296</v>
      </c>
      <c r="C119" s="728" t="s">
        <v>1358</v>
      </c>
      <c r="D119" s="728" t="s">
        <v>1418</v>
      </c>
      <c r="E119" s="728" t="s">
        <v>1419</v>
      </c>
      <c r="F119" s="732">
        <v>1</v>
      </c>
      <c r="G119" s="732">
        <v>2258</v>
      </c>
      <c r="H119" s="732"/>
      <c r="I119" s="732">
        <v>2258</v>
      </c>
      <c r="J119" s="732"/>
      <c r="K119" s="732"/>
      <c r="L119" s="732"/>
      <c r="M119" s="732"/>
      <c r="N119" s="732"/>
      <c r="O119" s="732"/>
      <c r="P119" s="746"/>
      <c r="Q119" s="733"/>
    </row>
    <row r="120" spans="1:17" ht="14.4" customHeight="1" x14ac:dyDescent="0.3">
      <c r="A120" s="727" t="s">
        <v>1295</v>
      </c>
      <c r="B120" s="728" t="s">
        <v>1296</v>
      </c>
      <c r="C120" s="728" t="s">
        <v>1297</v>
      </c>
      <c r="D120" s="728" t="s">
        <v>1438</v>
      </c>
      <c r="E120" s="728" t="s">
        <v>676</v>
      </c>
      <c r="F120" s="732"/>
      <c r="G120" s="732"/>
      <c r="H120" s="732"/>
      <c r="I120" s="732"/>
      <c r="J120" s="732"/>
      <c r="K120" s="732"/>
      <c r="L120" s="732"/>
      <c r="M120" s="732"/>
      <c r="N120" s="732">
        <v>0.45</v>
      </c>
      <c r="O120" s="732">
        <v>904.34</v>
      </c>
      <c r="P120" s="746"/>
      <c r="Q120" s="733">
        <v>2009.6444444444444</v>
      </c>
    </row>
    <row r="121" spans="1:17" ht="14.4" customHeight="1" x14ac:dyDescent="0.3">
      <c r="A121" s="727" t="s">
        <v>1295</v>
      </c>
      <c r="B121" s="728" t="s">
        <v>1296</v>
      </c>
      <c r="C121" s="728" t="s">
        <v>1297</v>
      </c>
      <c r="D121" s="728" t="s">
        <v>1441</v>
      </c>
      <c r="E121" s="728" t="s">
        <v>680</v>
      </c>
      <c r="F121" s="732"/>
      <c r="G121" s="732"/>
      <c r="H121" s="732"/>
      <c r="I121" s="732"/>
      <c r="J121" s="732">
        <v>0.02</v>
      </c>
      <c r="K121" s="732">
        <v>177.08</v>
      </c>
      <c r="L121" s="732">
        <v>1</v>
      </c>
      <c r="M121" s="732">
        <v>8854</v>
      </c>
      <c r="N121" s="732"/>
      <c r="O121" s="732"/>
      <c r="P121" s="746"/>
      <c r="Q121" s="733"/>
    </row>
    <row r="122" spans="1:17" ht="14.4" customHeight="1" x14ac:dyDescent="0.3">
      <c r="A122" s="727" t="s">
        <v>1295</v>
      </c>
      <c r="B122" s="728" t="s">
        <v>1296</v>
      </c>
      <c r="C122" s="728" t="s">
        <v>1297</v>
      </c>
      <c r="D122" s="728" t="s">
        <v>1442</v>
      </c>
      <c r="E122" s="728" t="s">
        <v>680</v>
      </c>
      <c r="F122" s="732"/>
      <c r="G122" s="732"/>
      <c r="H122" s="732"/>
      <c r="I122" s="732"/>
      <c r="J122" s="732">
        <v>0.5</v>
      </c>
      <c r="K122" s="732">
        <v>885.4</v>
      </c>
      <c r="L122" s="732">
        <v>1</v>
      </c>
      <c r="M122" s="732">
        <v>1770.8</v>
      </c>
      <c r="N122" s="732">
        <v>0.25</v>
      </c>
      <c r="O122" s="732">
        <v>454.76</v>
      </c>
      <c r="P122" s="746">
        <v>0.51362096227693699</v>
      </c>
      <c r="Q122" s="733">
        <v>1819.04</v>
      </c>
    </row>
    <row r="123" spans="1:17" ht="14.4" customHeight="1" x14ac:dyDescent="0.3">
      <c r="A123" s="727" t="s">
        <v>1295</v>
      </c>
      <c r="B123" s="728" t="s">
        <v>1296</v>
      </c>
      <c r="C123" s="728" t="s">
        <v>1297</v>
      </c>
      <c r="D123" s="728" t="s">
        <v>1443</v>
      </c>
      <c r="E123" s="728" t="s">
        <v>678</v>
      </c>
      <c r="F123" s="732"/>
      <c r="G123" s="732"/>
      <c r="H123" s="732"/>
      <c r="I123" s="732"/>
      <c r="J123" s="732"/>
      <c r="K123" s="732"/>
      <c r="L123" s="732"/>
      <c r="M123" s="732"/>
      <c r="N123" s="732">
        <v>0.05</v>
      </c>
      <c r="O123" s="732">
        <v>45.19</v>
      </c>
      <c r="P123" s="746"/>
      <c r="Q123" s="733">
        <v>903.8</v>
      </c>
    </row>
    <row r="124" spans="1:17" ht="14.4" customHeight="1" x14ac:dyDescent="0.3">
      <c r="A124" s="727" t="s">
        <v>1295</v>
      </c>
      <c r="B124" s="728" t="s">
        <v>1296</v>
      </c>
      <c r="C124" s="728" t="s">
        <v>1300</v>
      </c>
      <c r="D124" s="728" t="s">
        <v>1335</v>
      </c>
      <c r="E124" s="728" t="s">
        <v>1336</v>
      </c>
      <c r="F124" s="732"/>
      <c r="G124" s="732"/>
      <c r="H124" s="732"/>
      <c r="I124" s="732"/>
      <c r="J124" s="732">
        <v>626</v>
      </c>
      <c r="K124" s="732">
        <v>2140.92</v>
      </c>
      <c r="L124" s="732">
        <v>1</v>
      </c>
      <c r="M124" s="732">
        <v>3.42</v>
      </c>
      <c r="N124" s="732"/>
      <c r="O124" s="732"/>
      <c r="P124" s="746"/>
      <c r="Q124" s="733"/>
    </row>
    <row r="125" spans="1:17" ht="14.4" customHeight="1" x14ac:dyDescent="0.3">
      <c r="A125" s="727" t="s">
        <v>1295</v>
      </c>
      <c r="B125" s="728" t="s">
        <v>1296</v>
      </c>
      <c r="C125" s="728" t="s">
        <v>1300</v>
      </c>
      <c r="D125" s="728" t="s">
        <v>1444</v>
      </c>
      <c r="E125" s="728" t="s">
        <v>1445</v>
      </c>
      <c r="F125" s="732"/>
      <c r="G125" s="732"/>
      <c r="H125" s="732"/>
      <c r="I125" s="732"/>
      <c r="J125" s="732">
        <v>202</v>
      </c>
      <c r="K125" s="732">
        <v>6668.02</v>
      </c>
      <c r="L125" s="732">
        <v>1</v>
      </c>
      <c r="M125" s="732">
        <v>33.010000000000005</v>
      </c>
      <c r="N125" s="732">
        <v>252</v>
      </c>
      <c r="O125" s="732">
        <v>8321.0400000000009</v>
      </c>
      <c r="P125" s="746">
        <v>1.2479026757568215</v>
      </c>
      <c r="Q125" s="733">
        <v>33.020000000000003</v>
      </c>
    </row>
    <row r="126" spans="1:17" ht="14.4" customHeight="1" x14ac:dyDescent="0.3">
      <c r="A126" s="727" t="s">
        <v>1295</v>
      </c>
      <c r="B126" s="728" t="s">
        <v>1296</v>
      </c>
      <c r="C126" s="728" t="s">
        <v>1300</v>
      </c>
      <c r="D126" s="728" t="s">
        <v>1448</v>
      </c>
      <c r="E126" s="728" t="s">
        <v>1449</v>
      </c>
      <c r="F126" s="732"/>
      <c r="G126" s="732"/>
      <c r="H126" s="732"/>
      <c r="I126" s="732"/>
      <c r="J126" s="732"/>
      <c r="K126" s="732"/>
      <c r="L126" s="732"/>
      <c r="M126" s="732"/>
      <c r="N126" s="732">
        <v>114</v>
      </c>
      <c r="O126" s="732">
        <v>6511.68</v>
      </c>
      <c r="P126" s="746"/>
      <c r="Q126" s="733">
        <v>57.120000000000005</v>
      </c>
    </row>
    <row r="127" spans="1:17" ht="14.4" customHeight="1" x14ac:dyDescent="0.3">
      <c r="A127" s="727" t="s">
        <v>1295</v>
      </c>
      <c r="B127" s="728" t="s">
        <v>1296</v>
      </c>
      <c r="C127" s="728" t="s">
        <v>1358</v>
      </c>
      <c r="D127" s="728" t="s">
        <v>1396</v>
      </c>
      <c r="E127" s="728" t="s">
        <v>1397</v>
      </c>
      <c r="F127" s="732"/>
      <c r="G127" s="732"/>
      <c r="H127" s="732"/>
      <c r="I127" s="732"/>
      <c r="J127" s="732">
        <v>2</v>
      </c>
      <c r="K127" s="732">
        <v>3650</v>
      </c>
      <c r="L127" s="732">
        <v>1</v>
      </c>
      <c r="M127" s="732">
        <v>1825</v>
      </c>
      <c r="N127" s="732"/>
      <c r="O127" s="732"/>
      <c r="P127" s="746"/>
      <c r="Q127" s="733"/>
    </row>
    <row r="128" spans="1:17" ht="14.4" customHeight="1" x14ac:dyDescent="0.3">
      <c r="A128" s="727" t="s">
        <v>1295</v>
      </c>
      <c r="B128" s="728" t="s">
        <v>1296</v>
      </c>
      <c r="C128" s="728" t="s">
        <v>1358</v>
      </c>
      <c r="D128" s="728" t="s">
        <v>1453</v>
      </c>
      <c r="E128" s="728" t="s">
        <v>1454</v>
      </c>
      <c r="F128" s="732"/>
      <c r="G128" s="732"/>
      <c r="H128" s="732"/>
      <c r="I128" s="732"/>
      <c r="J128" s="732"/>
      <c r="K128" s="732"/>
      <c r="L128" s="732"/>
      <c r="M128" s="732"/>
      <c r="N128" s="732">
        <v>1</v>
      </c>
      <c r="O128" s="732">
        <v>8595</v>
      </c>
      <c r="P128" s="746"/>
      <c r="Q128" s="733">
        <v>8595</v>
      </c>
    </row>
    <row r="129" spans="1:17" ht="14.4" customHeight="1" x14ac:dyDescent="0.3">
      <c r="A129" s="727" t="s">
        <v>1295</v>
      </c>
      <c r="B129" s="728" t="s">
        <v>1296</v>
      </c>
      <c r="C129" s="728" t="s">
        <v>1358</v>
      </c>
      <c r="D129" s="728" t="s">
        <v>1455</v>
      </c>
      <c r="E129" s="728" t="s">
        <v>1456</v>
      </c>
      <c r="F129" s="732"/>
      <c r="G129" s="732"/>
      <c r="H129" s="732"/>
      <c r="I129" s="732"/>
      <c r="J129" s="732">
        <v>1</v>
      </c>
      <c r="K129" s="732">
        <v>14506</v>
      </c>
      <c r="L129" s="732">
        <v>1</v>
      </c>
      <c r="M129" s="732">
        <v>14506</v>
      </c>
      <c r="N129" s="732">
        <v>2</v>
      </c>
      <c r="O129" s="732">
        <v>29014</v>
      </c>
      <c r="P129" s="746">
        <v>2.0001378739831792</v>
      </c>
      <c r="Q129" s="733">
        <v>14507</v>
      </c>
    </row>
    <row r="130" spans="1:17" ht="14.4" customHeight="1" x14ac:dyDescent="0.3">
      <c r="A130" s="727" t="s">
        <v>1295</v>
      </c>
      <c r="B130" s="728" t="s">
        <v>1296</v>
      </c>
      <c r="C130" s="728" t="s">
        <v>1358</v>
      </c>
      <c r="D130" s="728" t="s">
        <v>1414</v>
      </c>
      <c r="E130" s="728" t="s">
        <v>1415</v>
      </c>
      <c r="F130" s="732"/>
      <c r="G130" s="732"/>
      <c r="H130" s="732"/>
      <c r="I130" s="732"/>
      <c r="J130" s="732">
        <v>1</v>
      </c>
      <c r="K130" s="732">
        <v>1342</v>
      </c>
      <c r="L130" s="732">
        <v>1</v>
      </c>
      <c r="M130" s="732">
        <v>1342</v>
      </c>
      <c r="N130" s="732"/>
      <c r="O130" s="732"/>
      <c r="P130" s="746"/>
      <c r="Q130" s="733"/>
    </row>
    <row r="131" spans="1:17" ht="14.4" customHeight="1" x14ac:dyDescent="0.3">
      <c r="A131" s="727" t="s">
        <v>1491</v>
      </c>
      <c r="B131" s="728" t="s">
        <v>1296</v>
      </c>
      <c r="C131" s="728" t="s">
        <v>1300</v>
      </c>
      <c r="D131" s="728" t="s">
        <v>1305</v>
      </c>
      <c r="E131" s="728" t="s">
        <v>1306</v>
      </c>
      <c r="F131" s="732">
        <v>180</v>
      </c>
      <c r="G131" s="732">
        <v>957.6</v>
      </c>
      <c r="H131" s="732"/>
      <c r="I131" s="732">
        <v>5.32</v>
      </c>
      <c r="J131" s="732"/>
      <c r="K131" s="732"/>
      <c r="L131" s="732"/>
      <c r="M131" s="732"/>
      <c r="N131" s="732"/>
      <c r="O131" s="732"/>
      <c r="P131" s="746"/>
      <c r="Q131" s="733"/>
    </row>
    <row r="132" spans="1:17" ht="14.4" customHeight="1" x14ac:dyDescent="0.3">
      <c r="A132" s="727" t="s">
        <v>1491</v>
      </c>
      <c r="B132" s="728" t="s">
        <v>1296</v>
      </c>
      <c r="C132" s="728" t="s">
        <v>1300</v>
      </c>
      <c r="D132" s="728" t="s">
        <v>1444</v>
      </c>
      <c r="E132" s="728" t="s">
        <v>1445</v>
      </c>
      <c r="F132" s="732">
        <v>404</v>
      </c>
      <c r="G132" s="732">
        <v>13554.2</v>
      </c>
      <c r="H132" s="732"/>
      <c r="I132" s="732">
        <v>33.550000000000004</v>
      </c>
      <c r="J132" s="732"/>
      <c r="K132" s="732"/>
      <c r="L132" s="732"/>
      <c r="M132" s="732"/>
      <c r="N132" s="732"/>
      <c r="O132" s="732"/>
      <c r="P132" s="746"/>
      <c r="Q132" s="733"/>
    </row>
    <row r="133" spans="1:17" ht="14.4" customHeight="1" x14ac:dyDescent="0.3">
      <c r="A133" s="727" t="s">
        <v>1491</v>
      </c>
      <c r="B133" s="728" t="s">
        <v>1296</v>
      </c>
      <c r="C133" s="728" t="s">
        <v>1358</v>
      </c>
      <c r="D133" s="728" t="s">
        <v>1396</v>
      </c>
      <c r="E133" s="728" t="s">
        <v>1397</v>
      </c>
      <c r="F133" s="732">
        <v>1</v>
      </c>
      <c r="G133" s="732">
        <v>1762</v>
      </c>
      <c r="H133" s="732"/>
      <c r="I133" s="732">
        <v>1762</v>
      </c>
      <c r="J133" s="732"/>
      <c r="K133" s="732"/>
      <c r="L133" s="732"/>
      <c r="M133" s="732"/>
      <c r="N133" s="732"/>
      <c r="O133" s="732"/>
      <c r="P133" s="746"/>
      <c r="Q133" s="733"/>
    </row>
    <row r="134" spans="1:17" ht="14.4" customHeight="1" x14ac:dyDescent="0.3">
      <c r="A134" s="727" t="s">
        <v>1491</v>
      </c>
      <c r="B134" s="728" t="s">
        <v>1296</v>
      </c>
      <c r="C134" s="728" t="s">
        <v>1358</v>
      </c>
      <c r="D134" s="728" t="s">
        <v>1455</v>
      </c>
      <c r="E134" s="728" t="s">
        <v>1456</v>
      </c>
      <c r="F134" s="732">
        <v>1</v>
      </c>
      <c r="G134" s="732">
        <v>14340</v>
      </c>
      <c r="H134" s="732"/>
      <c r="I134" s="732">
        <v>14340</v>
      </c>
      <c r="J134" s="732"/>
      <c r="K134" s="732"/>
      <c r="L134" s="732"/>
      <c r="M134" s="732"/>
      <c r="N134" s="732"/>
      <c r="O134" s="732"/>
      <c r="P134" s="746"/>
      <c r="Q134" s="733"/>
    </row>
    <row r="135" spans="1:17" ht="14.4" customHeight="1" x14ac:dyDescent="0.3">
      <c r="A135" s="727" t="s">
        <v>1491</v>
      </c>
      <c r="B135" s="728" t="s">
        <v>1296</v>
      </c>
      <c r="C135" s="728" t="s">
        <v>1358</v>
      </c>
      <c r="D135" s="728" t="s">
        <v>1416</v>
      </c>
      <c r="E135" s="728" t="s">
        <v>1417</v>
      </c>
      <c r="F135" s="732">
        <v>1</v>
      </c>
      <c r="G135" s="732">
        <v>490</v>
      </c>
      <c r="H135" s="732"/>
      <c r="I135" s="732">
        <v>490</v>
      </c>
      <c r="J135" s="732"/>
      <c r="K135" s="732"/>
      <c r="L135" s="732"/>
      <c r="M135" s="732"/>
      <c r="N135" s="732"/>
      <c r="O135" s="732"/>
      <c r="P135" s="746"/>
      <c r="Q135" s="733"/>
    </row>
    <row r="136" spans="1:17" ht="14.4" customHeight="1" x14ac:dyDescent="0.3">
      <c r="A136" s="727" t="s">
        <v>1492</v>
      </c>
      <c r="B136" s="728" t="s">
        <v>1296</v>
      </c>
      <c r="C136" s="728" t="s">
        <v>1297</v>
      </c>
      <c r="D136" s="728" t="s">
        <v>1442</v>
      </c>
      <c r="E136" s="728" t="s">
        <v>680</v>
      </c>
      <c r="F136" s="732"/>
      <c r="G136" s="732"/>
      <c r="H136" s="732"/>
      <c r="I136" s="732"/>
      <c r="J136" s="732">
        <v>0.9</v>
      </c>
      <c r="K136" s="732">
        <v>1593.72</v>
      </c>
      <c r="L136" s="732">
        <v>1</v>
      </c>
      <c r="M136" s="732">
        <v>1770.8</v>
      </c>
      <c r="N136" s="732">
        <v>1.2999999999999998</v>
      </c>
      <c r="O136" s="732">
        <v>2364.75</v>
      </c>
      <c r="P136" s="746">
        <v>1.4837926360966796</v>
      </c>
      <c r="Q136" s="733">
        <v>1819.0384615384619</v>
      </c>
    </row>
    <row r="137" spans="1:17" ht="14.4" customHeight="1" x14ac:dyDescent="0.3">
      <c r="A137" s="727" t="s">
        <v>1492</v>
      </c>
      <c r="B137" s="728" t="s">
        <v>1296</v>
      </c>
      <c r="C137" s="728" t="s">
        <v>1297</v>
      </c>
      <c r="D137" s="728" t="s">
        <v>1443</v>
      </c>
      <c r="E137" s="728" t="s">
        <v>678</v>
      </c>
      <c r="F137" s="732"/>
      <c r="G137" s="732"/>
      <c r="H137" s="732"/>
      <c r="I137" s="732"/>
      <c r="J137" s="732">
        <v>0.05</v>
      </c>
      <c r="K137" s="732">
        <v>45.19</v>
      </c>
      <c r="L137" s="732">
        <v>1</v>
      </c>
      <c r="M137" s="732">
        <v>903.8</v>
      </c>
      <c r="N137" s="732">
        <v>0.1</v>
      </c>
      <c r="O137" s="732">
        <v>90.38</v>
      </c>
      <c r="P137" s="746">
        <v>2</v>
      </c>
      <c r="Q137" s="733">
        <v>903.8</v>
      </c>
    </row>
    <row r="138" spans="1:17" ht="14.4" customHeight="1" x14ac:dyDescent="0.3">
      <c r="A138" s="727" t="s">
        <v>1492</v>
      </c>
      <c r="B138" s="728" t="s">
        <v>1296</v>
      </c>
      <c r="C138" s="728" t="s">
        <v>1300</v>
      </c>
      <c r="D138" s="728" t="s">
        <v>1305</v>
      </c>
      <c r="E138" s="728" t="s">
        <v>1306</v>
      </c>
      <c r="F138" s="732">
        <v>180</v>
      </c>
      <c r="G138" s="732">
        <v>957.6</v>
      </c>
      <c r="H138" s="732">
        <v>1.4030769230769231</v>
      </c>
      <c r="I138" s="732">
        <v>5.32</v>
      </c>
      <c r="J138" s="732">
        <v>130</v>
      </c>
      <c r="K138" s="732">
        <v>682.5</v>
      </c>
      <c r="L138" s="732">
        <v>1</v>
      </c>
      <c r="M138" s="732">
        <v>5.25</v>
      </c>
      <c r="N138" s="732">
        <v>640</v>
      </c>
      <c r="O138" s="732">
        <v>4260.3999999999996</v>
      </c>
      <c r="P138" s="746">
        <v>6.242344322344322</v>
      </c>
      <c r="Q138" s="733">
        <v>6.6568749999999994</v>
      </c>
    </row>
    <row r="139" spans="1:17" ht="14.4" customHeight="1" x14ac:dyDescent="0.3">
      <c r="A139" s="727" t="s">
        <v>1492</v>
      </c>
      <c r="B139" s="728" t="s">
        <v>1296</v>
      </c>
      <c r="C139" s="728" t="s">
        <v>1300</v>
      </c>
      <c r="D139" s="728" t="s">
        <v>1331</v>
      </c>
      <c r="E139" s="728" t="s">
        <v>1332</v>
      </c>
      <c r="F139" s="732">
        <v>1</v>
      </c>
      <c r="G139" s="732">
        <v>2193.58</v>
      </c>
      <c r="H139" s="732"/>
      <c r="I139" s="732">
        <v>2193.58</v>
      </c>
      <c r="J139" s="732"/>
      <c r="K139" s="732"/>
      <c r="L139" s="732"/>
      <c r="M139" s="732"/>
      <c r="N139" s="732">
        <v>1</v>
      </c>
      <c r="O139" s="732">
        <v>1986.65</v>
      </c>
      <c r="P139" s="746"/>
      <c r="Q139" s="733">
        <v>1986.65</v>
      </c>
    </row>
    <row r="140" spans="1:17" ht="14.4" customHeight="1" x14ac:dyDescent="0.3">
      <c r="A140" s="727" t="s">
        <v>1492</v>
      </c>
      <c r="B140" s="728" t="s">
        <v>1296</v>
      </c>
      <c r="C140" s="728" t="s">
        <v>1300</v>
      </c>
      <c r="D140" s="728" t="s">
        <v>1444</v>
      </c>
      <c r="E140" s="728" t="s">
        <v>1445</v>
      </c>
      <c r="F140" s="732"/>
      <c r="G140" s="732"/>
      <c r="H140" s="732"/>
      <c r="I140" s="732"/>
      <c r="J140" s="732">
        <v>508</v>
      </c>
      <c r="K140" s="732">
        <v>16769.080000000002</v>
      </c>
      <c r="L140" s="732">
        <v>1</v>
      </c>
      <c r="M140" s="732">
        <v>33.010000000000005</v>
      </c>
      <c r="N140" s="732">
        <v>762</v>
      </c>
      <c r="O140" s="732">
        <v>25566.28</v>
      </c>
      <c r="P140" s="746">
        <v>1.524608386387327</v>
      </c>
      <c r="Q140" s="733">
        <v>33.551548556430447</v>
      </c>
    </row>
    <row r="141" spans="1:17" ht="14.4" customHeight="1" x14ac:dyDescent="0.3">
      <c r="A141" s="727" t="s">
        <v>1492</v>
      </c>
      <c r="B141" s="728" t="s">
        <v>1296</v>
      </c>
      <c r="C141" s="728" t="s">
        <v>1300</v>
      </c>
      <c r="D141" s="728" t="s">
        <v>1345</v>
      </c>
      <c r="E141" s="728" t="s">
        <v>1346</v>
      </c>
      <c r="F141" s="732"/>
      <c r="G141" s="732"/>
      <c r="H141" s="732"/>
      <c r="I141" s="732"/>
      <c r="J141" s="732"/>
      <c r="K141" s="732"/>
      <c r="L141" s="732"/>
      <c r="M141" s="732"/>
      <c r="N141" s="732">
        <v>650</v>
      </c>
      <c r="O141" s="732">
        <v>13125.5</v>
      </c>
      <c r="P141" s="746"/>
      <c r="Q141" s="733">
        <v>20.193076923076923</v>
      </c>
    </row>
    <row r="142" spans="1:17" ht="14.4" customHeight="1" x14ac:dyDescent="0.3">
      <c r="A142" s="727" t="s">
        <v>1492</v>
      </c>
      <c r="B142" s="728" t="s">
        <v>1296</v>
      </c>
      <c r="C142" s="728" t="s">
        <v>1358</v>
      </c>
      <c r="D142" s="728" t="s">
        <v>1390</v>
      </c>
      <c r="E142" s="728" t="s">
        <v>1391</v>
      </c>
      <c r="F142" s="732">
        <v>1</v>
      </c>
      <c r="G142" s="732">
        <v>658</v>
      </c>
      <c r="H142" s="732"/>
      <c r="I142" s="732">
        <v>658</v>
      </c>
      <c r="J142" s="732"/>
      <c r="K142" s="732"/>
      <c r="L142" s="732"/>
      <c r="M142" s="732"/>
      <c r="N142" s="732">
        <v>1</v>
      </c>
      <c r="O142" s="732">
        <v>682</v>
      </c>
      <c r="P142" s="746"/>
      <c r="Q142" s="733">
        <v>682</v>
      </c>
    </row>
    <row r="143" spans="1:17" ht="14.4" customHeight="1" x14ac:dyDescent="0.3">
      <c r="A143" s="727" t="s">
        <v>1492</v>
      </c>
      <c r="B143" s="728" t="s">
        <v>1296</v>
      </c>
      <c r="C143" s="728" t="s">
        <v>1358</v>
      </c>
      <c r="D143" s="728" t="s">
        <v>1396</v>
      </c>
      <c r="E143" s="728" t="s">
        <v>1397</v>
      </c>
      <c r="F143" s="732"/>
      <c r="G143" s="732"/>
      <c r="H143" s="732"/>
      <c r="I143" s="732"/>
      <c r="J143" s="732">
        <v>1</v>
      </c>
      <c r="K143" s="732">
        <v>1825</v>
      </c>
      <c r="L143" s="732">
        <v>1</v>
      </c>
      <c r="M143" s="732">
        <v>1825</v>
      </c>
      <c r="N143" s="732">
        <v>6</v>
      </c>
      <c r="O143" s="732">
        <v>10950</v>
      </c>
      <c r="P143" s="746">
        <v>6</v>
      </c>
      <c r="Q143" s="733">
        <v>1825</v>
      </c>
    </row>
    <row r="144" spans="1:17" ht="14.4" customHeight="1" x14ac:dyDescent="0.3">
      <c r="A144" s="727" t="s">
        <v>1492</v>
      </c>
      <c r="B144" s="728" t="s">
        <v>1296</v>
      </c>
      <c r="C144" s="728" t="s">
        <v>1358</v>
      </c>
      <c r="D144" s="728" t="s">
        <v>1400</v>
      </c>
      <c r="E144" s="728" t="s">
        <v>1401</v>
      </c>
      <c r="F144" s="732"/>
      <c r="G144" s="732"/>
      <c r="H144" s="732"/>
      <c r="I144" s="732"/>
      <c r="J144" s="732"/>
      <c r="K144" s="732"/>
      <c r="L144" s="732"/>
      <c r="M144" s="732"/>
      <c r="N144" s="732">
        <v>5</v>
      </c>
      <c r="O144" s="732">
        <v>17600</v>
      </c>
      <c r="P144" s="746"/>
      <c r="Q144" s="733">
        <v>3520</v>
      </c>
    </row>
    <row r="145" spans="1:17" ht="14.4" customHeight="1" x14ac:dyDescent="0.3">
      <c r="A145" s="727" t="s">
        <v>1492</v>
      </c>
      <c r="B145" s="728" t="s">
        <v>1296</v>
      </c>
      <c r="C145" s="728" t="s">
        <v>1358</v>
      </c>
      <c r="D145" s="728" t="s">
        <v>1455</v>
      </c>
      <c r="E145" s="728" t="s">
        <v>1456</v>
      </c>
      <c r="F145" s="732"/>
      <c r="G145" s="732"/>
      <c r="H145" s="732"/>
      <c r="I145" s="732"/>
      <c r="J145" s="732">
        <v>2</v>
      </c>
      <c r="K145" s="732">
        <v>29012</v>
      </c>
      <c r="L145" s="732">
        <v>1</v>
      </c>
      <c r="M145" s="732">
        <v>14506</v>
      </c>
      <c r="N145" s="732">
        <v>3</v>
      </c>
      <c r="O145" s="732">
        <v>43521</v>
      </c>
      <c r="P145" s="746">
        <v>1.5001034054873845</v>
      </c>
      <c r="Q145" s="733">
        <v>14507</v>
      </c>
    </row>
    <row r="146" spans="1:17" ht="14.4" customHeight="1" x14ac:dyDescent="0.3">
      <c r="A146" s="727" t="s">
        <v>1492</v>
      </c>
      <c r="B146" s="728" t="s">
        <v>1296</v>
      </c>
      <c r="C146" s="728" t="s">
        <v>1358</v>
      </c>
      <c r="D146" s="728" t="s">
        <v>1416</v>
      </c>
      <c r="E146" s="728" t="s">
        <v>1417</v>
      </c>
      <c r="F146" s="732">
        <v>1</v>
      </c>
      <c r="G146" s="732">
        <v>490</v>
      </c>
      <c r="H146" s="732">
        <v>0.96267190569744598</v>
      </c>
      <c r="I146" s="732">
        <v>490</v>
      </c>
      <c r="J146" s="732">
        <v>1</v>
      </c>
      <c r="K146" s="732">
        <v>509</v>
      </c>
      <c r="L146" s="732">
        <v>1</v>
      </c>
      <c r="M146" s="732">
        <v>509</v>
      </c>
      <c r="N146" s="732">
        <v>6</v>
      </c>
      <c r="O146" s="732">
        <v>3054</v>
      </c>
      <c r="P146" s="746">
        <v>6</v>
      </c>
      <c r="Q146" s="733">
        <v>509</v>
      </c>
    </row>
    <row r="147" spans="1:17" ht="14.4" customHeight="1" x14ac:dyDescent="0.3">
      <c r="A147" s="727" t="s">
        <v>1493</v>
      </c>
      <c r="B147" s="728" t="s">
        <v>1296</v>
      </c>
      <c r="C147" s="728" t="s">
        <v>1297</v>
      </c>
      <c r="D147" s="728" t="s">
        <v>1438</v>
      </c>
      <c r="E147" s="728" t="s">
        <v>676</v>
      </c>
      <c r="F147" s="732">
        <v>0.4</v>
      </c>
      <c r="G147" s="732">
        <v>761.07</v>
      </c>
      <c r="H147" s="732"/>
      <c r="I147" s="732">
        <v>1902.675</v>
      </c>
      <c r="J147" s="732"/>
      <c r="K147" s="732"/>
      <c r="L147" s="732"/>
      <c r="M147" s="732"/>
      <c r="N147" s="732"/>
      <c r="O147" s="732"/>
      <c r="P147" s="746"/>
      <c r="Q147" s="733"/>
    </row>
    <row r="148" spans="1:17" ht="14.4" customHeight="1" x14ac:dyDescent="0.3">
      <c r="A148" s="727" t="s">
        <v>1493</v>
      </c>
      <c r="B148" s="728" t="s">
        <v>1296</v>
      </c>
      <c r="C148" s="728" t="s">
        <v>1297</v>
      </c>
      <c r="D148" s="728" t="s">
        <v>1442</v>
      </c>
      <c r="E148" s="728" t="s">
        <v>680</v>
      </c>
      <c r="F148" s="732"/>
      <c r="G148" s="732"/>
      <c r="H148" s="732"/>
      <c r="I148" s="732"/>
      <c r="J148" s="732"/>
      <c r="K148" s="732"/>
      <c r="L148" s="732"/>
      <c r="M148" s="732"/>
      <c r="N148" s="732">
        <v>0.3</v>
      </c>
      <c r="O148" s="732">
        <v>545.71</v>
      </c>
      <c r="P148" s="746"/>
      <c r="Q148" s="733">
        <v>1819.0333333333335</v>
      </c>
    </row>
    <row r="149" spans="1:17" ht="14.4" customHeight="1" x14ac:dyDescent="0.3">
      <c r="A149" s="727" t="s">
        <v>1493</v>
      </c>
      <c r="B149" s="728" t="s">
        <v>1296</v>
      </c>
      <c r="C149" s="728" t="s">
        <v>1297</v>
      </c>
      <c r="D149" s="728" t="s">
        <v>1443</v>
      </c>
      <c r="E149" s="728" t="s">
        <v>678</v>
      </c>
      <c r="F149" s="732">
        <v>0.05</v>
      </c>
      <c r="G149" s="732">
        <v>45.19</v>
      </c>
      <c r="H149" s="732"/>
      <c r="I149" s="732">
        <v>903.8</v>
      </c>
      <c r="J149" s="732"/>
      <c r="K149" s="732"/>
      <c r="L149" s="732"/>
      <c r="M149" s="732"/>
      <c r="N149" s="732"/>
      <c r="O149" s="732"/>
      <c r="P149" s="746"/>
      <c r="Q149" s="733"/>
    </row>
    <row r="150" spans="1:17" ht="14.4" customHeight="1" x14ac:dyDescent="0.3">
      <c r="A150" s="727" t="s">
        <v>1493</v>
      </c>
      <c r="B150" s="728" t="s">
        <v>1296</v>
      </c>
      <c r="C150" s="728" t="s">
        <v>1300</v>
      </c>
      <c r="D150" s="728" t="s">
        <v>1303</v>
      </c>
      <c r="E150" s="728" t="s">
        <v>1304</v>
      </c>
      <c r="F150" s="732"/>
      <c r="G150" s="732"/>
      <c r="H150" s="732"/>
      <c r="I150" s="732"/>
      <c r="J150" s="732"/>
      <c r="K150" s="732"/>
      <c r="L150" s="732"/>
      <c r="M150" s="732"/>
      <c r="N150" s="732">
        <v>170</v>
      </c>
      <c r="O150" s="732">
        <v>440.3</v>
      </c>
      <c r="P150" s="746"/>
      <c r="Q150" s="733">
        <v>2.59</v>
      </c>
    </row>
    <row r="151" spans="1:17" ht="14.4" customHeight="1" x14ac:dyDescent="0.3">
      <c r="A151" s="727" t="s">
        <v>1493</v>
      </c>
      <c r="B151" s="728" t="s">
        <v>1296</v>
      </c>
      <c r="C151" s="728" t="s">
        <v>1300</v>
      </c>
      <c r="D151" s="728" t="s">
        <v>1305</v>
      </c>
      <c r="E151" s="728" t="s">
        <v>1306</v>
      </c>
      <c r="F151" s="732">
        <v>150</v>
      </c>
      <c r="G151" s="732">
        <v>798</v>
      </c>
      <c r="H151" s="732"/>
      <c r="I151" s="732">
        <v>5.32</v>
      </c>
      <c r="J151" s="732"/>
      <c r="K151" s="732"/>
      <c r="L151" s="732"/>
      <c r="M151" s="732"/>
      <c r="N151" s="732"/>
      <c r="O151" s="732"/>
      <c r="P151" s="746"/>
      <c r="Q151" s="733"/>
    </row>
    <row r="152" spans="1:17" ht="14.4" customHeight="1" x14ac:dyDescent="0.3">
      <c r="A152" s="727" t="s">
        <v>1493</v>
      </c>
      <c r="B152" s="728" t="s">
        <v>1296</v>
      </c>
      <c r="C152" s="728" t="s">
        <v>1300</v>
      </c>
      <c r="D152" s="728" t="s">
        <v>1313</v>
      </c>
      <c r="E152" s="728" t="s">
        <v>1314</v>
      </c>
      <c r="F152" s="732">
        <v>62</v>
      </c>
      <c r="G152" s="732">
        <v>522.04</v>
      </c>
      <c r="H152" s="732">
        <v>0.31557121872487559</v>
      </c>
      <c r="I152" s="732">
        <v>8.42</v>
      </c>
      <c r="J152" s="732">
        <v>185.3</v>
      </c>
      <c r="K152" s="732">
        <v>1654.2700000000002</v>
      </c>
      <c r="L152" s="732">
        <v>1</v>
      </c>
      <c r="M152" s="732">
        <v>8.9275229357798178</v>
      </c>
      <c r="N152" s="732">
        <v>62</v>
      </c>
      <c r="O152" s="732">
        <v>566.68000000000006</v>
      </c>
      <c r="P152" s="746">
        <v>0.34255593101488874</v>
      </c>
      <c r="Q152" s="733">
        <v>9.14</v>
      </c>
    </row>
    <row r="153" spans="1:17" ht="14.4" customHeight="1" x14ac:dyDescent="0.3">
      <c r="A153" s="727" t="s">
        <v>1493</v>
      </c>
      <c r="B153" s="728" t="s">
        <v>1296</v>
      </c>
      <c r="C153" s="728" t="s">
        <v>1300</v>
      </c>
      <c r="D153" s="728" t="s">
        <v>1317</v>
      </c>
      <c r="E153" s="728" t="s">
        <v>1318</v>
      </c>
      <c r="F153" s="732">
        <v>62.5</v>
      </c>
      <c r="G153" s="732">
        <v>591.87</v>
      </c>
      <c r="H153" s="732">
        <v>0.61298106798127516</v>
      </c>
      <c r="I153" s="732">
        <v>9.4699200000000001</v>
      </c>
      <c r="J153" s="732">
        <v>97</v>
      </c>
      <c r="K153" s="732">
        <v>965.56</v>
      </c>
      <c r="L153" s="732">
        <v>1</v>
      </c>
      <c r="M153" s="732">
        <v>9.9542268041237101</v>
      </c>
      <c r="N153" s="732">
        <v>139</v>
      </c>
      <c r="O153" s="732">
        <v>1421.9699999999998</v>
      </c>
      <c r="P153" s="746">
        <v>1.4726894237540908</v>
      </c>
      <c r="Q153" s="733">
        <v>10.229999999999999</v>
      </c>
    </row>
    <row r="154" spans="1:17" ht="14.4" customHeight="1" x14ac:dyDescent="0.3">
      <c r="A154" s="727" t="s">
        <v>1493</v>
      </c>
      <c r="B154" s="728" t="s">
        <v>1296</v>
      </c>
      <c r="C154" s="728" t="s">
        <v>1300</v>
      </c>
      <c r="D154" s="728" t="s">
        <v>1323</v>
      </c>
      <c r="E154" s="728" t="s">
        <v>1324</v>
      </c>
      <c r="F154" s="732"/>
      <c r="G154" s="732"/>
      <c r="H154" s="732"/>
      <c r="I154" s="732"/>
      <c r="J154" s="732">
        <v>300</v>
      </c>
      <c r="K154" s="732">
        <v>2193</v>
      </c>
      <c r="L154" s="732">
        <v>1</v>
      </c>
      <c r="M154" s="732">
        <v>7.31</v>
      </c>
      <c r="N154" s="732"/>
      <c r="O154" s="732"/>
      <c r="P154" s="746"/>
      <c r="Q154" s="733"/>
    </row>
    <row r="155" spans="1:17" ht="14.4" customHeight="1" x14ac:dyDescent="0.3">
      <c r="A155" s="727" t="s">
        <v>1493</v>
      </c>
      <c r="B155" s="728" t="s">
        <v>1296</v>
      </c>
      <c r="C155" s="728" t="s">
        <v>1300</v>
      </c>
      <c r="D155" s="728" t="s">
        <v>1327</v>
      </c>
      <c r="E155" s="728" t="s">
        <v>1328</v>
      </c>
      <c r="F155" s="732"/>
      <c r="G155" s="732"/>
      <c r="H155" s="732"/>
      <c r="I155" s="732"/>
      <c r="J155" s="732"/>
      <c r="K155" s="732"/>
      <c r="L155" s="732"/>
      <c r="M155" s="732"/>
      <c r="N155" s="732">
        <v>4.3</v>
      </c>
      <c r="O155" s="732">
        <v>6613.91</v>
      </c>
      <c r="P155" s="746"/>
      <c r="Q155" s="733">
        <v>1538.1186046511627</v>
      </c>
    </row>
    <row r="156" spans="1:17" ht="14.4" customHeight="1" x14ac:dyDescent="0.3">
      <c r="A156" s="727" t="s">
        <v>1493</v>
      </c>
      <c r="B156" s="728" t="s">
        <v>1296</v>
      </c>
      <c r="C156" s="728" t="s">
        <v>1300</v>
      </c>
      <c r="D156" s="728" t="s">
        <v>1331</v>
      </c>
      <c r="E156" s="728" t="s">
        <v>1332</v>
      </c>
      <c r="F156" s="732">
        <v>1</v>
      </c>
      <c r="G156" s="732">
        <v>2193.58</v>
      </c>
      <c r="H156" s="732"/>
      <c r="I156" s="732">
        <v>2193.58</v>
      </c>
      <c r="J156" s="732"/>
      <c r="K156" s="732"/>
      <c r="L156" s="732"/>
      <c r="M156" s="732"/>
      <c r="N156" s="732"/>
      <c r="O156" s="732"/>
      <c r="P156" s="746"/>
      <c r="Q156" s="733"/>
    </row>
    <row r="157" spans="1:17" ht="14.4" customHeight="1" x14ac:dyDescent="0.3">
      <c r="A157" s="727" t="s">
        <v>1493</v>
      </c>
      <c r="B157" s="728" t="s">
        <v>1296</v>
      </c>
      <c r="C157" s="728" t="s">
        <v>1300</v>
      </c>
      <c r="D157" s="728" t="s">
        <v>1444</v>
      </c>
      <c r="E157" s="728" t="s">
        <v>1445</v>
      </c>
      <c r="F157" s="732">
        <v>399</v>
      </c>
      <c r="G157" s="732">
        <v>13386.45</v>
      </c>
      <c r="H157" s="732"/>
      <c r="I157" s="732">
        <v>33.550000000000004</v>
      </c>
      <c r="J157" s="732"/>
      <c r="K157" s="732"/>
      <c r="L157" s="732"/>
      <c r="M157" s="732"/>
      <c r="N157" s="732">
        <v>147</v>
      </c>
      <c r="O157" s="732">
        <v>4975.95</v>
      </c>
      <c r="P157" s="746"/>
      <c r="Q157" s="733">
        <v>33.85</v>
      </c>
    </row>
    <row r="158" spans="1:17" ht="14.4" customHeight="1" x14ac:dyDescent="0.3">
      <c r="A158" s="727" t="s">
        <v>1493</v>
      </c>
      <c r="B158" s="728" t="s">
        <v>1296</v>
      </c>
      <c r="C158" s="728" t="s">
        <v>1450</v>
      </c>
      <c r="D158" s="728" t="s">
        <v>1451</v>
      </c>
      <c r="E158" s="728" t="s">
        <v>1452</v>
      </c>
      <c r="F158" s="732">
        <v>1</v>
      </c>
      <c r="G158" s="732">
        <v>884.32</v>
      </c>
      <c r="H158" s="732"/>
      <c r="I158" s="732">
        <v>884.32</v>
      </c>
      <c r="J158" s="732"/>
      <c r="K158" s="732"/>
      <c r="L158" s="732"/>
      <c r="M158" s="732"/>
      <c r="N158" s="732"/>
      <c r="O158" s="732"/>
      <c r="P158" s="746"/>
      <c r="Q158" s="733"/>
    </row>
    <row r="159" spans="1:17" ht="14.4" customHeight="1" x14ac:dyDescent="0.3">
      <c r="A159" s="727" t="s">
        <v>1493</v>
      </c>
      <c r="B159" s="728" t="s">
        <v>1296</v>
      </c>
      <c r="C159" s="728" t="s">
        <v>1358</v>
      </c>
      <c r="D159" s="728" t="s">
        <v>1378</v>
      </c>
      <c r="E159" s="728" t="s">
        <v>1379</v>
      </c>
      <c r="F159" s="732"/>
      <c r="G159" s="732"/>
      <c r="H159" s="732"/>
      <c r="I159" s="732"/>
      <c r="J159" s="732"/>
      <c r="K159" s="732"/>
      <c r="L159" s="732"/>
      <c r="M159" s="732"/>
      <c r="N159" s="732">
        <v>1</v>
      </c>
      <c r="O159" s="732">
        <v>1349</v>
      </c>
      <c r="P159" s="746"/>
      <c r="Q159" s="733">
        <v>1349</v>
      </c>
    </row>
    <row r="160" spans="1:17" ht="14.4" customHeight="1" x14ac:dyDescent="0.3">
      <c r="A160" s="727" t="s">
        <v>1493</v>
      </c>
      <c r="B160" s="728" t="s">
        <v>1296</v>
      </c>
      <c r="C160" s="728" t="s">
        <v>1358</v>
      </c>
      <c r="D160" s="728" t="s">
        <v>1380</v>
      </c>
      <c r="E160" s="728" t="s">
        <v>1381</v>
      </c>
      <c r="F160" s="732">
        <v>2</v>
      </c>
      <c r="G160" s="732">
        <v>2782</v>
      </c>
      <c r="H160" s="732">
        <v>0.32401583973911019</v>
      </c>
      <c r="I160" s="732">
        <v>1391</v>
      </c>
      <c r="J160" s="732">
        <v>6</v>
      </c>
      <c r="K160" s="732">
        <v>8586</v>
      </c>
      <c r="L160" s="732">
        <v>1</v>
      </c>
      <c r="M160" s="732">
        <v>1431</v>
      </c>
      <c r="N160" s="732">
        <v>2</v>
      </c>
      <c r="O160" s="732">
        <v>2862</v>
      </c>
      <c r="P160" s="746">
        <v>0.33333333333333331</v>
      </c>
      <c r="Q160" s="733">
        <v>1431</v>
      </c>
    </row>
    <row r="161" spans="1:17" ht="14.4" customHeight="1" x14ac:dyDescent="0.3">
      <c r="A161" s="727" t="s">
        <v>1493</v>
      </c>
      <c r="B161" s="728" t="s">
        <v>1296</v>
      </c>
      <c r="C161" s="728" t="s">
        <v>1358</v>
      </c>
      <c r="D161" s="728" t="s">
        <v>1382</v>
      </c>
      <c r="E161" s="728" t="s">
        <v>1383</v>
      </c>
      <c r="F161" s="732">
        <v>2</v>
      </c>
      <c r="G161" s="732">
        <v>3698</v>
      </c>
      <c r="H161" s="732">
        <v>0.48352510460251047</v>
      </c>
      <c r="I161" s="732">
        <v>1849</v>
      </c>
      <c r="J161" s="732">
        <v>4</v>
      </c>
      <c r="K161" s="732">
        <v>7648</v>
      </c>
      <c r="L161" s="732">
        <v>1</v>
      </c>
      <c r="M161" s="732">
        <v>1912</v>
      </c>
      <c r="N161" s="732">
        <v>2</v>
      </c>
      <c r="O161" s="732">
        <v>3824</v>
      </c>
      <c r="P161" s="746">
        <v>0.5</v>
      </c>
      <c r="Q161" s="733">
        <v>1912</v>
      </c>
    </row>
    <row r="162" spans="1:17" ht="14.4" customHeight="1" x14ac:dyDescent="0.3">
      <c r="A162" s="727" t="s">
        <v>1493</v>
      </c>
      <c r="B162" s="728" t="s">
        <v>1296</v>
      </c>
      <c r="C162" s="728" t="s">
        <v>1358</v>
      </c>
      <c r="D162" s="728" t="s">
        <v>1390</v>
      </c>
      <c r="E162" s="728" t="s">
        <v>1391</v>
      </c>
      <c r="F162" s="732">
        <v>1</v>
      </c>
      <c r="G162" s="732">
        <v>658</v>
      </c>
      <c r="H162" s="732"/>
      <c r="I162" s="732">
        <v>658</v>
      </c>
      <c r="J162" s="732"/>
      <c r="K162" s="732"/>
      <c r="L162" s="732"/>
      <c r="M162" s="732"/>
      <c r="N162" s="732"/>
      <c r="O162" s="732"/>
      <c r="P162" s="746"/>
      <c r="Q162" s="733"/>
    </row>
    <row r="163" spans="1:17" ht="14.4" customHeight="1" x14ac:dyDescent="0.3">
      <c r="A163" s="727" t="s">
        <v>1493</v>
      </c>
      <c r="B163" s="728" t="s">
        <v>1296</v>
      </c>
      <c r="C163" s="728" t="s">
        <v>1358</v>
      </c>
      <c r="D163" s="728" t="s">
        <v>1396</v>
      </c>
      <c r="E163" s="728" t="s">
        <v>1397</v>
      </c>
      <c r="F163" s="732">
        <v>1</v>
      </c>
      <c r="G163" s="732">
        <v>1762</v>
      </c>
      <c r="H163" s="732">
        <v>0.96547945205479457</v>
      </c>
      <c r="I163" s="732">
        <v>1762</v>
      </c>
      <c r="J163" s="732">
        <v>1</v>
      </c>
      <c r="K163" s="732">
        <v>1825</v>
      </c>
      <c r="L163" s="732">
        <v>1</v>
      </c>
      <c r="M163" s="732">
        <v>1825</v>
      </c>
      <c r="N163" s="732"/>
      <c r="O163" s="732"/>
      <c r="P163" s="746"/>
      <c r="Q163" s="733"/>
    </row>
    <row r="164" spans="1:17" ht="14.4" customHeight="1" x14ac:dyDescent="0.3">
      <c r="A164" s="727" t="s">
        <v>1493</v>
      </c>
      <c r="B164" s="728" t="s">
        <v>1296</v>
      </c>
      <c r="C164" s="728" t="s">
        <v>1358</v>
      </c>
      <c r="D164" s="728" t="s">
        <v>1455</v>
      </c>
      <c r="E164" s="728" t="s">
        <v>1456</v>
      </c>
      <c r="F164" s="732">
        <v>1</v>
      </c>
      <c r="G164" s="732">
        <v>14340</v>
      </c>
      <c r="H164" s="732"/>
      <c r="I164" s="732">
        <v>14340</v>
      </c>
      <c r="J164" s="732"/>
      <c r="K164" s="732"/>
      <c r="L164" s="732"/>
      <c r="M164" s="732"/>
      <c r="N164" s="732">
        <v>1</v>
      </c>
      <c r="O164" s="732">
        <v>14507</v>
      </c>
      <c r="P164" s="746"/>
      <c r="Q164" s="733">
        <v>14507</v>
      </c>
    </row>
    <row r="165" spans="1:17" ht="14.4" customHeight="1" x14ac:dyDescent="0.3">
      <c r="A165" s="727" t="s">
        <v>1493</v>
      </c>
      <c r="B165" s="728" t="s">
        <v>1296</v>
      </c>
      <c r="C165" s="728" t="s">
        <v>1358</v>
      </c>
      <c r="D165" s="728" t="s">
        <v>1416</v>
      </c>
      <c r="E165" s="728" t="s">
        <v>1417</v>
      </c>
      <c r="F165" s="732">
        <v>1</v>
      </c>
      <c r="G165" s="732">
        <v>490</v>
      </c>
      <c r="H165" s="732"/>
      <c r="I165" s="732">
        <v>490</v>
      </c>
      <c r="J165" s="732"/>
      <c r="K165" s="732"/>
      <c r="L165" s="732"/>
      <c r="M165" s="732"/>
      <c r="N165" s="732"/>
      <c r="O165" s="732"/>
      <c r="P165" s="746"/>
      <c r="Q165" s="733"/>
    </row>
    <row r="166" spans="1:17" ht="14.4" customHeight="1" x14ac:dyDescent="0.3">
      <c r="A166" s="727" t="s">
        <v>1493</v>
      </c>
      <c r="B166" s="728" t="s">
        <v>1296</v>
      </c>
      <c r="C166" s="728" t="s">
        <v>1358</v>
      </c>
      <c r="D166" s="728" t="s">
        <v>1422</v>
      </c>
      <c r="E166" s="728" t="s">
        <v>1423</v>
      </c>
      <c r="F166" s="732"/>
      <c r="G166" s="732"/>
      <c r="H166" s="732"/>
      <c r="I166" s="732"/>
      <c r="J166" s="732"/>
      <c r="K166" s="732"/>
      <c r="L166" s="732"/>
      <c r="M166" s="732"/>
      <c r="N166" s="732">
        <v>1</v>
      </c>
      <c r="O166" s="732">
        <v>355</v>
      </c>
      <c r="P166" s="746"/>
      <c r="Q166" s="733">
        <v>355</v>
      </c>
    </row>
    <row r="167" spans="1:17" ht="14.4" customHeight="1" x14ac:dyDescent="0.3">
      <c r="A167" s="727" t="s">
        <v>1493</v>
      </c>
      <c r="B167" s="728" t="s">
        <v>1296</v>
      </c>
      <c r="C167" s="728" t="s">
        <v>1358</v>
      </c>
      <c r="D167" s="728" t="s">
        <v>1430</v>
      </c>
      <c r="E167" s="728" t="s">
        <v>1431</v>
      </c>
      <c r="F167" s="732"/>
      <c r="G167" s="732"/>
      <c r="H167" s="732"/>
      <c r="I167" s="732"/>
      <c r="J167" s="732"/>
      <c r="K167" s="732"/>
      <c r="L167" s="732"/>
      <c r="M167" s="732"/>
      <c r="N167" s="732">
        <v>1</v>
      </c>
      <c r="O167" s="732">
        <v>142</v>
      </c>
      <c r="P167" s="746"/>
      <c r="Q167" s="733">
        <v>142</v>
      </c>
    </row>
    <row r="168" spans="1:17" ht="14.4" customHeight="1" x14ac:dyDescent="0.3">
      <c r="A168" s="727" t="s">
        <v>1493</v>
      </c>
      <c r="B168" s="728" t="s">
        <v>1296</v>
      </c>
      <c r="C168" s="728" t="s">
        <v>1358</v>
      </c>
      <c r="D168" s="728" t="s">
        <v>1436</v>
      </c>
      <c r="E168" s="728" t="s">
        <v>1437</v>
      </c>
      <c r="F168" s="732"/>
      <c r="G168" s="732"/>
      <c r="H168" s="732"/>
      <c r="I168" s="732"/>
      <c r="J168" s="732">
        <v>1</v>
      </c>
      <c r="K168" s="732">
        <v>1931</v>
      </c>
      <c r="L168" s="732">
        <v>1</v>
      </c>
      <c r="M168" s="732">
        <v>1931</v>
      </c>
      <c r="N168" s="732"/>
      <c r="O168" s="732"/>
      <c r="P168" s="746"/>
      <c r="Q168" s="733"/>
    </row>
    <row r="169" spans="1:17" ht="14.4" customHeight="1" x14ac:dyDescent="0.3">
      <c r="A169" s="727" t="s">
        <v>1494</v>
      </c>
      <c r="B169" s="728" t="s">
        <v>1296</v>
      </c>
      <c r="C169" s="728" t="s">
        <v>1297</v>
      </c>
      <c r="D169" s="728" t="s">
        <v>1442</v>
      </c>
      <c r="E169" s="728" t="s">
        <v>680</v>
      </c>
      <c r="F169" s="732"/>
      <c r="G169" s="732"/>
      <c r="H169" s="732"/>
      <c r="I169" s="732"/>
      <c r="J169" s="732">
        <v>0.5</v>
      </c>
      <c r="K169" s="732">
        <v>885.4</v>
      </c>
      <c r="L169" s="732">
        <v>1</v>
      </c>
      <c r="M169" s="732">
        <v>1770.8</v>
      </c>
      <c r="N169" s="732">
        <v>0.55000000000000004</v>
      </c>
      <c r="O169" s="732">
        <v>1000.47</v>
      </c>
      <c r="P169" s="746">
        <v>1.1299638581432121</v>
      </c>
      <c r="Q169" s="733">
        <v>1819.0363636363636</v>
      </c>
    </row>
    <row r="170" spans="1:17" ht="14.4" customHeight="1" x14ac:dyDescent="0.3">
      <c r="A170" s="727" t="s">
        <v>1494</v>
      </c>
      <c r="B170" s="728" t="s">
        <v>1296</v>
      </c>
      <c r="C170" s="728" t="s">
        <v>1297</v>
      </c>
      <c r="D170" s="728" t="s">
        <v>1443</v>
      </c>
      <c r="E170" s="728" t="s">
        <v>678</v>
      </c>
      <c r="F170" s="732"/>
      <c r="G170" s="732"/>
      <c r="H170" s="732"/>
      <c r="I170" s="732"/>
      <c r="J170" s="732">
        <v>0.05</v>
      </c>
      <c r="K170" s="732">
        <v>45.19</v>
      </c>
      <c r="L170" s="732">
        <v>1</v>
      </c>
      <c r="M170" s="732">
        <v>903.8</v>
      </c>
      <c r="N170" s="732">
        <v>0.05</v>
      </c>
      <c r="O170" s="732">
        <v>45.19</v>
      </c>
      <c r="P170" s="746">
        <v>1</v>
      </c>
      <c r="Q170" s="733">
        <v>903.8</v>
      </c>
    </row>
    <row r="171" spans="1:17" ht="14.4" customHeight="1" x14ac:dyDescent="0.3">
      <c r="A171" s="727" t="s">
        <v>1494</v>
      </c>
      <c r="B171" s="728" t="s">
        <v>1296</v>
      </c>
      <c r="C171" s="728" t="s">
        <v>1300</v>
      </c>
      <c r="D171" s="728" t="s">
        <v>1305</v>
      </c>
      <c r="E171" s="728" t="s">
        <v>1306</v>
      </c>
      <c r="F171" s="732"/>
      <c r="G171" s="732"/>
      <c r="H171" s="732"/>
      <c r="I171" s="732"/>
      <c r="J171" s="732"/>
      <c r="K171" s="732"/>
      <c r="L171" s="732"/>
      <c r="M171" s="732"/>
      <c r="N171" s="732">
        <v>180</v>
      </c>
      <c r="O171" s="732">
        <v>1288.8</v>
      </c>
      <c r="P171" s="746"/>
      <c r="Q171" s="733">
        <v>7.16</v>
      </c>
    </row>
    <row r="172" spans="1:17" ht="14.4" customHeight="1" x14ac:dyDescent="0.3">
      <c r="A172" s="727" t="s">
        <v>1494</v>
      </c>
      <c r="B172" s="728" t="s">
        <v>1296</v>
      </c>
      <c r="C172" s="728" t="s">
        <v>1300</v>
      </c>
      <c r="D172" s="728" t="s">
        <v>1319</v>
      </c>
      <c r="E172" s="728" t="s">
        <v>1320</v>
      </c>
      <c r="F172" s="732">
        <v>1350</v>
      </c>
      <c r="G172" s="732">
        <v>25393.5</v>
      </c>
      <c r="H172" s="732"/>
      <c r="I172" s="732">
        <v>18.809999999999999</v>
      </c>
      <c r="J172" s="732"/>
      <c r="K172" s="732"/>
      <c r="L172" s="732"/>
      <c r="M172" s="732"/>
      <c r="N172" s="732"/>
      <c r="O172" s="732"/>
      <c r="P172" s="746"/>
      <c r="Q172" s="733"/>
    </row>
    <row r="173" spans="1:17" ht="14.4" customHeight="1" x14ac:dyDescent="0.3">
      <c r="A173" s="727" t="s">
        <v>1494</v>
      </c>
      <c r="B173" s="728" t="s">
        <v>1296</v>
      </c>
      <c r="C173" s="728" t="s">
        <v>1300</v>
      </c>
      <c r="D173" s="728" t="s">
        <v>1325</v>
      </c>
      <c r="E173" s="728" t="s">
        <v>1326</v>
      </c>
      <c r="F173" s="732">
        <v>640</v>
      </c>
      <c r="G173" s="732">
        <v>12761.6</v>
      </c>
      <c r="H173" s="732">
        <v>0.38653242709507024</v>
      </c>
      <c r="I173" s="732">
        <v>19.940000000000001</v>
      </c>
      <c r="J173" s="732">
        <v>1620</v>
      </c>
      <c r="K173" s="732">
        <v>33015.599999999999</v>
      </c>
      <c r="L173" s="732">
        <v>1</v>
      </c>
      <c r="M173" s="732">
        <v>20.38</v>
      </c>
      <c r="N173" s="732">
        <v>1880</v>
      </c>
      <c r="O173" s="732">
        <v>38408.400000000001</v>
      </c>
      <c r="P173" s="746">
        <v>1.1633409660887581</v>
      </c>
      <c r="Q173" s="733">
        <v>20.43</v>
      </c>
    </row>
    <row r="174" spans="1:17" ht="14.4" customHeight="1" x14ac:dyDescent="0.3">
      <c r="A174" s="727" t="s">
        <v>1494</v>
      </c>
      <c r="B174" s="728" t="s">
        <v>1296</v>
      </c>
      <c r="C174" s="728" t="s">
        <v>1300</v>
      </c>
      <c r="D174" s="728" t="s">
        <v>1331</v>
      </c>
      <c r="E174" s="728" t="s">
        <v>1332</v>
      </c>
      <c r="F174" s="732"/>
      <c r="G174" s="732"/>
      <c r="H174" s="732"/>
      <c r="I174" s="732"/>
      <c r="J174" s="732"/>
      <c r="K174" s="732"/>
      <c r="L174" s="732"/>
      <c r="M174" s="732"/>
      <c r="N174" s="732">
        <v>1</v>
      </c>
      <c r="O174" s="732">
        <v>1986.65</v>
      </c>
      <c r="P174" s="746"/>
      <c r="Q174" s="733">
        <v>1986.65</v>
      </c>
    </row>
    <row r="175" spans="1:17" ht="14.4" customHeight="1" x14ac:dyDescent="0.3">
      <c r="A175" s="727" t="s">
        <v>1494</v>
      </c>
      <c r="B175" s="728" t="s">
        <v>1296</v>
      </c>
      <c r="C175" s="728" t="s">
        <v>1300</v>
      </c>
      <c r="D175" s="728" t="s">
        <v>1444</v>
      </c>
      <c r="E175" s="728" t="s">
        <v>1445</v>
      </c>
      <c r="F175" s="732"/>
      <c r="G175" s="732"/>
      <c r="H175" s="732"/>
      <c r="I175" s="732"/>
      <c r="J175" s="732">
        <v>236</v>
      </c>
      <c r="K175" s="732">
        <v>7790.36</v>
      </c>
      <c r="L175" s="732">
        <v>1</v>
      </c>
      <c r="M175" s="732">
        <v>33.01</v>
      </c>
      <c r="N175" s="732">
        <v>319</v>
      </c>
      <c r="O175" s="732">
        <v>10798.15</v>
      </c>
      <c r="P175" s="746">
        <v>1.386091271776914</v>
      </c>
      <c r="Q175" s="733">
        <v>33.85</v>
      </c>
    </row>
    <row r="176" spans="1:17" ht="14.4" customHeight="1" x14ac:dyDescent="0.3">
      <c r="A176" s="727" t="s">
        <v>1494</v>
      </c>
      <c r="B176" s="728" t="s">
        <v>1296</v>
      </c>
      <c r="C176" s="728" t="s">
        <v>1300</v>
      </c>
      <c r="D176" s="728" t="s">
        <v>1356</v>
      </c>
      <c r="E176" s="728" t="s">
        <v>1357</v>
      </c>
      <c r="F176" s="732"/>
      <c r="G176" s="732"/>
      <c r="H176" s="732"/>
      <c r="I176" s="732"/>
      <c r="J176" s="732"/>
      <c r="K176" s="732"/>
      <c r="L176" s="732"/>
      <c r="M176" s="732"/>
      <c r="N176" s="732">
        <v>400</v>
      </c>
      <c r="O176" s="732">
        <v>8132</v>
      </c>
      <c r="P176" s="746"/>
      <c r="Q176" s="733">
        <v>20.329999999999998</v>
      </c>
    </row>
    <row r="177" spans="1:17" ht="14.4" customHeight="1" x14ac:dyDescent="0.3">
      <c r="A177" s="727" t="s">
        <v>1494</v>
      </c>
      <c r="B177" s="728" t="s">
        <v>1296</v>
      </c>
      <c r="C177" s="728" t="s">
        <v>1358</v>
      </c>
      <c r="D177" s="728" t="s">
        <v>1390</v>
      </c>
      <c r="E177" s="728" t="s">
        <v>1391</v>
      </c>
      <c r="F177" s="732"/>
      <c r="G177" s="732"/>
      <c r="H177" s="732"/>
      <c r="I177" s="732"/>
      <c r="J177" s="732"/>
      <c r="K177" s="732"/>
      <c r="L177" s="732"/>
      <c r="M177" s="732"/>
      <c r="N177" s="732">
        <v>1</v>
      </c>
      <c r="O177" s="732">
        <v>682</v>
      </c>
      <c r="P177" s="746"/>
      <c r="Q177" s="733">
        <v>682</v>
      </c>
    </row>
    <row r="178" spans="1:17" ht="14.4" customHeight="1" x14ac:dyDescent="0.3">
      <c r="A178" s="727" t="s">
        <v>1494</v>
      </c>
      <c r="B178" s="728" t="s">
        <v>1296</v>
      </c>
      <c r="C178" s="728" t="s">
        <v>1358</v>
      </c>
      <c r="D178" s="728" t="s">
        <v>1394</v>
      </c>
      <c r="E178" s="728" t="s">
        <v>1395</v>
      </c>
      <c r="F178" s="732">
        <v>2</v>
      </c>
      <c r="G178" s="732">
        <v>5086</v>
      </c>
      <c r="H178" s="732"/>
      <c r="I178" s="732">
        <v>2543</v>
      </c>
      <c r="J178" s="732"/>
      <c r="K178" s="732"/>
      <c r="L178" s="732"/>
      <c r="M178" s="732"/>
      <c r="N178" s="732">
        <v>2</v>
      </c>
      <c r="O178" s="732">
        <v>5276</v>
      </c>
      <c r="P178" s="746"/>
      <c r="Q178" s="733">
        <v>2638</v>
      </c>
    </row>
    <row r="179" spans="1:17" ht="14.4" customHeight="1" x14ac:dyDescent="0.3">
      <c r="A179" s="727" t="s">
        <v>1494</v>
      </c>
      <c r="B179" s="728" t="s">
        <v>1296</v>
      </c>
      <c r="C179" s="728" t="s">
        <v>1358</v>
      </c>
      <c r="D179" s="728" t="s">
        <v>1396</v>
      </c>
      <c r="E179" s="728" t="s">
        <v>1397</v>
      </c>
      <c r="F179" s="732">
        <v>4</v>
      </c>
      <c r="G179" s="732">
        <v>7048</v>
      </c>
      <c r="H179" s="732">
        <v>0.96547945205479457</v>
      </c>
      <c r="I179" s="732">
        <v>1762</v>
      </c>
      <c r="J179" s="732">
        <v>4</v>
      </c>
      <c r="K179" s="732">
        <v>7300</v>
      </c>
      <c r="L179" s="732">
        <v>1</v>
      </c>
      <c r="M179" s="732">
        <v>1825</v>
      </c>
      <c r="N179" s="732">
        <v>11</v>
      </c>
      <c r="O179" s="732">
        <v>20075</v>
      </c>
      <c r="P179" s="746">
        <v>2.75</v>
      </c>
      <c r="Q179" s="733">
        <v>1825</v>
      </c>
    </row>
    <row r="180" spans="1:17" ht="14.4" customHeight="1" x14ac:dyDescent="0.3">
      <c r="A180" s="727" t="s">
        <v>1494</v>
      </c>
      <c r="B180" s="728" t="s">
        <v>1296</v>
      </c>
      <c r="C180" s="728" t="s">
        <v>1358</v>
      </c>
      <c r="D180" s="728" t="s">
        <v>1398</v>
      </c>
      <c r="E180" s="728" t="s">
        <v>1399</v>
      </c>
      <c r="F180" s="732"/>
      <c r="G180" s="732"/>
      <c r="H180" s="732"/>
      <c r="I180" s="732"/>
      <c r="J180" s="732"/>
      <c r="K180" s="732"/>
      <c r="L180" s="732"/>
      <c r="M180" s="732"/>
      <c r="N180" s="732">
        <v>3</v>
      </c>
      <c r="O180" s="732">
        <v>1287</v>
      </c>
      <c r="P180" s="746"/>
      <c r="Q180" s="733">
        <v>429</v>
      </c>
    </row>
    <row r="181" spans="1:17" ht="14.4" customHeight="1" x14ac:dyDescent="0.3">
      <c r="A181" s="727" t="s">
        <v>1494</v>
      </c>
      <c r="B181" s="728" t="s">
        <v>1296</v>
      </c>
      <c r="C181" s="728" t="s">
        <v>1358</v>
      </c>
      <c r="D181" s="728" t="s">
        <v>1455</v>
      </c>
      <c r="E181" s="728" t="s">
        <v>1456</v>
      </c>
      <c r="F181" s="732"/>
      <c r="G181" s="732"/>
      <c r="H181" s="732"/>
      <c r="I181" s="732"/>
      <c r="J181" s="732">
        <v>1</v>
      </c>
      <c r="K181" s="732">
        <v>14506</v>
      </c>
      <c r="L181" s="732">
        <v>1</v>
      </c>
      <c r="M181" s="732">
        <v>14506</v>
      </c>
      <c r="N181" s="732">
        <v>1</v>
      </c>
      <c r="O181" s="732">
        <v>14507</v>
      </c>
      <c r="P181" s="746">
        <v>1.0000689369915896</v>
      </c>
      <c r="Q181" s="733">
        <v>14507</v>
      </c>
    </row>
    <row r="182" spans="1:17" ht="14.4" customHeight="1" x14ac:dyDescent="0.3">
      <c r="A182" s="727" t="s">
        <v>1494</v>
      </c>
      <c r="B182" s="728" t="s">
        <v>1296</v>
      </c>
      <c r="C182" s="728" t="s">
        <v>1358</v>
      </c>
      <c r="D182" s="728" t="s">
        <v>1416</v>
      </c>
      <c r="E182" s="728" t="s">
        <v>1417</v>
      </c>
      <c r="F182" s="732"/>
      <c r="G182" s="732"/>
      <c r="H182" s="732"/>
      <c r="I182" s="732"/>
      <c r="J182" s="732"/>
      <c r="K182" s="732"/>
      <c r="L182" s="732"/>
      <c r="M182" s="732"/>
      <c r="N182" s="732">
        <v>1</v>
      </c>
      <c r="O182" s="732">
        <v>509</v>
      </c>
      <c r="P182" s="746"/>
      <c r="Q182" s="733">
        <v>509</v>
      </c>
    </row>
    <row r="183" spans="1:17" ht="14.4" customHeight="1" x14ac:dyDescent="0.3">
      <c r="A183" s="727" t="s">
        <v>1494</v>
      </c>
      <c r="B183" s="728" t="s">
        <v>1296</v>
      </c>
      <c r="C183" s="728" t="s">
        <v>1358</v>
      </c>
      <c r="D183" s="728" t="s">
        <v>1418</v>
      </c>
      <c r="E183" s="728" t="s">
        <v>1419</v>
      </c>
      <c r="F183" s="732">
        <v>1</v>
      </c>
      <c r="G183" s="732">
        <v>2258</v>
      </c>
      <c r="H183" s="732">
        <v>0.32317160440818665</v>
      </c>
      <c r="I183" s="732">
        <v>2258</v>
      </c>
      <c r="J183" s="732">
        <v>3</v>
      </c>
      <c r="K183" s="732">
        <v>6987</v>
      </c>
      <c r="L183" s="732">
        <v>1</v>
      </c>
      <c r="M183" s="732">
        <v>2329</v>
      </c>
      <c r="N183" s="732">
        <v>3</v>
      </c>
      <c r="O183" s="732">
        <v>6990</v>
      </c>
      <c r="P183" s="746">
        <v>1.0004293688278232</v>
      </c>
      <c r="Q183" s="733">
        <v>2330</v>
      </c>
    </row>
    <row r="184" spans="1:17" ht="14.4" customHeight="1" x14ac:dyDescent="0.3">
      <c r="A184" s="727" t="s">
        <v>1494</v>
      </c>
      <c r="B184" s="728" t="s">
        <v>1296</v>
      </c>
      <c r="C184" s="728" t="s">
        <v>1358</v>
      </c>
      <c r="D184" s="728" t="s">
        <v>1434</v>
      </c>
      <c r="E184" s="728" t="s">
        <v>1435</v>
      </c>
      <c r="F184" s="732"/>
      <c r="G184" s="732"/>
      <c r="H184" s="732"/>
      <c r="I184" s="732"/>
      <c r="J184" s="732">
        <v>3</v>
      </c>
      <c r="K184" s="732">
        <v>2154</v>
      </c>
      <c r="L184" s="732">
        <v>1</v>
      </c>
      <c r="M184" s="732">
        <v>718</v>
      </c>
      <c r="N184" s="732">
        <v>5</v>
      </c>
      <c r="O184" s="732">
        <v>3595</v>
      </c>
      <c r="P184" s="746">
        <v>1.6689879294336118</v>
      </c>
      <c r="Q184" s="733">
        <v>719</v>
      </c>
    </row>
    <row r="185" spans="1:17" ht="14.4" customHeight="1" x14ac:dyDescent="0.3">
      <c r="A185" s="727" t="s">
        <v>1495</v>
      </c>
      <c r="B185" s="728" t="s">
        <v>1296</v>
      </c>
      <c r="C185" s="728" t="s">
        <v>1297</v>
      </c>
      <c r="D185" s="728" t="s">
        <v>1438</v>
      </c>
      <c r="E185" s="728" t="s">
        <v>676</v>
      </c>
      <c r="F185" s="732"/>
      <c r="G185" s="732"/>
      <c r="H185" s="732"/>
      <c r="I185" s="732"/>
      <c r="J185" s="732"/>
      <c r="K185" s="732"/>
      <c r="L185" s="732"/>
      <c r="M185" s="732"/>
      <c r="N185" s="732">
        <v>0.3</v>
      </c>
      <c r="O185" s="732">
        <v>602.89</v>
      </c>
      <c r="P185" s="746"/>
      <c r="Q185" s="733">
        <v>2009.6333333333334</v>
      </c>
    </row>
    <row r="186" spans="1:17" ht="14.4" customHeight="1" x14ac:dyDescent="0.3">
      <c r="A186" s="727" t="s">
        <v>1495</v>
      </c>
      <c r="B186" s="728" t="s">
        <v>1296</v>
      </c>
      <c r="C186" s="728" t="s">
        <v>1297</v>
      </c>
      <c r="D186" s="728" t="s">
        <v>1442</v>
      </c>
      <c r="E186" s="728" t="s">
        <v>680</v>
      </c>
      <c r="F186" s="732"/>
      <c r="G186" s="732"/>
      <c r="H186" s="732"/>
      <c r="I186" s="732"/>
      <c r="J186" s="732">
        <v>1.1000000000000001</v>
      </c>
      <c r="K186" s="732">
        <v>1947.88</v>
      </c>
      <c r="L186" s="732">
        <v>1</v>
      </c>
      <c r="M186" s="732">
        <v>1770.8</v>
      </c>
      <c r="N186" s="732">
        <v>1.35</v>
      </c>
      <c r="O186" s="732">
        <v>2455.71</v>
      </c>
      <c r="P186" s="746">
        <v>1.2607090785880033</v>
      </c>
      <c r="Q186" s="733">
        <v>1819.0444444444443</v>
      </c>
    </row>
    <row r="187" spans="1:17" ht="14.4" customHeight="1" x14ac:dyDescent="0.3">
      <c r="A187" s="727" t="s">
        <v>1495</v>
      </c>
      <c r="B187" s="728" t="s">
        <v>1296</v>
      </c>
      <c r="C187" s="728" t="s">
        <v>1297</v>
      </c>
      <c r="D187" s="728" t="s">
        <v>1443</v>
      </c>
      <c r="E187" s="728" t="s">
        <v>678</v>
      </c>
      <c r="F187" s="732"/>
      <c r="G187" s="732"/>
      <c r="H187" s="732"/>
      <c r="I187" s="732"/>
      <c r="J187" s="732">
        <v>0.1</v>
      </c>
      <c r="K187" s="732">
        <v>90.38</v>
      </c>
      <c r="L187" s="732">
        <v>1</v>
      </c>
      <c r="M187" s="732">
        <v>903.8</v>
      </c>
      <c r="N187" s="732">
        <v>0.15000000000000002</v>
      </c>
      <c r="O187" s="732">
        <v>135.57</v>
      </c>
      <c r="P187" s="746">
        <v>1.5</v>
      </c>
      <c r="Q187" s="733">
        <v>903.79999999999984</v>
      </c>
    </row>
    <row r="188" spans="1:17" ht="14.4" customHeight="1" x14ac:dyDescent="0.3">
      <c r="A188" s="727" t="s">
        <v>1495</v>
      </c>
      <c r="B188" s="728" t="s">
        <v>1296</v>
      </c>
      <c r="C188" s="728" t="s">
        <v>1300</v>
      </c>
      <c r="D188" s="728" t="s">
        <v>1305</v>
      </c>
      <c r="E188" s="728" t="s">
        <v>1306</v>
      </c>
      <c r="F188" s="732">
        <v>360</v>
      </c>
      <c r="G188" s="732">
        <v>1915.2</v>
      </c>
      <c r="H188" s="732"/>
      <c r="I188" s="732">
        <v>5.32</v>
      </c>
      <c r="J188" s="732"/>
      <c r="K188" s="732"/>
      <c r="L188" s="732"/>
      <c r="M188" s="732"/>
      <c r="N188" s="732"/>
      <c r="O188" s="732"/>
      <c r="P188" s="746"/>
      <c r="Q188" s="733"/>
    </row>
    <row r="189" spans="1:17" ht="14.4" customHeight="1" x14ac:dyDescent="0.3">
      <c r="A189" s="727" t="s">
        <v>1495</v>
      </c>
      <c r="B189" s="728" t="s">
        <v>1296</v>
      </c>
      <c r="C189" s="728" t="s">
        <v>1300</v>
      </c>
      <c r="D189" s="728" t="s">
        <v>1311</v>
      </c>
      <c r="E189" s="728" t="s">
        <v>1312</v>
      </c>
      <c r="F189" s="732"/>
      <c r="G189" s="732"/>
      <c r="H189" s="732"/>
      <c r="I189" s="732"/>
      <c r="J189" s="732">
        <v>367</v>
      </c>
      <c r="K189" s="732">
        <v>2242.37</v>
      </c>
      <c r="L189" s="732">
        <v>1</v>
      </c>
      <c r="M189" s="732">
        <v>6.1099999999999994</v>
      </c>
      <c r="N189" s="732"/>
      <c r="O189" s="732"/>
      <c r="P189" s="746"/>
      <c r="Q189" s="733"/>
    </row>
    <row r="190" spans="1:17" ht="14.4" customHeight="1" x14ac:dyDescent="0.3">
      <c r="A190" s="727" t="s">
        <v>1495</v>
      </c>
      <c r="B190" s="728" t="s">
        <v>1296</v>
      </c>
      <c r="C190" s="728" t="s">
        <v>1300</v>
      </c>
      <c r="D190" s="728" t="s">
        <v>1313</v>
      </c>
      <c r="E190" s="728" t="s">
        <v>1314</v>
      </c>
      <c r="F190" s="732">
        <v>270</v>
      </c>
      <c r="G190" s="732">
        <v>2273.3999999999996</v>
      </c>
      <c r="H190" s="732">
        <v>1.3879120879120876</v>
      </c>
      <c r="I190" s="732">
        <v>8.4199999999999982</v>
      </c>
      <c r="J190" s="732">
        <v>180</v>
      </c>
      <c r="K190" s="732">
        <v>1638</v>
      </c>
      <c r="L190" s="732">
        <v>1</v>
      </c>
      <c r="M190" s="732">
        <v>9.1</v>
      </c>
      <c r="N190" s="732">
        <v>270</v>
      </c>
      <c r="O190" s="732">
        <v>2467.8000000000002</v>
      </c>
      <c r="P190" s="746">
        <v>1.5065934065934068</v>
      </c>
      <c r="Q190" s="733">
        <v>9.14</v>
      </c>
    </row>
    <row r="191" spans="1:17" ht="14.4" customHeight="1" x14ac:dyDescent="0.3">
      <c r="A191" s="727" t="s">
        <v>1495</v>
      </c>
      <c r="B191" s="728" t="s">
        <v>1296</v>
      </c>
      <c r="C191" s="728" t="s">
        <v>1300</v>
      </c>
      <c r="D191" s="728" t="s">
        <v>1317</v>
      </c>
      <c r="E191" s="728" t="s">
        <v>1318</v>
      </c>
      <c r="F191" s="732">
        <v>140</v>
      </c>
      <c r="G191" s="732">
        <v>1325.8</v>
      </c>
      <c r="H191" s="732">
        <v>0.9248046875</v>
      </c>
      <c r="I191" s="732">
        <v>9.4699999999999989</v>
      </c>
      <c r="J191" s="732">
        <v>140</v>
      </c>
      <c r="K191" s="732">
        <v>1433.6</v>
      </c>
      <c r="L191" s="732">
        <v>1</v>
      </c>
      <c r="M191" s="732">
        <v>10.24</v>
      </c>
      <c r="N191" s="732">
        <v>165</v>
      </c>
      <c r="O191" s="732">
        <v>1687.95</v>
      </c>
      <c r="P191" s="746">
        <v>1.1774204799107144</v>
      </c>
      <c r="Q191" s="733">
        <v>10.23</v>
      </c>
    </row>
    <row r="192" spans="1:17" ht="14.4" customHeight="1" x14ac:dyDescent="0.3">
      <c r="A192" s="727" t="s">
        <v>1495</v>
      </c>
      <c r="B192" s="728" t="s">
        <v>1296</v>
      </c>
      <c r="C192" s="728" t="s">
        <v>1300</v>
      </c>
      <c r="D192" s="728" t="s">
        <v>1325</v>
      </c>
      <c r="E192" s="728" t="s">
        <v>1326</v>
      </c>
      <c r="F192" s="732"/>
      <c r="G192" s="732"/>
      <c r="H192" s="732"/>
      <c r="I192" s="732"/>
      <c r="J192" s="732">
        <v>600</v>
      </c>
      <c r="K192" s="732">
        <v>12228</v>
      </c>
      <c r="L192" s="732">
        <v>1</v>
      </c>
      <c r="M192" s="732">
        <v>20.38</v>
      </c>
      <c r="N192" s="732"/>
      <c r="O192" s="732"/>
      <c r="P192" s="746"/>
      <c r="Q192" s="733"/>
    </row>
    <row r="193" spans="1:17" ht="14.4" customHeight="1" x14ac:dyDescent="0.3">
      <c r="A193" s="727" t="s">
        <v>1495</v>
      </c>
      <c r="B193" s="728" t="s">
        <v>1296</v>
      </c>
      <c r="C193" s="728" t="s">
        <v>1300</v>
      </c>
      <c r="D193" s="728" t="s">
        <v>1335</v>
      </c>
      <c r="E193" s="728" t="s">
        <v>1336</v>
      </c>
      <c r="F193" s="732">
        <v>3348</v>
      </c>
      <c r="G193" s="732">
        <v>11450.16</v>
      </c>
      <c r="H193" s="732">
        <v>1.2072522689699383</v>
      </c>
      <c r="I193" s="732">
        <v>3.42</v>
      </c>
      <c r="J193" s="732">
        <v>2433</v>
      </c>
      <c r="K193" s="732">
        <v>9484.48</v>
      </c>
      <c r="L193" s="732">
        <v>1</v>
      </c>
      <c r="M193" s="732">
        <v>3.8982655158240851</v>
      </c>
      <c r="N193" s="732">
        <v>3003</v>
      </c>
      <c r="O193" s="732">
        <v>11321.31</v>
      </c>
      <c r="P193" s="746">
        <v>1.1936669169000305</v>
      </c>
      <c r="Q193" s="733">
        <v>3.77</v>
      </c>
    </row>
    <row r="194" spans="1:17" ht="14.4" customHeight="1" x14ac:dyDescent="0.3">
      <c r="A194" s="727" t="s">
        <v>1495</v>
      </c>
      <c r="B194" s="728" t="s">
        <v>1296</v>
      </c>
      <c r="C194" s="728" t="s">
        <v>1300</v>
      </c>
      <c r="D194" s="728" t="s">
        <v>1444</v>
      </c>
      <c r="E194" s="728" t="s">
        <v>1445</v>
      </c>
      <c r="F194" s="732">
        <v>508</v>
      </c>
      <c r="G194" s="732">
        <v>17043.400000000001</v>
      </c>
      <c r="H194" s="732">
        <v>0.66363780080664203</v>
      </c>
      <c r="I194" s="732">
        <v>33.550000000000004</v>
      </c>
      <c r="J194" s="732">
        <v>778</v>
      </c>
      <c r="K194" s="732">
        <v>25681.78</v>
      </c>
      <c r="L194" s="732">
        <v>1</v>
      </c>
      <c r="M194" s="732">
        <v>33.01</v>
      </c>
      <c r="N194" s="732">
        <v>881</v>
      </c>
      <c r="O194" s="732">
        <v>29821.85</v>
      </c>
      <c r="P194" s="746">
        <v>1.1612065051565741</v>
      </c>
      <c r="Q194" s="733">
        <v>33.85</v>
      </c>
    </row>
    <row r="195" spans="1:17" ht="14.4" customHeight="1" x14ac:dyDescent="0.3">
      <c r="A195" s="727" t="s">
        <v>1495</v>
      </c>
      <c r="B195" s="728" t="s">
        <v>1296</v>
      </c>
      <c r="C195" s="728" t="s">
        <v>1358</v>
      </c>
      <c r="D195" s="728" t="s">
        <v>1380</v>
      </c>
      <c r="E195" s="728" t="s">
        <v>1381</v>
      </c>
      <c r="F195" s="732">
        <v>1</v>
      </c>
      <c r="G195" s="732">
        <v>1391</v>
      </c>
      <c r="H195" s="732"/>
      <c r="I195" s="732">
        <v>1391</v>
      </c>
      <c r="J195" s="732"/>
      <c r="K195" s="732"/>
      <c r="L195" s="732"/>
      <c r="M195" s="732"/>
      <c r="N195" s="732">
        <v>2</v>
      </c>
      <c r="O195" s="732">
        <v>2862</v>
      </c>
      <c r="P195" s="746"/>
      <c r="Q195" s="733">
        <v>1431</v>
      </c>
    </row>
    <row r="196" spans="1:17" ht="14.4" customHeight="1" x14ac:dyDescent="0.3">
      <c r="A196" s="727" t="s">
        <v>1495</v>
      </c>
      <c r="B196" s="728" t="s">
        <v>1296</v>
      </c>
      <c r="C196" s="728" t="s">
        <v>1358</v>
      </c>
      <c r="D196" s="728" t="s">
        <v>1382</v>
      </c>
      <c r="E196" s="728" t="s">
        <v>1383</v>
      </c>
      <c r="F196" s="732">
        <v>1</v>
      </c>
      <c r="G196" s="732">
        <v>1849</v>
      </c>
      <c r="H196" s="732">
        <v>0.96705020920502094</v>
      </c>
      <c r="I196" s="732">
        <v>1849</v>
      </c>
      <c r="J196" s="732">
        <v>1</v>
      </c>
      <c r="K196" s="732">
        <v>1912</v>
      </c>
      <c r="L196" s="732">
        <v>1</v>
      </c>
      <c r="M196" s="732">
        <v>1912</v>
      </c>
      <c r="N196" s="732">
        <v>1</v>
      </c>
      <c r="O196" s="732">
        <v>1912</v>
      </c>
      <c r="P196" s="746">
        <v>1</v>
      </c>
      <c r="Q196" s="733">
        <v>1912</v>
      </c>
    </row>
    <row r="197" spans="1:17" ht="14.4" customHeight="1" x14ac:dyDescent="0.3">
      <c r="A197" s="727" t="s">
        <v>1495</v>
      </c>
      <c r="B197" s="728" t="s">
        <v>1296</v>
      </c>
      <c r="C197" s="728" t="s">
        <v>1358</v>
      </c>
      <c r="D197" s="728" t="s">
        <v>1396</v>
      </c>
      <c r="E197" s="728" t="s">
        <v>1397</v>
      </c>
      <c r="F197" s="732">
        <v>12</v>
      </c>
      <c r="G197" s="732">
        <v>21144</v>
      </c>
      <c r="H197" s="732">
        <v>1.9309589041095891</v>
      </c>
      <c r="I197" s="732">
        <v>1762</v>
      </c>
      <c r="J197" s="732">
        <v>6</v>
      </c>
      <c r="K197" s="732">
        <v>10950</v>
      </c>
      <c r="L197" s="732">
        <v>1</v>
      </c>
      <c r="M197" s="732">
        <v>1825</v>
      </c>
      <c r="N197" s="732">
        <v>9</v>
      </c>
      <c r="O197" s="732">
        <v>16425</v>
      </c>
      <c r="P197" s="746">
        <v>1.5</v>
      </c>
      <c r="Q197" s="733">
        <v>1825</v>
      </c>
    </row>
    <row r="198" spans="1:17" ht="14.4" customHeight="1" x14ac:dyDescent="0.3">
      <c r="A198" s="727" t="s">
        <v>1495</v>
      </c>
      <c r="B198" s="728" t="s">
        <v>1296</v>
      </c>
      <c r="C198" s="728" t="s">
        <v>1358</v>
      </c>
      <c r="D198" s="728" t="s">
        <v>1398</v>
      </c>
      <c r="E198" s="728" t="s">
        <v>1399</v>
      </c>
      <c r="F198" s="732"/>
      <c r="G198" s="732"/>
      <c r="H198" s="732"/>
      <c r="I198" s="732"/>
      <c r="J198" s="732">
        <v>1</v>
      </c>
      <c r="K198" s="732">
        <v>429</v>
      </c>
      <c r="L198" s="732">
        <v>1</v>
      </c>
      <c r="M198" s="732">
        <v>429</v>
      </c>
      <c r="N198" s="732"/>
      <c r="O198" s="732"/>
      <c r="P198" s="746"/>
      <c r="Q198" s="733"/>
    </row>
    <row r="199" spans="1:17" ht="14.4" customHeight="1" x14ac:dyDescent="0.3">
      <c r="A199" s="727" t="s">
        <v>1495</v>
      </c>
      <c r="B199" s="728" t="s">
        <v>1296</v>
      </c>
      <c r="C199" s="728" t="s">
        <v>1358</v>
      </c>
      <c r="D199" s="728" t="s">
        <v>1455</v>
      </c>
      <c r="E199" s="728" t="s">
        <v>1456</v>
      </c>
      <c r="F199" s="732">
        <v>1</v>
      </c>
      <c r="G199" s="732">
        <v>14340</v>
      </c>
      <c r="H199" s="732">
        <v>0.49427822969805596</v>
      </c>
      <c r="I199" s="732">
        <v>14340</v>
      </c>
      <c r="J199" s="732">
        <v>2</v>
      </c>
      <c r="K199" s="732">
        <v>29012</v>
      </c>
      <c r="L199" s="732">
        <v>1</v>
      </c>
      <c r="M199" s="732">
        <v>14506</v>
      </c>
      <c r="N199" s="732">
        <v>4</v>
      </c>
      <c r="O199" s="732">
        <v>58028</v>
      </c>
      <c r="P199" s="746">
        <v>2.0001378739831792</v>
      </c>
      <c r="Q199" s="733">
        <v>14507</v>
      </c>
    </row>
    <row r="200" spans="1:17" ht="14.4" customHeight="1" x14ac:dyDescent="0.3">
      <c r="A200" s="727" t="s">
        <v>1495</v>
      </c>
      <c r="B200" s="728" t="s">
        <v>1296</v>
      </c>
      <c r="C200" s="728" t="s">
        <v>1358</v>
      </c>
      <c r="D200" s="728" t="s">
        <v>1414</v>
      </c>
      <c r="E200" s="728" t="s">
        <v>1415</v>
      </c>
      <c r="F200" s="732">
        <v>5</v>
      </c>
      <c r="G200" s="732">
        <v>6470</v>
      </c>
      <c r="H200" s="732">
        <v>1.6070541480377547</v>
      </c>
      <c r="I200" s="732">
        <v>1294</v>
      </c>
      <c r="J200" s="732">
        <v>3</v>
      </c>
      <c r="K200" s="732">
        <v>4026</v>
      </c>
      <c r="L200" s="732">
        <v>1</v>
      </c>
      <c r="M200" s="732">
        <v>1342</v>
      </c>
      <c r="N200" s="732">
        <v>4</v>
      </c>
      <c r="O200" s="732">
        <v>5368</v>
      </c>
      <c r="P200" s="746">
        <v>1.3333333333333333</v>
      </c>
      <c r="Q200" s="733">
        <v>1342</v>
      </c>
    </row>
    <row r="201" spans="1:17" ht="14.4" customHeight="1" x14ac:dyDescent="0.3">
      <c r="A201" s="727" t="s">
        <v>1495</v>
      </c>
      <c r="B201" s="728" t="s">
        <v>1296</v>
      </c>
      <c r="C201" s="728" t="s">
        <v>1358</v>
      </c>
      <c r="D201" s="728" t="s">
        <v>1416</v>
      </c>
      <c r="E201" s="728" t="s">
        <v>1417</v>
      </c>
      <c r="F201" s="732">
        <v>2</v>
      </c>
      <c r="G201" s="732">
        <v>980</v>
      </c>
      <c r="H201" s="732"/>
      <c r="I201" s="732">
        <v>490</v>
      </c>
      <c r="J201" s="732"/>
      <c r="K201" s="732"/>
      <c r="L201" s="732"/>
      <c r="M201" s="732"/>
      <c r="N201" s="732"/>
      <c r="O201" s="732"/>
      <c r="P201" s="746"/>
      <c r="Q201" s="733"/>
    </row>
    <row r="202" spans="1:17" ht="14.4" customHeight="1" x14ac:dyDescent="0.3">
      <c r="A202" s="727" t="s">
        <v>1495</v>
      </c>
      <c r="B202" s="728" t="s">
        <v>1296</v>
      </c>
      <c r="C202" s="728" t="s">
        <v>1358</v>
      </c>
      <c r="D202" s="728" t="s">
        <v>1418</v>
      </c>
      <c r="E202" s="728" t="s">
        <v>1419</v>
      </c>
      <c r="F202" s="732"/>
      <c r="G202" s="732"/>
      <c r="H202" s="732"/>
      <c r="I202" s="732"/>
      <c r="J202" s="732">
        <v>1</v>
      </c>
      <c r="K202" s="732">
        <v>2329</v>
      </c>
      <c r="L202" s="732">
        <v>1</v>
      </c>
      <c r="M202" s="732">
        <v>2329</v>
      </c>
      <c r="N202" s="732"/>
      <c r="O202" s="732"/>
      <c r="P202" s="746"/>
      <c r="Q202" s="733"/>
    </row>
    <row r="203" spans="1:17" ht="14.4" customHeight="1" x14ac:dyDescent="0.3">
      <c r="A203" s="727" t="s">
        <v>1495</v>
      </c>
      <c r="B203" s="728" t="s">
        <v>1296</v>
      </c>
      <c r="C203" s="728" t="s">
        <v>1358</v>
      </c>
      <c r="D203" s="728" t="s">
        <v>1428</v>
      </c>
      <c r="E203" s="728" t="s">
        <v>1429</v>
      </c>
      <c r="F203" s="732">
        <v>1</v>
      </c>
      <c r="G203" s="732">
        <v>502</v>
      </c>
      <c r="H203" s="732">
        <v>0.95619047619047615</v>
      </c>
      <c r="I203" s="732">
        <v>502</v>
      </c>
      <c r="J203" s="732">
        <v>1</v>
      </c>
      <c r="K203" s="732">
        <v>525</v>
      </c>
      <c r="L203" s="732">
        <v>1</v>
      </c>
      <c r="M203" s="732">
        <v>525</v>
      </c>
      <c r="N203" s="732"/>
      <c r="O203" s="732"/>
      <c r="P203" s="746"/>
      <c r="Q203" s="733"/>
    </row>
    <row r="204" spans="1:17" ht="14.4" customHeight="1" x14ac:dyDescent="0.3">
      <c r="A204" s="727" t="s">
        <v>1495</v>
      </c>
      <c r="B204" s="728" t="s">
        <v>1296</v>
      </c>
      <c r="C204" s="728" t="s">
        <v>1358</v>
      </c>
      <c r="D204" s="728" t="s">
        <v>1434</v>
      </c>
      <c r="E204" s="728" t="s">
        <v>1435</v>
      </c>
      <c r="F204" s="732"/>
      <c r="G204" s="732"/>
      <c r="H204" s="732"/>
      <c r="I204" s="732"/>
      <c r="J204" s="732">
        <v>1</v>
      </c>
      <c r="K204" s="732">
        <v>718</v>
      </c>
      <c r="L204" s="732">
        <v>1</v>
      </c>
      <c r="M204" s="732">
        <v>718</v>
      </c>
      <c r="N204" s="732"/>
      <c r="O204" s="732"/>
      <c r="P204" s="746"/>
      <c r="Q204" s="733"/>
    </row>
    <row r="205" spans="1:17" ht="14.4" customHeight="1" x14ac:dyDescent="0.3">
      <c r="A205" s="727" t="s">
        <v>1496</v>
      </c>
      <c r="B205" s="728" t="s">
        <v>1296</v>
      </c>
      <c r="C205" s="728" t="s">
        <v>1297</v>
      </c>
      <c r="D205" s="728" t="s">
        <v>1438</v>
      </c>
      <c r="E205" s="728" t="s">
        <v>676</v>
      </c>
      <c r="F205" s="732">
        <v>0.4</v>
      </c>
      <c r="G205" s="732">
        <v>761.07</v>
      </c>
      <c r="H205" s="732"/>
      <c r="I205" s="732">
        <v>1902.675</v>
      </c>
      <c r="J205" s="732"/>
      <c r="K205" s="732"/>
      <c r="L205" s="732"/>
      <c r="M205" s="732"/>
      <c r="N205" s="732"/>
      <c r="O205" s="732"/>
      <c r="P205" s="746"/>
      <c r="Q205" s="733"/>
    </row>
    <row r="206" spans="1:17" ht="14.4" customHeight="1" x14ac:dyDescent="0.3">
      <c r="A206" s="727" t="s">
        <v>1496</v>
      </c>
      <c r="B206" s="728" t="s">
        <v>1296</v>
      </c>
      <c r="C206" s="728" t="s">
        <v>1297</v>
      </c>
      <c r="D206" s="728" t="s">
        <v>1442</v>
      </c>
      <c r="E206" s="728" t="s">
        <v>680</v>
      </c>
      <c r="F206" s="732">
        <v>0.95</v>
      </c>
      <c r="G206" s="732">
        <v>1682.26</v>
      </c>
      <c r="H206" s="732"/>
      <c r="I206" s="732">
        <v>1770.8000000000002</v>
      </c>
      <c r="J206" s="732"/>
      <c r="K206" s="732"/>
      <c r="L206" s="732"/>
      <c r="M206" s="732"/>
      <c r="N206" s="732">
        <v>1.9</v>
      </c>
      <c r="O206" s="732">
        <v>3456.1699999999996</v>
      </c>
      <c r="P206" s="746"/>
      <c r="Q206" s="733">
        <v>1819.0368421052631</v>
      </c>
    </row>
    <row r="207" spans="1:17" ht="14.4" customHeight="1" x14ac:dyDescent="0.3">
      <c r="A207" s="727" t="s">
        <v>1496</v>
      </c>
      <c r="B207" s="728" t="s">
        <v>1296</v>
      </c>
      <c r="C207" s="728" t="s">
        <v>1297</v>
      </c>
      <c r="D207" s="728" t="s">
        <v>1443</v>
      </c>
      <c r="E207" s="728" t="s">
        <v>678</v>
      </c>
      <c r="F207" s="732">
        <v>0.1</v>
      </c>
      <c r="G207" s="732">
        <v>90.38</v>
      </c>
      <c r="H207" s="732"/>
      <c r="I207" s="732">
        <v>903.8</v>
      </c>
      <c r="J207" s="732"/>
      <c r="K207" s="732"/>
      <c r="L207" s="732"/>
      <c r="M207" s="732"/>
      <c r="N207" s="732">
        <v>0.08</v>
      </c>
      <c r="O207" s="732">
        <v>67.78</v>
      </c>
      <c r="P207" s="746"/>
      <c r="Q207" s="733">
        <v>847.25</v>
      </c>
    </row>
    <row r="208" spans="1:17" ht="14.4" customHeight="1" x14ac:dyDescent="0.3">
      <c r="A208" s="727" t="s">
        <v>1496</v>
      </c>
      <c r="B208" s="728" t="s">
        <v>1296</v>
      </c>
      <c r="C208" s="728" t="s">
        <v>1300</v>
      </c>
      <c r="D208" s="728" t="s">
        <v>1305</v>
      </c>
      <c r="E208" s="728" t="s">
        <v>1306</v>
      </c>
      <c r="F208" s="732"/>
      <c r="G208" s="732"/>
      <c r="H208" s="732"/>
      <c r="I208" s="732"/>
      <c r="J208" s="732"/>
      <c r="K208" s="732"/>
      <c r="L208" s="732"/>
      <c r="M208" s="732"/>
      <c r="N208" s="732">
        <v>180</v>
      </c>
      <c r="O208" s="732">
        <v>1288.8</v>
      </c>
      <c r="P208" s="746"/>
      <c r="Q208" s="733">
        <v>7.16</v>
      </c>
    </row>
    <row r="209" spans="1:17" ht="14.4" customHeight="1" x14ac:dyDescent="0.3">
      <c r="A209" s="727" t="s">
        <v>1496</v>
      </c>
      <c r="B209" s="728" t="s">
        <v>1296</v>
      </c>
      <c r="C209" s="728" t="s">
        <v>1300</v>
      </c>
      <c r="D209" s="728" t="s">
        <v>1331</v>
      </c>
      <c r="E209" s="728" t="s">
        <v>1332</v>
      </c>
      <c r="F209" s="732"/>
      <c r="G209" s="732"/>
      <c r="H209" s="732"/>
      <c r="I209" s="732"/>
      <c r="J209" s="732"/>
      <c r="K209" s="732"/>
      <c r="L209" s="732"/>
      <c r="M209" s="732"/>
      <c r="N209" s="732">
        <v>1</v>
      </c>
      <c r="O209" s="732">
        <v>1986.65</v>
      </c>
      <c r="P209" s="746"/>
      <c r="Q209" s="733">
        <v>1986.65</v>
      </c>
    </row>
    <row r="210" spans="1:17" ht="14.4" customHeight="1" x14ac:dyDescent="0.3">
      <c r="A210" s="727" t="s">
        <v>1496</v>
      </c>
      <c r="B210" s="728" t="s">
        <v>1296</v>
      </c>
      <c r="C210" s="728" t="s">
        <v>1300</v>
      </c>
      <c r="D210" s="728" t="s">
        <v>1444</v>
      </c>
      <c r="E210" s="728" t="s">
        <v>1445</v>
      </c>
      <c r="F210" s="732">
        <v>1191</v>
      </c>
      <c r="G210" s="732">
        <v>39958.050000000003</v>
      </c>
      <c r="H210" s="732"/>
      <c r="I210" s="732">
        <v>33.550000000000004</v>
      </c>
      <c r="J210" s="732"/>
      <c r="K210" s="732"/>
      <c r="L210" s="732"/>
      <c r="M210" s="732"/>
      <c r="N210" s="732">
        <v>960</v>
      </c>
      <c r="O210" s="732">
        <v>32362.37</v>
      </c>
      <c r="P210" s="746"/>
      <c r="Q210" s="733">
        <v>33.710802083333334</v>
      </c>
    </row>
    <row r="211" spans="1:17" ht="14.4" customHeight="1" x14ac:dyDescent="0.3">
      <c r="A211" s="727" t="s">
        <v>1496</v>
      </c>
      <c r="B211" s="728" t="s">
        <v>1296</v>
      </c>
      <c r="C211" s="728" t="s">
        <v>1450</v>
      </c>
      <c r="D211" s="728" t="s">
        <v>1451</v>
      </c>
      <c r="E211" s="728" t="s">
        <v>1452</v>
      </c>
      <c r="F211" s="732">
        <v>3</v>
      </c>
      <c r="G211" s="732">
        <v>2652.96</v>
      </c>
      <c r="H211" s="732"/>
      <c r="I211" s="732">
        <v>884.32</v>
      </c>
      <c r="J211" s="732"/>
      <c r="K211" s="732"/>
      <c r="L211" s="732"/>
      <c r="M211" s="732"/>
      <c r="N211" s="732"/>
      <c r="O211" s="732"/>
      <c r="P211" s="746"/>
      <c r="Q211" s="733"/>
    </row>
    <row r="212" spans="1:17" ht="14.4" customHeight="1" x14ac:dyDescent="0.3">
      <c r="A212" s="727" t="s">
        <v>1496</v>
      </c>
      <c r="B212" s="728" t="s">
        <v>1296</v>
      </c>
      <c r="C212" s="728" t="s">
        <v>1358</v>
      </c>
      <c r="D212" s="728" t="s">
        <v>1359</v>
      </c>
      <c r="E212" s="728" t="s">
        <v>1360</v>
      </c>
      <c r="F212" s="732"/>
      <c r="G212" s="732"/>
      <c r="H212" s="732"/>
      <c r="I212" s="732"/>
      <c r="J212" s="732">
        <v>1</v>
      </c>
      <c r="K212" s="732">
        <v>37</v>
      </c>
      <c r="L212" s="732">
        <v>1</v>
      </c>
      <c r="M212" s="732">
        <v>37</v>
      </c>
      <c r="N212" s="732"/>
      <c r="O212" s="732"/>
      <c r="P212" s="746"/>
      <c r="Q212" s="733"/>
    </row>
    <row r="213" spans="1:17" ht="14.4" customHeight="1" x14ac:dyDescent="0.3">
      <c r="A213" s="727" t="s">
        <v>1496</v>
      </c>
      <c r="B213" s="728" t="s">
        <v>1296</v>
      </c>
      <c r="C213" s="728" t="s">
        <v>1358</v>
      </c>
      <c r="D213" s="728" t="s">
        <v>1390</v>
      </c>
      <c r="E213" s="728" t="s">
        <v>1391</v>
      </c>
      <c r="F213" s="732"/>
      <c r="G213" s="732"/>
      <c r="H213" s="732"/>
      <c r="I213" s="732"/>
      <c r="J213" s="732"/>
      <c r="K213" s="732"/>
      <c r="L213" s="732"/>
      <c r="M213" s="732"/>
      <c r="N213" s="732">
        <v>1</v>
      </c>
      <c r="O213" s="732">
        <v>682</v>
      </c>
      <c r="P213" s="746"/>
      <c r="Q213" s="733">
        <v>682</v>
      </c>
    </row>
    <row r="214" spans="1:17" ht="14.4" customHeight="1" x14ac:dyDescent="0.3">
      <c r="A214" s="727" t="s">
        <v>1496</v>
      </c>
      <c r="B214" s="728" t="s">
        <v>1296</v>
      </c>
      <c r="C214" s="728" t="s">
        <v>1358</v>
      </c>
      <c r="D214" s="728" t="s">
        <v>1396</v>
      </c>
      <c r="E214" s="728" t="s">
        <v>1397</v>
      </c>
      <c r="F214" s="732"/>
      <c r="G214" s="732"/>
      <c r="H214" s="732"/>
      <c r="I214" s="732"/>
      <c r="J214" s="732"/>
      <c r="K214" s="732"/>
      <c r="L214" s="732"/>
      <c r="M214" s="732"/>
      <c r="N214" s="732">
        <v>1</v>
      </c>
      <c r="O214" s="732">
        <v>1825</v>
      </c>
      <c r="P214" s="746"/>
      <c r="Q214" s="733">
        <v>1825</v>
      </c>
    </row>
    <row r="215" spans="1:17" ht="14.4" customHeight="1" x14ac:dyDescent="0.3">
      <c r="A215" s="727" t="s">
        <v>1496</v>
      </c>
      <c r="B215" s="728" t="s">
        <v>1296</v>
      </c>
      <c r="C215" s="728" t="s">
        <v>1358</v>
      </c>
      <c r="D215" s="728" t="s">
        <v>1455</v>
      </c>
      <c r="E215" s="728" t="s">
        <v>1456</v>
      </c>
      <c r="F215" s="732">
        <v>3</v>
      </c>
      <c r="G215" s="732">
        <v>43020</v>
      </c>
      <c r="H215" s="732"/>
      <c r="I215" s="732">
        <v>14340</v>
      </c>
      <c r="J215" s="732"/>
      <c r="K215" s="732"/>
      <c r="L215" s="732"/>
      <c r="M215" s="732"/>
      <c r="N215" s="732">
        <v>5</v>
      </c>
      <c r="O215" s="732">
        <v>72535</v>
      </c>
      <c r="P215" s="746"/>
      <c r="Q215" s="733">
        <v>14507</v>
      </c>
    </row>
    <row r="216" spans="1:17" ht="14.4" customHeight="1" x14ac:dyDescent="0.3">
      <c r="A216" s="727" t="s">
        <v>1496</v>
      </c>
      <c r="B216" s="728" t="s">
        <v>1296</v>
      </c>
      <c r="C216" s="728" t="s">
        <v>1358</v>
      </c>
      <c r="D216" s="728" t="s">
        <v>1416</v>
      </c>
      <c r="E216" s="728" t="s">
        <v>1417</v>
      </c>
      <c r="F216" s="732"/>
      <c r="G216" s="732"/>
      <c r="H216" s="732"/>
      <c r="I216" s="732"/>
      <c r="J216" s="732"/>
      <c r="K216" s="732"/>
      <c r="L216" s="732"/>
      <c r="M216" s="732"/>
      <c r="N216" s="732">
        <v>1</v>
      </c>
      <c r="O216" s="732">
        <v>509</v>
      </c>
      <c r="P216" s="746"/>
      <c r="Q216" s="733">
        <v>509</v>
      </c>
    </row>
    <row r="217" spans="1:17" ht="14.4" customHeight="1" x14ac:dyDescent="0.3">
      <c r="A217" s="727" t="s">
        <v>1497</v>
      </c>
      <c r="B217" s="728" t="s">
        <v>1296</v>
      </c>
      <c r="C217" s="728" t="s">
        <v>1297</v>
      </c>
      <c r="D217" s="728" t="s">
        <v>1438</v>
      </c>
      <c r="E217" s="728" t="s">
        <v>676</v>
      </c>
      <c r="F217" s="732">
        <v>0.45</v>
      </c>
      <c r="G217" s="732">
        <v>856.2</v>
      </c>
      <c r="H217" s="732"/>
      <c r="I217" s="732">
        <v>1902.6666666666667</v>
      </c>
      <c r="J217" s="732"/>
      <c r="K217" s="732"/>
      <c r="L217" s="732"/>
      <c r="M217" s="732"/>
      <c r="N217" s="732"/>
      <c r="O217" s="732"/>
      <c r="P217" s="746"/>
      <c r="Q217" s="733"/>
    </row>
    <row r="218" spans="1:17" ht="14.4" customHeight="1" x14ac:dyDescent="0.3">
      <c r="A218" s="727" t="s">
        <v>1497</v>
      </c>
      <c r="B218" s="728" t="s">
        <v>1296</v>
      </c>
      <c r="C218" s="728" t="s">
        <v>1297</v>
      </c>
      <c r="D218" s="728" t="s">
        <v>1441</v>
      </c>
      <c r="E218" s="728" t="s">
        <v>680</v>
      </c>
      <c r="F218" s="732">
        <v>0.16</v>
      </c>
      <c r="G218" s="732">
        <v>1416.6399999999999</v>
      </c>
      <c r="H218" s="732">
        <v>7.9999999999999991</v>
      </c>
      <c r="I218" s="732">
        <v>8853.9999999999982</v>
      </c>
      <c r="J218" s="732">
        <v>0.02</v>
      </c>
      <c r="K218" s="732">
        <v>177.08</v>
      </c>
      <c r="L218" s="732">
        <v>1</v>
      </c>
      <c r="M218" s="732">
        <v>8854</v>
      </c>
      <c r="N218" s="732"/>
      <c r="O218" s="732"/>
      <c r="P218" s="746"/>
      <c r="Q218" s="733"/>
    </row>
    <row r="219" spans="1:17" ht="14.4" customHeight="1" x14ac:dyDescent="0.3">
      <c r="A219" s="727" t="s">
        <v>1497</v>
      </c>
      <c r="B219" s="728" t="s">
        <v>1296</v>
      </c>
      <c r="C219" s="728" t="s">
        <v>1297</v>
      </c>
      <c r="D219" s="728" t="s">
        <v>1442</v>
      </c>
      <c r="E219" s="728" t="s">
        <v>680</v>
      </c>
      <c r="F219" s="732">
        <v>4.1500000000000004</v>
      </c>
      <c r="G219" s="732">
        <v>7348.8199999999988</v>
      </c>
      <c r="H219" s="732">
        <v>0.65098039215686276</v>
      </c>
      <c r="I219" s="732">
        <v>1770.7999999999995</v>
      </c>
      <c r="J219" s="732">
        <v>6.38</v>
      </c>
      <c r="K219" s="732">
        <v>11288.849999999999</v>
      </c>
      <c r="L219" s="732">
        <v>1</v>
      </c>
      <c r="M219" s="732">
        <v>1769.4122257053289</v>
      </c>
      <c r="N219" s="732">
        <v>2.2000000000000002</v>
      </c>
      <c r="O219" s="732">
        <v>4001.8900000000003</v>
      </c>
      <c r="P219" s="746">
        <v>0.35449935112965458</v>
      </c>
      <c r="Q219" s="733">
        <v>1819.0409090909091</v>
      </c>
    </row>
    <row r="220" spans="1:17" ht="14.4" customHeight="1" x14ac:dyDescent="0.3">
      <c r="A220" s="727" t="s">
        <v>1497</v>
      </c>
      <c r="B220" s="728" t="s">
        <v>1296</v>
      </c>
      <c r="C220" s="728" t="s">
        <v>1297</v>
      </c>
      <c r="D220" s="728" t="s">
        <v>1443</v>
      </c>
      <c r="E220" s="728" t="s">
        <v>678</v>
      </c>
      <c r="F220" s="732">
        <v>0.35</v>
      </c>
      <c r="G220" s="732">
        <v>316.33</v>
      </c>
      <c r="H220" s="732">
        <v>0.875</v>
      </c>
      <c r="I220" s="732">
        <v>903.80000000000007</v>
      </c>
      <c r="J220" s="732">
        <v>0.39999999999999997</v>
      </c>
      <c r="K220" s="732">
        <v>361.52</v>
      </c>
      <c r="L220" s="732">
        <v>1</v>
      </c>
      <c r="M220" s="732">
        <v>903.80000000000007</v>
      </c>
      <c r="N220" s="732">
        <v>0.25</v>
      </c>
      <c r="O220" s="732">
        <v>225.95</v>
      </c>
      <c r="P220" s="746">
        <v>0.625</v>
      </c>
      <c r="Q220" s="733">
        <v>903.8</v>
      </c>
    </row>
    <row r="221" spans="1:17" ht="14.4" customHeight="1" x14ac:dyDescent="0.3">
      <c r="A221" s="727" t="s">
        <v>1497</v>
      </c>
      <c r="B221" s="728" t="s">
        <v>1296</v>
      </c>
      <c r="C221" s="728" t="s">
        <v>1300</v>
      </c>
      <c r="D221" s="728" t="s">
        <v>1305</v>
      </c>
      <c r="E221" s="728" t="s">
        <v>1306</v>
      </c>
      <c r="F221" s="732">
        <v>4380</v>
      </c>
      <c r="G221" s="732">
        <v>23301.599999999995</v>
      </c>
      <c r="H221" s="732">
        <v>0.91062782109150575</v>
      </c>
      <c r="I221" s="732">
        <v>5.3199999999999985</v>
      </c>
      <c r="J221" s="732">
        <v>4874</v>
      </c>
      <c r="K221" s="732">
        <v>25588.5</v>
      </c>
      <c r="L221" s="732">
        <v>1</v>
      </c>
      <c r="M221" s="732">
        <v>5.25</v>
      </c>
      <c r="N221" s="732">
        <v>7950</v>
      </c>
      <c r="O221" s="732">
        <v>54603.600000000013</v>
      </c>
      <c r="P221" s="746">
        <v>2.1339117181546401</v>
      </c>
      <c r="Q221" s="733">
        <v>6.8683773584905676</v>
      </c>
    </row>
    <row r="222" spans="1:17" ht="14.4" customHeight="1" x14ac:dyDescent="0.3">
      <c r="A222" s="727" t="s">
        <v>1497</v>
      </c>
      <c r="B222" s="728" t="s">
        <v>1296</v>
      </c>
      <c r="C222" s="728" t="s">
        <v>1300</v>
      </c>
      <c r="D222" s="728" t="s">
        <v>1311</v>
      </c>
      <c r="E222" s="728" t="s">
        <v>1312</v>
      </c>
      <c r="F222" s="732">
        <v>1287</v>
      </c>
      <c r="G222" s="732">
        <v>7516.08</v>
      </c>
      <c r="H222" s="732">
        <v>1.6851063829787234</v>
      </c>
      <c r="I222" s="732">
        <v>5.84</v>
      </c>
      <c r="J222" s="732">
        <v>730</v>
      </c>
      <c r="K222" s="732">
        <v>4460.3</v>
      </c>
      <c r="L222" s="732">
        <v>1</v>
      </c>
      <c r="M222" s="732">
        <v>6.11</v>
      </c>
      <c r="N222" s="732">
        <v>605</v>
      </c>
      <c r="O222" s="732">
        <v>3200.45</v>
      </c>
      <c r="P222" s="746">
        <v>0.71754142098065143</v>
      </c>
      <c r="Q222" s="733">
        <v>5.29</v>
      </c>
    </row>
    <row r="223" spans="1:17" ht="14.4" customHeight="1" x14ac:dyDescent="0.3">
      <c r="A223" s="727" t="s">
        <v>1497</v>
      </c>
      <c r="B223" s="728" t="s">
        <v>1296</v>
      </c>
      <c r="C223" s="728" t="s">
        <v>1300</v>
      </c>
      <c r="D223" s="728" t="s">
        <v>1315</v>
      </c>
      <c r="E223" s="728" t="s">
        <v>1316</v>
      </c>
      <c r="F223" s="732">
        <v>550</v>
      </c>
      <c r="G223" s="732">
        <v>4427.5</v>
      </c>
      <c r="H223" s="732">
        <v>3.7262245413230093</v>
      </c>
      <c r="I223" s="732">
        <v>8.0500000000000007</v>
      </c>
      <c r="J223" s="732">
        <v>130</v>
      </c>
      <c r="K223" s="732">
        <v>1188.2</v>
      </c>
      <c r="L223" s="732">
        <v>1</v>
      </c>
      <c r="M223" s="732">
        <v>9.14</v>
      </c>
      <c r="N223" s="732">
        <v>495</v>
      </c>
      <c r="O223" s="732">
        <v>4544.1000000000004</v>
      </c>
      <c r="P223" s="746">
        <v>3.8243561689951187</v>
      </c>
      <c r="Q223" s="733">
        <v>9.1800000000000015</v>
      </c>
    </row>
    <row r="224" spans="1:17" ht="14.4" customHeight="1" x14ac:dyDescent="0.3">
      <c r="A224" s="727" t="s">
        <v>1497</v>
      </c>
      <c r="B224" s="728" t="s">
        <v>1296</v>
      </c>
      <c r="C224" s="728" t="s">
        <v>1300</v>
      </c>
      <c r="D224" s="728" t="s">
        <v>1317</v>
      </c>
      <c r="E224" s="728" t="s">
        <v>1318</v>
      </c>
      <c r="F224" s="732">
        <v>120</v>
      </c>
      <c r="G224" s="732">
        <v>1136.4000000000001</v>
      </c>
      <c r="H224" s="732"/>
      <c r="I224" s="732">
        <v>9.4700000000000006</v>
      </c>
      <c r="J224" s="732"/>
      <c r="K224" s="732"/>
      <c r="L224" s="732"/>
      <c r="M224" s="732"/>
      <c r="N224" s="732"/>
      <c r="O224" s="732"/>
      <c r="P224" s="746"/>
      <c r="Q224" s="733"/>
    </row>
    <row r="225" spans="1:17" ht="14.4" customHeight="1" x14ac:dyDescent="0.3">
      <c r="A225" s="727" t="s">
        <v>1497</v>
      </c>
      <c r="B225" s="728" t="s">
        <v>1296</v>
      </c>
      <c r="C225" s="728" t="s">
        <v>1300</v>
      </c>
      <c r="D225" s="728" t="s">
        <v>1325</v>
      </c>
      <c r="E225" s="728" t="s">
        <v>1326</v>
      </c>
      <c r="F225" s="732">
        <v>460</v>
      </c>
      <c r="G225" s="732">
        <v>9172.4</v>
      </c>
      <c r="H225" s="732"/>
      <c r="I225" s="732">
        <v>19.939999999999998</v>
      </c>
      <c r="J225" s="732"/>
      <c r="K225" s="732"/>
      <c r="L225" s="732"/>
      <c r="M225" s="732"/>
      <c r="N225" s="732"/>
      <c r="O225" s="732"/>
      <c r="P225" s="746"/>
      <c r="Q225" s="733"/>
    </row>
    <row r="226" spans="1:17" ht="14.4" customHeight="1" x14ac:dyDescent="0.3">
      <c r="A226" s="727" t="s">
        <v>1497</v>
      </c>
      <c r="B226" s="728" t="s">
        <v>1296</v>
      </c>
      <c r="C226" s="728" t="s">
        <v>1300</v>
      </c>
      <c r="D226" s="728" t="s">
        <v>1331</v>
      </c>
      <c r="E226" s="728" t="s">
        <v>1332</v>
      </c>
      <c r="F226" s="732">
        <v>14</v>
      </c>
      <c r="G226" s="732">
        <v>30710.120000000003</v>
      </c>
      <c r="H226" s="732">
        <v>0.78850406138342788</v>
      </c>
      <c r="I226" s="732">
        <v>2193.5800000000004</v>
      </c>
      <c r="J226" s="732">
        <v>18</v>
      </c>
      <c r="K226" s="732">
        <v>38947.319999999992</v>
      </c>
      <c r="L226" s="732">
        <v>1</v>
      </c>
      <c r="M226" s="732">
        <v>2163.7399999999998</v>
      </c>
      <c r="N226" s="732">
        <v>32</v>
      </c>
      <c r="O226" s="732">
        <v>63572.800000000017</v>
      </c>
      <c r="P226" s="746">
        <v>1.6322766239114792</v>
      </c>
      <c r="Q226" s="733">
        <v>1986.6500000000005</v>
      </c>
    </row>
    <row r="227" spans="1:17" ht="14.4" customHeight="1" x14ac:dyDescent="0.3">
      <c r="A227" s="727" t="s">
        <v>1497</v>
      </c>
      <c r="B227" s="728" t="s">
        <v>1296</v>
      </c>
      <c r="C227" s="728" t="s">
        <v>1300</v>
      </c>
      <c r="D227" s="728" t="s">
        <v>1335</v>
      </c>
      <c r="E227" s="728" t="s">
        <v>1336</v>
      </c>
      <c r="F227" s="732">
        <v>19117</v>
      </c>
      <c r="G227" s="732">
        <v>65380.14</v>
      </c>
      <c r="H227" s="732">
        <v>2.0875478262313329</v>
      </c>
      <c r="I227" s="732">
        <v>3.42</v>
      </c>
      <c r="J227" s="732">
        <v>7659</v>
      </c>
      <c r="K227" s="732">
        <v>31319.11</v>
      </c>
      <c r="L227" s="732">
        <v>1</v>
      </c>
      <c r="M227" s="732">
        <v>4.0891904948426685</v>
      </c>
      <c r="N227" s="732">
        <v>3962</v>
      </c>
      <c r="O227" s="732">
        <v>14936.739999999998</v>
      </c>
      <c r="P227" s="746">
        <v>0.47692095975907356</v>
      </c>
      <c r="Q227" s="733">
        <v>3.7699999999999996</v>
      </c>
    </row>
    <row r="228" spans="1:17" ht="14.4" customHeight="1" x14ac:dyDescent="0.3">
      <c r="A228" s="727" t="s">
        <v>1497</v>
      </c>
      <c r="B228" s="728" t="s">
        <v>1296</v>
      </c>
      <c r="C228" s="728" t="s">
        <v>1300</v>
      </c>
      <c r="D228" s="728" t="s">
        <v>1444</v>
      </c>
      <c r="E228" s="728" t="s">
        <v>1445</v>
      </c>
      <c r="F228" s="732">
        <v>4470</v>
      </c>
      <c r="G228" s="732">
        <v>149968.5</v>
      </c>
      <c r="H228" s="732">
        <v>1.2917609599007445</v>
      </c>
      <c r="I228" s="732">
        <v>33.549999999999997</v>
      </c>
      <c r="J228" s="732">
        <v>3517</v>
      </c>
      <c r="K228" s="732">
        <v>116096.17</v>
      </c>
      <c r="L228" s="732">
        <v>1</v>
      </c>
      <c r="M228" s="732">
        <v>33.01</v>
      </c>
      <c r="N228" s="732">
        <v>1118</v>
      </c>
      <c r="O228" s="732">
        <v>37619.369999999995</v>
      </c>
      <c r="P228" s="746">
        <v>0.32403627096397752</v>
      </c>
      <c r="Q228" s="733">
        <v>33.648810375670834</v>
      </c>
    </row>
    <row r="229" spans="1:17" ht="14.4" customHeight="1" x14ac:dyDescent="0.3">
      <c r="A229" s="727" t="s">
        <v>1497</v>
      </c>
      <c r="B229" s="728" t="s">
        <v>1296</v>
      </c>
      <c r="C229" s="728" t="s">
        <v>1450</v>
      </c>
      <c r="D229" s="728" t="s">
        <v>1451</v>
      </c>
      <c r="E229" s="728" t="s">
        <v>1452</v>
      </c>
      <c r="F229" s="732">
        <v>11</v>
      </c>
      <c r="G229" s="732">
        <v>9727.5199999999986</v>
      </c>
      <c r="H229" s="732"/>
      <c r="I229" s="732">
        <v>884.31999999999982</v>
      </c>
      <c r="J229" s="732"/>
      <c r="K229" s="732"/>
      <c r="L229" s="732"/>
      <c r="M229" s="732"/>
      <c r="N229" s="732"/>
      <c r="O229" s="732"/>
      <c r="P229" s="746"/>
      <c r="Q229" s="733"/>
    </row>
    <row r="230" spans="1:17" ht="14.4" customHeight="1" x14ac:dyDescent="0.3">
      <c r="A230" s="727" t="s">
        <v>1497</v>
      </c>
      <c r="B230" s="728" t="s">
        <v>1296</v>
      </c>
      <c r="C230" s="728" t="s">
        <v>1358</v>
      </c>
      <c r="D230" s="728" t="s">
        <v>1382</v>
      </c>
      <c r="E230" s="728" t="s">
        <v>1383</v>
      </c>
      <c r="F230" s="732">
        <v>5</v>
      </c>
      <c r="G230" s="732">
        <v>9245</v>
      </c>
      <c r="H230" s="732">
        <v>4.835251046025105</v>
      </c>
      <c r="I230" s="732">
        <v>1849</v>
      </c>
      <c r="J230" s="732">
        <v>1</v>
      </c>
      <c r="K230" s="732">
        <v>1912</v>
      </c>
      <c r="L230" s="732">
        <v>1</v>
      </c>
      <c r="M230" s="732">
        <v>1912</v>
      </c>
      <c r="N230" s="732">
        <v>3</v>
      </c>
      <c r="O230" s="732">
        <v>5736</v>
      </c>
      <c r="P230" s="746">
        <v>3</v>
      </c>
      <c r="Q230" s="733">
        <v>1912</v>
      </c>
    </row>
    <row r="231" spans="1:17" ht="14.4" customHeight="1" x14ac:dyDescent="0.3">
      <c r="A231" s="727" t="s">
        <v>1497</v>
      </c>
      <c r="B231" s="728" t="s">
        <v>1296</v>
      </c>
      <c r="C231" s="728" t="s">
        <v>1358</v>
      </c>
      <c r="D231" s="728" t="s">
        <v>1386</v>
      </c>
      <c r="E231" s="728" t="s">
        <v>1387</v>
      </c>
      <c r="F231" s="732"/>
      <c r="G231" s="732"/>
      <c r="H231" s="732"/>
      <c r="I231" s="732"/>
      <c r="J231" s="732">
        <v>1</v>
      </c>
      <c r="K231" s="732">
        <v>1213</v>
      </c>
      <c r="L231" s="732">
        <v>1</v>
      </c>
      <c r="M231" s="732">
        <v>1213</v>
      </c>
      <c r="N231" s="732"/>
      <c r="O231" s="732"/>
      <c r="P231" s="746"/>
      <c r="Q231" s="733"/>
    </row>
    <row r="232" spans="1:17" ht="14.4" customHeight="1" x14ac:dyDescent="0.3">
      <c r="A232" s="727" t="s">
        <v>1497</v>
      </c>
      <c r="B232" s="728" t="s">
        <v>1296</v>
      </c>
      <c r="C232" s="728" t="s">
        <v>1358</v>
      </c>
      <c r="D232" s="728" t="s">
        <v>1390</v>
      </c>
      <c r="E232" s="728" t="s">
        <v>1391</v>
      </c>
      <c r="F232" s="732">
        <v>13</v>
      </c>
      <c r="G232" s="732">
        <v>8554</v>
      </c>
      <c r="H232" s="732">
        <v>0.73887881143646883</v>
      </c>
      <c r="I232" s="732">
        <v>658</v>
      </c>
      <c r="J232" s="732">
        <v>17</v>
      </c>
      <c r="K232" s="732">
        <v>11577</v>
      </c>
      <c r="L232" s="732">
        <v>1</v>
      </c>
      <c r="M232" s="732">
        <v>681</v>
      </c>
      <c r="N232" s="732">
        <v>32</v>
      </c>
      <c r="O232" s="732">
        <v>21824</v>
      </c>
      <c r="P232" s="746">
        <v>1.8851170424116783</v>
      </c>
      <c r="Q232" s="733">
        <v>682</v>
      </c>
    </row>
    <row r="233" spans="1:17" ht="14.4" customHeight="1" x14ac:dyDescent="0.3">
      <c r="A233" s="727" t="s">
        <v>1497</v>
      </c>
      <c r="B233" s="728" t="s">
        <v>1296</v>
      </c>
      <c r="C233" s="728" t="s">
        <v>1358</v>
      </c>
      <c r="D233" s="728" t="s">
        <v>1396</v>
      </c>
      <c r="E233" s="728" t="s">
        <v>1397</v>
      </c>
      <c r="F233" s="732">
        <v>66</v>
      </c>
      <c r="G233" s="732">
        <v>116292</v>
      </c>
      <c r="H233" s="732">
        <v>1.8206183953033268</v>
      </c>
      <c r="I233" s="732">
        <v>1762</v>
      </c>
      <c r="J233" s="732">
        <v>35</v>
      </c>
      <c r="K233" s="732">
        <v>63875</v>
      </c>
      <c r="L233" s="732">
        <v>1</v>
      </c>
      <c r="M233" s="732">
        <v>1825</v>
      </c>
      <c r="N233" s="732">
        <v>57</v>
      </c>
      <c r="O233" s="732">
        <v>104025</v>
      </c>
      <c r="P233" s="746">
        <v>1.6285714285714286</v>
      </c>
      <c r="Q233" s="733">
        <v>1825</v>
      </c>
    </row>
    <row r="234" spans="1:17" ht="14.4" customHeight="1" x14ac:dyDescent="0.3">
      <c r="A234" s="727" t="s">
        <v>1497</v>
      </c>
      <c r="B234" s="728" t="s">
        <v>1296</v>
      </c>
      <c r="C234" s="728" t="s">
        <v>1358</v>
      </c>
      <c r="D234" s="728" t="s">
        <v>1398</v>
      </c>
      <c r="E234" s="728" t="s">
        <v>1399</v>
      </c>
      <c r="F234" s="732">
        <v>3</v>
      </c>
      <c r="G234" s="732">
        <v>1239</v>
      </c>
      <c r="H234" s="732">
        <v>1.444055944055944</v>
      </c>
      <c r="I234" s="732">
        <v>413</v>
      </c>
      <c r="J234" s="732">
        <v>2</v>
      </c>
      <c r="K234" s="732">
        <v>858</v>
      </c>
      <c r="L234" s="732">
        <v>1</v>
      </c>
      <c r="M234" s="732">
        <v>429</v>
      </c>
      <c r="N234" s="732">
        <v>2</v>
      </c>
      <c r="O234" s="732">
        <v>858</v>
      </c>
      <c r="P234" s="746">
        <v>1</v>
      </c>
      <c r="Q234" s="733">
        <v>429</v>
      </c>
    </row>
    <row r="235" spans="1:17" ht="14.4" customHeight="1" x14ac:dyDescent="0.3">
      <c r="A235" s="727" t="s">
        <v>1497</v>
      </c>
      <c r="B235" s="728" t="s">
        <v>1296</v>
      </c>
      <c r="C235" s="728" t="s">
        <v>1358</v>
      </c>
      <c r="D235" s="728" t="s">
        <v>1455</v>
      </c>
      <c r="E235" s="728" t="s">
        <v>1456</v>
      </c>
      <c r="F235" s="732">
        <v>11</v>
      </c>
      <c r="G235" s="732">
        <v>157740</v>
      </c>
      <c r="H235" s="732">
        <v>0.77672293238265944</v>
      </c>
      <c r="I235" s="732">
        <v>14340</v>
      </c>
      <c r="J235" s="732">
        <v>14</v>
      </c>
      <c r="K235" s="732">
        <v>203084</v>
      </c>
      <c r="L235" s="732">
        <v>1</v>
      </c>
      <c r="M235" s="732">
        <v>14506</v>
      </c>
      <c r="N235" s="732">
        <v>5</v>
      </c>
      <c r="O235" s="732">
        <v>72535</v>
      </c>
      <c r="P235" s="746">
        <v>0.35716747749699634</v>
      </c>
      <c r="Q235" s="733">
        <v>14507</v>
      </c>
    </row>
    <row r="236" spans="1:17" ht="14.4" customHeight="1" x14ac:dyDescent="0.3">
      <c r="A236" s="727" t="s">
        <v>1497</v>
      </c>
      <c r="B236" s="728" t="s">
        <v>1296</v>
      </c>
      <c r="C236" s="728" t="s">
        <v>1358</v>
      </c>
      <c r="D236" s="728" t="s">
        <v>1408</v>
      </c>
      <c r="E236" s="728" t="s">
        <v>1409</v>
      </c>
      <c r="F236" s="732">
        <v>2</v>
      </c>
      <c r="G236" s="732">
        <v>1172</v>
      </c>
      <c r="H236" s="732"/>
      <c r="I236" s="732">
        <v>586</v>
      </c>
      <c r="J236" s="732"/>
      <c r="K236" s="732"/>
      <c r="L236" s="732"/>
      <c r="M236" s="732"/>
      <c r="N236" s="732"/>
      <c r="O236" s="732"/>
      <c r="P236" s="746"/>
      <c r="Q236" s="733"/>
    </row>
    <row r="237" spans="1:17" ht="14.4" customHeight="1" x14ac:dyDescent="0.3">
      <c r="A237" s="727" t="s">
        <v>1497</v>
      </c>
      <c r="B237" s="728" t="s">
        <v>1296</v>
      </c>
      <c r="C237" s="728" t="s">
        <v>1358</v>
      </c>
      <c r="D237" s="728" t="s">
        <v>1414</v>
      </c>
      <c r="E237" s="728" t="s">
        <v>1415</v>
      </c>
      <c r="F237" s="732">
        <v>29</v>
      </c>
      <c r="G237" s="732">
        <v>37526</v>
      </c>
      <c r="H237" s="732">
        <v>2.542067470532448</v>
      </c>
      <c r="I237" s="732">
        <v>1294</v>
      </c>
      <c r="J237" s="732">
        <v>11</v>
      </c>
      <c r="K237" s="732">
        <v>14762</v>
      </c>
      <c r="L237" s="732">
        <v>1</v>
      </c>
      <c r="M237" s="732">
        <v>1342</v>
      </c>
      <c r="N237" s="732">
        <v>6</v>
      </c>
      <c r="O237" s="732">
        <v>8052</v>
      </c>
      <c r="P237" s="746">
        <v>0.54545454545454541</v>
      </c>
      <c r="Q237" s="733">
        <v>1342</v>
      </c>
    </row>
    <row r="238" spans="1:17" ht="14.4" customHeight="1" x14ac:dyDescent="0.3">
      <c r="A238" s="727" t="s">
        <v>1497</v>
      </c>
      <c r="B238" s="728" t="s">
        <v>1296</v>
      </c>
      <c r="C238" s="728" t="s">
        <v>1358</v>
      </c>
      <c r="D238" s="728" t="s">
        <v>1416</v>
      </c>
      <c r="E238" s="728" t="s">
        <v>1417</v>
      </c>
      <c r="F238" s="732">
        <v>24</v>
      </c>
      <c r="G238" s="732">
        <v>11760</v>
      </c>
      <c r="H238" s="732">
        <v>0.77013752455795681</v>
      </c>
      <c r="I238" s="732">
        <v>490</v>
      </c>
      <c r="J238" s="732">
        <v>30</v>
      </c>
      <c r="K238" s="732">
        <v>15270</v>
      </c>
      <c r="L238" s="732">
        <v>1</v>
      </c>
      <c r="M238" s="732">
        <v>509</v>
      </c>
      <c r="N238" s="732">
        <v>44</v>
      </c>
      <c r="O238" s="732">
        <v>22396</v>
      </c>
      <c r="P238" s="746">
        <v>1.4666666666666666</v>
      </c>
      <c r="Q238" s="733">
        <v>509</v>
      </c>
    </row>
    <row r="239" spans="1:17" ht="14.4" customHeight="1" x14ac:dyDescent="0.3">
      <c r="A239" s="727" t="s">
        <v>1497</v>
      </c>
      <c r="B239" s="728" t="s">
        <v>1296</v>
      </c>
      <c r="C239" s="728" t="s">
        <v>1358</v>
      </c>
      <c r="D239" s="728" t="s">
        <v>1418</v>
      </c>
      <c r="E239" s="728" t="s">
        <v>1419</v>
      </c>
      <c r="F239" s="732">
        <v>1</v>
      </c>
      <c r="G239" s="732">
        <v>2258</v>
      </c>
      <c r="H239" s="732"/>
      <c r="I239" s="732">
        <v>2258</v>
      </c>
      <c r="J239" s="732"/>
      <c r="K239" s="732"/>
      <c r="L239" s="732"/>
      <c r="M239" s="732"/>
      <c r="N239" s="732"/>
      <c r="O239" s="732"/>
      <c r="P239" s="746"/>
      <c r="Q239" s="733"/>
    </row>
    <row r="240" spans="1:17" ht="14.4" customHeight="1" x14ac:dyDescent="0.3">
      <c r="A240" s="727" t="s">
        <v>1498</v>
      </c>
      <c r="B240" s="728" t="s">
        <v>1296</v>
      </c>
      <c r="C240" s="728" t="s">
        <v>1297</v>
      </c>
      <c r="D240" s="728" t="s">
        <v>1438</v>
      </c>
      <c r="E240" s="728" t="s">
        <v>676</v>
      </c>
      <c r="F240" s="732">
        <v>0.85000000000000009</v>
      </c>
      <c r="G240" s="732">
        <v>1617.27</v>
      </c>
      <c r="H240" s="732"/>
      <c r="I240" s="732">
        <v>1902.670588235294</v>
      </c>
      <c r="J240" s="732"/>
      <c r="K240" s="732"/>
      <c r="L240" s="732"/>
      <c r="M240" s="732"/>
      <c r="N240" s="732"/>
      <c r="O240" s="732"/>
      <c r="P240" s="746"/>
      <c r="Q240" s="733"/>
    </row>
    <row r="241" spans="1:17" ht="14.4" customHeight="1" x14ac:dyDescent="0.3">
      <c r="A241" s="727" t="s">
        <v>1498</v>
      </c>
      <c r="B241" s="728" t="s">
        <v>1296</v>
      </c>
      <c r="C241" s="728" t="s">
        <v>1297</v>
      </c>
      <c r="D241" s="728" t="s">
        <v>1441</v>
      </c>
      <c r="E241" s="728" t="s">
        <v>680</v>
      </c>
      <c r="F241" s="732"/>
      <c r="G241" s="732"/>
      <c r="H241" s="732"/>
      <c r="I241" s="732"/>
      <c r="J241" s="732">
        <v>0.02</v>
      </c>
      <c r="K241" s="732">
        <v>177.08</v>
      </c>
      <c r="L241" s="732">
        <v>1</v>
      </c>
      <c r="M241" s="732">
        <v>8854</v>
      </c>
      <c r="N241" s="732"/>
      <c r="O241" s="732"/>
      <c r="P241" s="746"/>
      <c r="Q241" s="733"/>
    </row>
    <row r="242" spans="1:17" ht="14.4" customHeight="1" x14ac:dyDescent="0.3">
      <c r="A242" s="727" t="s">
        <v>1498</v>
      </c>
      <c r="B242" s="728" t="s">
        <v>1296</v>
      </c>
      <c r="C242" s="728" t="s">
        <v>1297</v>
      </c>
      <c r="D242" s="728" t="s">
        <v>1442</v>
      </c>
      <c r="E242" s="728" t="s">
        <v>680</v>
      </c>
      <c r="F242" s="732">
        <v>3.7</v>
      </c>
      <c r="G242" s="732">
        <v>6551.9599999999991</v>
      </c>
      <c r="H242" s="732">
        <v>1.1384615384615384</v>
      </c>
      <c r="I242" s="732">
        <v>1770.7999999999997</v>
      </c>
      <c r="J242" s="732">
        <v>3.25</v>
      </c>
      <c r="K242" s="732">
        <v>5755.0999999999995</v>
      </c>
      <c r="L242" s="732">
        <v>1</v>
      </c>
      <c r="M242" s="732">
        <v>1770.7999999999997</v>
      </c>
      <c r="N242" s="732">
        <v>3.95</v>
      </c>
      <c r="O242" s="732">
        <v>7185.21</v>
      </c>
      <c r="P242" s="746">
        <v>1.248494378898716</v>
      </c>
      <c r="Q242" s="733">
        <v>1819.0405063291139</v>
      </c>
    </row>
    <row r="243" spans="1:17" ht="14.4" customHeight="1" x14ac:dyDescent="0.3">
      <c r="A243" s="727" t="s">
        <v>1498</v>
      </c>
      <c r="B243" s="728" t="s">
        <v>1296</v>
      </c>
      <c r="C243" s="728" t="s">
        <v>1297</v>
      </c>
      <c r="D243" s="728" t="s">
        <v>1443</v>
      </c>
      <c r="E243" s="728" t="s">
        <v>678</v>
      </c>
      <c r="F243" s="732">
        <v>0.1</v>
      </c>
      <c r="G243" s="732">
        <v>90.38</v>
      </c>
      <c r="H243" s="732">
        <v>2</v>
      </c>
      <c r="I243" s="732">
        <v>903.8</v>
      </c>
      <c r="J243" s="732">
        <v>0.05</v>
      </c>
      <c r="K243" s="732">
        <v>45.19</v>
      </c>
      <c r="L243" s="732">
        <v>1</v>
      </c>
      <c r="M243" s="732">
        <v>903.8</v>
      </c>
      <c r="N243" s="732">
        <v>0.05</v>
      </c>
      <c r="O243" s="732">
        <v>45.19</v>
      </c>
      <c r="P243" s="746">
        <v>1</v>
      </c>
      <c r="Q243" s="733">
        <v>903.8</v>
      </c>
    </row>
    <row r="244" spans="1:17" ht="14.4" customHeight="1" x14ac:dyDescent="0.3">
      <c r="A244" s="727" t="s">
        <v>1498</v>
      </c>
      <c r="B244" s="728" t="s">
        <v>1296</v>
      </c>
      <c r="C244" s="728" t="s">
        <v>1300</v>
      </c>
      <c r="D244" s="728" t="s">
        <v>1305</v>
      </c>
      <c r="E244" s="728" t="s">
        <v>1306</v>
      </c>
      <c r="F244" s="732">
        <v>350</v>
      </c>
      <c r="G244" s="732">
        <v>1862</v>
      </c>
      <c r="H244" s="732">
        <v>1.0747474747474748</v>
      </c>
      <c r="I244" s="732">
        <v>5.32</v>
      </c>
      <c r="J244" s="732">
        <v>330</v>
      </c>
      <c r="K244" s="732">
        <v>1732.5</v>
      </c>
      <c r="L244" s="732">
        <v>1</v>
      </c>
      <c r="M244" s="732">
        <v>5.25</v>
      </c>
      <c r="N244" s="732">
        <v>900</v>
      </c>
      <c r="O244" s="732">
        <v>6154.2</v>
      </c>
      <c r="P244" s="746">
        <v>3.5522077922077919</v>
      </c>
      <c r="Q244" s="733">
        <v>6.8380000000000001</v>
      </c>
    </row>
    <row r="245" spans="1:17" ht="14.4" customHeight="1" x14ac:dyDescent="0.3">
      <c r="A245" s="727" t="s">
        <v>1498</v>
      </c>
      <c r="B245" s="728" t="s">
        <v>1296</v>
      </c>
      <c r="C245" s="728" t="s">
        <v>1300</v>
      </c>
      <c r="D245" s="728" t="s">
        <v>1311</v>
      </c>
      <c r="E245" s="728" t="s">
        <v>1312</v>
      </c>
      <c r="F245" s="732">
        <v>300</v>
      </c>
      <c r="G245" s="732">
        <v>1752</v>
      </c>
      <c r="H245" s="732">
        <v>0.12261059797860474</v>
      </c>
      <c r="I245" s="732">
        <v>5.84</v>
      </c>
      <c r="J245" s="732">
        <v>2374</v>
      </c>
      <c r="K245" s="732">
        <v>14289.14</v>
      </c>
      <c r="L245" s="732">
        <v>1</v>
      </c>
      <c r="M245" s="732">
        <v>6.0190143218197134</v>
      </c>
      <c r="N245" s="732"/>
      <c r="O245" s="732"/>
      <c r="P245" s="746"/>
      <c r="Q245" s="733"/>
    </row>
    <row r="246" spans="1:17" ht="14.4" customHeight="1" x14ac:dyDescent="0.3">
      <c r="A246" s="727" t="s">
        <v>1498</v>
      </c>
      <c r="B246" s="728" t="s">
        <v>1296</v>
      </c>
      <c r="C246" s="728" t="s">
        <v>1300</v>
      </c>
      <c r="D246" s="728" t="s">
        <v>1325</v>
      </c>
      <c r="E246" s="728" t="s">
        <v>1326</v>
      </c>
      <c r="F246" s="732"/>
      <c r="G246" s="732"/>
      <c r="H246" s="732"/>
      <c r="I246" s="732"/>
      <c r="J246" s="732">
        <v>635</v>
      </c>
      <c r="K246" s="732">
        <v>12941.3</v>
      </c>
      <c r="L246" s="732">
        <v>1</v>
      </c>
      <c r="M246" s="732">
        <v>20.38</v>
      </c>
      <c r="N246" s="732"/>
      <c r="O246" s="732"/>
      <c r="P246" s="746"/>
      <c r="Q246" s="733"/>
    </row>
    <row r="247" spans="1:17" ht="14.4" customHeight="1" x14ac:dyDescent="0.3">
      <c r="A247" s="727" t="s">
        <v>1498</v>
      </c>
      <c r="B247" s="728" t="s">
        <v>1296</v>
      </c>
      <c r="C247" s="728" t="s">
        <v>1300</v>
      </c>
      <c r="D247" s="728" t="s">
        <v>1331</v>
      </c>
      <c r="E247" s="728" t="s">
        <v>1332</v>
      </c>
      <c r="F247" s="732"/>
      <c r="G247" s="732"/>
      <c r="H247" s="732"/>
      <c r="I247" s="732"/>
      <c r="J247" s="732"/>
      <c r="K247" s="732"/>
      <c r="L247" s="732"/>
      <c r="M247" s="732"/>
      <c r="N247" s="732">
        <v>1</v>
      </c>
      <c r="O247" s="732">
        <v>1986.65</v>
      </c>
      <c r="P247" s="746"/>
      <c r="Q247" s="733">
        <v>1986.65</v>
      </c>
    </row>
    <row r="248" spans="1:17" ht="14.4" customHeight="1" x14ac:dyDescent="0.3">
      <c r="A248" s="727" t="s">
        <v>1498</v>
      </c>
      <c r="B248" s="728" t="s">
        <v>1296</v>
      </c>
      <c r="C248" s="728" t="s">
        <v>1300</v>
      </c>
      <c r="D248" s="728" t="s">
        <v>1335</v>
      </c>
      <c r="E248" s="728" t="s">
        <v>1336</v>
      </c>
      <c r="F248" s="732">
        <v>2601</v>
      </c>
      <c r="G248" s="732">
        <v>8895.42</v>
      </c>
      <c r="H248" s="732">
        <v>0.44223852110887008</v>
      </c>
      <c r="I248" s="732">
        <v>3.42</v>
      </c>
      <c r="J248" s="732">
        <v>5100</v>
      </c>
      <c r="K248" s="732">
        <v>20114.53</v>
      </c>
      <c r="L248" s="732">
        <v>1</v>
      </c>
      <c r="M248" s="732">
        <v>3.9440254901960783</v>
      </c>
      <c r="N248" s="732">
        <v>769</v>
      </c>
      <c r="O248" s="732">
        <v>2899.13</v>
      </c>
      <c r="P248" s="746">
        <v>0.14413113306649472</v>
      </c>
      <c r="Q248" s="733">
        <v>3.77</v>
      </c>
    </row>
    <row r="249" spans="1:17" ht="14.4" customHeight="1" x14ac:dyDescent="0.3">
      <c r="A249" s="727" t="s">
        <v>1498</v>
      </c>
      <c r="B249" s="728" t="s">
        <v>1296</v>
      </c>
      <c r="C249" s="728" t="s">
        <v>1300</v>
      </c>
      <c r="D249" s="728" t="s">
        <v>1444</v>
      </c>
      <c r="E249" s="728" t="s">
        <v>1445</v>
      </c>
      <c r="F249" s="732">
        <v>3922</v>
      </c>
      <c r="G249" s="732">
        <v>131583.1</v>
      </c>
      <c r="H249" s="732">
        <v>2.229395268330999</v>
      </c>
      <c r="I249" s="732">
        <v>33.550000000000004</v>
      </c>
      <c r="J249" s="732">
        <v>1788</v>
      </c>
      <c r="K249" s="732">
        <v>59021.88</v>
      </c>
      <c r="L249" s="732">
        <v>1</v>
      </c>
      <c r="M249" s="732">
        <v>33.01</v>
      </c>
      <c r="N249" s="732">
        <v>2212</v>
      </c>
      <c r="O249" s="732">
        <v>74412.23</v>
      </c>
      <c r="P249" s="746">
        <v>1.2607566888753798</v>
      </c>
      <c r="Q249" s="733">
        <v>33.640248643761304</v>
      </c>
    </row>
    <row r="250" spans="1:17" ht="14.4" customHeight="1" x14ac:dyDescent="0.3">
      <c r="A250" s="727" t="s">
        <v>1498</v>
      </c>
      <c r="B250" s="728" t="s">
        <v>1296</v>
      </c>
      <c r="C250" s="728" t="s">
        <v>1300</v>
      </c>
      <c r="D250" s="728" t="s">
        <v>1343</v>
      </c>
      <c r="E250" s="728" t="s">
        <v>1344</v>
      </c>
      <c r="F250" s="732"/>
      <c r="G250" s="732"/>
      <c r="H250" s="732"/>
      <c r="I250" s="732"/>
      <c r="J250" s="732"/>
      <c r="K250" s="732"/>
      <c r="L250" s="732"/>
      <c r="M250" s="732"/>
      <c r="N250" s="732">
        <v>124</v>
      </c>
      <c r="O250" s="732">
        <v>19716</v>
      </c>
      <c r="P250" s="746"/>
      <c r="Q250" s="733">
        <v>159</v>
      </c>
    </row>
    <row r="251" spans="1:17" ht="14.4" customHeight="1" x14ac:dyDescent="0.3">
      <c r="A251" s="727" t="s">
        <v>1498</v>
      </c>
      <c r="B251" s="728" t="s">
        <v>1296</v>
      </c>
      <c r="C251" s="728" t="s">
        <v>1450</v>
      </c>
      <c r="D251" s="728" t="s">
        <v>1451</v>
      </c>
      <c r="E251" s="728" t="s">
        <v>1452</v>
      </c>
      <c r="F251" s="732">
        <v>9</v>
      </c>
      <c r="G251" s="732">
        <v>7958.8799999999992</v>
      </c>
      <c r="H251" s="732"/>
      <c r="I251" s="732">
        <v>884.31999999999994</v>
      </c>
      <c r="J251" s="732"/>
      <c r="K251" s="732"/>
      <c r="L251" s="732"/>
      <c r="M251" s="732"/>
      <c r="N251" s="732"/>
      <c r="O251" s="732"/>
      <c r="P251" s="746"/>
      <c r="Q251" s="733"/>
    </row>
    <row r="252" spans="1:17" ht="14.4" customHeight="1" x14ac:dyDescent="0.3">
      <c r="A252" s="727" t="s">
        <v>1498</v>
      </c>
      <c r="B252" s="728" t="s">
        <v>1296</v>
      </c>
      <c r="C252" s="728" t="s">
        <v>1358</v>
      </c>
      <c r="D252" s="728" t="s">
        <v>1359</v>
      </c>
      <c r="E252" s="728" t="s">
        <v>1360</v>
      </c>
      <c r="F252" s="732"/>
      <c r="G252" s="732"/>
      <c r="H252" s="732"/>
      <c r="I252" s="732"/>
      <c r="J252" s="732"/>
      <c r="K252" s="732"/>
      <c r="L252" s="732"/>
      <c r="M252" s="732"/>
      <c r="N252" s="732">
        <v>1</v>
      </c>
      <c r="O252" s="732">
        <v>37</v>
      </c>
      <c r="P252" s="746"/>
      <c r="Q252" s="733">
        <v>37</v>
      </c>
    </row>
    <row r="253" spans="1:17" ht="14.4" customHeight="1" x14ac:dyDescent="0.3">
      <c r="A253" s="727" t="s">
        <v>1498</v>
      </c>
      <c r="B253" s="728" t="s">
        <v>1296</v>
      </c>
      <c r="C253" s="728" t="s">
        <v>1358</v>
      </c>
      <c r="D253" s="728" t="s">
        <v>1386</v>
      </c>
      <c r="E253" s="728" t="s">
        <v>1387</v>
      </c>
      <c r="F253" s="732"/>
      <c r="G253" s="732"/>
      <c r="H253" s="732"/>
      <c r="I253" s="732"/>
      <c r="J253" s="732">
        <v>2</v>
      </c>
      <c r="K253" s="732">
        <v>2426</v>
      </c>
      <c r="L253" s="732">
        <v>1</v>
      </c>
      <c r="M253" s="732">
        <v>1213</v>
      </c>
      <c r="N253" s="732"/>
      <c r="O253" s="732"/>
      <c r="P253" s="746"/>
      <c r="Q253" s="733"/>
    </row>
    <row r="254" spans="1:17" ht="14.4" customHeight="1" x14ac:dyDescent="0.3">
      <c r="A254" s="727" t="s">
        <v>1498</v>
      </c>
      <c r="B254" s="728" t="s">
        <v>1296</v>
      </c>
      <c r="C254" s="728" t="s">
        <v>1358</v>
      </c>
      <c r="D254" s="728" t="s">
        <v>1390</v>
      </c>
      <c r="E254" s="728" t="s">
        <v>1391</v>
      </c>
      <c r="F254" s="732"/>
      <c r="G254" s="732"/>
      <c r="H254" s="732"/>
      <c r="I254" s="732"/>
      <c r="J254" s="732"/>
      <c r="K254" s="732"/>
      <c r="L254" s="732"/>
      <c r="M254" s="732"/>
      <c r="N254" s="732">
        <v>1</v>
      </c>
      <c r="O254" s="732">
        <v>682</v>
      </c>
      <c r="P254" s="746"/>
      <c r="Q254" s="733">
        <v>682</v>
      </c>
    </row>
    <row r="255" spans="1:17" ht="14.4" customHeight="1" x14ac:dyDescent="0.3">
      <c r="A255" s="727" t="s">
        <v>1498</v>
      </c>
      <c r="B255" s="728" t="s">
        <v>1296</v>
      </c>
      <c r="C255" s="728" t="s">
        <v>1358</v>
      </c>
      <c r="D255" s="728" t="s">
        <v>1394</v>
      </c>
      <c r="E255" s="728" t="s">
        <v>1395</v>
      </c>
      <c r="F255" s="732"/>
      <c r="G255" s="732"/>
      <c r="H255" s="732"/>
      <c r="I255" s="732"/>
      <c r="J255" s="732"/>
      <c r="K255" s="732"/>
      <c r="L255" s="732"/>
      <c r="M255" s="732"/>
      <c r="N255" s="732">
        <v>1</v>
      </c>
      <c r="O255" s="732">
        <v>2638</v>
      </c>
      <c r="P255" s="746"/>
      <c r="Q255" s="733">
        <v>2638</v>
      </c>
    </row>
    <row r="256" spans="1:17" ht="14.4" customHeight="1" x14ac:dyDescent="0.3">
      <c r="A256" s="727" t="s">
        <v>1498</v>
      </c>
      <c r="B256" s="728" t="s">
        <v>1296</v>
      </c>
      <c r="C256" s="728" t="s">
        <v>1358</v>
      </c>
      <c r="D256" s="728" t="s">
        <v>1396</v>
      </c>
      <c r="E256" s="728" t="s">
        <v>1397</v>
      </c>
      <c r="F256" s="732">
        <v>9</v>
      </c>
      <c r="G256" s="732">
        <v>15858</v>
      </c>
      <c r="H256" s="732">
        <v>0.43446575342465754</v>
      </c>
      <c r="I256" s="732">
        <v>1762</v>
      </c>
      <c r="J256" s="732">
        <v>20</v>
      </c>
      <c r="K256" s="732">
        <v>36500</v>
      </c>
      <c r="L256" s="732">
        <v>1</v>
      </c>
      <c r="M256" s="732">
        <v>1825</v>
      </c>
      <c r="N256" s="732">
        <v>9</v>
      </c>
      <c r="O256" s="732">
        <v>16425</v>
      </c>
      <c r="P256" s="746">
        <v>0.45</v>
      </c>
      <c r="Q256" s="733">
        <v>1825</v>
      </c>
    </row>
    <row r="257" spans="1:17" ht="14.4" customHeight="1" x14ac:dyDescent="0.3">
      <c r="A257" s="727" t="s">
        <v>1498</v>
      </c>
      <c r="B257" s="728" t="s">
        <v>1296</v>
      </c>
      <c r="C257" s="728" t="s">
        <v>1358</v>
      </c>
      <c r="D257" s="728" t="s">
        <v>1398</v>
      </c>
      <c r="E257" s="728" t="s">
        <v>1399</v>
      </c>
      <c r="F257" s="732">
        <v>1</v>
      </c>
      <c r="G257" s="732">
        <v>413</v>
      </c>
      <c r="H257" s="732">
        <v>0.24067599067599069</v>
      </c>
      <c r="I257" s="732">
        <v>413</v>
      </c>
      <c r="J257" s="732">
        <v>4</v>
      </c>
      <c r="K257" s="732">
        <v>1716</v>
      </c>
      <c r="L257" s="732">
        <v>1</v>
      </c>
      <c r="M257" s="732">
        <v>429</v>
      </c>
      <c r="N257" s="732">
        <v>2</v>
      </c>
      <c r="O257" s="732">
        <v>858</v>
      </c>
      <c r="P257" s="746">
        <v>0.5</v>
      </c>
      <c r="Q257" s="733">
        <v>429</v>
      </c>
    </row>
    <row r="258" spans="1:17" ht="14.4" customHeight="1" x14ac:dyDescent="0.3">
      <c r="A258" s="727" t="s">
        <v>1498</v>
      </c>
      <c r="B258" s="728" t="s">
        <v>1296</v>
      </c>
      <c r="C258" s="728" t="s">
        <v>1358</v>
      </c>
      <c r="D258" s="728" t="s">
        <v>1455</v>
      </c>
      <c r="E258" s="728" t="s">
        <v>1456</v>
      </c>
      <c r="F258" s="732">
        <v>9</v>
      </c>
      <c r="G258" s="732">
        <v>129060</v>
      </c>
      <c r="H258" s="732">
        <v>1.2710011620807153</v>
      </c>
      <c r="I258" s="732">
        <v>14340</v>
      </c>
      <c r="J258" s="732">
        <v>7</v>
      </c>
      <c r="K258" s="732">
        <v>101542</v>
      </c>
      <c r="L258" s="732">
        <v>1</v>
      </c>
      <c r="M258" s="732">
        <v>14506</v>
      </c>
      <c r="N258" s="732">
        <v>10</v>
      </c>
      <c r="O258" s="732">
        <v>145070</v>
      </c>
      <c r="P258" s="746">
        <v>1.4286699099879854</v>
      </c>
      <c r="Q258" s="733">
        <v>14507</v>
      </c>
    </row>
    <row r="259" spans="1:17" ht="14.4" customHeight="1" x14ac:dyDescent="0.3">
      <c r="A259" s="727" t="s">
        <v>1498</v>
      </c>
      <c r="B259" s="728" t="s">
        <v>1296</v>
      </c>
      <c r="C259" s="728" t="s">
        <v>1358</v>
      </c>
      <c r="D259" s="728" t="s">
        <v>1408</v>
      </c>
      <c r="E259" s="728" t="s">
        <v>1409</v>
      </c>
      <c r="F259" s="732"/>
      <c r="G259" s="732"/>
      <c r="H259" s="732"/>
      <c r="I259" s="732"/>
      <c r="J259" s="732">
        <v>1</v>
      </c>
      <c r="K259" s="732">
        <v>609</v>
      </c>
      <c r="L259" s="732">
        <v>1</v>
      </c>
      <c r="M259" s="732">
        <v>609</v>
      </c>
      <c r="N259" s="732"/>
      <c r="O259" s="732"/>
      <c r="P259" s="746"/>
      <c r="Q259" s="733"/>
    </row>
    <row r="260" spans="1:17" ht="14.4" customHeight="1" x14ac:dyDescent="0.3">
      <c r="A260" s="727" t="s">
        <v>1498</v>
      </c>
      <c r="B260" s="728" t="s">
        <v>1296</v>
      </c>
      <c r="C260" s="728" t="s">
        <v>1358</v>
      </c>
      <c r="D260" s="728" t="s">
        <v>1414</v>
      </c>
      <c r="E260" s="728" t="s">
        <v>1415</v>
      </c>
      <c r="F260" s="732">
        <v>4</v>
      </c>
      <c r="G260" s="732">
        <v>5176</v>
      </c>
      <c r="H260" s="732">
        <v>0.55098999361294443</v>
      </c>
      <c r="I260" s="732">
        <v>1294</v>
      </c>
      <c r="J260" s="732">
        <v>7</v>
      </c>
      <c r="K260" s="732">
        <v>9394</v>
      </c>
      <c r="L260" s="732">
        <v>1</v>
      </c>
      <c r="M260" s="732">
        <v>1342</v>
      </c>
      <c r="N260" s="732">
        <v>1</v>
      </c>
      <c r="O260" s="732">
        <v>1342</v>
      </c>
      <c r="P260" s="746">
        <v>0.14285714285714285</v>
      </c>
      <c r="Q260" s="733">
        <v>1342</v>
      </c>
    </row>
    <row r="261" spans="1:17" ht="14.4" customHeight="1" x14ac:dyDescent="0.3">
      <c r="A261" s="727" t="s">
        <v>1498</v>
      </c>
      <c r="B261" s="728" t="s">
        <v>1296</v>
      </c>
      <c r="C261" s="728" t="s">
        <v>1358</v>
      </c>
      <c r="D261" s="728" t="s">
        <v>1416</v>
      </c>
      <c r="E261" s="728" t="s">
        <v>1417</v>
      </c>
      <c r="F261" s="732">
        <v>2</v>
      </c>
      <c r="G261" s="732">
        <v>980</v>
      </c>
      <c r="H261" s="732">
        <v>0.96267190569744598</v>
      </c>
      <c r="I261" s="732">
        <v>490</v>
      </c>
      <c r="J261" s="732">
        <v>2</v>
      </c>
      <c r="K261" s="732">
        <v>1018</v>
      </c>
      <c r="L261" s="732">
        <v>1</v>
      </c>
      <c r="M261" s="732">
        <v>509</v>
      </c>
      <c r="N261" s="732">
        <v>5</v>
      </c>
      <c r="O261" s="732">
        <v>2545</v>
      </c>
      <c r="P261" s="746">
        <v>2.5</v>
      </c>
      <c r="Q261" s="733">
        <v>509</v>
      </c>
    </row>
    <row r="262" spans="1:17" ht="14.4" customHeight="1" x14ac:dyDescent="0.3">
      <c r="A262" s="727" t="s">
        <v>1498</v>
      </c>
      <c r="B262" s="728" t="s">
        <v>1296</v>
      </c>
      <c r="C262" s="728" t="s">
        <v>1358</v>
      </c>
      <c r="D262" s="728" t="s">
        <v>1418</v>
      </c>
      <c r="E262" s="728" t="s">
        <v>1419</v>
      </c>
      <c r="F262" s="732"/>
      <c r="G262" s="732"/>
      <c r="H262" s="732"/>
      <c r="I262" s="732"/>
      <c r="J262" s="732">
        <v>1</v>
      </c>
      <c r="K262" s="732">
        <v>2329</v>
      </c>
      <c r="L262" s="732">
        <v>1</v>
      </c>
      <c r="M262" s="732">
        <v>2329</v>
      </c>
      <c r="N262" s="732"/>
      <c r="O262" s="732"/>
      <c r="P262" s="746"/>
      <c r="Q262" s="733"/>
    </row>
    <row r="263" spans="1:17" ht="14.4" customHeight="1" x14ac:dyDescent="0.3">
      <c r="A263" s="727" t="s">
        <v>1498</v>
      </c>
      <c r="B263" s="728" t="s">
        <v>1296</v>
      </c>
      <c r="C263" s="728" t="s">
        <v>1358</v>
      </c>
      <c r="D263" s="728" t="s">
        <v>1420</v>
      </c>
      <c r="E263" s="728" t="s">
        <v>1421</v>
      </c>
      <c r="F263" s="732"/>
      <c r="G263" s="732"/>
      <c r="H263" s="732"/>
      <c r="I263" s="732"/>
      <c r="J263" s="732">
        <v>1</v>
      </c>
      <c r="K263" s="732">
        <v>2645</v>
      </c>
      <c r="L263" s="732">
        <v>1</v>
      </c>
      <c r="M263" s="732">
        <v>2645</v>
      </c>
      <c r="N263" s="732"/>
      <c r="O263" s="732"/>
      <c r="P263" s="746"/>
      <c r="Q263" s="733"/>
    </row>
    <row r="264" spans="1:17" ht="14.4" customHeight="1" x14ac:dyDescent="0.3">
      <c r="A264" s="727" t="s">
        <v>1498</v>
      </c>
      <c r="B264" s="728" t="s">
        <v>1296</v>
      </c>
      <c r="C264" s="728" t="s">
        <v>1358</v>
      </c>
      <c r="D264" s="728" t="s">
        <v>1434</v>
      </c>
      <c r="E264" s="728" t="s">
        <v>1435</v>
      </c>
      <c r="F264" s="732"/>
      <c r="G264" s="732"/>
      <c r="H264" s="732"/>
      <c r="I264" s="732"/>
      <c r="J264" s="732"/>
      <c r="K264" s="732"/>
      <c r="L264" s="732"/>
      <c r="M264" s="732"/>
      <c r="N264" s="732">
        <v>1</v>
      </c>
      <c r="O264" s="732">
        <v>719</v>
      </c>
      <c r="P264" s="746"/>
      <c r="Q264" s="733">
        <v>719</v>
      </c>
    </row>
    <row r="265" spans="1:17" ht="14.4" customHeight="1" x14ac:dyDescent="0.3">
      <c r="A265" s="727" t="s">
        <v>1499</v>
      </c>
      <c r="B265" s="728" t="s">
        <v>1296</v>
      </c>
      <c r="C265" s="728" t="s">
        <v>1300</v>
      </c>
      <c r="D265" s="728" t="s">
        <v>1303</v>
      </c>
      <c r="E265" s="728" t="s">
        <v>1304</v>
      </c>
      <c r="F265" s="732">
        <v>200</v>
      </c>
      <c r="G265" s="732">
        <v>422</v>
      </c>
      <c r="H265" s="732"/>
      <c r="I265" s="732">
        <v>2.11</v>
      </c>
      <c r="J265" s="732"/>
      <c r="K265" s="732"/>
      <c r="L265" s="732"/>
      <c r="M265" s="732"/>
      <c r="N265" s="732"/>
      <c r="O265" s="732"/>
      <c r="P265" s="746"/>
      <c r="Q265" s="733"/>
    </row>
    <row r="266" spans="1:17" ht="14.4" customHeight="1" x14ac:dyDescent="0.3">
      <c r="A266" s="727" t="s">
        <v>1499</v>
      </c>
      <c r="B266" s="728" t="s">
        <v>1296</v>
      </c>
      <c r="C266" s="728" t="s">
        <v>1300</v>
      </c>
      <c r="D266" s="728" t="s">
        <v>1335</v>
      </c>
      <c r="E266" s="728" t="s">
        <v>1336</v>
      </c>
      <c r="F266" s="732"/>
      <c r="G266" s="732"/>
      <c r="H266" s="732"/>
      <c r="I266" s="732"/>
      <c r="J266" s="732">
        <v>533</v>
      </c>
      <c r="K266" s="732">
        <v>2211.9499999999998</v>
      </c>
      <c r="L266" s="732">
        <v>1</v>
      </c>
      <c r="M266" s="732">
        <v>4.1499999999999995</v>
      </c>
      <c r="N266" s="732"/>
      <c r="O266" s="732"/>
      <c r="P266" s="746"/>
      <c r="Q266" s="733"/>
    </row>
    <row r="267" spans="1:17" ht="14.4" customHeight="1" x14ac:dyDescent="0.3">
      <c r="A267" s="727" t="s">
        <v>1499</v>
      </c>
      <c r="B267" s="728" t="s">
        <v>1296</v>
      </c>
      <c r="C267" s="728" t="s">
        <v>1358</v>
      </c>
      <c r="D267" s="728" t="s">
        <v>1363</v>
      </c>
      <c r="E267" s="728" t="s">
        <v>1364</v>
      </c>
      <c r="F267" s="732">
        <v>1</v>
      </c>
      <c r="G267" s="732">
        <v>165</v>
      </c>
      <c r="H267" s="732"/>
      <c r="I267" s="732">
        <v>165</v>
      </c>
      <c r="J267" s="732"/>
      <c r="K267" s="732"/>
      <c r="L267" s="732"/>
      <c r="M267" s="732"/>
      <c r="N267" s="732"/>
      <c r="O267" s="732"/>
      <c r="P267" s="746"/>
      <c r="Q267" s="733"/>
    </row>
    <row r="268" spans="1:17" ht="14.4" customHeight="1" x14ac:dyDescent="0.3">
      <c r="A268" s="727" t="s">
        <v>1499</v>
      </c>
      <c r="B268" s="728" t="s">
        <v>1296</v>
      </c>
      <c r="C268" s="728" t="s">
        <v>1358</v>
      </c>
      <c r="D268" s="728" t="s">
        <v>1396</v>
      </c>
      <c r="E268" s="728" t="s">
        <v>1397</v>
      </c>
      <c r="F268" s="732"/>
      <c r="G268" s="732"/>
      <c r="H268" s="732"/>
      <c r="I268" s="732"/>
      <c r="J268" s="732">
        <v>2</v>
      </c>
      <c r="K268" s="732">
        <v>3650</v>
      </c>
      <c r="L268" s="732">
        <v>1</v>
      </c>
      <c r="M268" s="732">
        <v>1825</v>
      </c>
      <c r="N268" s="732"/>
      <c r="O268" s="732"/>
      <c r="P268" s="746"/>
      <c r="Q268" s="733"/>
    </row>
    <row r="269" spans="1:17" ht="14.4" customHeight="1" x14ac:dyDescent="0.3">
      <c r="A269" s="727" t="s">
        <v>1499</v>
      </c>
      <c r="B269" s="728" t="s">
        <v>1296</v>
      </c>
      <c r="C269" s="728" t="s">
        <v>1358</v>
      </c>
      <c r="D269" s="728" t="s">
        <v>1412</v>
      </c>
      <c r="E269" s="728" t="s">
        <v>1413</v>
      </c>
      <c r="F269" s="732">
        <v>1</v>
      </c>
      <c r="G269" s="732">
        <v>421</v>
      </c>
      <c r="H269" s="732"/>
      <c r="I269" s="732">
        <v>421</v>
      </c>
      <c r="J269" s="732"/>
      <c r="K269" s="732"/>
      <c r="L269" s="732"/>
      <c r="M269" s="732"/>
      <c r="N269" s="732"/>
      <c r="O269" s="732"/>
      <c r="P269" s="746"/>
      <c r="Q269" s="733"/>
    </row>
    <row r="270" spans="1:17" ht="14.4" customHeight="1" x14ac:dyDescent="0.3">
      <c r="A270" s="727" t="s">
        <v>1499</v>
      </c>
      <c r="B270" s="728" t="s">
        <v>1296</v>
      </c>
      <c r="C270" s="728" t="s">
        <v>1358</v>
      </c>
      <c r="D270" s="728" t="s">
        <v>1414</v>
      </c>
      <c r="E270" s="728" t="s">
        <v>1415</v>
      </c>
      <c r="F270" s="732"/>
      <c r="G270" s="732"/>
      <c r="H270" s="732"/>
      <c r="I270" s="732"/>
      <c r="J270" s="732">
        <v>1</v>
      </c>
      <c r="K270" s="732">
        <v>1342</v>
      </c>
      <c r="L270" s="732">
        <v>1</v>
      </c>
      <c r="M270" s="732">
        <v>1342</v>
      </c>
      <c r="N270" s="732"/>
      <c r="O270" s="732"/>
      <c r="P270" s="746"/>
      <c r="Q270" s="733"/>
    </row>
    <row r="271" spans="1:17" ht="14.4" customHeight="1" x14ac:dyDescent="0.3">
      <c r="A271" s="727" t="s">
        <v>1500</v>
      </c>
      <c r="B271" s="728" t="s">
        <v>1296</v>
      </c>
      <c r="C271" s="728" t="s">
        <v>1300</v>
      </c>
      <c r="D271" s="728" t="s">
        <v>1305</v>
      </c>
      <c r="E271" s="728" t="s">
        <v>1306</v>
      </c>
      <c r="F271" s="732"/>
      <c r="G271" s="732"/>
      <c r="H271" s="732"/>
      <c r="I271" s="732"/>
      <c r="J271" s="732">
        <v>180</v>
      </c>
      <c r="K271" s="732">
        <v>945</v>
      </c>
      <c r="L271" s="732">
        <v>1</v>
      </c>
      <c r="M271" s="732">
        <v>5.25</v>
      </c>
      <c r="N271" s="732"/>
      <c r="O271" s="732"/>
      <c r="P271" s="746"/>
      <c r="Q271" s="733"/>
    </row>
    <row r="272" spans="1:17" ht="14.4" customHeight="1" x14ac:dyDescent="0.3">
      <c r="A272" s="727" t="s">
        <v>1500</v>
      </c>
      <c r="B272" s="728" t="s">
        <v>1296</v>
      </c>
      <c r="C272" s="728" t="s">
        <v>1300</v>
      </c>
      <c r="D272" s="728" t="s">
        <v>1311</v>
      </c>
      <c r="E272" s="728" t="s">
        <v>1312</v>
      </c>
      <c r="F272" s="732">
        <v>280</v>
      </c>
      <c r="G272" s="732">
        <v>1635.2</v>
      </c>
      <c r="H272" s="732"/>
      <c r="I272" s="732">
        <v>5.84</v>
      </c>
      <c r="J272" s="732"/>
      <c r="K272" s="732"/>
      <c r="L272" s="732"/>
      <c r="M272" s="732"/>
      <c r="N272" s="732"/>
      <c r="O272" s="732"/>
      <c r="P272" s="746"/>
      <c r="Q272" s="733"/>
    </row>
    <row r="273" spans="1:17" ht="14.4" customHeight="1" x14ac:dyDescent="0.3">
      <c r="A273" s="727" t="s">
        <v>1500</v>
      </c>
      <c r="B273" s="728" t="s">
        <v>1296</v>
      </c>
      <c r="C273" s="728" t="s">
        <v>1300</v>
      </c>
      <c r="D273" s="728" t="s">
        <v>1331</v>
      </c>
      <c r="E273" s="728" t="s">
        <v>1332</v>
      </c>
      <c r="F273" s="732"/>
      <c r="G273" s="732"/>
      <c r="H273" s="732"/>
      <c r="I273" s="732"/>
      <c r="J273" s="732">
        <v>1</v>
      </c>
      <c r="K273" s="732">
        <v>2163.7399999999998</v>
      </c>
      <c r="L273" s="732">
        <v>1</v>
      </c>
      <c r="M273" s="732">
        <v>2163.7399999999998</v>
      </c>
      <c r="N273" s="732"/>
      <c r="O273" s="732"/>
      <c r="P273" s="746"/>
      <c r="Q273" s="733"/>
    </row>
    <row r="274" spans="1:17" ht="14.4" customHeight="1" x14ac:dyDescent="0.3">
      <c r="A274" s="727" t="s">
        <v>1500</v>
      </c>
      <c r="B274" s="728" t="s">
        <v>1296</v>
      </c>
      <c r="C274" s="728" t="s">
        <v>1358</v>
      </c>
      <c r="D274" s="728" t="s">
        <v>1390</v>
      </c>
      <c r="E274" s="728" t="s">
        <v>1391</v>
      </c>
      <c r="F274" s="732"/>
      <c r="G274" s="732"/>
      <c r="H274" s="732"/>
      <c r="I274" s="732"/>
      <c r="J274" s="732">
        <v>1</v>
      </c>
      <c r="K274" s="732">
        <v>681</v>
      </c>
      <c r="L274" s="732">
        <v>1</v>
      </c>
      <c r="M274" s="732">
        <v>681</v>
      </c>
      <c r="N274" s="732"/>
      <c r="O274" s="732"/>
      <c r="P274" s="746"/>
      <c r="Q274" s="733"/>
    </row>
    <row r="275" spans="1:17" ht="14.4" customHeight="1" x14ac:dyDescent="0.3">
      <c r="A275" s="727" t="s">
        <v>1500</v>
      </c>
      <c r="B275" s="728" t="s">
        <v>1296</v>
      </c>
      <c r="C275" s="728" t="s">
        <v>1358</v>
      </c>
      <c r="D275" s="728" t="s">
        <v>1396</v>
      </c>
      <c r="E275" s="728" t="s">
        <v>1397</v>
      </c>
      <c r="F275" s="732">
        <v>2</v>
      </c>
      <c r="G275" s="732">
        <v>3524</v>
      </c>
      <c r="H275" s="732"/>
      <c r="I275" s="732">
        <v>1762</v>
      </c>
      <c r="J275" s="732"/>
      <c r="K275" s="732"/>
      <c r="L275" s="732"/>
      <c r="M275" s="732"/>
      <c r="N275" s="732"/>
      <c r="O275" s="732"/>
      <c r="P275" s="746"/>
      <c r="Q275" s="733"/>
    </row>
    <row r="276" spans="1:17" ht="14.4" customHeight="1" x14ac:dyDescent="0.3">
      <c r="A276" s="727" t="s">
        <v>1500</v>
      </c>
      <c r="B276" s="728" t="s">
        <v>1296</v>
      </c>
      <c r="C276" s="728" t="s">
        <v>1358</v>
      </c>
      <c r="D276" s="728" t="s">
        <v>1398</v>
      </c>
      <c r="E276" s="728" t="s">
        <v>1399</v>
      </c>
      <c r="F276" s="732">
        <v>1</v>
      </c>
      <c r="G276" s="732">
        <v>413</v>
      </c>
      <c r="H276" s="732"/>
      <c r="I276" s="732">
        <v>413</v>
      </c>
      <c r="J276" s="732"/>
      <c r="K276" s="732"/>
      <c r="L276" s="732"/>
      <c r="M276" s="732"/>
      <c r="N276" s="732"/>
      <c r="O276" s="732"/>
      <c r="P276" s="746"/>
      <c r="Q276" s="733"/>
    </row>
    <row r="277" spans="1:17" ht="14.4" customHeight="1" x14ac:dyDescent="0.3">
      <c r="A277" s="727" t="s">
        <v>1500</v>
      </c>
      <c r="B277" s="728" t="s">
        <v>1296</v>
      </c>
      <c r="C277" s="728" t="s">
        <v>1358</v>
      </c>
      <c r="D277" s="728" t="s">
        <v>1408</v>
      </c>
      <c r="E277" s="728" t="s">
        <v>1409</v>
      </c>
      <c r="F277" s="732">
        <v>1</v>
      </c>
      <c r="G277" s="732">
        <v>586</v>
      </c>
      <c r="H277" s="732"/>
      <c r="I277" s="732">
        <v>586</v>
      </c>
      <c r="J277" s="732"/>
      <c r="K277" s="732"/>
      <c r="L277" s="732"/>
      <c r="M277" s="732"/>
      <c r="N277" s="732"/>
      <c r="O277" s="732"/>
      <c r="P277" s="746"/>
      <c r="Q277" s="733"/>
    </row>
    <row r="278" spans="1:17" ht="14.4" customHeight="1" x14ac:dyDescent="0.3">
      <c r="A278" s="727" t="s">
        <v>1500</v>
      </c>
      <c r="B278" s="728" t="s">
        <v>1296</v>
      </c>
      <c r="C278" s="728" t="s">
        <v>1358</v>
      </c>
      <c r="D278" s="728" t="s">
        <v>1416</v>
      </c>
      <c r="E278" s="728" t="s">
        <v>1417</v>
      </c>
      <c r="F278" s="732"/>
      <c r="G278" s="732"/>
      <c r="H278" s="732"/>
      <c r="I278" s="732"/>
      <c r="J278" s="732">
        <v>1</v>
      </c>
      <c r="K278" s="732">
        <v>509</v>
      </c>
      <c r="L278" s="732">
        <v>1</v>
      </c>
      <c r="M278" s="732">
        <v>509</v>
      </c>
      <c r="N278" s="732"/>
      <c r="O278" s="732"/>
      <c r="P278" s="746"/>
      <c r="Q278" s="733"/>
    </row>
    <row r="279" spans="1:17" ht="14.4" customHeight="1" x14ac:dyDescent="0.3">
      <c r="A279" s="727" t="s">
        <v>1501</v>
      </c>
      <c r="B279" s="728" t="s">
        <v>1296</v>
      </c>
      <c r="C279" s="728" t="s">
        <v>1297</v>
      </c>
      <c r="D279" s="728" t="s">
        <v>1438</v>
      </c>
      <c r="E279" s="728" t="s">
        <v>676</v>
      </c>
      <c r="F279" s="732">
        <v>0.55000000000000004</v>
      </c>
      <c r="G279" s="732">
        <v>1046.47</v>
      </c>
      <c r="H279" s="732"/>
      <c r="I279" s="732">
        <v>1902.6727272727271</v>
      </c>
      <c r="J279" s="732"/>
      <c r="K279" s="732"/>
      <c r="L279" s="732"/>
      <c r="M279" s="732"/>
      <c r="N279" s="732"/>
      <c r="O279" s="732"/>
      <c r="P279" s="746"/>
      <c r="Q279" s="733"/>
    </row>
    <row r="280" spans="1:17" ht="14.4" customHeight="1" x14ac:dyDescent="0.3">
      <c r="A280" s="727" t="s">
        <v>1501</v>
      </c>
      <c r="B280" s="728" t="s">
        <v>1296</v>
      </c>
      <c r="C280" s="728" t="s">
        <v>1297</v>
      </c>
      <c r="D280" s="728" t="s">
        <v>1442</v>
      </c>
      <c r="E280" s="728" t="s">
        <v>680</v>
      </c>
      <c r="F280" s="732">
        <v>3.0999999999999996</v>
      </c>
      <c r="G280" s="732">
        <v>5489.48</v>
      </c>
      <c r="H280" s="732">
        <v>1.0508474576271187</v>
      </c>
      <c r="I280" s="732">
        <v>1770.8</v>
      </c>
      <c r="J280" s="732">
        <v>2.95</v>
      </c>
      <c r="K280" s="732">
        <v>5223.8599999999997</v>
      </c>
      <c r="L280" s="732">
        <v>1</v>
      </c>
      <c r="M280" s="732">
        <v>1770.7999999999997</v>
      </c>
      <c r="N280" s="732">
        <v>1.75</v>
      </c>
      <c r="O280" s="732">
        <v>3183.32</v>
      </c>
      <c r="P280" s="746">
        <v>0.60938080270145067</v>
      </c>
      <c r="Q280" s="733">
        <v>1819.0400000000002</v>
      </c>
    </row>
    <row r="281" spans="1:17" ht="14.4" customHeight="1" x14ac:dyDescent="0.3">
      <c r="A281" s="727" t="s">
        <v>1501</v>
      </c>
      <c r="B281" s="728" t="s">
        <v>1296</v>
      </c>
      <c r="C281" s="728" t="s">
        <v>1297</v>
      </c>
      <c r="D281" s="728" t="s">
        <v>1443</v>
      </c>
      <c r="E281" s="728" t="s">
        <v>678</v>
      </c>
      <c r="F281" s="732">
        <v>0.2</v>
      </c>
      <c r="G281" s="732">
        <v>180.76</v>
      </c>
      <c r="H281" s="732">
        <v>2</v>
      </c>
      <c r="I281" s="732">
        <v>903.8</v>
      </c>
      <c r="J281" s="732">
        <v>0.1</v>
      </c>
      <c r="K281" s="732">
        <v>90.38</v>
      </c>
      <c r="L281" s="732">
        <v>1</v>
      </c>
      <c r="M281" s="732">
        <v>903.8</v>
      </c>
      <c r="N281" s="732">
        <v>0.1</v>
      </c>
      <c r="O281" s="732">
        <v>90.38</v>
      </c>
      <c r="P281" s="746">
        <v>1</v>
      </c>
      <c r="Q281" s="733">
        <v>903.8</v>
      </c>
    </row>
    <row r="282" spans="1:17" ht="14.4" customHeight="1" x14ac:dyDescent="0.3">
      <c r="A282" s="727" t="s">
        <v>1501</v>
      </c>
      <c r="B282" s="728" t="s">
        <v>1296</v>
      </c>
      <c r="C282" s="728" t="s">
        <v>1300</v>
      </c>
      <c r="D282" s="728" t="s">
        <v>1305</v>
      </c>
      <c r="E282" s="728" t="s">
        <v>1306</v>
      </c>
      <c r="F282" s="732">
        <v>690</v>
      </c>
      <c r="G282" s="732">
        <v>3670.7999999999997</v>
      </c>
      <c r="H282" s="732">
        <v>1.4566666666666666</v>
      </c>
      <c r="I282" s="732">
        <v>5.3199999999999994</v>
      </c>
      <c r="J282" s="732">
        <v>480</v>
      </c>
      <c r="K282" s="732">
        <v>2520</v>
      </c>
      <c r="L282" s="732">
        <v>1</v>
      </c>
      <c r="M282" s="732">
        <v>5.25</v>
      </c>
      <c r="N282" s="732">
        <v>560</v>
      </c>
      <c r="O282" s="732">
        <v>3687.6000000000004</v>
      </c>
      <c r="P282" s="746">
        <v>1.4633333333333334</v>
      </c>
      <c r="Q282" s="733">
        <v>6.5850000000000009</v>
      </c>
    </row>
    <row r="283" spans="1:17" ht="14.4" customHeight="1" x14ac:dyDescent="0.3">
      <c r="A283" s="727" t="s">
        <v>1501</v>
      </c>
      <c r="B283" s="728" t="s">
        <v>1296</v>
      </c>
      <c r="C283" s="728" t="s">
        <v>1300</v>
      </c>
      <c r="D283" s="728" t="s">
        <v>1315</v>
      </c>
      <c r="E283" s="728" t="s">
        <v>1316</v>
      </c>
      <c r="F283" s="732">
        <v>2130</v>
      </c>
      <c r="G283" s="732">
        <v>17146.5</v>
      </c>
      <c r="H283" s="732">
        <v>1.9747207186456295</v>
      </c>
      <c r="I283" s="732">
        <v>8.0500000000000007</v>
      </c>
      <c r="J283" s="732">
        <v>950</v>
      </c>
      <c r="K283" s="732">
        <v>8683</v>
      </c>
      <c r="L283" s="732">
        <v>1</v>
      </c>
      <c r="M283" s="732">
        <v>9.14</v>
      </c>
      <c r="N283" s="732"/>
      <c r="O283" s="732"/>
      <c r="P283" s="746"/>
      <c r="Q283" s="733"/>
    </row>
    <row r="284" spans="1:17" ht="14.4" customHeight="1" x14ac:dyDescent="0.3">
      <c r="A284" s="727" t="s">
        <v>1501</v>
      </c>
      <c r="B284" s="728" t="s">
        <v>1296</v>
      </c>
      <c r="C284" s="728" t="s">
        <v>1300</v>
      </c>
      <c r="D284" s="728" t="s">
        <v>1317</v>
      </c>
      <c r="E284" s="728" t="s">
        <v>1318</v>
      </c>
      <c r="F284" s="732">
        <v>140</v>
      </c>
      <c r="G284" s="732">
        <v>1325.8</v>
      </c>
      <c r="H284" s="732">
        <v>1.0789388020833333</v>
      </c>
      <c r="I284" s="732">
        <v>9.4699999999999989</v>
      </c>
      <c r="J284" s="732">
        <v>120</v>
      </c>
      <c r="K284" s="732">
        <v>1228.8</v>
      </c>
      <c r="L284" s="732">
        <v>1</v>
      </c>
      <c r="M284" s="732">
        <v>10.24</v>
      </c>
      <c r="N284" s="732"/>
      <c r="O284" s="732"/>
      <c r="P284" s="746"/>
      <c r="Q284" s="733"/>
    </row>
    <row r="285" spans="1:17" ht="14.4" customHeight="1" x14ac:dyDescent="0.3">
      <c r="A285" s="727" t="s">
        <v>1501</v>
      </c>
      <c r="B285" s="728" t="s">
        <v>1296</v>
      </c>
      <c r="C285" s="728" t="s">
        <v>1300</v>
      </c>
      <c r="D285" s="728" t="s">
        <v>1331</v>
      </c>
      <c r="E285" s="728" t="s">
        <v>1332</v>
      </c>
      <c r="F285" s="732">
        <v>2</v>
      </c>
      <c r="G285" s="732">
        <v>4387.16</v>
      </c>
      <c r="H285" s="732">
        <v>1.0137909360644071</v>
      </c>
      <c r="I285" s="732">
        <v>2193.58</v>
      </c>
      <c r="J285" s="732">
        <v>2</v>
      </c>
      <c r="K285" s="732">
        <v>4327.4799999999996</v>
      </c>
      <c r="L285" s="732">
        <v>1</v>
      </c>
      <c r="M285" s="732">
        <v>2163.7399999999998</v>
      </c>
      <c r="N285" s="732">
        <v>3</v>
      </c>
      <c r="O285" s="732">
        <v>5959.9500000000007</v>
      </c>
      <c r="P285" s="746">
        <v>1.3772334014253103</v>
      </c>
      <c r="Q285" s="733">
        <v>1986.6500000000003</v>
      </c>
    </row>
    <row r="286" spans="1:17" ht="14.4" customHeight="1" x14ac:dyDescent="0.3">
      <c r="A286" s="727" t="s">
        <v>1501</v>
      </c>
      <c r="B286" s="728" t="s">
        <v>1296</v>
      </c>
      <c r="C286" s="728" t="s">
        <v>1300</v>
      </c>
      <c r="D286" s="728" t="s">
        <v>1335</v>
      </c>
      <c r="E286" s="728" t="s">
        <v>1336</v>
      </c>
      <c r="F286" s="732">
        <v>7906</v>
      </c>
      <c r="G286" s="732">
        <v>27038.52</v>
      </c>
      <c r="H286" s="732">
        <v>1.672735821334117</v>
      </c>
      <c r="I286" s="732">
        <v>3.42</v>
      </c>
      <c r="J286" s="732">
        <v>3895</v>
      </c>
      <c r="K286" s="732">
        <v>16164.25</v>
      </c>
      <c r="L286" s="732">
        <v>1</v>
      </c>
      <c r="M286" s="732">
        <v>4.1500000000000004</v>
      </c>
      <c r="N286" s="732">
        <v>2677</v>
      </c>
      <c r="O286" s="732">
        <v>10092.289999999999</v>
      </c>
      <c r="P286" s="746">
        <v>0.62435869279428358</v>
      </c>
      <c r="Q286" s="733">
        <v>3.7699999999999996</v>
      </c>
    </row>
    <row r="287" spans="1:17" ht="14.4" customHeight="1" x14ac:dyDescent="0.3">
      <c r="A287" s="727" t="s">
        <v>1501</v>
      </c>
      <c r="B287" s="728" t="s">
        <v>1296</v>
      </c>
      <c r="C287" s="728" t="s">
        <v>1300</v>
      </c>
      <c r="D287" s="728" t="s">
        <v>1444</v>
      </c>
      <c r="E287" s="728" t="s">
        <v>1445</v>
      </c>
      <c r="F287" s="732">
        <v>3446</v>
      </c>
      <c r="G287" s="732">
        <v>115613.3</v>
      </c>
      <c r="H287" s="732">
        <v>2.2251410473203799</v>
      </c>
      <c r="I287" s="732">
        <v>33.550000000000004</v>
      </c>
      <c r="J287" s="732">
        <v>1574</v>
      </c>
      <c r="K287" s="732">
        <v>51957.740000000005</v>
      </c>
      <c r="L287" s="732">
        <v>1</v>
      </c>
      <c r="M287" s="732">
        <v>33.010000000000005</v>
      </c>
      <c r="N287" s="732">
        <v>877</v>
      </c>
      <c r="O287" s="732">
        <v>29686.45</v>
      </c>
      <c r="P287" s="746">
        <v>0.57135760716305206</v>
      </c>
      <c r="Q287" s="733">
        <v>33.85</v>
      </c>
    </row>
    <row r="288" spans="1:17" ht="14.4" customHeight="1" x14ac:dyDescent="0.3">
      <c r="A288" s="727" t="s">
        <v>1501</v>
      </c>
      <c r="B288" s="728" t="s">
        <v>1296</v>
      </c>
      <c r="C288" s="728" t="s">
        <v>1300</v>
      </c>
      <c r="D288" s="728" t="s">
        <v>1345</v>
      </c>
      <c r="E288" s="728" t="s">
        <v>1346</v>
      </c>
      <c r="F288" s="732">
        <v>100</v>
      </c>
      <c r="G288" s="732">
        <v>2024</v>
      </c>
      <c r="H288" s="732"/>
      <c r="I288" s="732">
        <v>20.239999999999998</v>
      </c>
      <c r="J288" s="732"/>
      <c r="K288" s="732"/>
      <c r="L288" s="732"/>
      <c r="M288" s="732"/>
      <c r="N288" s="732"/>
      <c r="O288" s="732"/>
      <c r="P288" s="746"/>
      <c r="Q288" s="733"/>
    </row>
    <row r="289" spans="1:17" ht="14.4" customHeight="1" x14ac:dyDescent="0.3">
      <c r="A289" s="727" t="s">
        <v>1501</v>
      </c>
      <c r="B289" s="728" t="s">
        <v>1296</v>
      </c>
      <c r="C289" s="728" t="s">
        <v>1450</v>
      </c>
      <c r="D289" s="728" t="s">
        <v>1451</v>
      </c>
      <c r="E289" s="728" t="s">
        <v>1452</v>
      </c>
      <c r="F289" s="732">
        <v>7</v>
      </c>
      <c r="G289" s="732">
        <v>6190.24</v>
      </c>
      <c r="H289" s="732"/>
      <c r="I289" s="732">
        <v>884.31999999999994</v>
      </c>
      <c r="J289" s="732"/>
      <c r="K289" s="732"/>
      <c r="L289" s="732"/>
      <c r="M289" s="732"/>
      <c r="N289" s="732"/>
      <c r="O289" s="732"/>
      <c r="P289" s="746"/>
      <c r="Q289" s="733"/>
    </row>
    <row r="290" spans="1:17" ht="14.4" customHeight="1" x14ac:dyDescent="0.3">
      <c r="A290" s="727" t="s">
        <v>1501</v>
      </c>
      <c r="B290" s="728" t="s">
        <v>1296</v>
      </c>
      <c r="C290" s="728" t="s">
        <v>1358</v>
      </c>
      <c r="D290" s="728" t="s">
        <v>1382</v>
      </c>
      <c r="E290" s="728" t="s">
        <v>1383</v>
      </c>
      <c r="F290" s="732">
        <v>16</v>
      </c>
      <c r="G290" s="732">
        <v>29584</v>
      </c>
      <c r="H290" s="732">
        <v>2.2104004781829047</v>
      </c>
      <c r="I290" s="732">
        <v>1849</v>
      </c>
      <c r="J290" s="732">
        <v>7</v>
      </c>
      <c r="K290" s="732">
        <v>13384</v>
      </c>
      <c r="L290" s="732">
        <v>1</v>
      </c>
      <c r="M290" s="732">
        <v>1912</v>
      </c>
      <c r="N290" s="732"/>
      <c r="O290" s="732"/>
      <c r="P290" s="746"/>
      <c r="Q290" s="733"/>
    </row>
    <row r="291" spans="1:17" ht="14.4" customHeight="1" x14ac:dyDescent="0.3">
      <c r="A291" s="727" t="s">
        <v>1501</v>
      </c>
      <c r="B291" s="728" t="s">
        <v>1296</v>
      </c>
      <c r="C291" s="728" t="s">
        <v>1358</v>
      </c>
      <c r="D291" s="728" t="s">
        <v>1390</v>
      </c>
      <c r="E291" s="728" t="s">
        <v>1391</v>
      </c>
      <c r="F291" s="732">
        <v>2</v>
      </c>
      <c r="G291" s="732">
        <v>1316</v>
      </c>
      <c r="H291" s="732">
        <v>0.96622613803230539</v>
      </c>
      <c r="I291" s="732">
        <v>658</v>
      </c>
      <c r="J291" s="732">
        <v>2</v>
      </c>
      <c r="K291" s="732">
        <v>1362</v>
      </c>
      <c r="L291" s="732">
        <v>1</v>
      </c>
      <c r="M291" s="732">
        <v>681</v>
      </c>
      <c r="N291" s="732">
        <v>3</v>
      </c>
      <c r="O291" s="732">
        <v>2046</v>
      </c>
      <c r="P291" s="746">
        <v>1.5022026431718061</v>
      </c>
      <c r="Q291" s="733">
        <v>682</v>
      </c>
    </row>
    <row r="292" spans="1:17" ht="14.4" customHeight="1" x14ac:dyDescent="0.3">
      <c r="A292" s="727" t="s">
        <v>1501</v>
      </c>
      <c r="B292" s="728" t="s">
        <v>1296</v>
      </c>
      <c r="C292" s="728" t="s">
        <v>1358</v>
      </c>
      <c r="D292" s="728" t="s">
        <v>1392</v>
      </c>
      <c r="E292" s="728" t="s">
        <v>1393</v>
      </c>
      <c r="F292" s="732">
        <v>1</v>
      </c>
      <c r="G292" s="732">
        <v>689</v>
      </c>
      <c r="H292" s="732"/>
      <c r="I292" s="732">
        <v>689</v>
      </c>
      <c r="J292" s="732"/>
      <c r="K292" s="732"/>
      <c r="L292" s="732"/>
      <c r="M292" s="732"/>
      <c r="N292" s="732"/>
      <c r="O292" s="732"/>
      <c r="P292" s="746"/>
      <c r="Q292" s="733"/>
    </row>
    <row r="293" spans="1:17" ht="14.4" customHeight="1" x14ac:dyDescent="0.3">
      <c r="A293" s="727" t="s">
        <v>1501</v>
      </c>
      <c r="B293" s="728" t="s">
        <v>1296</v>
      </c>
      <c r="C293" s="728" t="s">
        <v>1358</v>
      </c>
      <c r="D293" s="728" t="s">
        <v>1396</v>
      </c>
      <c r="E293" s="728" t="s">
        <v>1397</v>
      </c>
      <c r="F293" s="732">
        <v>23</v>
      </c>
      <c r="G293" s="732">
        <v>40526</v>
      </c>
      <c r="H293" s="732">
        <v>1.8505022831050228</v>
      </c>
      <c r="I293" s="732">
        <v>1762</v>
      </c>
      <c r="J293" s="732">
        <v>12</v>
      </c>
      <c r="K293" s="732">
        <v>21900</v>
      </c>
      <c r="L293" s="732">
        <v>1</v>
      </c>
      <c r="M293" s="732">
        <v>1825</v>
      </c>
      <c r="N293" s="732">
        <v>11</v>
      </c>
      <c r="O293" s="732">
        <v>20075</v>
      </c>
      <c r="P293" s="746">
        <v>0.91666666666666663</v>
      </c>
      <c r="Q293" s="733">
        <v>1825</v>
      </c>
    </row>
    <row r="294" spans="1:17" ht="14.4" customHeight="1" x14ac:dyDescent="0.3">
      <c r="A294" s="727" t="s">
        <v>1501</v>
      </c>
      <c r="B294" s="728" t="s">
        <v>1296</v>
      </c>
      <c r="C294" s="728" t="s">
        <v>1358</v>
      </c>
      <c r="D294" s="728" t="s">
        <v>1455</v>
      </c>
      <c r="E294" s="728" t="s">
        <v>1456</v>
      </c>
      <c r="F294" s="732">
        <v>7</v>
      </c>
      <c r="G294" s="732">
        <v>100380</v>
      </c>
      <c r="H294" s="732">
        <v>1.1533158692954639</v>
      </c>
      <c r="I294" s="732">
        <v>14340</v>
      </c>
      <c r="J294" s="732">
        <v>6</v>
      </c>
      <c r="K294" s="732">
        <v>87036</v>
      </c>
      <c r="L294" s="732">
        <v>1</v>
      </c>
      <c r="M294" s="732">
        <v>14506</v>
      </c>
      <c r="N294" s="732">
        <v>4</v>
      </c>
      <c r="O294" s="732">
        <v>58028</v>
      </c>
      <c r="P294" s="746">
        <v>0.66671262466105974</v>
      </c>
      <c r="Q294" s="733">
        <v>14507</v>
      </c>
    </row>
    <row r="295" spans="1:17" ht="14.4" customHeight="1" x14ac:dyDescent="0.3">
      <c r="A295" s="727" t="s">
        <v>1501</v>
      </c>
      <c r="B295" s="728" t="s">
        <v>1296</v>
      </c>
      <c r="C295" s="728" t="s">
        <v>1358</v>
      </c>
      <c r="D295" s="728" t="s">
        <v>1414</v>
      </c>
      <c r="E295" s="728" t="s">
        <v>1415</v>
      </c>
      <c r="F295" s="732">
        <v>12</v>
      </c>
      <c r="G295" s="732">
        <v>15528</v>
      </c>
      <c r="H295" s="732">
        <v>1.9284649776453056</v>
      </c>
      <c r="I295" s="732">
        <v>1294</v>
      </c>
      <c r="J295" s="732">
        <v>6</v>
      </c>
      <c r="K295" s="732">
        <v>8052</v>
      </c>
      <c r="L295" s="732">
        <v>1</v>
      </c>
      <c r="M295" s="732">
        <v>1342</v>
      </c>
      <c r="N295" s="732">
        <v>4</v>
      </c>
      <c r="O295" s="732">
        <v>5368</v>
      </c>
      <c r="P295" s="746">
        <v>0.66666666666666663</v>
      </c>
      <c r="Q295" s="733">
        <v>1342</v>
      </c>
    </row>
    <row r="296" spans="1:17" ht="14.4" customHeight="1" x14ac:dyDescent="0.3">
      <c r="A296" s="727" t="s">
        <v>1501</v>
      </c>
      <c r="B296" s="728" t="s">
        <v>1296</v>
      </c>
      <c r="C296" s="728" t="s">
        <v>1358</v>
      </c>
      <c r="D296" s="728" t="s">
        <v>1416</v>
      </c>
      <c r="E296" s="728" t="s">
        <v>1417</v>
      </c>
      <c r="F296" s="732">
        <v>4</v>
      </c>
      <c r="G296" s="732">
        <v>1960</v>
      </c>
      <c r="H296" s="732">
        <v>1.2835625409299281</v>
      </c>
      <c r="I296" s="732">
        <v>490</v>
      </c>
      <c r="J296" s="732">
        <v>3</v>
      </c>
      <c r="K296" s="732">
        <v>1527</v>
      </c>
      <c r="L296" s="732">
        <v>1</v>
      </c>
      <c r="M296" s="732">
        <v>509</v>
      </c>
      <c r="N296" s="732">
        <v>3</v>
      </c>
      <c r="O296" s="732">
        <v>1527</v>
      </c>
      <c r="P296" s="746">
        <v>1</v>
      </c>
      <c r="Q296" s="733">
        <v>509</v>
      </c>
    </row>
    <row r="297" spans="1:17" ht="14.4" customHeight="1" x14ac:dyDescent="0.3">
      <c r="A297" s="727" t="s">
        <v>526</v>
      </c>
      <c r="B297" s="728" t="s">
        <v>1296</v>
      </c>
      <c r="C297" s="728" t="s">
        <v>1297</v>
      </c>
      <c r="D297" s="728" t="s">
        <v>1438</v>
      </c>
      <c r="E297" s="728" t="s">
        <v>676</v>
      </c>
      <c r="F297" s="732">
        <v>0.75</v>
      </c>
      <c r="G297" s="732">
        <v>1427</v>
      </c>
      <c r="H297" s="732"/>
      <c r="I297" s="732">
        <v>1902.6666666666667</v>
      </c>
      <c r="J297" s="732"/>
      <c r="K297" s="732"/>
      <c r="L297" s="732"/>
      <c r="M297" s="732"/>
      <c r="N297" s="732">
        <v>0.4</v>
      </c>
      <c r="O297" s="732">
        <v>803.86</v>
      </c>
      <c r="P297" s="746"/>
      <c r="Q297" s="733">
        <v>2009.6499999999999</v>
      </c>
    </row>
    <row r="298" spans="1:17" ht="14.4" customHeight="1" x14ac:dyDescent="0.3">
      <c r="A298" s="727" t="s">
        <v>526</v>
      </c>
      <c r="B298" s="728" t="s">
        <v>1296</v>
      </c>
      <c r="C298" s="728" t="s">
        <v>1297</v>
      </c>
      <c r="D298" s="728" t="s">
        <v>1442</v>
      </c>
      <c r="E298" s="728" t="s">
        <v>680</v>
      </c>
      <c r="F298" s="732">
        <v>3.35</v>
      </c>
      <c r="G298" s="732">
        <v>5932.18</v>
      </c>
      <c r="H298" s="732">
        <v>0.81707317073170738</v>
      </c>
      <c r="I298" s="732">
        <v>1770.8</v>
      </c>
      <c r="J298" s="732">
        <v>4.0999999999999996</v>
      </c>
      <c r="K298" s="732">
        <v>7260.28</v>
      </c>
      <c r="L298" s="732">
        <v>1</v>
      </c>
      <c r="M298" s="732">
        <v>1770.8000000000002</v>
      </c>
      <c r="N298" s="732">
        <v>2.8</v>
      </c>
      <c r="O298" s="732">
        <v>5093.3099999999995</v>
      </c>
      <c r="P298" s="746">
        <v>0.70153079495556636</v>
      </c>
      <c r="Q298" s="733">
        <v>1819.0392857142856</v>
      </c>
    </row>
    <row r="299" spans="1:17" ht="14.4" customHeight="1" x14ac:dyDescent="0.3">
      <c r="A299" s="727" t="s">
        <v>526</v>
      </c>
      <c r="B299" s="728" t="s">
        <v>1296</v>
      </c>
      <c r="C299" s="728" t="s">
        <v>1297</v>
      </c>
      <c r="D299" s="728" t="s">
        <v>1443</v>
      </c>
      <c r="E299" s="728" t="s">
        <v>678</v>
      </c>
      <c r="F299" s="732">
        <v>0.45</v>
      </c>
      <c r="G299" s="732">
        <v>406.71</v>
      </c>
      <c r="H299" s="732">
        <v>1.125</v>
      </c>
      <c r="I299" s="732">
        <v>903.8</v>
      </c>
      <c r="J299" s="732">
        <v>0.39999999999999997</v>
      </c>
      <c r="K299" s="732">
        <v>361.52</v>
      </c>
      <c r="L299" s="732">
        <v>1</v>
      </c>
      <c r="M299" s="732">
        <v>903.80000000000007</v>
      </c>
      <c r="N299" s="732">
        <v>0.35</v>
      </c>
      <c r="O299" s="732">
        <v>316.33</v>
      </c>
      <c r="P299" s="746">
        <v>0.875</v>
      </c>
      <c r="Q299" s="733">
        <v>903.80000000000007</v>
      </c>
    </row>
    <row r="300" spans="1:17" ht="14.4" customHeight="1" x14ac:dyDescent="0.3">
      <c r="A300" s="727" t="s">
        <v>526</v>
      </c>
      <c r="B300" s="728" t="s">
        <v>1296</v>
      </c>
      <c r="C300" s="728" t="s">
        <v>1297</v>
      </c>
      <c r="D300" s="728" t="s">
        <v>1502</v>
      </c>
      <c r="E300" s="728" t="s">
        <v>1503</v>
      </c>
      <c r="F300" s="732">
        <v>6</v>
      </c>
      <c r="G300" s="732">
        <v>112394.04</v>
      </c>
      <c r="H300" s="732"/>
      <c r="I300" s="732">
        <v>18732.34</v>
      </c>
      <c r="J300" s="732"/>
      <c r="K300" s="732"/>
      <c r="L300" s="732"/>
      <c r="M300" s="732"/>
      <c r="N300" s="732"/>
      <c r="O300" s="732"/>
      <c r="P300" s="746"/>
      <c r="Q300" s="733"/>
    </row>
    <row r="301" spans="1:17" ht="14.4" customHeight="1" x14ac:dyDescent="0.3">
      <c r="A301" s="727" t="s">
        <v>526</v>
      </c>
      <c r="B301" s="728" t="s">
        <v>1296</v>
      </c>
      <c r="C301" s="728" t="s">
        <v>1300</v>
      </c>
      <c r="D301" s="728" t="s">
        <v>1303</v>
      </c>
      <c r="E301" s="728" t="s">
        <v>1304</v>
      </c>
      <c r="F301" s="732">
        <v>3290</v>
      </c>
      <c r="G301" s="732">
        <v>6861.9</v>
      </c>
      <c r="H301" s="732">
        <v>0.49268005485471394</v>
      </c>
      <c r="I301" s="732">
        <v>2.0856838905775077</v>
      </c>
      <c r="J301" s="732">
        <v>5510</v>
      </c>
      <c r="K301" s="732">
        <v>13927.7</v>
      </c>
      <c r="L301" s="732">
        <v>1</v>
      </c>
      <c r="M301" s="732">
        <v>2.5277132486388387</v>
      </c>
      <c r="N301" s="732">
        <v>4000</v>
      </c>
      <c r="O301" s="732">
        <v>10360</v>
      </c>
      <c r="P301" s="746">
        <v>0.74384140956511124</v>
      </c>
      <c r="Q301" s="733">
        <v>2.59</v>
      </c>
    </row>
    <row r="302" spans="1:17" ht="14.4" customHeight="1" x14ac:dyDescent="0.3">
      <c r="A302" s="727" t="s">
        <v>526</v>
      </c>
      <c r="B302" s="728" t="s">
        <v>1296</v>
      </c>
      <c r="C302" s="728" t="s">
        <v>1300</v>
      </c>
      <c r="D302" s="728" t="s">
        <v>1305</v>
      </c>
      <c r="E302" s="728" t="s">
        <v>1306</v>
      </c>
      <c r="F302" s="732">
        <v>-150</v>
      </c>
      <c r="G302" s="732">
        <v>-8792.7999999999993</v>
      </c>
      <c r="H302" s="732"/>
      <c r="I302" s="732">
        <v>58.618666666666662</v>
      </c>
      <c r="J302" s="732"/>
      <c r="K302" s="732"/>
      <c r="L302" s="732"/>
      <c r="M302" s="732"/>
      <c r="N302" s="732"/>
      <c r="O302" s="732"/>
      <c r="P302" s="746"/>
      <c r="Q302" s="733"/>
    </row>
    <row r="303" spans="1:17" ht="14.4" customHeight="1" x14ac:dyDescent="0.3">
      <c r="A303" s="727" t="s">
        <v>526</v>
      </c>
      <c r="B303" s="728" t="s">
        <v>1296</v>
      </c>
      <c r="C303" s="728" t="s">
        <v>1300</v>
      </c>
      <c r="D303" s="728" t="s">
        <v>1311</v>
      </c>
      <c r="E303" s="728" t="s">
        <v>1312</v>
      </c>
      <c r="F303" s="732">
        <v>0</v>
      </c>
      <c r="G303" s="732">
        <v>-9981.9500000000007</v>
      </c>
      <c r="H303" s="732">
        <v>-2.0421337970540101</v>
      </c>
      <c r="I303" s="732"/>
      <c r="J303" s="732">
        <v>800</v>
      </c>
      <c r="K303" s="732">
        <v>4888</v>
      </c>
      <c r="L303" s="732">
        <v>1</v>
      </c>
      <c r="M303" s="732">
        <v>6.11</v>
      </c>
      <c r="N303" s="732"/>
      <c r="O303" s="732"/>
      <c r="P303" s="746"/>
      <c r="Q303" s="733"/>
    </row>
    <row r="304" spans="1:17" ht="14.4" customHeight="1" x14ac:dyDescent="0.3">
      <c r="A304" s="727" t="s">
        <v>526</v>
      </c>
      <c r="B304" s="728" t="s">
        <v>1296</v>
      </c>
      <c r="C304" s="728" t="s">
        <v>1300</v>
      </c>
      <c r="D304" s="728" t="s">
        <v>1313</v>
      </c>
      <c r="E304" s="728" t="s">
        <v>1314</v>
      </c>
      <c r="F304" s="732">
        <v>0</v>
      </c>
      <c r="G304" s="732">
        <v>-29.700000000000003</v>
      </c>
      <c r="H304" s="732"/>
      <c r="I304" s="732"/>
      <c r="J304" s="732"/>
      <c r="K304" s="732"/>
      <c r="L304" s="732"/>
      <c r="M304" s="732"/>
      <c r="N304" s="732"/>
      <c r="O304" s="732"/>
      <c r="P304" s="746"/>
      <c r="Q304" s="733"/>
    </row>
    <row r="305" spans="1:17" ht="14.4" customHeight="1" x14ac:dyDescent="0.3">
      <c r="A305" s="727" t="s">
        <v>526</v>
      </c>
      <c r="B305" s="728" t="s">
        <v>1296</v>
      </c>
      <c r="C305" s="728" t="s">
        <v>1300</v>
      </c>
      <c r="D305" s="728" t="s">
        <v>1317</v>
      </c>
      <c r="E305" s="728" t="s">
        <v>1318</v>
      </c>
      <c r="F305" s="732">
        <v>0</v>
      </c>
      <c r="G305" s="732">
        <v>-19.600000000000001</v>
      </c>
      <c r="H305" s="732"/>
      <c r="I305" s="732"/>
      <c r="J305" s="732"/>
      <c r="K305" s="732"/>
      <c r="L305" s="732"/>
      <c r="M305" s="732"/>
      <c r="N305" s="732"/>
      <c r="O305" s="732"/>
      <c r="P305" s="746"/>
      <c r="Q305" s="733"/>
    </row>
    <row r="306" spans="1:17" ht="14.4" customHeight="1" x14ac:dyDescent="0.3">
      <c r="A306" s="727" t="s">
        <v>526</v>
      </c>
      <c r="B306" s="728" t="s">
        <v>1296</v>
      </c>
      <c r="C306" s="728" t="s">
        <v>1300</v>
      </c>
      <c r="D306" s="728" t="s">
        <v>1321</v>
      </c>
      <c r="E306" s="728" t="s">
        <v>1322</v>
      </c>
      <c r="F306" s="732">
        <v>7030.7800000000007</v>
      </c>
      <c r="G306" s="732">
        <v>254225.49999999994</v>
      </c>
      <c r="H306" s="732">
        <v>0.87246245536070788</v>
      </c>
      <c r="I306" s="732">
        <v>36.158932579315511</v>
      </c>
      <c r="J306" s="732">
        <v>6590.91</v>
      </c>
      <c r="K306" s="732">
        <v>291388.46999999997</v>
      </c>
      <c r="L306" s="732">
        <v>1</v>
      </c>
      <c r="M306" s="732">
        <v>44.210658315771262</v>
      </c>
      <c r="N306" s="732">
        <v>6974.4600000000009</v>
      </c>
      <c r="O306" s="732">
        <v>240549.10000000003</v>
      </c>
      <c r="P306" s="746">
        <v>0.8255271733984535</v>
      </c>
      <c r="Q306" s="733">
        <v>34.489996358140992</v>
      </c>
    </row>
    <row r="307" spans="1:17" ht="14.4" customHeight="1" x14ac:dyDescent="0.3">
      <c r="A307" s="727" t="s">
        <v>526</v>
      </c>
      <c r="B307" s="728" t="s">
        <v>1296</v>
      </c>
      <c r="C307" s="728" t="s">
        <v>1300</v>
      </c>
      <c r="D307" s="728" t="s">
        <v>1325</v>
      </c>
      <c r="E307" s="728" t="s">
        <v>1326</v>
      </c>
      <c r="F307" s="732">
        <v>0</v>
      </c>
      <c r="G307" s="732">
        <v>-1092</v>
      </c>
      <c r="H307" s="732"/>
      <c r="I307" s="732"/>
      <c r="J307" s="732"/>
      <c r="K307" s="732"/>
      <c r="L307" s="732"/>
      <c r="M307" s="732"/>
      <c r="N307" s="732"/>
      <c r="O307" s="732"/>
      <c r="P307" s="746"/>
      <c r="Q307" s="733"/>
    </row>
    <row r="308" spans="1:17" ht="14.4" customHeight="1" x14ac:dyDescent="0.3">
      <c r="A308" s="727" t="s">
        <v>526</v>
      </c>
      <c r="B308" s="728" t="s">
        <v>1296</v>
      </c>
      <c r="C308" s="728" t="s">
        <v>1300</v>
      </c>
      <c r="D308" s="728" t="s">
        <v>1329</v>
      </c>
      <c r="E308" s="728" t="s">
        <v>1330</v>
      </c>
      <c r="F308" s="732"/>
      <c r="G308" s="732"/>
      <c r="H308" s="732"/>
      <c r="I308" s="732"/>
      <c r="J308" s="732">
        <v>5.2</v>
      </c>
      <c r="K308" s="732">
        <v>20722.52</v>
      </c>
      <c r="L308" s="732">
        <v>1</v>
      </c>
      <c r="M308" s="732">
        <v>3985.1</v>
      </c>
      <c r="N308" s="732"/>
      <c r="O308" s="732"/>
      <c r="P308" s="746"/>
      <c r="Q308" s="733"/>
    </row>
    <row r="309" spans="1:17" ht="14.4" customHeight="1" x14ac:dyDescent="0.3">
      <c r="A309" s="727" t="s">
        <v>526</v>
      </c>
      <c r="B309" s="728" t="s">
        <v>1296</v>
      </c>
      <c r="C309" s="728" t="s">
        <v>1300</v>
      </c>
      <c r="D309" s="728" t="s">
        <v>1331</v>
      </c>
      <c r="E309" s="728" t="s">
        <v>1332</v>
      </c>
      <c r="F309" s="732">
        <v>-1</v>
      </c>
      <c r="G309" s="732">
        <v>-3052.27</v>
      </c>
      <c r="H309" s="732"/>
      <c r="I309" s="732">
        <v>3052.27</v>
      </c>
      <c r="J309" s="732"/>
      <c r="K309" s="732"/>
      <c r="L309" s="732"/>
      <c r="M309" s="732"/>
      <c r="N309" s="732"/>
      <c r="O309" s="732"/>
      <c r="P309" s="746"/>
      <c r="Q309" s="733"/>
    </row>
    <row r="310" spans="1:17" ht="14.4" customHeight="1" x14ac:dyDescent="0.3">
      <c r="A310" s="727" t="s">
        <v>526</v>
      </c>
      <c r="B310" s="728" t="s">
        <v>1296</v>
      </c>
      <c r="C310" s="728" t="s">
        <v>1300</v>
      </c>
      <c r="D310" s="728" t="s">
        <v>1335</v>
      </c>
      <c r="E310" s="728" t="s">
        <v>1336</v>
      </c>
      <c r="F310" s="732">
        <v>0</v>
      </c>
      <c r="G310" s="732">
        <v>-1214.5500000000002</v>
      </c>
      <c r="H310" s="732"/>
      <c r="I310" s="732"/>
      <c r="J310" s="732"/>
      <c r="K310" s="732"/>
      <c r="L310" s="732"/>
      <c r="M310" s="732"/>
      <c r="N310" s="732"/>
      <c r="O310" s="732"/>
      <c r="P310" s="746"/>
      <c r="Q310" s="733"/>
    </row>
    <row r="311" spans="1:17" ht="14.4" customHeight="1" x14ac:dyDescent="0.3">
      <c r="A311" s="727" t="s">
        <v>526</v>
      </c>
      <c r="B311" s="728" t="s">
        <v>1296</v>
      </c>
      <c r="C311" s="728" t="s">
        <v>1300</v>
      </c>
      <c r="D311" s="728" t="s">
        <v>1444</v>
      </c>
      <c r="E311" s="728" t="s">
        <v>1445</v>
      </c>
      <c r="F311" s="732">
        <v>3672</v>
      </c>
      <c r="G311" s="732">
        <v>122574.85</v>
      </c>
      <c r="H311" s="732">
        <v>1.5021295155238827</v>
      </c>
      <c r="I311" s="732">
        <v>33.380950435729851</v>
      </c>
      <c r="J311" s="732">
        <v>2472</v>
      </c>
      <c r="K311" s="732">
        <v>81600.72</v>
      </c>
      <c r="L311" s="732">
        <v>1</v>
      </c>
      <c r="M311" s="732">
        <v>33.01</v>
      </c>
      <c r="N311" s="732">
        <v>2329</v>
      </c>
      <c r="O311" s="732">
        <v>78836.649999999994</v>
      </c>
      <c r="P311" s="746">
        <v>0.96612689201761937</v>
      </c>
      <c r="Q311" s="733">
        <v>33.849999999999994</v>
      </c>
    </row>
    <row r="312" spans="1:17" ht="14.4" customHeight="1" x14ac:dyDescent="0.3">
      <c r="A312" s="727" t="s">
        <v>526</v>
      </c>
      <c r="B312" s="728" t="s">
        <v>1296</v>
      </c>
      <c r="C312" s="728" t="s">
        <v>1300</v>
      </c>
      <c r="D312" s="728" t="s">
        <v>1345</v>
      </c>
      <c r="E312" s="728" t="s">
        <v>1346</v>
      </c>
      <c r="F312" s="732">
        <v>0</v>
      </c>
      <c r="G312" s="732">
        <v>-2430</v>
      </c>
      <c r="H312" s="732"/>
      <c r="I312" s="732"/>
      <c r="J312" s="732"/>
      <c r="K312" s="732"/>
      <c r="L312" s="732"/>
      <c r="M312" s="732"/>
      <c r="N312" s="732"/>
      <c r="O312" s="732"/>
      <c r="P312" s="746"/>
      <c r="Q312" s="733"/>
    </row>
    <row r="313" spans="1:17" ht="14.4" customHeight="1" x14ac:dyDescent="0.3">
      <c r="A313" s="727" t="s">
        <v>526</v>
      </c>
      <c r="B313" s="728" t="s">
        <v>1296</v>
      </c>
      <c r="C313" s="728" t="s">
        <v>1300</v>
      </c>
      <c r="D313" s="728" t="s">
        <v>1504</v>
      </c>
      <c r="E313" s="728" t="s">
        <v>1505</v>
      </c>
      <c r="F313" s="732"/>
      <c r="G313" s="732"/>
      <c r="H313" s="732"/>
      <c r="I313" s="732"/>
      <c r="J313" s="732">
        <v>292</v>
      </c>
      <c r="K313" s="732">
        <v>45487.76</v>
      </c>
      <c r="L313" s="732">
        <v>1</v>
      </c>
      <c r="M313" s="732">
        <v>155.78</v>
      </c>
      <c r="N313" s="732"/>
      <c r="O313" s="732"/>
      <c r="P313" s="746"/>
      <c r="Q313" s="733"/>
    </row>
    <row r="314" spans="1:17" ht="14.4" customHeight="1" x14ac:dyDescent="0.3">
      <c r="A314" s="727" t="s">
        <v>526</v>
      </c>
      <c r="B314" s="728" t="s">
        <v>1296</v>
      </c>
      <c r="C314" s="728" t="s">
        <v>1450</v>
      </c>
      <c r="D314" s="728" t="s">
        <v>1451</v>
      </c>
      <c r="E314" s="728" t="s">
        <v>1452</v>
      </c>
      <c r="F314" s="732">
        <v>9</v>
      </c>
      <c r="G314" s="732">
        <v>7958.88</v>
      </c>
      <c r="H314" s="732"/>
      <c r="I314" s="732">
        <v>884.32</v>
      </c>
      <c r="J314" s="732"/>
      <c r="K314" s="732"/>
      <c r="L314" s="732"/>
      <c r="M314" s="732"/>
      <c r="N314" s="732"/>
      <c r="O314" s="732"/>
      <c r="P314" s="746"/>
      <c r="Q314" s="733"/>
    </row>
    <row r="315" spans="1:17" ht="14.4" customHeight="1" x14ac:dyDescent="0.3">
      <c r="A315" s="727" t="s">
        <v>526</v>
      </c>
      <c r="B315" s="728" t="s">
        <v>1296</v>
      </c>
      <c r="C315" s="728" t="s">
        <v>1358</v>
      </c>
      <c r="D315" s="728" t="s">
        <v>1384</v>
      </c>
      <c r="E315" s="728" t="s">
        <v>1385</v>
      </c>
      <c r="F315" s="732"/>
      <c r="G315" s="732"/>
      <c r="H315" s="732"/>
      <c r="I315" s="732"/>
      <c r="J315" s="732">
        <v>1</v>
      </c>
      <c r="K315" s="732">
        <v>1279</v>
      </c>
      <c r="L315" s="732">
        <v>1</v>
      </c>
      <c r="M315" s="732">
        <v>1279</v>
      </c>
      <c r="N315" s="732"/>
      <c r="O315" s="732"/>
      <c r="P315" s="746"/>
      <c r="Q315" s="733"/>
    </row>
    <row r="316" spans="1:17" ht="14.4" customHeight="1" x14ac:dyDescent="0.3">
      <c r="A316" s="727" t="s">
        <v>526</v>
      </c>
      <c r="B316" s="728" t="s">
        <v>1296</v>
      </c>
      <c r="C316" s="728" t="s">
        <v>1358</v>
      </c>
      <c r="D316" s="728" t="s">
        <v>1396</v>
      </c>
      <c r="E316" s="728" t="s">
        <v>1397</v>
      </c>
      <c r="F316" s="732">
        <v>60</v>
      </c>
      <c r="G316" s="732">
        <v>105720</v>
      </c>
      <c r="H316" s="732">
        <v>0.78282117734172529</v>
      </c>
      <c r="I316" s="732">
        <v>1762</v>
      </c>
      <c r="J316" s="732">
        <v>74</v>
      </c>
      <c r="K316" s="732">
        <v>135050</v>
      </c>
      <c r="L316" s="732">
        <v>1</v>
      </c>
      <c r="M316" s="732">
        <v>1825</v>
      </c>
      <c r="N316" s="732">
        <v>50</v>
      </c>
      <c r="O316" s="732">
        <v>91250</v>
      </c>
      <c r="P316" s="746">
        <v>0.67567567567567566</v>
      </c>
      <c r="Q316" s="733">
        <v>1825</v>
      </c>
    </row>
    <row r="317" spans="1:17" ht="14.4" customHeight="1" x14ac:dyDescent="0.3">
      <c r="A317" s="727" t="s">
        <v>526</v>
      </c>
      <c r="B317" s="728" t="s">
        <v>1296</v>
      </c>
      <c r="C317" s="728" t="s">
        <v>1358</v>
      </c>
      <c r="D317" s="728" t="s">
        <v>1455</v>
      </c>
      <c r="E317" s="728" t="s">
        <v>1456</v>
      </c>
      <c r="F317" s="732">
        <v>9</v>
      </c>
      <c r="G317" s="732">
        <v>129060</v>
      </c>
      <c r="H317" s="732">
        <v>0.98855645939611192</v>
      </c>
      <c r="I317" s="732">
        <v>14340</v>
      </c>
      <c r="J317" s="732">
        <v>9</v>
      </c>
      <c r="K317" s="732">
        <v>130554</v>
      </c>
      <c r="L317" s="732">
        <v>1</v>
      </c>
      <c r="M317" s="732">
        <v>14506</v>
      </c>
      <c r="N317" s="732">
        <v>9</v>
      </c>
      <c r="O317" s="732">
        <v>130563</v>
      </c>
      <c r="P317" s="746">
        <v>1.0000689369915896</v>
      </c>
      <c r="Q317" s="733">
        <v>14507</v>
      </c>
    </row>
    <row r="318" spans="1:17" ht="14.4" customHeight="1" x14ac:dyDescent="0.3">
      <c r="A318" s="727" t="s">
        <v>526</v>
      </c>
      <c r="B318" s="728" t="s">
        <v>1296</v>
      </c>
      <c r="C318" s="728" t="s">
        <v>1358</v>
      </c>
      <c r="D318" s="728" t="s">
        <v>1402</v>
      </c>
      <c r="E318" s="728" t="s">
        <v>1403</v>
      </c>
      <c r="F318" s="732">
        <v>12</v>
      </c>
      <c r="G318" s="732">
        <v>0</v>
      </c>
      <c r="H318" s="732"/>
      <c r="I318" s="732">
        <v>0</v>
      </c>
      <c r="J318" s="732"/>
      <c r="K318" s="732"/>
      <c r="L318" s="732"/>
      <c r="M318" s="732"/>
      <c r="N318" s="732"/>
      <c r="O318" s="732"/>
      <c r="P318" s="746"/>
      <c r="Q318" s="733"/>
    </row>
    <row r="319" spans="1:17" ht="14.4" customHeight="1" x14ac:dyDescent="0.3">
      <c r="A319" s="727" t="s">
        <v>526</v>
      </c>
      <c r="B319" s="728" t="s">
        <v>1296</v>
      </c>
      <c r="C319" s="728" t="s">
        <v>1358</v>
      </c>
      <c r="D319" s="728" t="s">
        <v>1410</v>
      </c>
      <c r="E319" s="728" t="s">
        <v>1411</v>
      </c>
      <c r="F319" s="732">
        <v>120</v>
      </c>
      <c r="G319" s="732">
        <v>235800</v>
      </c>
      <c r="H319" s="732">
        <v>0.92967142147470017</v>
      </c>
      <c r="I319" s="732">
        <v>1965</v>
      </c>
      <c r="J319" s="732">
        <v>126</v>
      </c>
      <c r="K319" s="732">
        <v>253638</v>
      </c>
      <c r="L319" s="732">
        <v>1</v>
      </c>
      <c r="M319" s="732">
        <v>2013</v>
      </c>
      <c r="N319" s="732">
        <v>105</v>
      </c>
      <c r="O319" s="732">
        <v>211470</v>
      </c>
      <c r="P319" s="746">
        <v>0.83374730915714523</v>
      </c>
      <c r="Q319" s="733">
        <v>2014</v>
      </c>
    </row>
    <row r="320" spans="1:17" ht="14.4" customHeight="1" x14ac:dyDescent="0.3">
      <c r="A320" s="727" t="s">
        <v>526</v>
      </c>
      <c r="B320" s="728" t="s">
        <v>1296</v>
      </c>
      <c r="C320" s="728" t="s">
        <v>1358</v>
      </c>
      <c r="D320" s="728" t="s">
        <v>1412</v>
      </c>
      <c r="E320" s="728" t="s">
        <v>1413</v>
      </c>
      <c r="F320" s="732">
        <v>53</v>
      </c>
      <c r="G320" s="732">
        <v>22313</v>
      </c>
      <c r="H320" s="732">
        <v>0.67183548115139102</v>
      </c>
      <c r="I320" s="732">
        <v>421</v>
      </c>
      <c r="J320" s="732">
        <v>76</v>
      </c>
      <c r="K320" s="732">
        <v>33212</v>
      </c>
      <c r="L320" s="732">
        <v>1</v>
      </c>
      <c r="M320" s="732">
        <v>437</v>
      </c>
      <c r="N320" s="732">
        <v>53</v>
      </c>
      <c r="O320" s="732">
        <v>23161</v>
      </c>
      <c r="P320" s="746">
        <v>0.69736842105263153</v>
      </c>
      <c r="Q320" s="733">
        <v>437</v>
      </c>
    </row>
    <row r="321" spans="1:17" ht="14.4" customHeight="1" x14ac:dyDescent="0.3">
      <c r="A321" s="727" t="s">
        <v>526</v>
      </c>
      <c r="B321" s="728" t="s">
        <v>1296</v>
      </c>
      <c r="C321" s="728" t="s">
        <v>1358</v>
      </c>
      <c r="D321" s="728" t="s">
        <v>1426</v>
      </c>
      <c r="E321" s="728" t="s">
        <v>1427</v>
      </c>
      <c r="F321" s="732">
        <v>4</v>
      </c>
      <c r="G321" s="732">
        <v>4036</v>
      </c>
      <c r="H321" s="732">
        <v>0.97582205029013536</v>
      </c>
      <c r="I321" s="732">
        <v>1009</v>
      </c>
      <c r="J321" s="732">
        <v>4</v>
      </c>
      <c r="K321" s="732">
        <v>4136</v>
      </c>
      <c r="L321" s="732">
        <v>1</v>
      </c>
      <c r="M321" s="732">
        <v>1034</v>
      </c>
      <c r="N321" s="732">
        <v>4</v>
      </c>
      <c r="O321" s="732">
        <v>4144</v>
      </c>
      <c r="P321" s="746">
        <v>1.0019342359767891</v>
      </c>
      <c r="Q321" s="733">
        <v>1036</v>
      </c>
    </row>
    <row r="322" spans="1:17" ht="14.4" customHeight="1" x14ac:dyDescent="0.3">
      <c r="A322" s="727" t="s">
        <v>526</v>
      </c>
      <c r="B322" s="728" t="s">
        <v>1506</v>
      </c>
      <c r="C322" s="728" t="s">
        <v>1297</v>
      </c>
      <c r="D322" s="728" t="s">
        <v>1502</v>
      </c>
      <c r="E322" s="728" t="s">
        <v>1503</v>
      </c>
      <c r="F322" s="732">
        <v>12</v>
      </c>
      <c r="G322" s="732">
        <v>224787.84000000003</v>
      </c>
      <c r="H322" s="732">
        <v>1.5</v>
      </c>
      <c r="I322" s="732">
        <v>18732.320000000003</v>
      </c>
      <c r="J322" s="732">
        <v>8</v>
      </c>
      <c r="K322" s="732">
        <v>149858.56000000003</v>
      </c>
      <c r="L322" s="732">
        <v>1</v>
      </c>
      <c r="M322" s="732">
        <v>18732.320000000003</v>
      </c>
      <c r="N322" s="732">
        <v>20.5</v>
      </c>
      <c r="O322" s="732">
        <v>384012.61000000004</v>
      </c>
      <c r="P322" s="746">
        <v>2.5625003336479408</v>
      </c>
      <c r="Q322" s="733">
        <v>18732.322439024392</v>
      </c>
    </row>
    <row r="323" spans="1:17" ht="14.4" customHeight="1" x14ac:dyDescent="0.3">
      <c r="A323" s="727" t="s">
        <v>526</v>
      </c>
      <c r="B323" s="728" t="s">
        <v>1506</v>
      </c>
      <c r="C323" s="728" t="s">
        <v>1300</v>
      </c>
      <c r="D323" s="728" t="s">
        <v>1507</v>
      </c>
      <c r="E323" s="728" t="s">
        <v>1508</v>
      </c>
      <c r="F323" s="732">
        <v>5970</v>
      </c>
      <c r="G323" s="732">
        <v>8955</v>
      </c>
      <c r="H323" s="732">
        <v>2.8444825614636935</v>
      </c>
      <c r="I323" s="732">
        <v>1.5</v>
      </c>
      <c r="J323" s="732">
        <v>1980</v>
      </c>
      <c r="K323" s="732">
        <v>3148.2</v>
      </c>
      <c r="L323" s="732">
        <v>1</v>
      </c>
      <c r="M323" s="732">
        <v>1.5899999999999999</v>
      </c>
      <c r="N323" s="732">
        <v>2038</v>
      </c>
      <c r="O323" s="732">
        <v>3831.44</v>
      </c>
      <c r="P323" s="746">
        <v>1.2170256019312624</v>
      </c>
      <c r="Q323" s="733">
        <v>1.8800000000000001</v>
      </c>
    </row>
    <row r="324" spans="1:17" ht="14.4" customHeight="1" x14ac:dyDescent="0.3">
      <c r="A324" s="727" t="s">
        <v>526</v>
      </c>
      <c r="B324" s="728" t="s">
        <v>1506</v>
      </c>
      <c r="C324" s="728" t="s">
        <v>1300</v>
      </c>
      <c r="D324" s="728" t="s">
        <v>1509</v>
      </c>
      <c r="E324" s="728" t="s">
        <v>1510</v>
      </c>
      <c r="F324" s="732">
        <v>168640</v>
      </c>
      <c r="G324" s="732">
        <v>293433.59999999998</v>
      </c>
      <c r="H324" s="732">
        <v>0.68579281332164765</v>
      </c>
      <c r="I324" s="732">
        <v>1.7399999999999998</v>
      </c>
      <c r="J324" s="732">
        <v>244500</v>
      </c>
      <c r="K324" s="732">
        <v>427875</v>
      </c>
      <c r="L324" s="732">
        <v>1</v>
      </c>
      <c r="M324" s="732">
        <v>1.75</v>
      </c>
      <c r="N324" s="732">
        <v>138550</v>
      </c>
      <c r="O324" s="732">
        <v>234149.5</v>
      </c>
      <c r="P324" s="746">
        <v>0.54723809523809519</v>
      </c>
      <c r="Q324" s="733">
        <v>1.69</v>
      </c>
    </row>
    <row r="325" spans="1:17" ht="14.4" customHeight="1" x14ac:dyDescent="0.3">
      <c r="A325" s="727" t="s">
        <v>526</v>
      </c>
      <c r="B325" s="728" t="s">
        <v>1506</v>
      </c>
      <c r="C325" s="728" t="s">
        <v>1358</v>
      </c>
      <c r="D325" s="728" t="s">
        <v>1511</v>
      </c>
      <c r="E325" s="728" t="s">
        <v>1512</v>
      </c>
      <c r="F325" s="732">
        <v>813</v>
      </c>
      <c r="G325" s="732">
        <v>821594</v>
      </c>
      <c r="H325" s="732">
        <v>0.92234755782676447</v>
      </c>
      <c r="I325" s="732">
        <v>1010.5707257072571</v>
      </c>
      <c r="J325" s="732">
        <v>887</v>
      </c>
      <c r="K325" s="732">
        <v>890764</v>
      </c>
      <c r="L325" s="732">
        <v>1</v>
      </c>
      <c r="M325" s="732">
        <v>1004.2435174746336</v>
      </c>
      <c r="N325" s="732">
        <v>714</v>
      </c>
      <c r="O325" s="732">
        <v>719140</v>
      </c>
      <c r="P325" s="746">
        <v>0.80732943854938011</v>
      </c>
      <c r="Q325" s="733">
        <v>1007.1988795518207</v>
      </c>
    </row>
    <row r="326" spans="1:17" ht="14.4" customHeight="1" x14ac:dyDescent="0.3">
      <c r="A326" s="727" t="s">
        <v>526</v>
      </c>
      <c r="B326" s="728" t="s">
        <v>1506</v>
      </c>
      <c r="C326" s="728" t="s">
        <v>1358</v>
      </c>
      <c r="D326" s="728" t="s">
        <v>1513</v>
      </c>
      <c r="E326" s="728" t="s">
        <v>1514</v>
      </c>
      <c r="F326" s="732">
        <v>20</v>
      </c>
      <c r="G326" s="732">
        <v>13000</v>
      </c>
      <c r="H326" s="732">
        <v>0.54778358334737909</v>
      </c>
      <c r="I326" s="732">
        <v>650</v>
      </c>
      <c r="J326" s="732">
        <v>34</v>
      </c>
      <c r="K326" s="732">
        <v>23732</v>
      </c>
      <c r="L326" s="732">
        <v>1</v>
      </c>
      <c r="M326" s="732">
        <v>698</v>
      </c>
      <c r="N326" s="732">
        <v>21</v>
      </c>
      <c r="O326" s="732">
        <v>14658</v>
      </c>
      <c r="P326" s="746">
        <v>0.61764705882352944</v>
      </c>
      <c r="Q326" s="733">
        <v>698</v>
      </c>
    </row>
    <row r="327" spans="1:17" ht="14.4" customHeight="1" x14ac:dyDescent="0.3">
      <c r="A327" s="727" t="s">
        <v>526</v>
      </c>
      <c r="B327" s="728" t="s">
        <v>1506</v>
      </c>
      <c r="C327" s="728" t="s">
        <v>1358</v>
      </c>
      <c r="D327" s="728" t="s">
        <v>1515</v>
      </c>
      <c r="E327" s="728" t="s">
        <v>1516</v>
      </c>
      <c r="F327" s="732">
        <v>0</v>
      </c>
      <c r="G327" s="732">
        <v>0</v>
      </c>
      <c r="H327" s="732"/>
      <c r="I327" s="732"/>
      <c r="J327" s="732">
        <v>0</v>
      </c>
      <c r="K327" s="732">
        <v>0</v>
      </c>
      <c r="L327" s="732"/>
      <c r="M327" s="732"/>
      <c r="N327" s="732">
        <v>0</v>
      </c>
      <c r="O327" s="732">
        <v>0</v>
      </c>
      <c r="P327" s="746"/>
      <c r="Q327" s="733"/>
    </row>
    <row r="328" spans="1:17" ht="14.4" customHeight="1" x14ac:dyDescent="0.3">
      <c r="A328" s="727" t="s">
        <v>526</v>
      </c>
      <c r="B328" s="728" t="s">
        <v>1506</v>
      </c>
      <c r="C328" s="728" t="s">
        <v>1358</v>
      </c>
      <c r="D328" s="728" t="s">
        <v>1517</v>
      </c>
      <c r="E328" s="728" t="s">
        <v>1518</v>
      </c>
      <c r="F328" s="732">
        <v>1</v>
      </c>
      <c r="G328" s="732">
        <v>0</v>
      </c>
      <c r="H328" s="732"/>
      <c r="I328" s="732">
        <v>0</v>
      </c>
      <c r="J328" s="732">
        <v>2</v>
      </c>
      <c r="K328" s="732">
        <v>0</v>
      </c>
      <c r="L328" s="732"/>
      <c r="M328" s="732">
        <v>0</v>
      </c>
      <c r="N328" s="732">
        <v>3</v>
      </c>
      <c r="O328" s="732">
        <v>0</v>
      </c>
      <c r="P328" s="746"/>
      <c r="Q328" s="733">
        <v>0</v>
      </c>
    </row>
    <row r="329" spans="1:17" ht="14.4" customHeight="1" x14ac:dyDescent="0.3">
      <c r="A329" s="727" t="s">
        <v>526</v>
      </c>
      <c r="B329" s="728" t="s">
        <v>1506</v>
      </c>
      <c r="C329" s="728" t="s">
        <v>1358</v>
      </c>
      <c r="D329" s="728" t="s">
        <v>1402</v>
      </c>
      <c r="E329" s="728" t="s">
        <v>1403</v>
      </c>
      <c r="F329" s="732">
        <v>2</v>
      </c>
      <c r="G329" s="732">
        <v>0</v>
      </c>
      <c r="H329" s="732"/>
      <c r="I329" s="732">
        <v>0</v>
      </c>
      <c r="J329" s="732">
        <v>5</v>
      </c>
      <c r="K329" s="732">
        <v>0</v>
      </c>
      <c r="L329" s="732"/>
      <c r="M329" s="732">
        <v>0</v>
      </c>
      <c r="N329" s="732">
        <v>10</v>
      </c>
      <c r="O329" s="732">
        <v>0</v>
      </c>
      <c r="P329" s="746"/>
      <c r="Q329" s="733">
        <v>0</v>
      </c>
    </row>
    <row r="330" spans="1:17" ht="14.4" customHeight="1" x14ac:dyDescent="0.3">
      <c r="A330" s="727" t="s">
        <v>526</v>
      </c>
      <c r="B330" s="728" t="s">
        <v>1506</v>
      </c>
      <c r="C330" s="728" t="s">
        <v>1358</v>
      </c>
      <c r="D330" s="728" t="s">
        <v>1519</v>
      </c>
      <c r="E330" s="728" t="s">
        <v>1520</v>
      </c>
      <c r="F330" s="732"/>
      <c r="G330" s="732"/>
      <c r="H330" s="732"/>
      <c r="I330" s="732"/>
      <c r="J330" s="732">
        <v>1</v>
      </c>
      <c r="K330" s="732">
        <v>0</v>
      </c>
      <c r="L330" s="732"/>
      <c r="M330" s="732">
        <v>0</v>
      </c>
      <c r="N330" s="732"/>
      <c r="O330" s="732"/>
      <c r="P330" s="746"/>
      <c r="Q330" s="733"/>
    </row>
    <row r="331" spans="1:17" ht="14.4" customHeight="1" x14ac:dyDescent="0.3">
      <c r="A331" s="727" t="s">
        <v>526</v>
      </c>
      <c r="B331" s="728" t="s">
        <v>1506</v>
      </c>
      <c r="C331" s="728" t="s">
        <v>1358</v>
      </c>
      <c r="D331" s="728" t="s">
        <v>1422</v>
      </c>
      <c r="E331" s="728" t="s">
        <v>1423</v>
      </c>
      <c r="F331" s="732">
        <v>148</v>
      </c>
      <c r="G331" s="732">
        <v>48988</v>
      </c>
      <c r="H331" s="732">
        <v>0.92256120527306973</v>
      </c>
      <c r="I331" s="732">
        <v>331</v>
      </c>
      <c r="J331" s="732">
        <v>150</v>
      </c>
      <c r="K331" s="732">
        <v>53100</v>
      </c>
      <c r="L331" s="732">
        <v>1</v>
      </c>
      <c r="M331" s="732">
        <v>354</v>
      </c>
      <c r="N331" s="732">
        <v>129</v>
      </c>
      <c r="O331" s="732">
        <v>45795</v>
      </c>
      <c r="P331" s="746">
        <v>0.86242937853107349</v>
      </c>
      <c r="Q331" s="733">
        <v>355</v>
      </c>
    </row>
    <row r="332" spans="1:17" ht="14.4" customHeight="1" x14ac:dyDescent="0.3">
      <c r="A332" s="727" t="s">
        <v>526</v>
      </c>
      <c r="B332" s="728" t="s">
        <v>1506</v>
      </c>
      <c r="C332" s="728" t="s">
        <v>1358</v>
      </c>
      <c r="D332" s="728" t="s">
        <v>1521</v>
      </c>
      <c r="E332" s="728" t="s">
        <v>1522</v>
      </c>
      <c r="F332" s="732">
        <v>10</v>
      </c>
      <c r="G332" s="732">
        <v>3270</v>
      </c>
      <c r="H332" s="732">
        <v>1.5571428571428572</v>
      </c>
      <c r="I332" s="732">
        <v>327</v>
      </c>
      <c r="J332" s="732">
        <v>6</v>
      </c>
      <c r="K332" s="732">
        <v>2100</v>
      </c>
      <c r="L332" s="732">
        <v>1</v>
      </c>
      <c r="M332" s="732">
        <v>350</v>
      </c>
      <c r="N332" s="732">
        <v>8</v>
      </c>
      <c r="O332" s="732">
        <v>2808</v>
      </c>
      <c r="P332" s="746">
        <v>1.3371428571428572</v>
      </c>
      <c r="Q332" s="733">
        <v>351</v>
      </c>
    </row>
    <row r="333" spans="1:17" ht="14.4" customHeight="1" x14ac:dyDescent="0.3">
      <c r="A333" s="727" t="s">
        <v>526</v>
      </c>
      <c r="B333" s="728" t="s">
        <v>1506</v>
      </c>
      <c r="C333" s="728" t="s">
        <v>1358</v>
      </c>
      <c r="D333" s="728" t="s">
        <v>1523</v>
      </c>
      <c r="E333" s="728" t="s">
        <v>1524</v>
      </c>
      <c r="F333" s="732">
        <v>132</v>
      </c>
      <c r="G333" s="732">
        <v>86196</v>
      </c>
      <c r="H333" s="732">
        <v>0.93152639087018541</v>
      </c>
      <c r="I333" s="732">
        <v>653</v>
      </c>
      <c r="J333" s="732">
        <v>132</v>
      </c>
      <c r="K333" s="732">
        <v>92532</v>
      </c>
      <c r="L333" s="732">
        <v>1</v>
      </c>
      <c r="M333" s="732">
        <v>701</v>
      </c>
      <c r="N333" s="732">
        <v>112</v>
      </c>
      <c r="O333" s="732">
        <v>78512</v>
      </c>
      <c r="P333" s="746">
        <v>0.84848484848484851</v>
      </c>
      <c r="Q333" s="733">
        <v>701</v>
      </c>
    </row>
    <row r="334" spans="1:17" ht="14.4" customHeight="1" x14ac:dyDescent="0.3">
      <c r="A334" s="727" t="s">
        <v>526</v>
      </c>
      <c r="B334" s="728" t="s">
        <v>1506</v>
      </c>
      <c r="C334" s="728" t="s">
        <v>1358</v>
      </c>
      <c r="D334" s="728" t="s">
        <v>1525</v>
      </c>
      <c r="E334" s="728" t="s">
        <v>1526</v>
      </c>
      <c r="F334" s="732">
        <v>14</v>
      </c>
      <c r="G334" s="732">
        <v>9100</v>
      </c>
      <c r="H334" s="732">
        <v>0.81482808022922637</v>
      </c>
      <c r="I334" s="732">
        <v>650</v>
      </c>
      <c r="J334" s="732">
        <v>16</v>
      </c>
      <c r="K334" s="732">
        <v>11168</v>
      </c>
      <c r="L334" s="732">
        <v>1</v>
      </c>
      <c r="M334" s="732">
        <v>698</v>
      </c>
      <c r="N334" s="732">
        <v>10</v>
      </c>
      <c r="O334" s="732">
        <v>6980</v>
      </c>
      <c r="P334" s="746">
        <v>0.625</v>
      </c>
      <c r="Q334" s="733">
        <v>698</v>
      </c>
    </row>
    <row r="335" spans="1:17" ht="14.4" customHeight="1" x14ac:dyDescent="0.3">
      <c r="A335" s="727" t="s">
        <v>1527</v>
      </c>
      <c r="B335" s="728" t="s">
        <v>1296</v>
      </c>
      <c r="C335" s="728" t="s">
        <v>1297</v>
      </c>
      <c r="D335" s="728" t="s">
        <v>1438</v>
      </c>
      <c r="E335" s="728" t="s">
        <v>676</v>
      </c>
      <c r="F335" s="732"/>
      <c r="G335" s="732"/>
      <c r="H335" s="732"/>
      <c r="I335" s="732"/>
      <c r="J335" s="732">
        <v>0.25</v>
      </c>
      <c r="K335" s="732">
        <v>502.41</v>
      </c>
      <c r="L335" s="732">
        <v>1</v>
      </c>
      <c r="M335" s="732">
        <v>2009.64</v>
      </c>
      <c r="N335" s="732"/>
      <c r="O335" s="732"/>
      <c r="P335" s="746"/>
      <c r="Q335" s="733"/>
    </row>
    <row r="336" spans="1:17" ht="14.4" customHeight="1" x14ac:dyDescent="0.3">
      <c r="A336" s="727" t="s">
        <v>1527</v>
      </c>
      <c r="B336" s="728" t="s">
        <v>1296</v>
      </c>
      <c r="C336" s="728" t="s">
        <v>1297</v>
      </c>
      <c r="D336" s="728" t="s">
        <v>1441</v>
      </c>
      <c r="E336" s="728" t="s">
        <v>680</v>
      </c>
      <c r="F336" s="732">
        <v>0.01</v>
      </c>
      <c r="G336" s="732">
        <v>88.54</v>
      </c>
      <c r="H336" s="732"/>
      <c r="I336" s="732">
        <v>8854</v>
      </c>
      <c r="J336" s="732"/>
      <c r="K336" s="732"/>
      <c r="L336" s="732"/>
      <c r="M336" s="732"/>
      <c r="N336" s="732"/>
      <c r="O336" s="732"/>
      <c r="P336" s="746"/>
      <c r="Q336" s="733"/>
    </row>
    <row r="337" spans="1:17" ht="14.4" customHeight="1" x14ac:dyDescent="0.3">
      <c r="A337" s="727" t="s">
        <v>1527</v>
      </c>
      <c r="B337" s="728" t="s">
        <v>1296</v>
      </c>
      <c r="C337" s="728" t="s">
        <v>1297</v>
      </c>
      <c r="D337" s="728" t="s">
        <v>1442</v>
      </c>
      <c r="E337" s="728" t="s">
        <v>680</v>
      </c>
      <c r="F337" s="732">
        <v>2.1500000000000004</v>
      </c>
      <c r="G337" s="732">
        <v>3807.22</v>
      </c>
      <c r="H337" s="732">
        <v>1.3870967741935485</v>
      </c>
      <c r="I337" s="732">
        <v>1770.7999999999997</v>
      </c>
      <c r="J337" s="732">
        <v>1.5500000000000003</v>
      </c>
      <c r="K337" s="732">
        <v>2744.74</v>
      </c>
      <c r="L337" s="732">
        <v>1</v>
      </c>
      <c r="M337" s="732">
        <v>1770.7999999999995</v>
      </c>
      <c r="N337" s="732">
        <v>1.6</v>
      </c>
      <c r="O337" s="732">
        <v>2910.4700000000003</v>
      </c>
      <c r="P337" s="746">
        <v>1.060380946829208</v>
      </c>
      <c r="Q337" s="733">
        <v>1819.04375</v>
      </c>
    </row>
    <row r="338" spans="1:17" ht="14.4" customHeight="1" x14ac:dyDescent="0.3">
      <c r="A338" s="727" t="s">
        <v>1527</v>
      </c>
      <c r="B338" s="728" t="s">
        <v>1296</v>
      </c>
      <c r="C338" s="728" t="s">
        <v>1297</v>
      </c>
      <c r="D338" s="728" t="s">
        <v>1443</v>
      </c>
      <c r="E338" s="728" t="s">
        <v>678</v>
      </c>
      <c r="F338" s="732">
        <v>0.2</v>
      </c>
      <c r="G338" s="732">
        <v>180.76</v>
      </c>
      <c r="H338" s="732">
        <v>2</v>
      </c>
      <c r="I338" s="732">
        <v>903.8</v>
      </c>
      <c r="J338" s="732">
        <v>0.1</v>
      </c>
      <c r="K338" s="732">
        <v>90.38</v>
      </c>
      <c r="L338" s="732">
        <v>1</v>
      </c>
      <c r="M338" s="732">
        <v>903.8</v>
      </c>
      <c r="N338" s="732">
        <v>0.15000000000000002</v>
      </c>
      <c r="O338" s="732">
        <v>135.57</v>
      </c>
      <c r="P338" s="746">
        <v>1.5</v>
      </c>
      <c r="Q338" s="733">
        <v>903.79999999999984</v>
      </c>
    </row>
    <row r="339" spans="1:17" ht="14.4" customHeight="1" x14ac:dyDescent="0.3">
      <c r="A339" s="727" t="s">
        <v>1527</v>
      </c>
      <c r="B339" s="728" t="s">
        <v>1296</v>
      </c>
      <c r="C339" s="728" t="s">
        <v>1300</v>
      </c>
      <c r="D339" s="728" t="s">
        <v>1325</v>
      </c>
      <c r="E339" s="728" t="s">
        <v>1326</v>
      </c>
      <c r="F339" s="732"/>
      <c r="G339" s="732"/>
      <c r="H339" s="732"/>
      <c r="I339" s="732"/>
      <c r="J339" s="732">
        <v>390</v>
      </c>
      <c r="K339" s="732">
        <v>7948.2</v>
      </c>
      <c r="L339" s="732">
        <v>1</v>
      </c>
      <c r="M339" s="732">
        <v>20.38</v>
      </c>
      <c r="N339" s="732"/>
      <c r="O339" s="732"/>
      <c r="P339" s="746"/>
      <c r="Q339" s="733"/>
    </row>
    <row r="340" spans="1:17" ht="14.4" customHeight="1" x14ac:dyDescent="0.3">
      <c r="A340" s="727" t="s">
        <v>1527</v>
      </c>
      <c r="B340" s="728" t="s">
        <v>1296</v>
      </c>
      <c r="C340" s="728" t="s">
        <v>1300</v>
      </c>
      <c r="D340" s="728" t="s">
        <v>1444</v>
      </c>
      <c r="E340" s="728" t="s">
        <v>1445</v>
      </c>
      <c r="F340" s="732">
        <v>1963</v>
      </c>
      <c r="G340" s="732">
        <v>65858.649999999994</v>
      </c>
      <c r="H340" s="732">
        <v>2.403749502706372</v>
      </c>
      <c r="I340" s="732">
        <v>33.549999999999997</v>
      </c>
      <c r="J340" s="732">
        <v>830</v>
      </c>
      <c r="K340" s="732">
        <v>27398.3</v>
      </c>
      <c r="L340" s="732">
        <v>1</v>
      </c>
      <c r="M340" s="732">
        <v>33.01</v>
      </c>
      <c r="N340" s="732">
        <v>690</v>
      </c>
      <c r="O340" s="732">
        <v>23178.05</v>
      </c>
      <c r="P340" s="746">
        <v>0.84596672056295463</v>
      </c>
      <c r="Q340" s="733">
        <v>33.591376811594202</v>
      </c>
    </row>
    <row r="341" spans="1:17" ht="14.4" customHeight="1" x14ac:dyDescent="0.3">
      <c r="A341" s="727" t="s">
        <v>1527</v>
      </c>
      <c r="B341" s="728" t="s">
        <v>1296</v>
      </c>
      <c r="C341" s="728" t="s">
        <v>1450</v>
      </c>
      <c r="D341" s="728" t="s">
        <v>1451</v>
      </c>
      <c r="E341" s="728" t="s">
        <v>1452</v>
      </c>
      <c r="F341" s="732">
        <v>5</v>
      </c>
      <c r="G341" s="732">
        <v>4421.6000000000004</v>
      </c>
      <c r="H341" s="732"/>
      <c r="I341" s="732">
        <v>884.32</v>
      </c>
      <c r="J341" s="732"/>
      <c r="K341" s="732"/>
      <c r="L341" s="732"/>
      <c r="M341" s="732"/>
      <c r="N341" s="732"/>
      <c r="O341" s="732"/>
      <c r="P341" s="746"/>
      <c r="Q341" s="733"/>
    </row>
    <row r="342" spans="1:17" ht="14.4" customHeight="1" x14ac:dyDescent="0.3">
      <c r="A342" s="727" t="s">
        <v>1527</v>
      </c>
      <c r="B342" s="728" t="s">
        <v>1296</v>
      </c>
      <c r="C342" s="728" t="s">
        <v>1358</v>
      </c>
      <c r="D342" s="728" t="s">
        <v>1396</v>
      </c>
      <c r="E342" s="728" t="s">
        <v>1397</v>
      </c>
      <c r="F342" s="732"/>
      <c r="G342" s="732"/>
      <c r="H342" s="732"/>
      <c r="I342" s="732"/>
      <c r="J342" s="732">
        <v>1</v>
      </c>
      <c r="K342" s="732">
        <v>1825</v>
      </c>
      <c r="L342" s="732">
        <v>1</v>
      </c>
      <c r="M342" s="732">
        <v>1825</v>
      </c>
      <c r="N342" s="732"/>
      <c r="O342" s="732"/>
      <c r="P342" s="746"/>
      <c r="Q342" s="733"/>
    </row>
    <row r="343" spans="1:17" ht="14.4" customHeight="1" x14ac:dyDescent="0.3">
      <c r="A343" s="727" t="s">
        <v>1527</v>
      </c>
      <c r="B343" s="728" t="s">
        <v>1296</v>
      </c>
      <c r="C343" s="728" t="s">
        <v>1358</v>
      </c>
      <c r="D343" s="728" t="s">
        <v>1455</v>
      </c>
      <c r="E343" s="728" t="s">
        <v>1456</v>
      </c>
      <c r="F343" s="732">
        <v>5</v>
      </c>
      <c r="G343" s="732">
        <v>71700</v>
      </c>
      <c r="H343" s="732">
        <v>0.98855645939611192</v>
      </c>
      <c r="I343" s="732">
        <v>14340</v>
      </c>
      <c r="J343" s="732">
        <v>5</v>
      </c>
      <c r="K343" s="732">
        <v>72530</v>
      </c>
      <c r="L343" s="732">
        <v>1</v>
      </c>
      <c r="M343" s="732">
        <v>14506</v>
      </c>
      <c r="N343" s="732">
        <v>3</v>
      </c>
      <c r="O343" s="732">
        <v>43521</v>
      </c>
      <c r="P343" s="746">
        <v>0.60004136219495385</v>
      </c>
      <c r="Q343" s="733">
        <v>14507</v>
      </c>
    </row>
    <row r="344" spans="1:17" ht="14.4" customHeight="1" x14ac:dyDescent="0.3">
      <c r="A344" s="727" t="s">
        <v>1527</v>
      </c>
      <c r="B344" s="728" t="s">
        <v>1296</v>
      </c>
      <c r="C344" s="728" t="s">
        <v>1358</v>
      </c>
      <c r="D344" s="728" t="s">
        <v>1418</v>
      </c>
      <c r="E344" s="728" t="s">
        <v>1419</v>
      </c>
      <c r="F344" s="732"/>
      <c r="G344" s="732"/>
      <c r="H344" s="732"/>
      <c r="I344" s="732"/>
      <c r="J344" s="732">
        <v>1</v>
      </c>
      <c r="K344" s="732">
        <v>2329</v>
      </c>
      <c r="L344" s="732">
        <v>1</v>
      </c>
      <c r="M344" s="732">
        <v>2329</v>
      </c>
      <c r="N344" s="732"/>
      <c r="O344" s="732"/>
      <c r="P344" s="746"/>
      <c r="Q344" s="733"/>
    </row>
    <row r="345" spans="1:17" ht="14.4" customHeight="1" x14ac:dyDescent="0.3">
      <c r="A345" s="727" t="s">
        <v>1527</v>
      </c>
      <c r="B345" s="728" t="s">
        <v>1296</v>
      </c>
      <c r="C345" s="728" t="s">
        <v>1358</v>
      </c>
      <c r="D345" s="728" t="s">
        <v>1434</v>
      </c>
      <c r="E345" s="728" t="s">
        <v>1435</v>
      </c>
      <c r="F345" s="732"/>
      <c r="G345" s="732"/>
      <c r="H345" s="732"/>
      <c r="I345" s="732"/>
      <c r="J345" s="732">
        <v>1</v>
      </c>
      <c r="K345" s="732">
        <v>718</v>
      </c>
      <c r="L345" s="732">
        <v>1</v>
      </c>
      <c r="M345" s="732">
        <v>718</v>
      </c>
      <c r="N345" s="732"/>
      <c r="O345" s="732"/>
      <c r="P345" s="746"/>
      <c r="Q345" s="733"/>
    </row>
    <row r="346" spans="1:17" ht="14.4" customHeight="1" x14ac:dyDescent="0.3">
      <c r="A346" s="727" t="s">
        <v>1528</v>
      </c>
      <c r="B346" s="728" t="s">
        <v>1296</v>
      </c>
      <c r="C346" s="728" t="s">
        <v>1297</v>
      </c>
      <c r="D346" s="728" t="s">
        <v>1442</v>
      </c>
      <c r="E346" s="728" t="s">
        <v>680</v>
      </c>
      <c r="F346" s="732">
        <v>0.5</v>
      </c>
      <c r="G346" s="732">
        <v>885.4</v>
      </c>
      <c r="H346" s="732"/>
      <c r="I346" s="732">
        <v>1770.8</v>
      </c>
      <c r="J346" s="732"/>
      <c r="K346" s="732"/>
      <c r="L346" s="732"/>
      <c r="M346" s="732"/>
      <c r="N346" s="732">
        <v>0.8</v>
      </c>
      <c r="O346" s="732">
        <v>1455.23</v>
      </c>
      <c r="P346" s="746"/>
      <c r="Q346" s="733">
        <v>1819.0374999999999</v>
      </c>
    </row>
    <row r="347" spans="1:17" ht="14.4" customHeight="1" x14ac:dyDescent="0.3">
      <c r="A347" s="727" t="s">
        <v>1528</v>
      </c>
      <c r="B347" s="728" t="s">
        <v>1296</v>
      </c>
      <c r="C347" s="728" t="s">
        <v>1297</v>
      </c>
      <c r="D347" s="728" t="s">
        <v>1443</v>
      </c>
      <c r="E347" s="728" t="s">
        <v>678</v>
      </c>
      <c r="F347" s="732"/>
      <c r="G347" s="732"/>
      <c r="H347" s="732"/>
      <c r="I347" s="732"/>
      <c r="J347" s="732"/>
      <c r="K347" s="732"/>
      <c r="L347" s="732"/>
      <c r="M347" s="732"/>
      <c r="N347" s="732">
        <v>0.03</v>
      </c>
      <c r="O347" s="732">
        <v>22.59</v>
      </c>
      <c r="P347" s="746"/>
      <c r="Q347" s="733">
        <v>753</v>
      </c>
    </row>
    <row r="348" spans="1:17" ht="14.4" customHeight="1" x14ac:dyDescent="0.3">
      <c r="A348" s="727" t="s">
        <v>1528</v>
      </c>
      <c r="B348" s="728" t="s">
        <v>1296</v>
      </c>
      <c r="C348" s="728" t="s">
        <v>1300</v>
      </c>
      <c r="D348" s="728" t="s">
        <v>1311</v>
      </c>
      <c r="E348" s="728" t="s">
        <v>1312</v>
      </c>
      <c r="F348" s="732">
        <v>290</v>
      </c>
      <c r="G348" s="732">
        <v>1693.6</v>
      </c>
      <c r="H348" s="732">
        <v>0.2007132097877318</v>
      </c>
      <c r="I348" s="732">
        <v>5.84</v>
      </c>
      <c r="J348" s="732">
        <v>1381</v>
      </c>
      <c r="K348" s="732">
        <v>8437.91</v>
      </c>
      <c r="L348" s="732">
        <v>1</v>
      </c>
      <c r="M348" s="732">
        <v>6.11</v>
      </c>
      <c r="N348" s="732">
        <v>711</v>
      </c>
      <c r="O348" s="732">
        <v>3761.19</v>
      </c>
      <c r="P348" s="746">
        <v>0.44574900656679201</v>
      </c>
      <c r="Q348" s="733">
        <v>5.29</v>
      </c>
    </row>
    <row r="349" spans="1:17" ht="14.4" customHeight="1" x14ac:dyDescent="0.3">
      <c r="A349" s="727" t="s">
        <v>1528</v>
      </c>
      <c r="B349" s="728" t="s">
        <v>1296</v>
      </c>
      <c r="C349" s="728" t="s">
        <v>1300</v>
      </c>
      <c r="D349" s="728" t="s">
        <v>1319</v>
      </c>
      <c r="E349" s="728" t="s">
        <v>1320</v>
      </c>
      <c r="F349" s="732"/>
      <c r="G349" s="732"/>
      <c r="H349" s="732"/>
      <c r="I349" s="732"/>
      <c r="J349" s="732">
        <v>800</v>
      </c>
      <c r="K349" s="732">
        <v>15696</v>
      </c>
      <c r="L349" s="732">
        <v>1</v>
      </c>
      <c r="M349" s="732">
        <v>19.62</v>
      </c>
      <c r="N349" s="732"/>
      <c r="O349" s="732"/>
      <c r="P349" s="746"/>
      <c r="Q349" s="733"/>
    </row>
    <row r="350" spans="1:17" ht="14.4" customHeight="1" x14ac:dyDescent="0.3">
      <c r="A350" s="727" t="s">
        <v>1528</v>
      </c>
      <c r="B350" s="728" t="s">
        <v>1296</v>
      </c>
      <c r="C350" s="728" t="s">
        <v>1300</v>
      </c>
      <c r="D350" s="728" t="s">
        <v>1444</v>
      </c>
      <c r="E350" s="728" t="s">
        <v>1445</v>
      </c>
      <c r="F350" s="732">
        <v>403</v>
      </c>
      <c r="G350" s="732">
        <v>13520.65</v>
      </c>
      <c r="H350" s="732"/>
      <c r="I350" s="732">
        <v>33.549999999999997</v>
      </c>
      <c r="J350" s="732"/>
      <c r="K350" s="732"/>
      <c r="L350" s="732"/>
      <c r="M350" s="732"/>
      <c r="N350" s="732">
        <v>354</v>
      </c>
      <c r="O350" s="732">
        <v>11982.900000000001</v>
      </c>
      <c r="P350" s="746"/>
      <c r="Q350" s="733">
        <v>33.85</v>
      </c>
    </row>
    <row r="351" spans="1:17" ht="14.4" customHeight="1" x14ac:dyDescent="0.3">
      <c r="A351" s="727" t="s">
        <v>1528</v>
      </c>
      <c r="B351" s="728" t="s">
        <v>1296</v>
      </c>
      <c r="C351" s="728" t="s">
        <v>1450</v>
      </c>
      <c r="D351" s="728" t="s">
        <v>1451</v>
      </c>
      <c r="E351" s="728" t="s">
        <v>1452</v>
      </c>
      <c r="F351" s="732">
        <v>1</v>
      </c>
      <c r="G351" s="732">
        <v>884.32</v>
      </c>
      <c r="H351" s="732"/>
      <c r="I351" s="732">
        <v>884.32</v>
      </c>
      <c r="J351" s="732"/>
      <c r="K351" s="732"/>
      <c r="L351" s="732"/>
      <c r="M351" s="732"/>
      <c r="N351" s="732"/>
      <c r="O351" s="732"/>
      <c r="P351" s="746"/>
      <c r="Q351" s="733"/>
    </row>
    <row r="352" spans="1:17" ht="14.4" customHeight="1" x14ac:dyDescent="0.3">
      <c r="A352" s="727" t="s">
        <v>1528</v>
      </c>
      <c r="B352" s="728" t="s">
        <v>1296</v>
      </c>
      <c r="C352" s="728" t="s">
        <v>1358</v>
      </c>
      <c r="D352" s="728" t="s">
        <v>1361</v>
      </c>
      <c r="E352" s="728" t="s">
        <v>1362</v>
      </c>
      <c r="F352" s="732"/>
      <c r="G352" s="732"/>
      <c r="H352" s="732"/>
      <c r="I352" s="732"/>
      <c r="J352" s="732"/>
      <c r="K352" s="732"/>
      <c r="L352" s="732"/>
      <c r="M352" s="732"/>
      <c r="N352" s="732">
        <v>1</v>
      </c>
      <c r="O352" s="732">
        <v>444</v>
      </c>
      <c r="P352" s="746"/>
      <c r="Q352" s="733">
        <v>444</v>
      </c>
    </row>
    <row r="353" spans="1:17" ht="14.4" customHeight="1" x14ac:dyDescent="0.3">
      <c r="A353" s="727" t="s">
        <v>1528</v>
      </c>
      <c r="B353" s="728" t="s">
        <v>1296</v>
      </c>
      <c r="C353" s="728" t="s">
        <v>1358</v>
      </c>
      <c r="D353" s="728" t="s">
        <v>1363</v>
      </c>
      <c r="E353" s="728" t="s">
        <v>1364</v>
      </c>
      <c r="F353" s="732">
        <v>1</v>
      </c>
      <c r="G353" s="732">
        <v>165</v>
      </c>
      <c r="H353" s="732"/>
      <c r="I353" s="732">
        <v>165</v>
      </c>
      <c r="J353" s="732"/>
      <c r="K353" s="732"/>
      <c r="L353" s="732"/>
      <c r="M353" s="732"/>
      <c r="N353" s="732"/>
      <c r="O353" s="732"/>
      <c r="P353" s="746"/>
      <c r="Q353" s="733"/>
    </row>
    <row r="354" spans="1:17" ht="14.4" customHeight="1" x14ac:dyDescent="0.3">
      <c r="A354" s="727" t="s">
        <v>1528</v>
      </c>
      <c r="B354" s="728" t="s">
        <v>1296</v>
      </c>
      <c r="C354" s="728" t="s">
        <v>1358</v>
      </c>
      <c r="D354" s="728" t="s">
        <v>1394</v>
      </c>
      <c r="E354" s="728" t="s">
        <v>1395</v>
      </c>
      <c r="F354" s="732"/>
      <c r="G354" s="732"/>
      <c r="H354" s="732"/>
      <c r="I354" s="732"/>
      <c r="J354" s="732">
        <v>1</v>
      </c>
      <c r="K354" s="732">
        <v>2637</v>
      </c>
      <c r="L354" s="732">
        <v>1</v>
      </c>
      <c r="M354" s="732">
        <v>2637</v>
      </c>
      <c r="N354" s="732"/>
      <c r="O354" s="732"/>
      <c r="P354" s="746"/>
      <c r="Q354" s="733"/>
    </row>
    <row r="355" spans="1:17" ht="14.4" customHeight="1" x14ac:dyDescent="0.3">
      <c r="A355" s="727" t="s">
        <v>1528</v>
      </c>
      <c r="B355" s="728" t="s">
        <v>1296</v>
      </c>
      <c r="C355" s="728" t="s">
        <v>1358</v>
      </c>
      <c r="D355" s="728" t="s">
        <v>1396</v>
      </c>
      <c r="E355" s="728" t="s">
        <v>1397</v>
      </c>
      <c r="F355" s="732">
        <v>1</v>
      </c>
      <c r="G355" s="732">
        <v>1762</v>
      </c>
      <c r="H355" s="732">
        <v>0.32182648401826486</v>
      </c>
      <c r="I355" s="732">
        <v>1762</v>
      </c>
      <c r="J355" s="732">
        <v>3</v>
      </c>
      <c r="K355" s="732">
        <v>5475</v>
      </c>
      <c r="L355" s="732">
        <v>1</v>
      </c>
      <c r="M355" s="732">
        <v>1825</v>
      </c>
      <c r="N355" s="732">
        <v>2</v>
      </c>
      <c r="O355" s="732">
        <v>3650</v>
      </c>
      <c r="P355" s="746">
        <v>0.66666666666666663</v>
      </c>
      <c r="Q355" s="733">
        <v>1825</v>
      </c>
    </row>
    <row r="356" spans="1:17" ht="14.4" customHeight="1" x14ac:dyDescent="0.3">
      <c r="A356" s="727" t="s">
        <v>1528</v>
      </c>
      <c r="B356" s="728" t="s">
        <v>1296</v>
      </c>
      <c r="C356" s="728" t="s">
        <v>1358</v>
      </c>
      <c r="D356" s="728" t="s">
        <v>1398</v>
      </c>
      <c r="E356" s="728" t="s">
        <v>1399</v>
      </c>
      <c r="F356" s="732">
        <v>1</v>
      </c>
      <c r="G356" s="732">
        <v>413</v>
      </c>
      <c r="H356" s="732">
        <v>0.96270396270396275</v>
      </c>
      <c r="I356" s="732">
        <v>413</v>
      </c>
      <c r="J356" s="732">
        <v>1</v>
      </c>
      <c r="K356" s="732">
        <v>429</v>
      </c>
      <c r="L356" s="732">
        <v>1</v>
      </c>
      <c r="M356" s="732">
        <v>429</v>
      </c>
      <c r="N356" s="732">
        <v>2</v>
      </c>
      <c r="O356" s="732">
        <v>858</v>
      </c>
      <c r="P356" s="746">
        <v>2</v>
      </c>
      <c r="Q356" s="733">
        <v>429</v>
      </c>
    </row>
    <row r="357" spans="1:17" ht="14.4" customHeight="1" x14ac:dyDescent="0.3">
      <c r="A357" s="727" t="s">
        <v>1528</v>
      </c>
      <c r="B357" s="728" t="s">
        <v>1296</v>
      </c>
      <c r="C357" s="728" t="s">
        <v>1358</v>
      </c>
      <c r="D357" s="728" t="s">
        <v>1455</v>
      </c>
      <c r="E357" s="728" t="s">
        <v>1456</v>
      </c>
      <c r="F357" s="732">
        <v>1</v>
      </c>
      <c r="G357" s="732">
        <v>14340</v>
      </c>
      <c r="H357" s="732"/>
      <c r="I357" s="732">
        <v>14340</v>
      </c>
      <c r="J357" s="732"/>
      <c r="K357" s="732"/>
      <c r="L357" s="732"/>
      <c r="M357" s="732"/>
      <c r="N357" s="732">
        <v>2</v>
      </c>
      <c r="O357" s="732">
        <v>29014</v>
      </c>
      <c r="P357" s="746"/>
      <c r="Q357" s="733">
        <v>14507</v>
      </c>
    </row>
    <row r="358" spans="1:17" ht="14.4" customHeight="1" x14ac:dyDescent="0.3">
      <c r="A358" s="727" t="s">
        <v>1528</v>
      </c>
      <c r="B358" s="728" t="s">
        <v>1296</v>
      </c>
      <c r="C358" s="728" t="s">
        <v>1358</v>
      </c>
      <c r="D358" s="728" t="s">
        <v>1408</v>
      </c>
      <c r="E358" s="728" t="s">
        <v>1409</v>
      </c>
      <c r="F358" s="732"/>
      <c r="G358" s="732"/>
      <c r="H358" s="732"/>
      <c r="I358" s="732"/>
      <c r="J358" s="732">
        <v>1</v>
      </c>
      <c r="K358" s="732">
        <v>609</v>
      </c>
      <c r="L358" s="732">
        <v>1</v>
      </c>
      <c r="M358" s="732">
        <v>609</v>
      </c>
      <c r="N358" s="732"/>
      <c r="O358" s="732"/>
      <c r="P358" s="746"/>
      <c r="Q358" s="733"/>
    </row>
    <row r="359" spans="1:17" ht="14.4" customHeight="1" x14ac:dyDescent="0.3">
      <c r="A359" s="727" t="s">
        <v>1528</v>
      </c>
      <c r="B359" s="728" t="s">
        <v>1296</v>
      </c>
      <c r="C359" s="728" t="s">
        <v>1358</v>
      </c>
      <c r="D359" s="728" t="s">
        <v>1434</v>
      </c>
      <c r="E359" s="728" t="s">
        <v>1435</v>
      </c>
      <c r="F359" s="732"/>
      <c r="G359" s="732"/>
      <c r="H359" s="732"/>
      <c r="I359" s="732"/>
      <c r="J359" s="732">
        <v>1</v>
      </c>
      <c r="K359" s="732">
        <v>718</v>
      </c>
      <c r="L359" s="732">
        <v>1</v>
      </c>
      <c r="M359" s="732">
        <v>718</v>
      </c>
      <c r="N359" s="732"/>
      <c r="O359" s="732"/>
      <c r="P359" s="746"/>
      <c r="Q359" s="733"/>
    </row>
    <row r="360" spans="1:17" ht="14.4" customHeight="1" x14ac:dyDescent="0.3">
      <c r="A360" s="727" t="s">
        <v>1529</v>
      </c>
      <c r="B360" s="728" t="s">
        <v>1296</v>
      </c>
      <c r="C360" s="728" t="s">
        <v>1297</v>
      </c>
      <c r="D360" s="728" t="s">
        <v>1438</v>
      </c>
      <c r="E360" s="728" t="s">
        <v>676</v>
      </c>
      <c r="F360" s="732"/>
      <c r="G360" s="732"/>
      <c r="H360" s="732"/>
      <c r="I360" s="732"/>
      <c r="J360" s="732"/>
      <c r="K360" s="732"/>
      <c r="L360" s="732"/>
      <c r="M360" s="732"/>
      <c r="N360" s="732">
        <v>0.85</v>
      </c>
      <c r="O360" s="732">
        <v>1708.19</v>
      </c>
      <c r="P360" s="746"/>
      <c r="Q360" s="733">
        <v>2009.6352941176472</v>
      </c>
    </row>
    <row r="361" spans="1:17" ht="14.4" customHeight="1" x14ac:dyDescent="0.3">
      <c r="A361" s="727" t="s">
        <v>1529</v>
      </c>
      <c r="B361" s="728" t="s">
        <v>1296</v>
      </c>
      <c r="C361" s="728" t="s">
        <v>1297</v>
      </c>
      <c r="D361" s="728" t="s">
        <v>1442</v>
      </c>
      <c r="E361" s="728" t="s">
        <v>680</v>
      </c>
      <c r="F361" s="732">
        <v>0.5</v>
      </c>
      <c r="G361" s="732">
        <v>885.4</v>
      </c>
      <c r="H361" s="732"/>
      <c r="I361" s="732">
        <v>1770.8</v>
      </c>
      <c r="J361" s="732"/>
      <c r="K361" s="732"/>
      <c r="L361" s="732"/>
      <c r="M361" s="732"/>
      <c r="N361" s="732">
        <v>0.85</v>
      </c>
      <c r="O361" s="732">
        <v>1546.1799999999998</v>
      </c>
      <c r="P361" s="746"/>
      <c r="Q361" s="733">
        <v>1819.035294117647</v>
      </c>
    </row>
    <row r="362" spans="1:17" ht="14.4" customHeight="1" x14ac:dyDescent="0.3">
      <c r="A362" s="727" t="s">
        <v>1529</v>
      </c>
      <c r="B362" s="728" t="s">
        <v>1296</v>
      </c>
      <c r="C362" s="728" t="s">
        <v>1297</v>
      </c>
      <c r="D362" s="728" t="s">
        <v>1443</v>
      </c>
      <c r="E362" s="728" t="s">
        <v>678</v>
      </c>
      <c r="F362" s="732"/>
      <c r="G362" s="732"/>
      <c r="H362" s="732"/>
      <c r="I362" s="732"/>
      <c r="J362" s="732"/>
      <c r="K362" s="732"/>
      <c r="L362" s="732"/>
      <c r="M362" s="732"/>
      <c r="N362" s="732">
        <v>0.1</v>
      </c>
      <c r="O362" s="732">
        <v>90.38</v>
      </c>
      <c r="P362" s="746"/>
      <c r="Q362" s="733">
        <v>903.8</v>
      </c>
    </row>
    <row r="363" spans="1:17" ht="14.4" customHeight="1" x14ac:dyDescent="0.3">
      <c r="A363" s="727" t="s">
        <v>1529</v>
      </c>
      <c r="B363" s="728" t="s">
        <v>1296</v>
      </c>
      <c r="C363" s="728" t="s">
        <v>1300</v>
      </c>
      <c r="D363" s="728" t="s">
        <v>1303</v>
      </c>
      <c r="E363" s="728" t="s">
        <v>1304</v>
      </c>
      <c r="F363" s="732">
        <v>100</v>
      </c>
      <c r="G363" s="732">
        <v>211</v>
      </c>
      <c r="H363" s="732"/>
      <c r="I363" s="732">
        <v>2.11</v>
      </c>
      <c r="J363" s="732"/>
      <c r="K363" s="732"/>
      <c r="L363" s="732"/>
      <c r="M363" s="732"/>
      <c r="N363" s="732"/>
      <c r="O363" s="732"/>
      <c r="P363" s="746"/>
      <c r="Q363" s="733"/>
    </row>
    <row r="364" spans="1:17" ht="14.4" customHeight="1" x14ac:dyDescent="0.3">
      <c r="A364" s="727" t="s">
        <v>1529</v>
      </c>
      <c r="B364" s="728" t="s">
        <v>1296</v>
      </c>
      <c r="C364" s="728" t="s">
        <v>1300</v>
      </c>
      <c r="D364" s="728" t="s">
        <v>1305</v>
      </c>
      <c r="E364" s="728" t="s">
        <v>1306</v>
      </c>
      <c r="F364" s="732"/>
      <c r="G364" s="732"/>
      <c r="H364" s="732"/>
      <c r="I364" s="732"/>
      <c r="J364" s="732">
        <v>300</v>
      </c>
      <c r="K364" s="732">
        <v>1575</v>
      </c>
      <c r="L364" s="732">
        <v>1</v>
      </c>
      <c r="M364" s="732">
        <v>5.25</v>
      </c>
      <c r="N364" s="732">
        <v>540</v>
      </c>
      <c r="O364" s="732">
        <v>3866.3999999999996</v>
      </c>
      <c r="P364" s="746">
        <v>2.4548571428571426</v>
      </c>
      <c r="Q364" s="733">
        <v>7.1599999999999993</v>
      </c>
    </row>
    <row r="365" spans="1:17" ht="14.4" customHeight="1" x14ac:dyDescent="0.3">
      <c r="A365" s="727" t="s">
        <v>1529</v>
      </c>
      <c r="B365" s="728" t="s">
        <v>1296</v>
      </c>
      <c r="C365" s="728" t="s">
        <v>1300</v>
      </c>
      <c r="D365" s="728" t="s">
        <v>1311</v>
      </c>
      <c r="E365" s="728" t="s">
        <v>1312</v>
      </c>
      <c r="F365" s="732">
        <v>1100</v>
      </c>
      <c r="G365" s="732">
        <v>6424</v>
      </c>
      <c r="H365" s="732">
        <v>3.2450344507082094</v>
      </c>
      <c r="I365" s="732">
        <v>5.84</v>
      </c>
      <c r="J365" s="732">
        <v>324</v>
      </c>
      <c r="K365" s="732">
        <v>1979.64</v>
      </c>
      <c r="L365" s="732">
        <v>1</v>
      </c>
      <c r="M365" s="732">
        <v>6.11</v>
      </c>
      <c r="N365" s="732"/>
      <c r="O365" s="732"/>
      <c r="P365" s="746"/>
      <c r="Q365" s="733"/>
    </row>
    <row r="366" spans="1:17" ht="14.4" customHeight="1" x14ac:dyDescent="0.3">
      <c r="A366" s="727" t="s">
        <v>1529</v>
      </c>
      <c r="B366" s="728" t="s">
        <v>1296</v>
      </c>
      <c r="C366" s="728" t="s">
        <v>1300</v>
      </c>
      <c r="D366" s="728" t="s">
        <v>1325</v>
      </c>
      <c r="E366" s="728" t="s">
        <v>1326</v>
      </c>
      <c r="F366" s="732"/>
      <c r="G366" s="732"/>
      <c r="H366" s="732"/>
      <c r="I366" s="732"/>
      <c r="J366" s="732">
        <v>495</v>
      </c>
      <c r="K366" s="732">
        <v>9870.2999999999993</v>
      </c>
      <c r="L366" s="732">
        <v>1</v>
      </c>
      <c r="M366" s="732">
        <v>19.939999999999998</v>
      </c>
      <c r="N366" s="732"/>
      <c r="O366" s="732"/>
      <c r="P366" s="746"/>
      <c r="Q366" s="733"/>
    </row>
    <row r="367" spans="1:17" ht="14.4" customHeight="1" x14ac:dyDescent="0.3">
      <c r="A367" s="727" t="s">
        <v>1529</v>
      </c>
      <c r="B367" s="728" t="s">
        <v>1296</v>
      </c>
      <c r="C367" s="728" t="s">
        <v>1300</v>
      </c>
      <c r="D367" s="728" t="s">
        <v>1331</v>
      </c>
      <c r="E367" s="728" t="s">
        <v>1332</v>
      </c>
      <c r="F367" s="732"/>
      <c r="G367" s="732"/>
      <c r="H367" s="732"/>
      <c r="I367" s="732"/>
      <c r="J367" s="732">
        <v>2</v>
      </c>
      <c r="K367" s="732">
        <v>4327.4799999999996</v>
      </c>
      <c r="L367" s="732">
        <v>1</v>
      </c>
      <c r="M367" s="732">
        <v>2163.7399999999998</v>
      </c>
      <c r="N367" s="732">
        <v>2</v>
      </c>
      <c r="O367" s="732">
        <v>3973.3</v>
      </c>
      <c r="P367" s="746">
        <v>0.91815560095020676</v>
      </c>
      <c r="Q367" s="733">
        <v>1986.65</v>
      </c>
    </row>
    <row r="368" spans="1:17" ht="14.4" customHeight="1" x14ac:dyDescent="0.3">
      <c r="A368" s="727" t="s">
        <v>1529</v>
      </c>
      <c r="B368" s="728" t="s">
        <v>1296</v>
      </c>
      <c r="C368" s="728" t="s">
        <v>1300</v>
      </c>
      <c r="D368" s="728" t="s">
        <v>1335</v>
      </c>
      <c r="E368" s="728" t="s">
        <v>1336</v>
      </c>
      <c r="F368" s="732"/>
      <c r="G368" s="732"/>
      <c r="H368" s="732"/>
      <c r="I368" s="732"/>
      <c r="J368" s="732">
        <v>596</v>
      </c>
      <c r="K368" s="732">
        <v>2473.4</v>
      </c>
      <c r="L368" s="732">
        <v>1</v>
      </c>
      <c r="M368" s="732">
        <v>4.1500000000000004</v>
      </c>
      <c r="N368" s="732">
        <v>665</v>
      </c>
      <c r="O368" s="732">
        <v>2507.0500000000002</v>
      </c>
      <c r="P368" s="746">
        <v>1.0136047545888252</v>
      </c>
      <c r="Q368" s="733">
        <v>3.7700000000000005</v>
      </c>
    </row>
    <row r="369" spans="1:17" ht="14.4" customHeight="1" x14ac:dyDescent="0.3">
      <c r="A369" s="727" t="s">
        <v>1529</v>
      </c>
      <c r="B369" s="728" t="s">
        <v>1296</v>
      </c>
      <c r="C369" s="728" t="s">
        <v>1300</v>
      </c>
      <c r="D369" s="728" t="s">
        <v>1444</v>
      </c>
      <c r="E369" s="728" t="s">
        <v>1445</v>
      </c>
      <c r="F369" s="732">
        <v>468</v>
      </c>
      <c r="G369" s="732">
        <v>15701.4</v>
      </c>
      <c r="H369" s="732"/>
      <c r="I369" s="732">
        <v>33.549999999999997</v>
      </c>
      <c r="J369" s="732"/>
      <c r="K369" s="732"/>
      <c r="L369" s="732"/>
      <c r="M369" s="732"/>
      <c r="N369" s="732">
        <v>689</v>
      </c>
      <c r="O369" s="732">
        <v>23084.440000000002</v>
      </c>
      <c r="P369" s="746"/>
      <c r="Q369" s="733">
        <v>33.504267053701021</v>
      </c>
    </row>
    <row r="370" spans="1:17" ht="14.4" customHeight="1" x14ac:dyDescent="0.3">
      <c r="A370" s="727" t="s">
        <v>1529</v>
      </c>
      <c r="B370" s="728" t="s">
        <v>1296</v>
      </c>
      <c r="C370" s="728" t="s">
        <v>1300</v>
      </c>
      <c r="D370" s="728" t="s">
        <v>1446</v>
      </c>
      <c r="E370" s="728" t="s">
        <v>1447</v>
      </c>
      <c r="F370" s="732"/>
      <c r="G370" s="732"/>
      <c r="H370" s="732"/>
      <c r="I370" s="732"/>
      <c r="J370" s="732"/>
      <c r="K370" s="732"/>
      <c r="L370" s="732"/>
      <c r="M370" s="732"/>
      <c r="N370" s="732">
        <v>1</v>
      </c>
      <c r="O370" s="732">
        <v>57.78</v>
      </c>
      <c r="P370" s="746"/>
      <c r="Q370" s="733">
        <v>57.78</v>
      </c>
    </row>
    <row r="371" spans="1:17" ht="14.4" customHeight="1" x14ac:dyDescent="0.3">
      <c r="A371" s="727" t="s">
        <v>1529</v>
      </c>
      <c r="B371" s="728" t="s">
        <v>1296</v>
      </c>
      <c r="C371" s="728" t="s">
        <v>1450</v>
      </c>
      <c r="D371" s="728" t="s">
        <v>1451</v>
      </c>
      <c r="E371" s="728" t="s">
        <v>1452</v>
      </c>
      <c r="F371" s="732">
        <v>1</v>
      </c>
      <c r="G371" s="732">
        <v>884.32</v>
      </c>
      <c r="H371" s="732"/>
      <c r="I371" s="732">
        <v>884.32</v>
      </c>
      <c r="J371" s="732"/>
      <c r="K371" s="732"/>
      <c r="L371" s="732"/>
      <c r="M371" s="732"/>
      <c r="N371" s="732"/>
      <c r="O371" s="732"/>
      <c r="P371" s="746"/>
      <c r="Q371" s="733"/>
    </row>
    <row r="372" spans="1:17" ht="14.4" customHeight="1" x14ac:dyDescent="0.3">
      <c r="A372" s="727" t="s">
        <v>1529</v>
      </c>
      <c r="B372" s="728" t="s">
        <v>1296</v>
      </c>
      <c r="C372" s="728" t="s">
        <v>1358</v>
      </c>
      <c r="D372" s="728" t="s">
        <v>1359</v>
      </c>
      <c r="E372" s="728" t="s">
        <v>1360</v>
      </c>
      <c r="F372" s="732">
        <v>2</v>
      </c>
      <c r="G372" s="732">
        <v>70</v>
      </c>
      <c r="H372" s="732"/>
      <c r="I372" s="732">
        <v>35</v>
      </c>
      <c r="J372" s="732"/>
      <c r="K372" s="732"/>
      <c r="L372" s="732"/>
      <c r="M372" s="732"/>
      <c r="N372" s="732"/>
      <c r="O372" s="732"/>
      <c r="P372" s="746"/>
      <c r="Q372" s="733"/>
    </row>
    <row r="373" spans="1:17" ht="14.4" customHeight="1" x14ac:dyDescent="0.3">
      <c r="A373" s="727" t="s">
        <v>1529</v>
      </c>
      <c r="B373" s="728" t="s">
        <v>1296</v>
      </c>
      <c r="C373" s="728" t="s">
        <v>1358</v>
      </c>
      <c r="D373" s="728" t="s">
        <v>1372</v>
      </c>
      <c r="E373" s="728" t="s">
        <v>1373</v>
      </c>
      <c r="F373" s="732">
        <v>1</v>
      </c>
      <c r="G373" s="732">
        <v>1975</v>
      </c>
      <c r="H373" s="732"/>
      <c r="I373" s="732">
        <v>1975</v>
      </c>
      <c r="J373" s="732"/>
      <c r="K373" s="732"/>
      <c r="L373" s="732"/>
      <c r="M373" s="732"/>
      <c r="N373" s="732"/>
      <c r="O373" s="732"/>
      <c r="P373" s="746"/>
      <c r="Q373" s="733"/>
    </row>
    <row r="374" spans="1:17" ht="14.4" customHeight="1" x14ac:dyDescent="0.3">
      <c r="A374" s="727" t="s">
        <v>1529</v>
      </c>
      <c r="B374" s="728" t="s">
        <v>1296</v>
      </c>
      <c r="C374" s="728" t="s">
        <v>1358</v>
      </c>
      <c r="D374" s="728" t="s">
        <v>1386</v>
      </c>
      <c r="E374" s="728" t="s">
        <v>1387</v>
      </c>
      <c r="F374" s="732"/>
      <c r="G374" s="732"/>
      <c r="H374" s="732"/>
      <c r="I374" s="732"/>
      <c r="J374" s="732">
        <v>1</v>
      </c>
      <c r="K374" s="732">
        <v>1213</v>
      </c>
      <c r="L374" s="732">
        <v>1</v>
      </c>
      <c r="M374" s="732">
        <v>1213</v>
      </c>
      <c r="N374" s="732"/>
      <c r="O374" s="732"/>
      <c r="P374" s="746"/>
      <c r="Q374" s="733"/>
    </row>
    <row r="375" spans="1:17" ht="14.4" customHeight="1" x14ac:dyDescent="0.3">
      <c r="A375" s="727" t="s">
        <v>1529</v>
      </c>
      <c r="B375" s="728" t="s">
        <v>1296</v>
      </c>
      <c r="C375" s="728" t="s">
        <v>1358</v>
      </c>
      <c r="D375" s="728" t="s">
        <v>1390</v>
      </c>
      <c r="E375" s="728" t="s">
        <v>1391</v>
      </c>
      <c r="F375" s="732"/>
      <c r="G375" s="732"/>
      <c r="H375" s="732"/>
      <c r="I375" s="732"/>
      <c r="J375" s="732">
        <v>2</v>
      </c>
      <c r="K375" s="732">
        <v>1362</v>
      </c>
      <c r="L375" s="732">
        <v>1</v>
      </c>
      <c r="M375" s="732">
        <v>681</v>
      </c>
      <c r="N375" s="732">
        <v>2</v>
      </c>
      <c r="O375" s="732">
        <v>1364</v>
      </c>
      <c r="P375" s="746">
        <v>1.0014684287812041</v>
      </c>
      <c r="Q375" s="733">
        <v>682</v>
      </c>
    </row>
    <row r="376" spans="1:17" ht="14.4" customHeight="1" x14ac:dyDescent="0.3">
      <c r="A376" s="727" t="s">
        <v>1529</v>
      </c>
      <c r="B376" s="728" t="s">
        <v>1296</v>
      </c>
      <c r="C376" s="728" t="s">
        <v>1358</v>
      </c>
      <c r="D376" s="728" t="s">
        <v>1396</v>
      </c>
      <c r="E376" s="728" t="s">
        <v>1397</v>
      </c>
      <c r="F376" s="732">
        <v>2</v>
      </c>
      <c r="G376" s="732">
        <v>3524</v>
      </c>
      <c r="H376" s="732">
        <v>0.64365296803652972</v>
      </c>
      <c r="I376" s="732">
        <v>1762</v>
      </c>
      <c r="J376" s="732">
        <v>3</v>
      </c>
      <c r="K376" s="732">
        <v>5475</v>
      </c>
      <c r="L376" s="732">
        <v>1</v>
      </c>
      <c r="M376" s="732">
        <v>1825</v>
      </c>
      <c r="N376" s="732">
        <v>6</v>
      </c>
      <c r="O376" s="732">
        <v>10950</v>
      </c>
      <c r="P376" s="746">
        <v>2</v>
      </c>
      <c r="Q376" s="733">
        <v>1825</v>
      </c>
    </row>
    <row r="377" spans="1:17" ht="14.4" customHeight="1" x14ac:dyDescent="0.3">
      <c r="A377" s="727" t="s">
        <v>1529</v>
      </c>
      <c r="B377" s="728" t="s">
        <v>1296</v>
      </c>
      <c r="C377" s="728" t="s">
        <v>1358</v>
      </c>
      <c r="D377" s="728" t="s">
        <v>1398</v>
      </c>
      <c r="E377" s="728" t="s">
        <v>1399</v>
      </c>
      <c r="F377" s="732">
        <v>1</v>
      </c>
      <c r="G377" s="732">
        <v>413</v>
      </c>
      <c r="H377" s="732">
        <v>0.96270396270396275</v>
      </c>
      <c r="I377" s="732">
        <v>413</v>
      </c>
      <c r="J377" s="732">
        <v>1</v>
      </c>
      <c r="K377" s="732">
        <v>429</v>
      </c>
      <c r="L377" s="732">
        <v>1</v>
      </c>
      <c r="M377" s="732">
        <v>429</v>
      </c>
      <c r="N377" s="732"/>
      <c r="O377" s="732"/>
      <c r="P377" s="746"/>
      <c r="Q377" s="733"/>
    </row>
    <row r="378" spans="1:17" ht="14.4" customHeight="1" x14ac:dyDescent="0.3">
      <c r="A378" s="727" t="s">
        <v>1529</v>
      </c>
      <c r="B378" s="728" t="s">
        <v>1296</v>
      </c>
      <c r="C378" s="728" t="s">
        <v>1358</v>
      </c>
      <c r="D378" s="728" t="s">
        <v>1455</v>
      </c>
      <c r="E378" s="728" t="s">
        <v>1456</v>
      </c>
      <c r="F378" s="732">
        <v>1</v>
      </c>
      <c r="G378" s="732">
        <v>14340</v>
      </c>
      <c r="H378" s="732"/>
      <c r="I378" s="732">
        <v>14340</v>
      </c>
      <c r="J378" s="732"/>
      <c r="K378" s="732"/>
      <c r="L378" s="732"/>
      <c r="M378" s="732"/>
      <c r="N378" s="732">
        <v>4</v>
      </c>
      <c r="O378" s="732">
        <v>58028</v>
      </c>
      <c r="P378" s="746"/>
      <c r="Q378" s="733">
        <v>14507</v>
      </c>
    </row>
    <row r="379" spans="1:17" ht="14.4" customHeight="1" x14ac:dyDescent="0.3">
      <c r="A379" s="727" t="s">
        <v>1529</v>
      </c>
      <c r="B379" s="728" t="s">
        <v>1296</v>
      </c>
      <c r="C379" s="728" t="s">
        <v>1358</v>
      </c>
      <c r="D379" s="728" t="s">
        <v>1414</v>
      </c>
      <c r="E379" s="728" t="s">
        <v>1415</v>
      </c>
      <c r="F379" s="732"/>
      <c r="G379" s="732"/>
      <c r="H379" s="732"/>
      <c r="I379" s="732"/>
      <c r="J379" s="732">
        <v>1</v>
      </c>
      <c r="K379" s="732">
        <v>1342</v>
      </c>
      <c r="L379" s="732">
        <v>1</v>
      </c>
      <c r="M379" s="732">
        <v>1342</v>
      </c>
      <c r="N379" s="732">
        <v>1</v>
      </c>
      <c r="O379" s="732">
        <v>1342</v>
      </c>
      <c r="P379" s="746">
        <v>1</v>
      </c>
      <c r="Q379" s="733">
        <v>1342</v>
      </c>
    </row>
    <row r="380" spans="1:17" ht="14.4" customHeight="1" x14ac:dyDescent="0.3">
      <c r="A380" s="727" t="s">
        <v>1529</v>
      </c>
      <c r="B380" s="728" t="s">
        <v>1296</v>
      </c>
      <c r="C380" s="728" t="s">
        <v>1358</v>
      </c>
      <c r="D380" s="728" t="s">
        <v>1416</v>
      </c>
      <c r="E380" s="728" t="s">
        <v>1417</v>
      </c>
      <c r="F380" s="732"/>
      <c r="G380" s="732"/>
      <c r="H380" s="732"/>
      <c r="I380" s="732"/>
      <c r="J380" s="732">
        <v>2</v>
      </c>
      <c r="K380" s="732">
        <v>1018</v>
      </c>
      <c r="L380" s="732">
        <v>1</v>
      </c>
      <c r="M380" s="732">
        <v>509</v>
      </c>
      <c r="N380" s="732">
        <v>3</v>
      </c>
      <c r="O380" s="732">
        <v>1527</v>
      </c>
      <c r="P380" s="746">
        <v>1.5</v>
      </c>
      <c r="Q380" s="733">
        <v>509</v>
      </c>
    </row>
    <row r="381" spans="1:17" ht="14.4" customHeight="1" x14ac:dyDescent="0.3">
      <c r="A381" s="727" t="s">
        <v>1529</v>
      </c>
      <c r="B381" s="728" t="s">
        <v>1296</v>
      </c>
      <c r="C381" s="728" t="s">
        <v>1358</v>
      </c>
      <c r="D381" s="728" t="s">
        <v>1418</v>
      </c>
      <c r="E381" s="728" t="s">
        <v>1419</v>
      </c>
      <c r="F381" s="732"/>
      <c r="G381" s="732"/>
      <c r="H381" s="732"/>
      <c r="I381" s="732"/>
      <c r="J381" s="732">
        <v>1</v>
      </c>
      <c r="K381" s="732">
        <v>2329</v>
      </c>
      <c r="L381" s="732">
        <v>1</v>
      </c>
      <c r="M381" s="732">
        <v>2329</v>
      </c>
      <c r="N381" s="732"/>
      <c r="O381" s="732"/>
      <c r="P381" s="746"/>
      <c r="Q381" s="733"/>
    </row>
    <row r="382" spans="1:17" ht="14.4" customHeight="1" x14ac:dyDescent="0.3">
      <c r="A382" s="727" t="s">
        <v>1529</v>
      </c>
      <c r="B382" s="728" t="s">
        <v>1296</v>
      </c>
      <c r="C382" s="728" t="s">
        <v>1358</v>
      </c>
      <c r="D382" s="728" t="s">
        <v>1434</v>
      </c>
      <c r="E382" s="728" t="s">
        <v>1435</v>
      </c>
      <c r="F382" s="732"/>
      <c r="G382" s="732"/>
      <c r="H382" s="732"/>
      <c r="I382" s="732"/>
      <c r="J382" s="732">
        <v>1</v>
      </c>
      <c r="K382" s="732">
        <v>718</v>
      </c>
      <c r="L382" s="732">
        <v>1</v>
      </c>
      <c r="M382" s="732">
        <v>718</v>
      </c>
      <c r="N382" s="732"/>
      <c r="O382" s="732"/>
      <c r="P382" s="746"/>
      <c r="Q382" s="733"/>
    </row>
    <row r="383" spans="1:17" ht="14.4" customHeight="1" x14ac:dyDescent="0.3">
      <c r="A383" s="727" t="s">
        <v>1530</v>
      </c>
      <c r="B383" s="728" t="s">
        <v>1296</v>
      </c>
      <c r="C383" s="728" t="s">
        <v>1297</v>
      </c>
      <c r="D383" s="728" t="s">
        <v>1441</v>
      </c>
      <c r="E383" s="728" t="s">
        <v>680</v>
      </c>
      <c r="F383" s="732"/>
      <c r="G383" s="732"/>
      <c r="H383" s="732"/>
      <c r="I383" s="732"/>
      <c r="J383" s="732">
        <v>0.02</v>
      </c>
      <c r="K383" s="732">
        <v>177.08</v>
      </c>
      <c r="L383" s="732">
        <v>1</v>
      </c>
      <c r="M383" s="732">
        <v>8854</v>
      </c>
      <c r="N383" s="732"/>
      <c r="O383" s="732"/>
      <c r="P383" s="746"/>
      <c r="Q383" s="733"/>
    </row>
    <row r="384" spans="1:17" ht="14.4" customHeight="1" x14ac:dyDescent="0.3">
      <c r="A384" s="727" t="s">
        <v>1530</v>
      </c>
      <c r="B384" s="728" t="s">
        <v>1296</v>
      </c>
      <c r="C384" s="728" t="s">
        <v>1297</v>
      </c>
      <c r="D384" s="728" t="s">
        <v>1442</v>
      </c>
      <c r="E384" s="728" t="s">
        <v>680</v>
      </c>
      <c r="F384" s="732">
        <v>0.95</v>
      </c>
      <c r="G384" s="732">
        <v>1682.26</v>
      </c>
      <c r="H384" s="732">
        <v>1.9000000000000001</v>
      </c>
      <c r="I384" s="732">
        <v>1770.8000000000002</v>
      </c>
      <c r="J384" s="732">
        <v>0.5</v>
      </c>
      <c r="K384" s="732">
        <v>885.4</v>
      </c>
      <c r="L384" s="732">
        <v>1</v>
      </c>
      <c r="M384" s="732">
        <v>1770.8</v>
      </c>
      <c r="N384" s="732"/>
      <c r="O384" s="732"/>
      <c r="P384" s="746"/>
      <c r="Q384" s="733"/>
    </row>
    <row r="385" spans="1:17" ht="14.4" customHeight="1" x14ac:dyDescent="0.3">
      <c r="A385" s="727" t="s">
        <v>1530</v>
      </c>
      <c r="B385" s="728" t="s">
        <v>1296</v>
      </c>
      <c r="C385" s="728" t="s">
        <v>1300</v>
      </c>
      <c r="D385" s="728" t="s">
        <v>1325</v>
      </c>
      <c r="E385" s="728" t="s">
        <v>1326</v>
      </c>
      <c r="F385" s="732">
        <v>480</v>
      </c>
      <c r="G385" s="732">
        <v>9571.2000000000007</v>
      </c>
      <c r="H385" s="732">
        <v>0.76989655560739401</v>
      </c>
      <c r="I385" s="732">
        <v>19.940000000000001</v>
      </c>
      <c r="J385" s="732">
        <v>610</v>
      </c>
      <c r="K385" s="732">
        <v>12431.8</v>
      </c>
      <c r="L385" s="732">
        <v>1</v>
      </c>
      <c r="M385" s="732">
        <v>20.38</v>
      </c>
      <c r="N385" s="732"/>
      <c r="O385" s="732"/>
      <c r="P385" s="746"/>
      <c r="Q385" s="733"/>
    </row>
    <row r="386" spans="1:17" ht="14.4" customHeight="1" x14ac:dyDescent="0.3">
      <c r="A386" s="727" t="s">
        <v>1530</v>
      </c>
      <c r="B386" s="728" t="s">
        <v>1296</v>
      </c>
      <c r="C386" s="728" t="s">
        <v>1300</v>
      </c>
      <c r="D386" s="728" t="s">
        <v>1335</v>
      </c>
      <c r="E386" s="728" t="s">
        <v>1336</v>
      </c>
      <c r="F386" s="732"/>
      <c r="G386" s="732"/>
      <c r="H386" s="732"/>
      <c r="I386" s="732"/>
      <c r="J386" s="732">
        <v>667</v>
      </c>
      <c r="K386" s="732">
        <v>2281.14</v>
      </c>
      <c r="L386" s="732">
        <v>1</v>
      </c>
      <c r="M386" s="732">
        <v>3.42</v>
      </c>
      <c r="N386" s="732"/>
      <c r="O386" s="732"/>
      <c r="P386" s="746"/>
      <c r="Q386" s="733"/>
    </row>
    <row r="387" spans="1:17" ht="14.4" customHeight="1" x14ac:dyDescent="0.3">
      <c r="A387" s="727" t="s">
        <v>1530</v>
      </c>
      <c r="B387" s="728" t="s">
        <v>1296</v>
      </c>
      <c r="C387" s="728" t="s">
        <v>1300</v>
      </c>
      <c r="D387" s="728" t="s">
        <v>1444</v>
      </c>
      <c r="E387" s="728" t="s">
        <v>1445</v>
      </c>
      <c r="F387" s="732">
        <v>833</v>
      </c>
      <c r="G387" s="732">
        <v>27947.15</v>
      </c>
      <c r="H387" s="732">
        <v>3.602667147930672</v>
      </c>
      <c r="I387" s="732">
        <v>33.550000000000004</v>
      </c>
      <c r="J387" s="732">
        <v>235</v>
      </c>
      <c r="K387" s="732">
        <v>7757.35</v>
      </c>
      <c r="L387" s="732">
        <v>1</v>
      </c>
      <c r="M387" s="732">
        <v>33.01</v>
      </c>
      <c r="N387" s="732"/>
      <c r="O387" s="732"/>
      <c r="P387" s="746"/>
      <c r="Q387" s="733"/>
    </row>
    <row r="388" spans="1:17" ht="14.4" customHeight="1" x14ac:dyDescent="0.3">
      <c r="A388" s="727" t="s">
        <v>1530</v>
      </c>
      <c r="B388" s="728" t="s">
        <v>1296</v>
      </c>
      <c r="C388" s="728" t="s">
        <v>1450</v>
      </c>
      <c r="D388" s="728" t="s">
        <v>1451</v>
      </c>
      <c r="E388" s="728" t="s">
        <v>1452</v>
      </c>
      <c r="F388" s="732">
        <v>2</v>
      </c>
      <c r="G388" s="732">
        <v>1768.64</v>
      </c>
      <c r="H388" s="732"/>
      <c r="I388" s="732">
        <v>884.32</v>
      </c>
      <c r="J388" s="732"/>
      <c r="K388" s="732"/>
      <c r="L388" s="732"/>
      <c r="M388" s="732"/>
      <c r="N388" s="732"/>
      <c r="O388" s="732"/>
      <c r="P388" s="746"/>
      <c r="Q388" s="733"/>
    </row>
    <row r="389" spans="1:17" ht="14.4" customHeight="1" x14ac:dyDescent="0.3">
      <c r="A389" s="727" t="s">
        <v>1530</v>
      </c>
      <c r="B389" s="728" t="s">
        <v>1296</v>
      </c>
      <c r="C389" s="728" t="s">
        <v>1358</v>
      </c>
      <c r="D389" s="728" t="s">
        <v>1386</v>
      </c>
      <c r="E389" s="728" t="s">
        <v>1387</v>
      </c>
      <c r="F389" s="732"/>
      <c r="G389" s="732"/>
      <c r="H389" s="732"/>
      <c r="I389" s="732"/>
      <c r="J389" s="732">
        <v>1</v>
      </c>
      <c r="K389" s="732">
        <v>1213</v>
      </c>
      <c r="L389" s="732">
        <v>1</v>
      </c>
      <c r="M389" s="732">
        <v>1213</v>
      </c>
      <c r="N389" s="732"/>
      <c r="O389" s="732"/>
      <c r="P389" s="746"/>
      <c r="Q389" s="733"/>
    </row>
    <row r="390" spans="1:17" ht="14.4" customHeight="1" x14ac:dyDescent="0.3">
      <c r="A390" s="727" t="s">
        <v>1530</v>
      </c>
      <c r="B390" s="728" t="s">
        <v>1296</v>
      </c>
      <c r="C390" s="728" t="s">
        <v>1358</v>
      </c>
      <c r="D390" s="728" t="s">
        <v>1396</v>
      </c>
      <c r="E390" s="728" t="s">
        <v>1397</v>
      </c>
      <c r="F390" s="732">
        <v>1</v>
      </c>
      <c r="G390" s="732">
        <v>1762</v>
      </c>
      <c r="H390" s="732">
        <v>0.48273972602739729</v>
      </c>
      <c r="I390" s="732">
        <v>1762</v>
      </c>
      <c r="J390" s="732">
        <v>2</v>
      </c>
      <c r="K390" s="732">
        <v>3650</v>
      </c>
      <c r="L390" s="732">
        <v>1</v>
      </c>
      <c r="M390" s="732">
        <v>1825</v>
      </c>
      <c r="N390" s="732"/>
      <c r="O390" s="732"/>
      <c r="P390" s="746"/>
      <c r="Q390" s="733"/>
    </row>
    <row r="391" spans="1:17" ht="14.4" customHeight="1" x14ac:dyDescent="0.3">
      <c r="A391" s="727" t="s">
        <v>1530</v>
      </c>
      <c r="B391" s="728" t="s">
        <v>1296</v>
      </c>
      <c r="C391" s="728" t="s">
        <v>1358</v>
      </c>
      <c r="D391" s="728" t="s">
        <v>1455</v>
      </c>
      <c r="E391" s="728" t="s">
        <v>1456</v>
      </c>
      <c r="F391" s="732">
        <v>2</v>
      </c>
      <c r="G391" s="732">
        <v>28680</v>
      </c>
      <c r="H391" s="732">
        <v>1.9771129187922238</v>
      </c>
      <c r="I391" s="732">
        <v>14340</v>
      </c>
      <c r="J391" s="732">
        <v>1</v>
      </c>
      <c r="K391" s="732">
        <v>14506</v>
      </c>
      <c r="L391" s="732">
        <v>1</v>
      </c>
      <c r="M391" s="732">
        <v>14506</v>
      </c>
      <c r="N391" s="732"/>
      <c r="O391" s="732"/>
      <c r="P391" s="746"/>
      <c r="Q391" s="733"/>
    </row>
    <row r="392" spans="1:17" ht="14.4" customHeight="1" x14ac:dyDescent="0.3">
      <c r="A392" s="727" t="s">
        <v>1530</v>
      </c>
      <c r="B392" s="728" t="s">
        <v>1296</v>
      </c>
      <c r="C392" s="728" t="s">
        <v>1358</v>
      </c>
      <c r="D392" s="728" t="s">
        <v>1414</v>
      </c>
      <c r="E392" s="728" t="s">
        <v>1415</v>
      </c>
      <c r="F392" s="732"/>
      <c r="G392" s="732"/>
      <c r="H392" s="732"/>
      <c r="I392" s="732"/>
      <c r="J392" s="732">
        <v>1</v>
      </c>
      <c r="K392" s="732">
        <v>1342</v>
      </c>
      <c r="L392" s="732">
        <v>1</v>
      </c>
      <c r="M392" s="732">
        <v>1342</v>
      </c>
      <c r="N392" s="732"/>
      <c r="O392" s="732"/>
      <c r="P392" s="746"/>
      <c r="Q392" s="733"/>
    </row>
    <row r="393" spans="1:17" ht="14.4" customHeight="1" x14ac:dyDescent="0.3">
      <c r="A393" s="727" t="s">
        <v>1530</v>
      </c>
      <c r="B393" s="728" t="s">
        <v>1296</v>
      </c>
      <c r="C393" s="728" t="s">
        <v>1358</v>
      </c>
      <c r="D393" s="728" t="s">
        <v>1418</v>
      </c>
      <c r="E393" s="728" t="s">
        <v>1419</v>
      </c>
      <c r="F393" s="732">
        <v>1</v>
      </c>
      <c r="G393" s="732">
        <v>2258</v>
      </c>
      <c r="H393" s="732">
        <v>0.9695148132245599</v>
      </c>
      <c r="I393" s="732">
        <v>2258</v>
      </c>
      <c r="J393" s="732">
        <v>1</v>
      </c>
      <c r="K393" s="732">
        <v>2329</v>
      </c>
      <c r="L393" s="732">
        <v>1</v>
      </c>
      <c r="M393" s="732">
        <v>2329</v>
      </c>
      <c r="N393" s="732"/>
      <c r="O393" s="732"/>
      <c r="P393" s="746"/>
      <c r="Q393" s="733"/>
    </row>
    <row r="394" spans="1:17" ht="14.4" customHeight="1" x14ac:dyDescent="0.3">
      <c r="A394" s="727" t="s">
        <v>1530</v>
      </c>
      <c r="B394" s="728" t="s">
        <v>1296</v>
      </c>
      <c r="C394" s="728" t="s">
        <v>1358</v>
      </c>
      <c r="D394" s="728" t="s">
        <v>1434</v>
      </c>
      <c r="E394" s="728" t="s">
        <v>1435</v>
      </c>
      <c r="F394" s="732"/>
      <c r="G394" s="732"/>
      <c r="H394" s="732"/>
      <c r="I394" s="732"/>
      <c r="J394" s="732">
        <v>1</v>
      </c>
      <c r="K394" s="732">
        <v>718</v>
      </c>
      <c r="L394" s="732">
        <v>1</v>
      </c>
      <c r="M394" s="732">
        <v>718</v>
      </c>
      <c r="N394" s="732"/>
      <c r="O394" s="732"/>
      <c r="P394" s="746"/>
      <c r="Q394" s="733"/>
    </row>
    <row r="395" spans="1:17" ht="14.4" customHeight="1" x14ac:dyDescent="0.3">
      <c r="A395" s="727" t="s">
        <v>1531</v>
      </c>
      <c r="B395" s="728" t="s">
        <v>1296</v>
      </c>
      <c r="C395" s="728" t="s">
        <v>1297</v>
      </c>
      <c r="D395" s="728" t="s">
        <v>1438</v>
      </c>
      <c r="E395" s="728" t="s">
        <v>676</v>
      </c>
      <c r="F395" s="732">
        <v>1.3</v>
      </c>
      <c r="G395" s="732">
        <v>2473.48</v>
      </c>
      <c r="H395" s="732"/>
      <c r="I395" s="732">
        <v>1902.676923076923</v>
      </c>
      <c r="J395" s="732"/>
      <c r="K395" s="732"/>
      <c r="L395" s="732"/>
      <c r="M395" s="732"/>
      <c r="N395" s="732">
        <v>0.47000000000000003</v>
      </c>
      <c r="O395" s="732">
        <v>944.53</v>
      </c>
      <c r="P395" s="746"/>
      <c r="Q395" s="733">
        <v>2009.6382978723402</v>
      </c>
    </row>
    <row r="396" spans="1:17" ht="14.4" customHeight="1" x14ac:dyDescent="0.3">
      <c r="A396" s="727" t="s">
        <v>1531</v>
      </c>
      <c r="B396" s="728" t="s">
        <v>1296</v>
      </c>
      <c r="C396" s="728" t="s">
        <v>1297</v>
      </c>
      <c r="D396" s="728" t="s">
        <v>1441</v>
      </c>
      <c r="E396" s="728" t="s">
        <v>680</v>
      </c>
      <c r="F396" s="732">
        <v>0.08</v>
      </c>
      <c r="G396" s="732">
        <v>708.32</v>
      </c>
      <c r="H396" s="732">
        <v>1.3333333333333335</v>
      </c>
      <c r="I396" s="732">
        <v>8854</v>
      </c>
      <c r="J396" s="732">
        <v>0.06</v>
      </c>
      <c r="K396" s="732">
        <v>531.24</v>
      </c>
      <c r="L396" s="732">
        <v>1</v>
      </c>
      <c r="M396" s="732">
        <v>8854</v>
      </c>
      <c r="N396" s="732"/>
      <c r="O396" s="732"/>
      <c r="P396" s="746"/>
      <c r="Q396" s="733"/>
    </row>
    <row r="397" spans="1:17" ht="14.4" customHeight="1" x14ac:dyDescent="0.3">
      <c r="A397" s="727" t="s">
        <v>1531</v>
      </c>
      <c r="B397" s="728" t="s">
        <v>1296</v>
      </c>
      <c r="C397" s="728" t="s">
        <v>1297</v>
      </c>
      <c r="D397" s="728" t="s">
        <v>1442</v>
      </c>
      <c r="E397" s="728" t="s">
        <v>680</v>
      </c>
      <c r="F397" s="732">
        <v>8.6</v>
      </c>
      <c r="G397" s="732">
        <v>15228.880000000001</v>
      </c>
      <c r="H397" s="732">
        <v>1.0716510903426792</v>
      </c>
      <c r="I397" s="732">
        <v>1770.8000000000002</v>
      </c>
      <c r="J397" s="732">
        <v>8.0299999999999994</v>
      </c>
      <c r="K397" s="732">
        <v>14210.67</v>
      </c>
      <c r="L397" s="732">
        <v>1</v>
      </c>
      <c r="M397" s="732">
        <v>1769.697384806974</v>
      </c>
      <c r="N397" s="732">
        <v>8.4500000000000011</v>
      </c>
      <c r="O397" s="732">
        <v>15370.9</v>
      </c>
      <c r="P397" s="746">
        <v>1.0816449892932565</v>
      </c>
      <c r="Q397" s="733">
        <v>1819.041420118343</v>
      </c>
    </row>
    <row r="398" spans="1:17" ht="14.4" customHeight="1" x14ac:dyDescent="0.3">
      <c r="A398" s="727" t="s">
        <v>1531</v>
      </c>
      <c r="B398" s="728" t="s">
        <v>1296</v>
      </c>
      <c r="C398" s="728" t="s">
        <v>1297</v>
      </c>
      <c r="D398" s="728" t="s">
        <v>1443</v>
      </c>
      <c r="E398" s="728" t="s">
        <v>678</v>
      </c>
      <c r="F398" s="732">
        <v>0.6</v>
      </c>
      <c r="G398" s="732">
        <v>542.28</v>
      </c>
      <c r="H398" s="732">
        <v>1.0909090909090908</v>
      </c>
      <c r="I398" s="732">
        <v>903.8</v>
      </c>
      <c r="J398" s="732">
        <v>0.54999999999999993</v>
      </c>
      <c r="K398" s="732">
        <v>497.09</v>
      </c>
      <c r="L398" s="732">
        <v>1</v>
      </c>
      <c r="M398" s="732">
        <v>903.80000000000007</v>
      </c>
      <c r="N398" s="732">
        <v>0.76000000000000012</v>
      </c>
      <c r="O398" s="732">
        <v>677.83999999999992</v>
      </c>
      <c r="P398" s="746">
        <v>1.3636162465549497</v>
      </c>
      <c r="Q398" s="733">
        <v>891.89473684210498</v>
      </c>
    </row>
    <row r="399" spans="1:17" ht="14.4" customHeight="1" x14ac:dyDescent="0.3">
      <c r="A399" s="727" t="s">
        <v>1531</v>
      </c>
      <c r="B399" s="728" t="s">
        <v>1296</v>
      </c>
      <c r="C399" s="728" t="s">
        <v>1300</v>
      </c>
      <c r="D399" s="728" t="s">
        <v>1301</v>
      </c>
      <c r="E399" s="728" t="s">
        <v>1302</v>
      </c>
      <c r="F399" s="732"/>
      <c r="G399" s="732"/>
      <c r="H399" s="732"/>
      <c r="I399" s="732"/>
      <c r="J399" s="732">
        <v>190</v>
      </c>
      <c r="K399" s="732">
        <v>3691.7</v>
      </c>
      <c r="L399" s="732">
        <v>1</v>
      </c>
      <c r="M399" s="732">
        <v>19.43</v>
      </c>
      <c r="N399" s="732"/>
      <c r="O399" s="732"/>
      <c r="P399" s="746"/>
      <c r="Q399" s="733"/>
    </row>
    <row r="400" spans="1:17" ht="14.4" customHeight="1" x14ac:dyDescent="0.3">
      <c r="A400" s="727" t="s">
        <v>1531</v>
      </c>
      <c r="B400" s="728" t="s">
        <v>1296</v>
      </c>
      <c r="C400" s="728" t="s">
        <v>1300</v>
      </c>
      <c r="D400" s="728" t="s">
        <v>1303</v>
      </c>
      <c r="E400" s="728" t="s">
        <v>1304</v>
      </c>
      <c r="F400" s="732">
        <v>100</v>
      </c>
      <c r="G400" s="732">
        <v>211</v>
      </c>
      <c r="H400" s="732"/>
      <c r="I400" s="732">
        <v>2.11</v>
      </c>
      <c r="J400" s="732"/>
      <c r="K400" s="732"/>
      <c r="L400" s="732"/>
      <c r="M400" s="732"/>
      <c r="N400" s="732"/>
      <c r="O400" s="732"/>
      <c r="P400" s="746"/>
      <c r="Q400" s="733"/>
    </row>
    <row r="401" spans="1:17" ht="14.4" customHeight="1" x14ac:dyDescent="0.3">
      <c r="A401" s="727" t="s">
        <v>1531</v>
      </c>
      <c r="B401" s="728" t="s">
        <v>1296</v>
      </c>
      <c r="C401" s="728" t="s">
        <v>1300</v>
      </c>
      <c r="D401" s="728" t="s">
        <v>1305</v>
      </c>
      <c r="E401" s="728" t="s">
        <v>1306</v>
      </c>
      <c r="F401" s="732">
        <v>180</v>
      </c>
      <c r="G401" s="732">
        <v>957.6</v>
      </c>
      <c r="H401" s="732">
        <v>1.0133333333333334</v>
      </c>
      <c r="I401" s="732">
        <v>5.32</v>
      </c>
      <c r="J401" s="732">
        <v>180</v>
      </c>
      <c r="K401" s="732">
        <v>945</v>
      </c>
      <c r="L401" s="732">
        <v>1</v>
      </c>
      <c r="M401" s="732">
        <v>5.25</v>
      </c>
      <c r="N401" s="732">
        <v>180</v>
      </c>
      <c r="O401" s="732">
        <v>1288.8</v>
      </c>
      <c r="P401" s="746">
        <v>1.3638095238095238</v>
      </c>
      <c r="Q401" s="733">
        <v>7.16</v>
      </c>
    </row>
    <row r="402" spans="1:17" ht="14.4" customHeight="1" x14ac:dyDescent="0.3">
      <c r="A402" s="727" t="s">
        <v>1531</v>
      </c>
      <c r="B402" s="728" t="s">
        <v>1296</v>
      </c>
      <c r="C402" s="728" t="s">
        <v>1300</v>
      </c>
      <c r="D402" s="728" t="s">
        <v>1311</v>
      </c>
      <c r="E402" s="728" t="s">
        <v>1312</v>
      </c>
      <c r="F402" s="732">
        <v>2454</v>
      </c>
      <c r="G402" s="732">
        <v>14331.36</v>
      </c>
      <c r="H402" s="732">
        <v>3.0701022270588942</v>
      </c>
      <c r="I402" s="732">
        <v>5.84</v>
      </c>
      <c r="J402" s="732">
        <v>764</v>
      </c>
      <c r="K402" s="732">
        <v>4668.04</v>
      </c>
      <c r="L402" s="732">
        <v>1</v>
      </c>
      <c r="M402" s="732">
        <v>6.11</v>
      </c>
      <c r="N402" s="732">
        <v>2499</v>
      </c>
      <c r="O402" s="732">
        <v>13219.71</v>
      </c>
      <c r="P402" s="746">
        <v>2.8319615941594329</v>
      </c>
      <c r="Q402" s="733">
        <v>5.29</v>
      </c>
    </row>
    <row r="403" spans="1:17" ht="14.4" customHeight="1" x14ac:dyDescent="0.3">
      <c r="A403" s="727" t="s">
        <v>1531</v>
      </c>
      <c r="B403" s="728" t="s">
        <v>1296</v>
      </c>
      <c r="C403" s="728" t="s">
        <v>1300</v>
      </c>
      <c r="D403" s="728" t="s">
        <v>1329</v>
      </c>
      <c r="E403" s="728" t="s">
        <v>1330</v>
      </c>
      <c r="F403" s="732">
        <v>4</v>
      </c>
      <c r="G403" s="732">
        <v>17684.28</v>
      </c>
      <c r="H403" s="732"/>
      <c r="I403" s="732">
        <v>4421.07</v>
      </c>
      <c r="J403" s="732"/>
      <c r="K403" s="732"/>
      <c r="L403" s="732"/>
      <c r="M403" s="732"/>
      <c r="N403" s="732">
        <v>4.3</v>
      </c>
      <c r="O403" s="732">
        <v>17177.29</v>
      </c>
      <c r="P403" s="746"/>
      <c r="Q403" s="733">
        <v>3994.7186046511633</v>
      </c>
    </row>
    <row r="404" spans="1:17" ht="14.4" customHeight="1" x14ac:dyDescent="0.3">
      <c r="A404" s="727" t="s">
        <v>1531</v>
      </c>
      <c r="B404" s="728" t="s">
        <v>1296</v>
      </c>
      <c r="C404" s="728" t="s">
        <v>1300</v>
      </c>
      <c r="D404" s="728" t="s">
        <v>1331</v>
      </c>
      <c r="E404" s="728" t="s">
        <v>1332</v>
      </c>
      <c r="F404" s="732"/>
      <c r="G404" s="732"/>
      <c r="H404" s="732"/>
      <c r="I404" s="732"/>
      <c r="J404" s="732">
        <v>1</v>
      </c>
      <c r="K404" s="732">
        <v>2163.7399999999998</v>
      </c>
      <c r="L404" s="732">
        <v>1</v>
      </c>
      <c r="M404" s="732">
        <v>2163.7399999999998</v>
      </c>
      <c r="N404" s="732">
        <v>1</v>
      </c>
      <c r="O404" s="732">
        <v>1986.65</v>
      </c>
      <c r="P404" s="746">
        <v>0.91815560095020676</v>
      </c>
      <c r="Q404" s="733">
        <v>1986.65</v>
      </c>
    </row>
    <row r="405" spans="1:17" ht="14.4" customHeight="1" x14ac:dyDescent="0.3">
      <c r="A405" s="727" t="s">
        <v>1531</v>
      </c>
      <c r="B405" s="728" t="s">
        <v>1296</v>
      </c>
      <c r="C405" s="728" t="s">
        <v>1300</v>
      </c>
      <c r="D405" s="728" t="s">
        <v>1444</v>
      </c>
      <c r="E405" s="728" t="s">
        <v>1445</v>
      </c>
      <c r="F405" s="732">
        <v>9577</v>
      </c>
      <c r="G405" s="732">
        <v>321308.35000000003</v>
      </c>
      <c r="H405" s="732">
        <v>1.9695805484792941</v>
      </c>
      <c r="I405" s="732">
        <v>33.550000000000004</v>
      </c>
      <c r="J405" s="732">
        <v>4942</v>
      </c>
      <c r="K405" s="732">
        <v>163135.42000000001</v>
      </c>
      <c r="L405" s="732">
        <v>1</v>
      </c>
      <c r="M405" s="732">
        <v>33.010000000000005</v>
      </c>
      <c r="N405" s="732">
        <v>5755</v>
      </c>
      <c r="O405" s="732">
        <v>193428.95000000007</v>
      </c>
      <c r="P405" s="746">
        <v>1.1856956018502913</v>
      </c>
      <c r="Q405" s="733">
        <v>33.610590790616868</v>
      </c>
    </row>
    <row r="406" spans="1:17" ht="14.4" customHeight="1" x14ac:dyDescent="0.3">
      <c r="A406" s="727" t="s">
        <v>1531</v>
      </c>
      <c r="B406" s="728" t="s">
        <v>1296</v>
      </c>
      <c r="C406" s="728" t="s">
        <v>1450</v>
      </c>
      <c r="D406" s="728" t="s">
        <v>1451</v>
      </c>
      <c r="E406" s="728" t="s">
        <v>1452</v>
      </c>
      <c r="F406" s="732">
        <v>24</v>
      </c>
      <c r="G406" s="732">
        <v>21223.68</v>
      </c>
      <c r="H406" s="732"/>
      <c r="I406" s="732">
        <v>884.32</v>
      </c>
      <c r="J406" s="732"/>
      <c r="K406" s="732"/>
      <c r="L406" s="732"/>
      <c r="M406" s="732"/>
      <c r="N406" s="732"/>
      <c r="O406" s="732"/>
      <c r="P406" s="746"/>
      <c r="Q406" s="733"/>
    </row>
    <row r="407" spans="1:17" ht="14.4" customHeight="1" x14ac:dyDescent="0.3">
      <c r="A407" s="727" t="s">
        <v>1531</v>
      </c>
      <c r="B407" s="728" t="s">
        <v>1296</v>
      </c>
      <c r="C407" s="728" t="s">
        <v>1358</v>
      </c>
      <c r="D407" s="728" t="s">
        <v>1367</v>
      </c>
      <c r="E407" s="728" t="s">
        <v>1368</v>
      </c>
      <c r="F407" s="732"/>
      <c r="G407" s="732"/>
      <c r="H407" s="732"/>
      <c r="I407" s="732"/>
      <c r="J407" s="732">
        <v>1</v>
      </c>
      <c r="K407" s="732">
        <v>318</v>
      </c>
      <c r="L407" s="732">
        <v>1</v>
      </c>
      <c r="M407" s="732">
        <v>318</v>
      </c>
      <c r="N407" s="732"/>
      <c r="O407" s="732"/>
      <c r="P407" s="746"/>
      <c r="Q407" s="733"/>
    </row>
    <row r="408" spans="1:17" ht="14.4" customHeight="1" x14ac:dyDescent="0.3">
      <c r="A408" s="727" t="s">
        <v>1531</v>
      </c>
      <c r="B408" s="728" t="s">
        <v>1296</v>
      </c>
      <c r="C408" s="728" t="s">
        <v>1358</v>
      </c>
      <c r="D408" s="728" t="s">
        <v>1372</v>
      </c>
      <c r="E408" s="728" t="s">
        <v>1373</v>
      </c>
      <c r="F408" s="732">
        <v>1</v>
      </c>
      <c r="G408" s="732">
        <v>1975</v>
      </c>
      <c r="H408" s="732"/>
      <c r="I408" s="732">
        <v>1975</v>
      </c>
      <c r="J408" s="732"/>
      <c r="K408" s="732"/>
      <c r="L408" s="732"/>
      <c r="M408" s="732"/>
      <c r="N408" s="732"/>
      <c r="O408" s="732"/>
      <c r="P408" s="746"/>
      <c r="Q408" s="733"/>
    </row>
    <row r="409" spans="1:17" ht="14.4" customHeight="1" x14ac:dyDescent="0.3">
      <c r="A409" s="727" t="s">
        <v>1531</v>
      </c>
      <c r="B409" s="728" t="s">
        <v>1296</v>
      </c>
      <c r="C409" s="728" t="s">
        <v>1358</v>
      </c>
      <c r="D409" s="728" t="s">
        <v>1384</v>
      </c>
      <c r="E409" s="728" t="s">
        <v>1385</v>
      </c>
      <c r="F409" s="732">
        <v>1</v>
      </c>
      <c r="G409" s="732">
        <v>1208</v>
      </c>
      <c r="H409" s="732"/>
      <c r="I409" s="732">
        <v>1208</v>
      </c>
      <c r="J409" s="732"/>
      <c r="K409" s="732"/>
      <c r="L409" s="732"/>
      <c r="M409" s="732"/>
      <c r="N409" s="732">
        <v>1</v>
      </c>
      <c r="O409" s="732">
        <v>1280</v>
      </c>
      <c r="P409" s="746"/>
      <c r="Q409" s="733">
        <v>1280</v>
      </c>
    </row>
    <row r="410" spans="1:17" ht="14.4" customHeight="1" x14ac:dyDescent="0.3">
      <c r="A410" s="727" t="s">
        <v>1531</v>
      </c>
      <c r="B410" s="728" t="s">
        <v>1296</v>
      </c>
      <c r="C410" s="728" t="s">
        <v>1358</v>
      </c>
      <c r="D410" s="728" t="s">
        <v>1390</v>
      </c>
      <c r="E410" s="728" t="s">
        <v>1391</v>
      </c>
      <c r="F410" s="732"/>
      <c r="G410" s="732"/>
      <c r="H410" s="732"/>
      <c r="I410" s="732"/>
      <c r="J410" s="732">
        <v>1</v>
      </c>
      <c r="K410" s="732">
        <v>681</v>
      </c>
      <c r="L410" s="732">
        <v>1</v>
      </c>
      <c r="M410" s="732">
        <v>681</v>
      </c>
      <c r="N410" s="732">
        <v>1</v>
      </c>
      <c r="O410" s="732">
        <v>682</v>
      </c>
      <c r="P410" s="746">
        <v>1.0014684287812041</v>
      </c>
      <c r="Q410" s="733">
        <v>682</v>
      </c>
    </row>
    <row r="411" spans="1:17" ht="14.4" customHeight="1" x14ac:dyDescent="0.3">
      <c r="A411" s="727" t="s">
        <v>1531</v>
      </c>
      <c r="B411" s="728" t="s">
        <v>1296</v>
      </c>
      <c r="C411" s="728" t="s">
        <v>1358</v>
      </c>
      <c r="D411" s="728" t="s">
        <v>1396</v>
      </c>
      <c r="E411" s="728" t="s">
        <v>1397</v>
      </c>
      <c r="F411" s="732">
        <v>6</v>
      </c>
      <c r="G411" s="732">
        <v>10572</v>
      </c>
      <c r="H411" s="732">
        <v>2.8964383561643836</v>
      </c>
      <c r="I411" s="732">
        <v>1762</v>
      </c>
      <c r="J411" s="732">
        <v>2</v>
      </c>
      <c r="K411" s="732">
        <v>3650</v>
      </c>
      <c r="L411" s="732">
        <v>1</v>
      </c>
      <c r="M411" s="732">
        <v>1825</v>
      </c>
      <c r="N411" s="732">
        <v>7</v>
      </c>
      <c r="O411" s="732">
        <v>12775</v>
      </c>
      <c r="P411" s="746">
        <v>3.5</v>
      </c>
      <c r="Q411" s="733">
        <v>1825</v>
      </c>
    </row>
    <row r="412" spans="1:17" ht="14.4" customHeight="1" x14ac:dyDescent="0.3">
      <c r="A412" s="727" t="s">
        <v>1531</v>
      </c>
      <c r="B412" s="728" t="s">
        <v>1296</v>
      </c>
      <c r="C412" s="728" t="s">
        <v>1358</v>
      </c>
      <c r="D412" s="728" t="s">
        <v>1398</v>
      </c>
      <c r="E412" s="728" t="s">
        <v>1399</v>
      </c>
      <c r="F412" s="732"/>
      <c r="G412" s="732"/>
      <c r="H412" s="732"/>
      <c r="I412" s="732"/>
      <c r="J412" s="732"/>
      <c r="K412" s="732"/>
      <c r="L412" s="732"/>
      <c r="M412" s="732"/>
      <c r="N412" s="732">
        <v>4</v>
      </c>
      <c r="O412" s="732">
        <v>1716</v>
      </c>
      <c r="P412" s="746"/>
      <c r="Q412" s="733">
        <v>429</v>
      </c>
    </row>
    <row r="413" spans="1:17" ht="14.4" customHeight="1" x14ac:dyDescent="0.3">
      <c r="A413" s="727" t="s">
        <v>1531</v>
      </c>
      <c r="B413" s="728" t="s">
        <v>1296</v>
      </c>
      <c r="C413" s="728" t="s">
        <v>1358</v>
      </c>
      <c r="D413" s="728" t="s">
        <v>1455</v>
      </c>
      <c r="E413" s="728" t="s">
        <v>1456</v>
      </c>
      <c r="F413" s="732">
        <v>24</v>
      </c>
      <c r="G413" s="732">
        <v>344160</v>
      </c>
      <c r="H413" s="732">
        <v>1.318075279194816</v>
      </c>
      <c r="I413" s="732">
        <v>14340</v>
      </c>
      <c r="J413" s="732">
        <v>18</v>
      </c>
      <c r="K413" s="732">
        <v>261108</v>
      </c>
      <c r="L413" s="732">
        <v>1</v>
      </c>
      <c r="M413" s="732">
        <v>14506</v>
      </c>
      <c r="N413" s="732">
        <v>22</v>
      </c>
      <c r="O413" s="732">
        <v>319154</v>
      </c>
      <c r="P413" s="746">
        <v>1.2223064785452762</v>
      </c>
      <c r="Q413" s="733">
        <v>14507</v>
      </c>
    </row>
    <row r="414" spans="1:17" ht="14.4" customHeight="1" x14ac:dyDescent="0.3">
      <c r="A414" s="727" t="s">
        <v>1531</v>
      </c>
      <c r="B414" s="728" t="s">
        <v>1296</v>
      </c>
      <c r="C414" s="728" t="s">
        <v>1358</v>
      </c>
      <c r="D414" s="728" t="s">
        <v>1408</v>
      </c>
      <c r="E414" s="728" t="s">
        <v>1409</v>
      </c>
      <c r="F414" s="732"/>
      <c r="G414" s="732"/>
      <c r="H414" s="732"/>
      <c r="I414" s="732"/>
      <c r="J414" s="732"/>
      <c r="K414" s="732"/>
      <c r="L414" s="732"/>
      <c r="M414" s="732"/>
      <c r="N414" s="732">
        <v>2</v>
      </c>
      <c r="O414" s="732">
        <v>1220</v>
      </c>
      <c r="P414" s="746"/>
      <c r="Q414" s="733">
        <v>610</v>
      </c>
    </row>
    <row r="415" spans="1:17" ht="14.4" customHeight="1" x14ac:dyDescent="0.3">
      <c r="A415" s="727" t="s">
        <v>1531</v>
      </c>
      <c r="B415" s="728" t="s">
        <v>1296</v>
      </c>
      <c r="C415" s="728" t="s">
        <v>1358</v>
      </c>
      <c r="D415" s="728" t="s">
        <v>1416</v>
      </c>
      <c r="E415" s="728" t="s">
        <v>1417</v>
      </c>
      <c r="F415" s="732">
        <v>1</v>
      </c>
      <c r="G415" s="732">
        <v>490</v>
      </c>
      <c r="H415" s="732">
        <v>0.96267190569744598</v>
      </c>
      <c r="I415" s="732">
        <v>490</v>
      </c>
      <c r="J415" s="732">
        <v>1</v>
      </c>
      <c r="K415" s="732">
        <v>509</v>
      </c>
      <c r="L415" s="732">
        <v>1</v>
      </c>
      <c r="M415" s="732">
        <v>509</v>
      </c>
      <c r="N415" s="732">
        <v>1</v>
      </c>
      <c r="O415" s="732">
        <v>509</v>
      </c>
      <c r="P415" s="746">
        <v>1</v>
      </c>
      <c r="Q415" s="733">
        <v>509</v>
      </c>
    </row>
    <row r="416" spans="1:17" ht="14.4" customHeight="1" x14ac:dyDescent="0.3">
      <c r="A416" s="727" t="s">
        <v>1531</v>
      </c>
      <c r="B416" s="728" t="s">
        <v>1296</v>
      </c>
      <c r="C416" s="728" t="s">
        <v>1358</v>
      </c>
      <c r="D416" s="728" t="s">
        <v>1420</v>
      </c>
      <c r="E416" s="728" t="s">
        <v>1421</v>
      </c>
      <c r="F416" s="732">
        <v>2</v>
      </c>
      <c r="G416" s="732">
        <v>5102</v>
      </c>
      <c r="H416" s="732">
        <v>1.928922495274102</v>
      </c>
      <c r="I416" s="732">
        <v>2551</v>
      </c>
      <c r="J416" s="732">
        <v>1</v>
      </c>
      <c r="K416" s="732">
        <v>2645</v>
      </c>
      <c r="L416" s="732">
        <v>1</v>
      </c>
      <c r="M416" s="732">
        <v>2645</v>
      </c>
      <c r="N416" s="732">
        <v>1</v>
      </c>
      <c r="O416" s="732">
        <v>2646</v>
      </c>
      <c r="P416" s="746">
        <v>1.0003780718336484</v>
      </c>
      <c r="Q416" s="733">
        <v>2646</v>
      </c>
    </row>
    <row r="417" spans="1:17" ht="14.4" customHeight="1" x14ac:dyDescent="0.3">
      <c r="A417" s="727" t="s">
        <v>1532</v>
      </c>
      <c r="B417" s="728" t="s">
        <v>1296</v>
      </c>
      <c r="C417" s="728" t="s">
        <v>1300</v>
      </c>
      <c r="D417" s="728" t="s">
        <v>1311</v>
      </c>
      <c r="E417" s="728" t="s">
        <v>1312</v>
      </c>
      <c r="F417" s="732">
        <v>964</v>
      </c>
      <c r="G417" s="732">
        <v>5629.76</v>
      </c>
      <c r="H417" s="732">
        <v>0.67374266241420799</v>
      </c>
      <c r="I417" s="732">
        <v>5.84</v>
      </c>
      <c r="J417" s="732">
        <v>1396</v>
      </c>
      <c r="K417" s="732">
        <v>8355.9499999999989</v>
      </c>
      <c r="L417" s="732">
        <v>1</v>
      </c>
      <c r="M417" s="732">
        <v>5.9856375358166183</v>
      </c>
      <c r="N417" s="732">
        <v>900</v>
      </c>
      <c r="O417" s="732">
        <v>4761</v>
      </c>
      <c r="P417" s="746">
        <v>0.56977363435635697</v>
      </c>
      <c r="Q417" s="733">
        <v>5.29</v>
      </c>
    </row>
    <row r="418" spans="1:17" ht="14.4" customHeight="1" x14ac:dyDescent="0.3">
      <c r="A418" s="727" t="s">
        <v>1532</v>
      </c>
      <c r="B418" s="728" t="s">
        <v>1296</v>
      </c>
      <c r="C418" s="728" t="s">
        <v>1358</v>
      </c>
      <c r="D418" s="728" t="s">
        <v>1361</v>
      </c>
      <c r="E418" s="728" t="s">
        <v>1362</v>
      </c>
      <c r="F418" s="732"/>
      <c r="G418" s="732"/>
      <c r="H418" s="732"/>
      <c r="I418" s="732"/>
      <c r="J418" s="732"/>
      <c r="K418" s="732"/>
      <c r="L418" s="732"/>
      <c r="M418" s="732"/>
      <c r="N418" s="732">
        <v>1</v>
      </c>
      <c r="O418" s="732">
        <v>444</v>
      </c>
      <c r="P418" s="746"/>
      <c r="Q418" s="733">
        <v>444</v>
      </c>
    </row>
    <row r="419" spans="1:17" ht="14.4" customHeight="1" x14ac:dyDescent="0.3">
      <c r="A419" s="727" t="s">
        <v>1532</v>
      </c>
      <c r="B419" s="728" t="s">
        <v>1296</v>
      </c>
      <c r="C419" s="728" t="s">
        <v>1358</v>
      </c>
      <c r="D419" s="728" t="s">
        <v>1396</v>
      </c>
      <c r="E419" s="728" t="s">
        <v>1397</v>
      </c>
      <c r="F419" s="732">
        <v>3</v>
      </c>
      <c r="G419" s="732">
        <v>5286</v>
      </c>
      <c r="H419" s="732">
        <v>0.7241095890410959</v>
      </c>
      <c r="I419" s="732">
        <v>1762</v>
      </c>
      <c r="J419" s="732">
        <v>4</v>
      </c>
      <c r="K419" s="732">
        <v>7300</v>
      </c>
      <c r="L419" s="732">
        <v>1</v>
      </c>
      <c r="M419" s="732">
        <v>1825</v>
      </c>
      <c r="N419" s="732">
        <v>3</v>
      </c>
      <c r="O419" s="732">
        <v>5475</v>
      </c>
      <c r="P419" s="746">
        <v>0.75</v>
      </c>
      <c r="Q419" s="733">
        <v>1825</v>
      </c>
    </row>
    <row r="420" spans="1:17" ht="14.4" customHeight="1" thickBot="1" x14ac:dyDescent="0.35">
      <c r="A420" s="734" t="s">
        <v>1532</v>
      </c>
      <c r="B420" s="735" t="s">
        <v>1296</v>
      </c>
      <c r="C420" s="735" t="s">
        <v>1358</v>
      </c>
      <c r="D420" s="735" t="s">
        <v>1398</v>
      </c>
      <c r="E420" s="735" t="s">
        <v>1399</v>
      </c>
      <c r="F420" s="739">
        <v>3</v>
      </c>
      <c r="G420" s="739">
        <v>1239</v>
      </c>
      <c r="H420" s="739">
        <v>0.72202797202797198</v>
      </c>
      <c r="I420" s="739">
        <v>413</v>
      </c>
      <c r="J420" s="739">
        <v>4</v>
      </c>
      <c r="K420" s="739">
        <v>1716</v>
      </c>
      <c r="L420" s="739">
        <v>1</v>
      </c>
      <c r="M420" s="739">
        <v>429</v>
      </c>
      <c r="N420" s="739">
        <v>3</v>
      </c>
      <c r="O420" s="739">
        <v>1287</v>
      </c>
      <c r="P420" s="747">
        <v>0.75</v>
      </c>
      <c r="Q420" s="740">
        <v>429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22" t="s">
        <v>135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" customHeight="1" thickBot="1" x14ac:dyDescent="0.35">
      <c r="A2" s="374" t="s">
        <v>321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</row>
    <row r="3" spans="1:17" ht="14.4" customHeight="1" thickBot="1" x14ac:dyDescent="0.35">
      <c r="A3" s="644" t="s">
        <v>70</v>
      </c>
      <c r="B3" s="603" t="s">
        <v>71</v>
      </c>
      <c r="C3" s="604"/>
      <c r="D3" s="604"/>
      <c r="E3" s="605"/>
      <c r="F3" s="606"/>
      <c r="G3" s="603" t="s">
        <v>254</v>
      </c>
      <c r="H3" s="604"/>
      <c r="I3" s="604"/>
      <c r="J3" s="605"/>
      <c r="K3" s="606"/>
      <c r="L3" s="121"/>
      <c r="M3" s="122"/>
      <c r="N3" s="121"/>
      <c r="O3" s="123"/>
    </row>
    <row r="4" spans="1:17" ht="14.4" customHeight="1" thickBot="1" x14ac:dyDescent="0.35">
      <c r="A4" s="645"/>
      <c r="B4" s="124">
        <v>2015</v>
      </c>
      <c r="C4" s="125">
        <v>2016</v>
      </c>
      <c r="D4" s="125">
        <v>2017</v>
      </c>
      <c r="E4" s="460" t="s">
        <v>299</v>
      </c>
      <c r="F4" s="461" t="s">
        <v>2</v>
      </c>
      <c r="G4" s="124">
        <v>2015</v>
      </c>
      <c r="H4" s="125">
        <v>2016</v>
      </c>
      <c r="I4" s="125">
        <v>2017</v>
      </c>
      <c r="J4" s="125" t="s">
        <v>299</v>
      </c>
      <c r="K4" s="126" t="s">
        <v>2</v>
      </c>
      <c r="L4" s="121"/>
      <c r="M4" s="121"/>
      <c r="N4" s="127" t="s">
        <v>72</v>
      </c>
      <c r="O4" s="128" t="s">
        <v>73</v>
      </c>
      <c r="P4" s="127" t="s">
        <v>310</v>
      </c>
      <c r="Q4" s="128" t="s">
        <v>311</v>
      </c>
    </row>
    <row r="5" spans="1:17" ht="14.4" hidden="1" customHeight="1" outlineLevel="1" x14ac:dyDescent="0.3">
      <c r="A5" s="483" t="s">
        <v>168</v>
      </c>
      <c r="B5" s="119">
        <v>31.155000000000001</v>
      </c>
      <c r="C5" s="114">
        <v>50.61</v>
      </c>
      <c r="D5" s="114">
        <v>39.512</v>
      </c>
      <c r="E5" s="466">
        <f>IF(OR(D5=0,B5=0),"",D5/B5)</f>
        <v>1.2682394479216819</v>
      </c>
      <c r="F5" s="129">
        <f>IF(OR(D5=0,C5=0),"",D5/C5)</f>
        <v>0.78071527366133175</v>
      </c>
      <c r="G5" s="130">
        <v>52</v>
      </c>
      <c r="H5" s="114">
        <v>67</v>
      </c>
      <c r="I5" s="114">
        <v>55</v>
      </c>
      <c r="J5" s="466">
        <f>IF(OR(I5=0,G5=0),"",I5/G5)</f>
        <v>1.0576923076923077</v>
      </c>
      <c r="K5" s="131">
        <f>IF(OR(I5=0,H5=0),"",I5/H5)</f>
        <v>0.82089552238805974</v>
      </c>
      <c r="L5" s="121"/>
      <c r="M5" s="121"/>
      <c r="N5" s="7">
        <f>D5-C5</f>
        <v>-11.097999999999999</v>
      </c>
      <c r="O5" s="8">
        <f>I5-H5</f>
        <v>-12</v>
      </c>
      <c r="P5" s="7">
        <f>D5-B5</f>
        <v>8.3569999999999993</v>
      </c>
      <c r="Q5" s="8">
        <f>I5-G5</f>
        <v>3</v>
      </c>
    </row>
    <row r="6" spans="1:17" ht="14.4" hidden="1" customHeight="1" outlineLevel="1" x14ac:dyDescent="0.3">
      <c r="A6" s="484" t="s">
        <v>169</v>
      </c>
      <c r="B6" s="120">
        <v>10.919</v>
      </c>
      <c r="C6" s="113">
        <v>13.372999999999999</v>
      </c>
      <c r="D6" s="113">
        <v>6.2409999999999997</v>
      </c>
      <c r="E6" s="466">
        <f t="shared" ref="E6:E12" si="0">IF(OR(D6=0,B6=0),"",D6/B6)</f>
        <v>0.57157248832310648</v>
      </c>
      <c r="F6" s="129">
        <f t="shared" ref="F6:F12" si="1">IF(OR(D6=0,C6=0),"",D6/C6)</f>
        <v>0.46668660734315409</v>
      </c>
      <c r="G6" s="133">
        <v>13</v>
      </c>
      <c r="H6" s="113">
        <v>18</v>
      </c>
      <c r="I6" s="113">
        <v>13</v>
      </c>
      <c r="J6" s="467">
        <f t="shared" ref="J6:J12" si="2">IF(OR(I6=0,G6=0),"",I6/G6)</f>
        <v>1</v>
      </c>
      <c r="K6" s="134">
        <f t="shared" ref="K6:K12" si="3">IF(OR(I6=0,H6=0),"",I6/H6)</f>
        <v>0.72222222222222221</v>
      </c>
      <c r="L6" s="121"/>
      <c r="M6" s="121"/>
      <c r="N6" s="5">
        <f t="shared" ref="N6:N13" si="4">D6-C6</f>
        <v>-7.1319999999999997</v>
      </c>
      <c r="O6" s="6">
        <f t="shared" ref="O6:O13" si="5">I6-H6</f>
        <v>-5</v>
      </c>
      <c r="P6" s="5">
        <f t="shared" ref="P6:P13" si="6">D6-B6</f>
        <v>-4.6780000000000008</v>
      </c>
      <c r="Q6" s="6">
        <f t="shared" ref="Q6:Q13" si="7">I6-G6</f>
        <v>0</v>
      </c>
    </row>
    <row r="7" spans="1:17" ht="14.4" hidden="1" customHeight="1" outlineLevel="1" x14ac:dyDescent="0.3">
      <c r="A7" s="484" t="s">
        <v>170</v>
      </c>
      <c r="B7" s="120">
        <v>33.948999999999998</v>
      </c>
      <c r="C7" s="113">
        <v>30.552</v>
      </c>
      <c r="D7" s="113">
        <v>24.189</v>
      </c>
      <c r="E7" s="466">
        <f t="shared" si="0"/>
        <v>0.71250994138266233</v>
      </c>
      <c r="F7" s="129">
        <f t="shared" si="1"/>
        <v>0.79173212882953659</v>
      </c>
      <c r="G7" s="133">
        <v>49</v>
      </c>
      <c r="H7" s="113">
        <v>36</v>
      </c>
      <c r="I7" s="113">
        <v>29</v>
      </c>
      <c r="J7" s="467">
        <f t="shared" si="2"/>
        <v>0.59183673469387754</v>
      </c>
      <c r="K7" s="134">
        <f t="shared" si="3"/>
        <v>0.80555555555555558</v>
      </c>
      <c r="L7" s="121"/>
      <c r="M7" s="121"/>
      <c r="N7" s="5">
        <f t="shared" si="4"/>
        <v>-6.3629999999999995</v>
      </c>
      <c r="O7" s="6">
        <f t="shared" si="5"/>
        <v>-7</v>
      </c>
      <c r="P7" s="5">
        <f t="shared" si="6"/>
        <v>-9.759999999999998</v>
      </c>
      <c r="Q7" s="6">
        <f t="shared" si="7"/>
        <v>-20</v>
      </c>
    </row>
    <row r="8" spans="1:17" ht="14.4" hidden="1" customHeight="1" outlineLevel="1" x14ac:dyDescent="0.3">
      <c r="A8" s="484" t="s">
        <v>171</v>
      </c>
      <c r="B8" s="120">
        <v>8.9429999999999996</v>
      </c>
      <c r="C8" s="113">
        <v>7.3920000000000003</v>
      </c>
      <c r="D8" s="113">
        <v>2.79</v>
      </c>
      <c r="E8" s="466">
        <f t="shared" si="0"/>
        <v>0.31197584703119763</v>
      </c>
      <c r="F8" s="129">
        <f t="shared" si="1"/>
        <v>0.3774350649350649</v>
      </c>
      <c r="G8" s="133">
        <v>10</v>
      </c>
      <c r="H8" s="113">
        <v>7</v>
      </c>
      <c r="I8" s="113">
        <v>4</v>
      </c>
      <c r="J8" s="467">
        <f t="shared" si="2"/>
        <v>0.4</v>
      </c>
      <c r="K8" s="134">
        <f t="shared" si="3"/>
        <v>0.5714285714285714</v>
      </c>
      <c r="L8" s="121"/>
      <c r="M8" s="121"/>
      <c r="N8" s="5">
        <f t="shared" si="4"/>
        <v>-4.6020000000000003</v>
      </c>
      <c r="O8" s="6">
        <f t="shared" si="5"/>
        <v>-3</v>
      </c>
      <c r="P8" s="5">
        <f t="shared" si="6"/>
        <v>-6.1529999999999996</v>
      </c>
      <c r="Q8" s="6">
        <f t="shared" si="7"/>
        <v>-6</v>
      </c>
    </row>
    <row r="9" spans="1:17" ht="14.4" hidden="1" customHeight="1" outlineLevel="1" x14ac:dyDescent="0.3">
      <c r="A9" s="484" t="s">
        <v>172</v>
      </c>
      <c r="B9" s="120">
        <v>0</v>
      </c>
      <c r="C9" s="113">
        <v>0</v>
      </c>
      <c r="D9" s="113">
        <v>0</v>
      </c>
      <c r="E9" s="466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67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84" t="s">
        <v>173</v>
      </c>
      <c r="B10" s="120">
        <v>14.106999999999999</v>
      </c>
      <c r="C10" s="113">
        <v>16.396999999999998</v>
      </c>
      <c r="D10" s="113">
        <v>13.925000000000001</v>
      </c>
      <c r="E10" s="466">
        <f t="shared" si="0"/>
        <v>0.98709860353016243</v>
      </c>
      <c r="F10" s="129">
        <f t="shared" si="1"/>
        <v>0.84924071476489615</v>
      </c>
      <c r="G10" s="133">
        <v>16</v>
      </c>
      <c r="H10" s="113">
        <v>17</v>
      </c>
      <c r="I10" s="113">
        <v>23</v>
      </c>
      <c r="J10" s="467">
        <f t="shared" si="2"/>
        <v>1.4375</v>
      </c>
      <c r="K10" s="134">
        <f t="shared" si="3"/>
        <v>1.3529411764705883</v>
      </c>
      <c r="L10" s="121"/>
      <c r="M10" s="121"/>
      <c r="N10" s="5">
        <f t="shared" si="4"/>
        <v>-2.4719999999999978</v>
      </c>
      <c r="O10" s="6">
        <f t="shared" si="5"/>
        <v>6</v>
      </c>
      <c r="P10" s="5">
        <f t="shared" si="6"/>
        <v>-0.18199999999999861</v>
      </c>
      <c r="Q10" s="6">
        <f t="shared" si="7"/>
        <v>7</v>
      </c>
    </row>
    <row r="11" spans="1:17" ht="14.4" hidden="1" customHeight="1" outlineLevel="1" x14ac:dyDescent="0.3">
      <c r="A11" s="484" t="s">
        <v>174</v>
      </c>
      <c r="B11" s="120">
        <v>0.59</v>
      </c>
      <c r="C11" s="113">
        <v>3.9209999999999998</v>
      </c>
      <c r="D11" s="113">
        <v>0.29199999999999998</v>
      </c>
      <c r="E11" s="466">
        <f t="shared" si="0"/>
        <v>0.4949152542372881</v>
      </c>
      <c r="F11" s="129">
        <f t="shared" si="1"/>
        <v>7.4470798265748539E-2</v>
      </c>
      <c r="G11" s="133">
        <v>2</v>
      </c>
      <c r="H11" s="113">
        <v>4</v>
      </c>
      <c r="I11" s="113">
        <v>1</v>
      </c>
      <c r="J11" s="467">
        <f t="shared" si="2"/>
        <v>0.5</v>
      </c>
      <c r="K11" s="134">
        <f t="shared" si="3"/>
        <v>0.25</v>
      </c>
      <c r="L11" s="121"/>
      <c r="M11" s="121"/>
      <c r="N11" s="5">
        <f t="shared" si="4"/>
        <v>-3.629</v>
      </c>
      <c r="O11" s="6">
        <f t="shared" si="5"/>
        <v>-3</v>
      </c>
      <c r="P11" s="5">
        <f t="shared" si="6"/>
        <v>-0.29799999999999999</v>
      </c>
      <c r="Q11" s="6">
        <f t="shared" si="7"/>
        <v>-1</v>
      </c>
    </row>
    <row r="12" spans="1:17" ht="14.4" hidden="1" customHeight="1" outlineLevel="1" thickBot="1" x14ac:dyDescent="0.35">
      <c r="A12" s="485" t="s">
        <v>209</v>
      </c>
      <c r="B12" s="238">
        <v>0</v>
      </c>
      <c r="C12" s="239">
        <v>0.93500000000000005</v>
      </c>
      <c r="D12" s="239">
        <v>0</v>
      </c>
      <c r="E12" s="466" t="str">
        <f t="shared" si="0"/>
        <v/>
      </c>
      <c r="F12" s="129" t="str">
        <f t="shared" si="1"/>
        <v/>
      </c>
      <c r="G12" s="241">
        <v>0</v>
      </c>
      <c r="H12" s="239">
        <v>1</v>
      </c>
      <c r="I12" s="239">
        <v>0</v>
      </c>
      <c r="J12" s="468" t="str">
        <f t="shared" si="2"/>
        <v/>
      </c>
      <c r="K12" s="242" t="str">
        <f t="shared" si="3"/>
        <v/>
      </c>
      <c r="L12" s="121"/>
      <c r="M12" s="121"/>
      <c r="N12" s="243">
        <f t="shared" si="4"/>
        <v>-0.93500000000000005</v>
      </c>
      <c r="O12" s="244">
        <f t="shared" si="5"/>
        <v>-1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99.662999999999997</v>
      </c>
      <c r="C13" s="116">
        <f>SUM(C5:C12)</f>
        <v>123.17999999999999</v>
      </c>
      <c r="D13" s="116">
        <f>SUM(D5:D12)</f>
        <v>86.949000000000012</v>
      </c>
      <c r="E13" s="462">
        <f>IF(OR(D13=0,B13=0),0,D13/B13)</f>
        <v>0.87243008940128253</v>
      </c>
      <c r="F13" s="135">
        <f>IF(OR(D13=0,C13=0),0,D13/C13)</f>
        <v>0.70586945932781309</v>
      </c>
      <c r="G13" s="136">
        <f>SUM(G5:G12)</f>
        <v>142</v>
      </c>
      <c r="H13" s="116">
        <f>SUM(H5:H12)</f>
        <v>150</v>
      </c>
      <c r="I13" s="116">
        <f>SUM(I5:I12)</f>
        <v>125</v>
      </c>
      <c r="J13" s="462">
        <f>IF(OR(I13=0,G13=0),0,I13/G13)</f>
        <v>0.88028169014084512</v>
      </c>
      <c r="K13" s="137">
        <f>IF(OR(I13=0,H13=0),0,I13/H13)</f>
        <v>0.83333333333333337</v>
      </c>
      <c r="L13" s="121"/>
      <c r="M13" s="121"/>
      <c r="N13" s="127">
        <f t="shared" si="4"/>
        <v>-36.23099999999998</v>
      </c>
      <c r="O13" s="138">
        <f t="shared" si="5"/>
        <v>-25</v>
      </c>
      <c r="P13" s="127">
        <f t="shared" si="6"/>
        <v>-12.713999999999984</v>
      </c>
      <c r="Q13" s="138">
        <f t="shared" si="7"/>
        <v>-17</v>
      </c>
    </row>
    <row r="14" spans="1:17" ht="14.4" customHeight="1" x14ac:dyDescent="0.3">
      <c r="A14" s="139"/>
      <c r="B14" s="623"/>
      <c r="C14" s="623"/>
      <c r="D14" s="623"/>
      <c r="E14" s="646"/>
      <c r="F14" s="623"/>
      <c r="G14" s="623"/>
      <c r="H14" s="623"/>
      <c r="I14" s="623"/>
      <c r="J14" s="646"/>
      <c r="K14" s="623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47" t="s">
        <v>300</v>
      </c>
      <c r="B16" s="649" t="s">
        <v>71</v>
      </c>
      <c r="C16" s="650"/>
      <c r="D16" s="650"/>
      <c r="E16" s="651"/>
      <c r="F16" s="652"/>
      <c r="G16" s="649" t="s">
        <v>254</v>
      </c>
      <c r="H16" s="650"/>
      <c r="I16" s="650"/>
      <c r="J16" s="651"/>
      <c r="K16" s="652"/>
      <c r="L16" s="640" t="s">
        <v>179</v>
      </c>
      <c r="M16" s="641"/>
      <c r="N16" s="155"/>
      <c r="O16" s="155"/>
      <c r="P16" s="155"/>
      <c r="Q16" s="155"/>
    </row>
    <row r="17" spans="1:17" ht="14.4" customHeight="1" thickBot="1" x14ac:dyDescent="0.35">
      <c r="A17" s="648"/>
      <c r="B17" s="140">
        <v>2015</v>
      </c>
      <c r="C17" s="141">
        <v>2016</v>
      </c>
      <c r="D17" s="141">
        <v>2017</v>
      </c>
      <c r="E17" s="141" t="s">
        <v>299</v>
      </c>
      <c r="F17" s="142" t="s">
        <v>2</v>
      </c>
      <c r="G17" s="140">
        <v>2015</v>
      </c>
      <c r="H17" s="141">
        <v>2016</v>
      </c>
      <c r="I17" s="141">
        <v>2017</v>
      </c>
      <c r="J17" s="141" t="s">
        <v>299</v>
      </c>
      <c r="K17" s="142" t="s">
        <v>2</v>
      </c>
      <c r="L17" s="642" t="s">
        <v>180</v>
      </c>
      <c r="M17" s="643"/>
      <c r="N17" s="143" t="s">
        <v>72</v>
      </c>
      <c r="O17" s="144" t="s">
        <v>73</v>
      </c>
      <c r="P17" s="143" t="s">
        <v>310</v>
      </c>
      <c r="Q17" s="144" t="s">
        <v>311</v>
      </c>
    </row>
    <row r="18" spans="1:17" ht="14.4" hidden="1" customHeight="1" outlineLevel="1" x14ac:dyDescent="0.3">
      <c r="A18" s="483" t="s">
        <v>168</v>
      </c>
      <c r="B18" s="119">
        <v>31.155000000000001</v>
      </c>
      <c r="C18" s="114">
        <v>50.61</v>
      </c>
      <c r="D18" s="114">
        <v>39.512</v>
      </c>
      <c r="E18" s="466">
        <f>IF(OR(D18=0,B18=0),"",D18/B18)</f>
        <v>1.2682394479216819</v>
      </c>
      <c r="F18" s="129">
        <f>IF(OR(D18=0,C18=0),"",D18/C18)</f>
        <v>0.78071527366133175</v>
      </c>
      <c r="G18" s="119">
        <v>52</v>
      </c>
      <c r="H18" s="114">
        <v>67</v>
      </c>
      <c r="I18" s="114">
        <v>55</v>
      </c>
      <c r="J18" s="466">
        <f>IF(OR(I18=0,G18=0),"",I18/G18)</f>
        <v>1.0576923076923077</v>
      </c>
      <c r="K18" s="131">
        <f>IF(OR(I18=0,H18=0),"",I18/H18)</f>
        <v>0.82089552238805974</v>
      </c>
      <c r="L18" s="638">
        <v>0.91871999999999998</v>
      </c>
      <c r="M18" s="639"/>
      <c r="N18" s="145">
        <f t="shared" ref="N18:N26" si="8">D18-C18</f>
        <v>-11.097999999999999</v>
      </c>
      <c r="O18" s="146">
        <f t="shared" ref="O18:O26" si="9">I18-H18</f>
        <v>-12</v>
      </c>
      <c r="P18" s="145">
        <f t="shared" ref="P18:P26" si="10">D18-B18</f>
        <v>8.3569999999999993</v>
      </c>
      <c r="Q18" s="146">
        <f t="shared" ref="Q18:Q26" si="11">I18-G18</f>
        <v>3</v>
      </c>
    </row>
    <row r="19" spans="1:17" ht="14.4" hidden="1" customHeight="1" outlineLevel="1" x14ac:dyDescent="0.3">
      <c r="A19" s="484" t="s">
        <v>169</v>
      </c>
      <c r="B19" s="120">
        <v>10.919</v>
      </c>
      <c r="C19" s="113">
        <v>13.372999999999999</v>
      </c>
      <c r="D19" s="113">
        <v>6.2409999999999997</v>
      </c>
      <c r="E19" s="467">
        <f t="shared" ref="E19:E25" si="12">IF(OR(D19=0,B19=0),"",D19/B19)</f>
        <v>0.57157248832310648</v>
      </c>
      <c r="F19" s="132">
        <f t="shared" ref="F19:F25" si="13">IF(OR(D19=0,C19=0),"",D19/C19)</f>
        <v>0.46668660734315409</v>
      </c>
      <c r="G19" s="120">
        <v>13</v>
      </c>
      <c r="H19" s="113">
        <v>18</v>
      </c>
      <c r="I19" s="113">
        <v>13</v>
      </c>
      <c r="J19" s="467">
        <f t="shared" ref="J19:J25" si="14">IF(OR(I19=0,G19=0),"",I19/G19)</f>
        <v>1</v>
      </c>
      <c r="K19" s="134">
        <f t="shared" ref="K19:K25" si="15">IF(OR(I19=0,H19=0),"",I19/H19)</f>
        <v>0.72222222222222221</v>
      </c>
      <c r="L19" s="638">
        <v>0.99456</v>
      </c>
      <c r="M19" s="639"/>
      <c r="N19" s="147">
        <f t="shared" si="8"/>
        <v>-7.1319999999999997</v>
      </c>
      <c r="O19" s="148">
        <f t="shared" si="9"/>
        <v>-5</v>
      </c>
      <c r="P19" s="147">
        <f t="shared" si="10"/>
        <v>-4.6780000000000008</v>
      </c>
      <c r="Q19" s="148">
        <f t="shared" si="11"/>
        <v>0</v>
      </c>
    </row>
    <row r="20" spans="1:17" ht="14.4" hidden="1" customHeight="1" outlineLevel="1" x14ac:dyDescent="0.3">
      <c r="A20" s="484" t="s">
        <v>170</v>
      </c>
      <c r="B20" s="120">
        <v>33.948999999999998</v>
      </c>
      <c r="C20" s="113">
        <v>30.552</v>
      </c>
      <c r="D20" s="113">
        <v>24.189</v>
      </c>
      <c r="E20" s="467">
        <f t="shared" si="12"/>
        <v>0.71250994138266233</v>
      </c>
      <c r="F20" s="132">
        <f t="shared" si="13"/>
        <v>0.79173212882953659</v>
      </c>
      <c r="G20" s="120">
        <v>49</v>
      </c>
      <c r="H20" s="113">
        <v>36</v>
      </c>
      <c r="I20" s="113">
        <v>29</v>
      </c>
      <c r="J20" s="467">
        <f t="shared" si="14"/>
        <v>0.59183673469387754</v>
      </c>
      <c r="K20" s="134">
        <f t="shared" si="15"/>
        <v>0.80555555555555558</v>
      </c>
      <c r="L20" s="638">
        <v>0.96671999999999991</v>
      </c>
      <c r="M20" s="639"/>
      <c r="N20" s="147">
        <f t="shared" si="8"/>
        <v>-6.3629999999999995</v>
      </c>
      <c r="O20" s="148">
        <f t="shared" si="9"/>
        <v>-7</v>
      </c>
      <c r="P20" s="147">
        <f t="shared" si="10"/>
        <v>-9.759999999999998</v>
      </c>
      <c r="Q20" s="148">
        <f t="shared" si="11"/>
        <v>-20</v>
      </c>
    </row>
    <row r="21" spans="1:17" ht="14.4" hidden="1" customHeight="1" outlineLevel="1" x14ac:dyDescent="0.3">
      <c r="A21" s="484" t="s">
        <v>171</v>
      </c>
      <c r="B21" s="120">
        <v>8.9429999999999996</v>
      </c>
      <c r="C21" s="113">
        <v>7.3920000000000003</v>
      </c>
      <c r="D21" s="113">
        <v>2.79</v>
      </c>
      <c r="E21" s="467">
        <f t="shared" si="12"/>
        <v>0.31197584703119763</v>
      </c>
      <c r="F21" s="132">
        <f t="shared" si="13"/>
        <v>0.3774350649350649</v>
      </c>
      <c r="G21" s="120">
        <v>10</v>
      </c>
      <c r="H21" s="113">
        <v>7</v>
      </c>
      <c r="I21" s="113">
        <v>4</v>
      </c>
      <c r="J21" s="467">
        <f t="shared" si="14"/>
        <v>0.4</v>
      </c>
      <c r="K21" s="134">
        <f t="shared" si="15"/>
        <v>0.5714285714285714</v>
      </c>
      <c r="L21" s="638">
        <v>1.11744</v>
      </c>
      <c r="M21" s="639"/>
      <c r="N21" s="147">
        <f t="shared" si="8"/>
        <v>-4.6020000000000003</v>
      </c>
      <c r="O21" s="148">
        <f t="shared" si="9"/>
        <v>-3</v>
      </c>
      <c r="P21" s="147">
        <f t="shared" si="10"/>
        <v>-6.1529999999999996</v>
      </c>
      <c r="Q21" s="148">
        <f t="shared" si="11"/>
        <v>-6</v>
      </c>
    </row>
    <row r="22" spans="1:17" ht="14.4" hidden="1" customHeight="1" outlineLevel="1" x14ac:dyDescent="0.3">
      <c r="A22" s="484" t="s">
        <v>172</v>
      </c>
      <c r="B22" s="120">
        <v>0</v>
      </c>
      <c r="C22" s="113">
        <v>0</v>
      </c>
      <c r="D22" s="113">
        <v>0</v>
      </c>
      <c r="E22" s="467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67" t="str">
        <f t="shared" si="14"/>
        <v/>
      </c>
      <c r="K22" s="134" t="str">
        <f t="shared" si="15"/>
        <v/>
      </c>
      <c r="L22" s="638">
        <v>0.96</v>
      </c>
      <c r="M22" s="639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84" t="s">
        <v>173</v>
      </c>
      <c r="B23" s="120">
        <v>14.106999999999999</v>
      </c>
      <c r="C23" s="113">
        <v>16.396999999999998</v>
      </c>
      <c r="D23" s="113">
        <v>13.925000000000001</v>
      </c>
      <c r="E23" s="467">
        <f t="shared" si="12"/>
        <v>0.98709860353016243</v>
      </c>
      <c r="F23" s="132">
        <f t="shared" si="13"/>
        <v>0.84924071476489615</v>
      </c>
      <c r="G23" s="120">
        <v>16</v>
      </c>
      <c r="H23" s="113">
        <v>17</v>
      </c>
      <c r="I23" s="113">
        <v>23</v>
      </c>
      <c r="J23" s="467">
        <f t="shared" si="14"/>
        <v>1.4375</v>
      </c>
      <c r="K23" s="134">
        <f t="shared" si="15"/>
        <v>1.3529411764705883</v>
      </c>
      <c r="L23" s="638">
        <v>0.98495999999999995</v>
      </c>
      <c r="M23" s="639"/>
      <c r="N23" s="147">
        <f t="shared" si="8"/>
        <v>-2.4719999999999978</v>
      </c>
      <c r="O23" s="148">
        <f t="shared" si="9"/>
        <v>6</v>
      </c>
      <c r="P23" s="147">
        <f t="shared" si="10"/>
        <v>-0.18199999999999861</v>
      </c>
      <c r="Q23" s="148">
        <f t="shared" si="11"/>
        <v>7</v>
      </c>
    </row>
    <row r="24" spans="1:17" ht="14.4" hidden="1" customHeight="1" outlineLevel="1" x14ac:dyDescent="0.3">
      <c r="A24" s="484" t="s">
        <v>174</v>
      </c>
      <c r="B24" s="120">
        <v>0.59</v>
      </c>
      <c r="C24" s="113">
        <v>3.9209999999999998</v>
      </c>
      <c r="D24" s="113">
        <v>0.29199999999999998</v>
      </c>
      <c r="E24" s="467">
        <f t="shared" si="12"/>
        <v>0.4949152542372881</v>
      </c>
      <c r="F24" s="132">
        <f t="shared" si="13"/>
        <v>7.4470798265748539E-2</v>
      </c>
      <c r="G24" s="120">
        <v>2</v>
      </c>
      <c r="H24" s="113">
        <v>4</v>
      </c>
      <c r="I24" s="113">
        <v>1</v>
      </c>
      <c r="J24" s="467">
        <f t="shared" si="14"/>
        <v>0.5</v>
      </c>
      <c r="K24" s="134">
        <f t="shared" si="15"/>
        <v>0.25</v>
      </c>
      <c r="L24" s="638">
        <v>1.0147199999999998</v>
      </c>
      <c r="M24" s="639"/>
      <c r="N24" s="147">
        <f t="shared" si="8"/>
        <v>-3.629</v>
      </c>
      <c r="O24" s="148">
        <f t="shared" si="9"/>
        <v>-3</v>
      </c>
      <c r="P24" s="147">
        <f t="shared" si="10"/>
        <v>-0.29799999999999999</v>
      </c>
      <c r="Q24" s="148">
        <f t="shared" si="11"/>
        <v>-1</v>
      </c>
    </row>
    <row r="25" spans="1:17" ht="14.4" hidden="1" customHeight="1" outlineLevel="1" thickBot="1" x14ac:dyDescent="0.35">
      <c r="A25" s="485" t="s">
        <v>209</v>
      </c>
      <c r="B25" s="238">
        <v>0</v>
      </c>
      <c r="C25" s="239">
        <v>0.93500000000000005</v>
      </c>
      <c r="D25" s="239">
        <v>0</v>
      </c>
      <c r="E25" s="468" t="str">
        <f t="shared" si="12"/>
        <v/>
      </c>
      <c r="F25" s="240" t="str">
        <f t="shared" si="13"/>
        <v/>
      </c>
      <c r="G25" s="238">
        <v>0</v>
      </c>
      <c r="H25" s="239">
        <v>1</v>
      </c>
      <c r="I25" s="239">
        <v>0</v>
      </c>
      <c r="J25" s="468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-0.93500000000000005</v>
      </c>
      <c r="O25" s="246">
        <f t="shared" si="9"/>
        <v>-1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88" t="s">
        <v>3</v>
      </c>
      <c r="B26" s="149">
        <f>SUM(B18:B25)</f>
        <v>99.662999999999997</v>
      </c>
      <c r="C26" s="150">
        <f>SUM(C18:C25)</f>
        <v>123.17999999999999</v>
      </c>
      <c r="D26" s="150">
        <f>SUM(D18:D25)</f>
        <v>86.949000000000012</v>
      </c>
      <c r="E26" s="463">
        <f>IF(OR(D26=0,B26=0),0,D26/B26)</f>
        <v>0.87243008940128253</v>
      </c>
      <c r="F26" s="151">
        <f>IF(OR(D26=0,C26=0),0,D26/C26)</f>
        <v>0.70586945932781309</v>
      </c>
      <c r="G26" s="149">
        <f>SUM(G18:G25)</f>
        <v>142</v>
      </c>
      <c r="H26" s="150">
        <f>SUM(H18:H25)</f>
        <v>150</v>
      </c>
      <c r="I26" s="150">
        <f>SUM(I18:I25)</f>
        <v>125</v>
      </c>
      <c r="J26" s="463">
        <f>IF(OR(I26=0,G26=0),0,I26/G26)</f>
        <v>0.88028169014084512</v>
      </c>
      <c r="K26" s="152">
        <f>IF(OR(I26=0,H26=0),0,I26/H26)</f>
        <v>0.83333333333333337</v>
      </c>
      <c r="L26" s="121"/>
      <c r="M26" s="121"/>
      <c r="N26" s="143">
        <f t="shared" si="8"/>
        <v>-36.23099999999998</v>
      </c>
      <c r="O26" s="153">
        <f t="shared" si="9"/>
        <v>-25</v>
      </c>
      <c r="P26" s="143">
        <f t="shared" si="10"/>
        <v>-12.713999999999984</v>
      </c>
      <c r="Q26" s="153">
        <f t="shared" si="11"/>
        <v>-17</v>
      </c>
    </row>
    <row r="27" spans="1:17" ht="14.4" customHeight="1" x14ac:dyDescent="0.3">
      <c r="A27" s="154"/>
      <c r="B27" s="623" t="s">
        <v>207</v>
      </c>
      <c r="C27" s="624"/>
      <c r="D27" s="624"/>
      <c r="E27" s="625"/>
      <c r="F27" s="624"/>
      <c r="G27" s="623" t="s">
        <v>208</v>
      </c>
      <c r="H27" s="624"/>
      <c r="I27" s="624"/>
      <c r="J27" s="625"/>
      <c r="K27" s="624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32" t="s">
        <v>301</v>
      </c>
      <c r="B29" s="634" t="s">
        <v>71</v>
      </c>
      <c r="C29" s="635"/>
      <c r="D29" s="635"/>
      <c r="E29" s="636"/>
      <c r="F29" s="637"/>
      <c r="G29" s="635" t="s">
        <v>254</v>
      </c>
      <c r="H29" s="635"/>
      <c r="I29" s="635"/>
      <c r="J29" s="636"/>
      <c r="K29" s="637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33"/>
      <c r="B30" s="157">
        <v>2015</v>
      </c>
      <c r="C30" s="158">
        <v>2016</v>
      </c>
      <c r="D30" s="158">
        <v>2017</v>
      </c>
      <c r="E30" s="158" t="s">
        <v>299</v>
      </c>
      <c r="F30" s="159" t="s">
        <v>2</v>
      </c>
      <c r="G30" s="158">
        <v>2015</v>
      </c>
      <c r="H30" s="158">
        <v>2016</v>
      </c>
      <c r="I30" s="158">
        <v>2017</v>
      </c>
      <c r="J30" s="158" t="s">
        <v>299</v>
      </c>
      <c r="K30" s="159" t="s">
        <v>2</v>
      </c>
      <c r="L30" s="155"/>
      <c r="M30" s="155"/>
      <c r="N30" s="160" t="s">
        <v>72</v>
      </c>
      <c r="O30" s="161" t="s">
        <v>73</v>
      </c>
      <c r="P30" s="160" t="s">
        <v>310</v>
      </c>
      <c r="Q30" s="161" t="s">
        <v>311</v>
      </c>
    </row>
    <row r="31" spans="1:17" ht="14.4" hidden="1" customHeight="1" outlineLevel="1" x14ac:dyDescent="0.3">
      <c r="A31" s="483" t="s">
        <v>168</v>
      </c>
      <c r="B31" s="119">
        <v>0</v>
      </c>
      <c r="C31" s="114">
        <v>0</v>
      </c>
      <c r="D31" s="114">
        <v>0</v>
      </c>
      <c r="E31" s="466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66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84" t="s">
        <v>169</v>
      </c>
      <c r="B32" s="120">
        <v>0</v>
      </c>
      <c r="C32" s="113">
        <v>0</v>
      </c>
      <c r="D32" s="113">
        <v>0</v>
      </c>
      <c r="E32" s="467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67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84" t="s">
        <v>170</v>
      </c>
      <c r="B33" s="120">
        <v>0</v>
      </c>
      <c r="C33" s="113">
        <v>0</v>
      </c>
      <c r="D33" s="113">
        <v>0</v>
      </c>
      <c r="E33" s="467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67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84" t="s">
        <v>171</v>
      </c>
      <c r="B34" s="120">
        <v>0</v>
      </c>
      <c r="C34" s="113">
        <v>0</v>
      </c>
      <c r="D34" s="113">
        <v>0</v>
      </c>
      <c r="E34" s="467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67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84" t="s">
        <v>172</v>
      </c>
      <c r="B35" s="120">
        <v>0</v>
      </c>
      <c r="C35" s="113">
        <v>0</v>
      </c>
      <c r="D35" s="113">
        <v>0</v>
      </c>
      <c r="E35" s="467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67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84" t="s">
        <v>173</v>
      </c>
      <c r="B36" s="120">
        <v>0</v>
      </c>
      <c r="C36" s="113">
        <v>0</v>
      </c>
      <c r="D36" s="113">
        <v>0</v>
      </c>
      <c r="E36" s="467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67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84" t="s">
        <v>174</v>
      </c>
      <c r="B37" s="120">
        <v>0</v>
      </c>
      <c r="C37" s="113">
        <v>0</v>
      </c>
      <c r="D37" s="113">
        <v>0</v>
      </c>
      <c r="E37" s="467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67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85" t="s">
        <v>209</v>
      </c>
      <c r="B38" s="238">
        <v>0</v>
      </c>
      <c r="C38" s="239">
        <v>0</v>
      </c>
      <c r="D38" s="239">
        <v>0</v>
      </c>
      <c r="E38" s="468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68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87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64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64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26" t="s">
        <v>302</v>
      </c>
      <c r="B42" s="628" t="s">
        <v>71</v>
      </c>
      <c r="C42" s="629"/>
      <c r="D42" s="629"/>
      <c r="E42" s="630"/>
      <c r="F42" s="631"/>
      <c r="G42" s="629" t="s">
        <v>254</v>
      </c>
      <c r="H42" s="629"/>
      <c r="I42" s="629"/>
      <c r="J42" s="630"/>
      <c r="K42" s="631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27"/>
      <c r="B43" s="449">
        <v>2015</v>
      </c>
      <c r="C43" s="450">
        <v>2016</v>
      </c>
      <c r="D43" s="450">
        <v>2017</v>
      </c>
      <c r="E43" s="450" t="s">
        <v>299</v>
      </c>
      <c r="F43" s="451" t="s">
        <v>2</v>
      </c>
      <c r="G43" s="450">
        <v>2015</v>
      </c>
      <c r="H43" s="450">
        <v>2016</v>
      </c>
      <c r="I43" s="450">
        <v>2017</v>
      </c>
      <c r="J43" s="450" t="s">
        <v>299</v>
      </c>
      <c r="K43" s="451" t="s">
        <v>2</v>
      </c>
      <c r="L43" s="155"/>
      <c r="M43" s="155"/>
      <c r="N43" s="457" t="s">
        <v>72</v>
      </c>
      <c r="O43" s="459" t="s">
        <v>73</v>
      </c>
      <c r="P43" s="457" t="s">
        <v>310</v>
      </c>
      <c r="Q43" s="459" t="s">
        <v>311</v>
      </c>
    </row>
    <row r="44" spans="1:17" ht="14.4" hidden="1" customHeight="1" outlineLevel="1" x14ac:dyDescent="0.3">
      <c r="A44" s="483" t="s">
        <v>168</v>
      </c>
      <c r="B44" s="119">
        <v>0</v>
      </c>
      <c r="C44" s="114">
        <v>0</v>
      </c>
      <c r="D44" s="114">
        <v>0</v>
      </c>
      <c r="E44" s="466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66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84" t="s">
        <v>169</v>
      </c>
      <c r="B45" s="120">
        <v>0</v>
      </c>
      <c r="C45" s="113">
        <v>0</v>
      </c>
      <c r="D45" s="113">
        <v>0</v>
      </c>
      <c r="E45" s="467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67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84" t="s">
        <v>170</v>
      </c>
      <c r="B46" s="120">
        <v>0</v>
      </c>
      <c r="C46" s="113">
        <v>0</v>
      </c>
      <c r="D46" s="113">
        <v>0</v>
      </c>
      <c r="E46" s="467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67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84" t="s">
        <v>171</v>
      </c>
      <c r="B47" s="120">
        <v>0</v>
      </c>
      <c r="C47" s="113">
        <v>0</v>
      </c>
      <c r="D47" s="113">
        <v>0</v>
      </c>
      <c r="E47" s="467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67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84" t="s">
        <v>172</v>
      </c>
      <c r="B48" s="120">
        <v>0</v>
      </c>
      <c r="C48" s="113">
        <v>0</v>
      </c>
      <c r="D48" s="113">
        <v>0</v>
      </c>
      <c r="E48" s="467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67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84" t="s">
        <v>173</v>
      </c>
      <c r="B49" s="120">
        <v>0</v>
      </c>
      <c r="C49" s="113">
        <v>0</v>
      </c>
      <c r="D49" s="113">
        <v>0</v>
      </c>
      <c r="E49" s="467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67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84" t="s">
        <v>174</v>
      </c>
      <c r="B50" s="120">
        <v>0</v>
      </c>
      <c r="C50" s="113">
        <v>0</v>
      </c>
      <c r="D50" s="113">
        <v>0</v>
      </c>
      <c r="E50" s="467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67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85" t="s">
        <v>209</v>
      </c>
      <c r="B51" s="238">
        <v>0</v>
      </c>
      <c r="C51" s="239">
        <v>0</v>
      </c>
      <c r="D51" s="239">
        <v>0</v>
      </c>
      <c r="E51" s="468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68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86" t="s">
        <v>3</v>
      </c>
      <c r="B52" s="452">
        <f>SUM(B44:B51)</f>
        <v>0</v>
      </c>
      <c r="C52" s="453">
        <f>SUM(C44:C51)</f>
        <v>0</v>
      </c>
      <c r="D52" s="453">
        <f>SUM(D44:D51)</f>
        <v>0</v>
      </c>
      <c r="E52" s="465">
        <f>IF(OR(D52=0,B52=0),0,D52/B52)</f>
        <v>0</v>
      </c>
      <c r="F52" s="454">
        <f>IF(OR(D52=0,C52=0),0,D52/C52)</f>
        <v>0</v>
      </c>
      <c r="G52" s="455">
        <f>SUM(G44:G51)</f>
        <v>0</v>
      </c>
      <c r="H52" s="453">
        <f>SUM(H44:H51)</f>
        <v>0</v>
      </c>
      <c r="I52" s="453">
        <f>SUM(I44:I51)</f>
        <v>0</v>
      </c>
      <c r="J52" s="465">
        <f>IF(OR(I52=0,G52=0),0,I52/G52)</f>
        <v>0</v>
      </c>
      <c r="K52" s="456">
        <f>IF(OR(I52=0,H52=0),0,I52/H52)</f>
        <v>0</v>
      </c>
      <c r="L52" s="155"/>
      <c r="M52" s="155"/>
      <c r="N52" s="457">
        <f t="shared" si="24"/>
        <v>0</v>
      </c>
      <c r="O52" s="458">
        <f t="shared" si="25"/>
        <v>0</v>
      </c>
      <c r="P52" s="457">
        <f t="shared" si="26"/>
        <v>0</v>
      </c>
      <c r="Q52" s="458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298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426" t="s">
        <v>294</v>
      </c>
    </row>
    <row r="56" spans="1:17" ht="14.4" customHeight="1" x14ac:dyDescent="0.25">
      <c r="A56" s="427" t="s">
        <v>295</v>
      </c>
    </row>
    <row r="57" spans="1:17" ht="14.4" customHeight="1" x14ac:dyDescent="0.25">
      <c r="A57" s="426" t="s">
        <v>296</v>
      </c>
    </row>
    <row r="58" spans="1:17" ht="14.4" customHeight="1" x14ac:dyDescent="0.25">
      <c r="A58" s="427" t="s">
        <v>305</v>
      </c>
    </row>
    <row r="59" spans="1:17" ht="14.4" customHeight="1" x14ac:dyDescent="0.25">
      <c r="A59" s="427" t="s">
        <v>306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19" priority="22" stopIfTrue="1" operator="lessThan">
      <formula>1</formula>
    </cfRule>
  </conditionalFormatting>
  <conditionalFormatting sqref="J18:K26">
    <cfRule type="cellIs" dxfId="18" priority="21" stopIfTrue="1" operator="lessThan">
      <formula>0.95</formula>
    </cfRule>
  </conditionalFormatting>
  <conditionalFormatting sqref="N5:O13 N18:O26 N31:O39 N44:O52">
    <cfRule type="cellIs" dxfId="17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6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57" t="s">
        <v>115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</row>
    <row r="2" spans="1:13" ht="14.4" customHeight="1" x14ac:dyDescent="0.3">
      <c r="A2" s="374" t="s">
        <v>321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53" t="s">
        <v>83</v>
      </c>
      <c r="C31" s="654"/>
      <c r="D31" s="654"/>
      <c r="E31" s="655"/>
      <c r="F31" s="167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86</v>
      </c>
      <c r="C32" s="169" t="s">
        <v>87</v>
      </c>
      <c r="D32" s="169" t="s">
        <v>88</v>
      </c>
      <c r="E32" s="170" t="s">
        <v>2</v>
      </c>
      <c r="F32" s="171" t="s">
        <v>89</v>
      </c>
      <c r="G32" s="364"/>
      <c r="H32" s="364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103</v>
      </c>
      <c r="B33" s="199">
        <v>168</v>
      </c>
      <c r="C33" s="199">
        <v>149</v>
      </c>
      <c r="D33" s="84">
        <f>IF(C33="","",C33-B33)</f>
        <v>-19</v>
      </c>
      <c r="E33" s="85">
        <f>IF(C33="","",C33/B33)</f>
        <v>0.88690476190476186</v>
      </c>
      <c r="F33" s="86">
        <v>18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104</v>
      </c>
      <c r="B34" s="200">
        <v>348</v>
      </c>
      <c r="C34" s="200">
        <v>348</v>
      </c>
      <c r="D34" s="87">
        <f t="shared" ref="D34:D45" si="0">IF(C34="","",C34-B34)</f>
        <v>0</v>
      </c>
      <c r="E34" s="88">
        <f t="shared" ref="E34:E45" si="1">IF(C34="","",C34/B34)</f>
        <v>1</v>
      </c>
      <c r="F34" s="89">
        <v>65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105</v>
      </c>
      <c r="B35" s="200">
        <v>535</v>
      </c>
      <c r="C35" s="200">
        <v>551</v>
      </c>
      <c r="D35" s="87">
        <f t="shared" si="0"/>
        <v>16</v>
      </c>
      <c r="E35" s="88">
        <f t="shared" si="1"/>
        <v>1.0299065420560747</v>
      </c>
      <c r="F35" s="89">
        <v>111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106</v>
      </c>
      <c r="B36" s="200">
        <v>687</v>
      </c>
      <c r="C36" s="200">
        <v>713</v>
      </c>
      <c r="D36" s="87">
        <f t="shared" si="0"/>
        <v>26</v>
      </c>
      <c r="E36" s="88">
        <f t="shared" si="1"/>
        <v>1.0378457059679767</v>
      </c>
      <c r="F36" s="89">
        <v>149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107</v>
      </c>
      <c r="B37" s="200">
        <v>802</v>
      </c>
      <c r="C37" s="200">
        <v>842</v>
      </c>
      <c r="D37" s="87">
        <f t="shared" si="0"/>
        <v>40</v>
      </c>
      <c r="E37" s="88">
        <f t="shared" si="1"/>
        <v>1.0498753117206983</v>
      </c>
      <c r="F37" s="89">
        <v>187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108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109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110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111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112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113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114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117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5" priority="2" operator="greaterThan">
      <formula>1</formula>
    </cfRule>
  </conditionalFormatting>
  <conditionalFormatting sqref="F33:F45">
    <cfRule type="cellIs" dxfId="1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3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9" t="s">
        <v>1553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</row>
    <row r="2" spans="1:25" ht="14.4" customHeight="1" thickBot="1" x14ac:dyDescent="0.35">
      <c r="A2" s="374" t="s">
        <v>321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64" t="s">
        <v>75</v>
      </c>
      <c r="B3" s="666">
        <v>2015</v>
      </c>
      <c r="C3" s="667"/>
      <c r="D3" s="668"/>
      <c r="E3" s="666">
        <v>2016</v>
      </c>
      <c r="F3" s="667"/>
      <c r="G3" s="668"/>
      <c r="H3" s="666">
        <v>2017</v>
      </c>
      <c r="I3" s="667"/>
      <c r="J3" s="668"/>
      <c r="K3" s="669" t="s">
        <v>76</v>
      </c>
      <c r="L3" s="658" t="s">
        <v>77</v>
      </c>
      <c r="M3" s="658" t="s">
        <v>78</v>
      </c>
      <c r="N3" s="658" t="s">
        <v>79</v>
      </c>
      <c r="O3" s="263" t="s">
        <v>80</v>
      </c>
      <c r="P3" s="660" t="s">
        <v>81</v>
      </c>
      <c r="Q3" s="662" t="s">
        <v>319</v>
      </c>
      <c r="R3" s="663"/>
      <c r="S3" s="662" t="s">
        <v>82</v>
      </c>
      <c r="T3" s="663"/>
      <c r="U3" s="656" t="s">
        <v>83</v>
      </c>
      <c r="V3" s="657"/>
      <c r="W3" s="657"/>
      <c r="X3" s="657"/>
      <c r="Y3" s="214" t="s">
        <v>83</v>
      </c>
    </row>
    <row r="4" spans="1:25" s="95" customFormat="1" ht="14.4" customHeight="1" thickBot="1" x14ac:dyDescent="0.35">
      <c r="A4" s="665"/>
      <c r="B4" s="491" t="s">
        <v>84</v>
      </c>
      <c r="C4" s="489" t="s">
        <v>72</v>
      </c>
      <c r="D4" s="492" t="s">
        <v>85</v>
      </c>
      <c r="E4" s="491" t="s">
        <v>84</v>
      </c>
      <c r="F4" s="489" t="s">
        <v>72</v>
      </c>
      <c r="G4" s="492" t="s">
        <v>85</v>
      </c>
      <c r="H4" s="491" t="s">
        <v>84</v>
      </c>
      <c r="I4" s="489" t="s">
        <v>72</v>
      </c>
      <c r="J4" s="492" t="s">
        <v>85</v>
      </c>
      <c r="K4" s="670"/>
      <c r="L4" s="659"/>
      <c r="M4" s="659"/>
      <c r="N4" s="659"/>
      <c r="O4" s="493"/>
      <c r="P4" s="661"/>
      <c r="Q4" s="494" t="s">
        <v>73</v>
      </c>
      <c r="R4" s="495" t="s">
        <v>72</v>
      </c>
      <c r="S4" s="494" t="s">
        <v>73</v>
      </c>
      <c r="T4" s="495" t="s">
        <v>72</v>
      </c>
      <c r="U4" s="496" t="s">
        <v>86</v>
      </c>
      <c r="V4" s="490" t="s">
        <v>87</v>
      </c>
      <c r="W4" s="490" t="s">
        <v>88</v>
      </c>
      <c r="X4" s="497" t="s">
        <v>2</v>
      </c>
      <c r="Y4" s="498" t="s">
        <v>89</v>
      </c>
    </row>
    <row r="5" spans="1:25" s="499" customFormat="1" ht="14.4" customHeight="1" x14ac:dyDescent="0.3">
      <c r="A5" s="903" t="s">
        <v>1534</v>
      </c>
      <c r="B5" s="904"/>
      <c r="C5" s="905"/>
      <c r="D5" s="906"/>
      <c r="E5" s="907"/>
      <c r="F5" s="908"/>
      <c r="G5" s="909"/>
      <c r="H5" s="910">
        <v>1</v>
      </c>
      <c r="I5" s="911">
        <v>0.56000000000000005</v>
      </c>
      <c r="J5" s="912">
        <v>4</v>
      </c>
      <c r="K5" s="913">
        <v>0.56000000000000005</v>
      </c>
      <c r="L5" s="914">
        <v>2</v>
      </c>
      <c r="M5" s="914">
        <v>21</v>
      </c>
      <c r="N5" s="915">
        <v>7</v>
      </c>
      <c r="O5" s="914" t="s">
        <v>1535</v>
      </c>
      <c r="P5" s="916" t="s">
        <v>1536</v>
      </c>
      <c r="Q5" s="917">
        <f>H5-B5</f>
        <v>1</v>
      </c>
      <c r="R5" s="930">
        <f>I5-C5</f>
        <v>0.56000000000000005</v>
      </c>
      <c r="S5" s="917">
        <f>H5-E5</f>
        <v>1</v>
      </c>
      <c r="T5" s="930">
        <f>I5-F5</f>
        <v>0.56000000000000005</v>
      </c>
      <c r="U5" s="940">
        <v>7</v>
      </c>
      <c r="V5" s="904">
        <v>4</v>
      </c>
      <c r="W5" s="904">
        <v>-3</v>
      </c>
      <c r="X5" s="941">
        <v>0.5714285714285714</v>
      </c>
      <c r="Y5" s="942"/>
    </row>
    <row r="6" spans="1:25" ht="14.4" customHeight="1" x14ac:dyDescent="0.3">
      <c r="A6" s="901" t="s">
        <v>1537</v>
      </c>
      <c r="B6" s="885"/>
      <c r="C6" s="886"/>
      <c r="D6" s="887"/>
      <c r="E6" s="888"/>
      <c r="F6" s="870"/>
      <c r="G6" s="871"/>
      <c r="H6" s="872">
        <v>3</v>
      </c>
      <c r="I6" s="873">
        <v>1.26</v>
      </c>
      <c r="J6" s="874">
        <v>4</v>
      </c>
      <c r="K6" s="875">
        <v>0.42</v>
      </c>
      <c r="L6" s="876">
        <v>2</v>
      </c>
      <c r="M6" s="876">
        <v>18</v>
      </c>
      <c r="N6" s="877">
        <v>6</v>
      </c>
      <c r="O6" s="876" t="s">
        <v>1535</v>
      </c>
      <c r="P6" s="889" t="s">
        <v>1538</v>
      </c>
      <c r="Q6" s="878">
        <f t="shared" ref="Q6:R13" si="0">H6-B6</f>
        <v>3</v>
      </c>
      <c r="R6" s="931">
        <f t="shared" si="0"/>
        <v>1.26</v>
      </c>
      <c r="S6" s="878">
        <f t="shared" ref="S6:S13" si="1">H6-E6</f>
        <v>3</v>
      </c>
      <c r="T6" s="931">
        <f t="shared" ref="T6:T13" si="2">I6-F6</f>
        <v>1.26</v>
      </c>
      <c r="U6" s="938">
        <v>18</v>
      </c>
      <c r="V6" s="885">
        <v>12</v>
      </c>
      <c r="W6" s="885">
        <v>-6</v>
      </c>
      <c r="X6" s="936">
        <v>0.66666666666666663</v>
      </c>
      <c r="Y6" s="934"/>
    </row>
    <row r="7" spans="1:25" ht="14.4" customHeight="1" x14ac:dyDescent="0.3">
      <c r="A7" s="901" t="s">
        <v>1539</v>
      </c>
      <c r="B7" s="885">
        <v>30</v>
      </c>
      <c r="C7" s="886">
        <v>15.08</v>
      </c>
      <c r="D7" s="887">
        <v>6</v>
      </c>
      <c r="E7" s="888">
        <v>27</v>
      </c>
      <c r="F7" s="870">
        <v>11.38</v>
      </c>
      <c r="G7" s="871">
        <v>5.4</v>
      </c>
      <c r="H7" s="872">
        <v>38</v>
      </c>
      <c r="I7" s="873">
        <v>18.14</v>
      </c>
      <c r="J7" s="874">
        <v>5.7</v>
      </c>
      <c r="K7" s="875">
        <v>0.32</v>
      </c>
      <c r="L7" s="876">
        <v>2</v>
      </c>
      <c r="M7" s="876">
        <v>18</v>
      </c>
      <c r="N7" s="877">
        <v>6</v>
      </c>
      <c r="O7" s="876" t="s">
        <v>1535</v>
      </c>
      <c r="P7" s="889" t="s">
        <v>1540</v>
      </c>
      <c r="Q7" s="878">
        <f t="shared" si="0"/>
        <v>8</v>
      </c>
      <c r="R7" s="931">
        <f t="shared" si="0"/>
        <v>3.0600000000000005</v>
      </c>
      <c r="S7" s="878">
        <f t="shared" si="1"/>
        <v>11</v>
      </c>
      <c r="T7" s="931">
        <f t="shared" si="2"/>
        <v>6.76</v>
      </c>
      <c r="U7" s="938">
        <v>228</v>
      </c>
      <c r="V7" s="885">
        <v>216.6</v>
      </c>
      <c r="W7" s="885">
        <v>-11.400000000000006</v>
      </c>
      <c r="X7" s="936">
        <v>0.95</v>
      </c>
      <c r="Y7" s="934">
        <v>27</v>
      </c>
    </row>
    <row r="8" spans="1:25" ht="14.4" customHeight="1" x14ac:dyDescent="0.3">
      <c r="A8" s="902" t="s">
        <v>1541</v>
      </c>
      <c r="B8" s="501">
        <v>1</v>
      </c>
      <c r="C8" s="891">
        <v>0.48</v>
      </c>
      <c r="D8" s="890">
        <v>8</v>
      </c>
      <c r="E8" s="892">
        <v>1</v>
      </c>
      <c r="F8" s="893">
        <v>0.74</v>
      </c>
      <c r="G8" s="879">
        <v>6</v>
      </c>
      <c r="H8" s="894"/>
      <c r="I8" s="895"/>
      <c r="J8" s="880"/>
      <c r="K8" s="896">
        <v>0.48</v>
      </c>
      <c r="L8" s="897">
        <v>2</v>
      </c>
      <c r="M8" s="897">
        <v>21</v>
      </c>
      <c r="N8" s="898">
        <v>7</v>
      </c>
      <c r="O8" s="897" t="s">
        <v>1535</v>
      </c>
      <c r="P8" s="899" t="s">
        <v>1542</v>
      </c>
      <c r="Q8" s="900">
        <f t="shared" si="0"/>
        <v>-1</v>
      </c>
      <c r="R8" s="932">
        <f t="shared" si="0"/>
        <v>-0.48</v>
      </c>
      <c r="S8" s="900">
        <f t="shared" si="1"/>
        <v>-1</v>
      </c>
      <c r="T8" s="932">
        <f t="shared" si="2"/>
        <v>-0.74</v>
      </c>
      <c r="U8" s="939" t="s">
        <v>528</v>
      </c>
      <c r="V8" s="501" t="s">
        <v>528</v>
      </c>
      <c r="W8" s="501" t="s">
        <v>528</v>
      </c>
      <c r="X8" s="937" t="s">
        <v>528</v>
      </c>
      <c r="Y8" s="935"/>
    </row>
    <row r="9" spans="1:25" ht="14.4" customHeight="1" x14ac:dyDescent="0.3">
      <c r="A9" s="901" t="s">
        <v>1543</v>
      </c>
      <c r="B9" s="885"/>
      <c r="C9" s="886"/>
      <c r="D9" s="887"/>
      <c r="E9" s="872">
        <v>1</v>
      </c>
      <c r="F9" s="873">
        <v>0.93</v>
      </c>
      <c r="G9" s="874">
        <v>4</v>
      </c>
      <c r="H9" s="876"/>
      <c r="I9" s="870"/>
      <c r="J9" s="871"/>
      <c r="K9" s="875">
        <v>0.56999999999999995</v>
      </c>
      <c r="L9" s="876">
        <v>2</v>
      </c>
      <c r="M9" s="876">
        <v>18</v>
      </c>
      <c r="N9" s="877">
        <v>6</v>
      </c>
      <c r="O9" s="876" t="s">
        <v>1535</v>
      </c>
      <c r="P9" s="889" t="s">
        <v>1544</v>
      </c>
      <c r="Q9" s="878">
        <f t="shared" si="0"/>
        <v>0</v>
      </c>
      <c r="R9" s="931">
        <f t="shared" si="0"/>
        <v>0</v>
      </c>
      <c r="S9" s="878">
        <f t="shared" si="1"/>
        <v>-1</v>
      </c>
      <c r="T9" s="931">
        <f t="shared" si="2"/>
        <v>-0.93</v>
      </c>
      <c r="U9" s="938" t="s">
        <v>528</v>
      </c>
      <c r="V9" s="885" t="s">
        <v>528</v>
      </c>
      <c r="W9" s="885" t="s">
        <v>528</v>
      </c>
      <c r="X9" s="936" t="s">
        <v>528</v>
      </c>
      <c r="Y9" s="934"/>
    </row>
    <row r="10" spans="1:25" ht="14.4" customHeight="1" x14ac:dyDescent="0.3">
      <c r="A10" s="901" t="s">
        <v>1545</v>
      </c>
      <c r="B10" s="885">
        <v>35</v>
      </c>
      <c r="C10" s="886">
        <v>57.61</v>
      </c>
      <c r="D10" s="887">
        <v>9.4</v>
      </c>
      <c r="E10" s="872">
        <v>50</v>
      </c>
      <c r="F10" s="873">
        <v>81.569999999999993</v>
      </c>
      <c r="G10" s="874">
        <v>9.1999999999999993</v>
      </c>
      <c r="H10" s="876">
        <v>30</v>
      </c>
      <c r="I10" s="870">
        <v>50.66</v>
      </c>
      <c r="J10" s="871">
        <v>9.6999999999999993</v>
      </c>
      <c r="K10" s="875">
        <v>1.52</v>
      </c>
      <c r="L10" s="876">
        <v>4</v>
      </c>
      <c r="M10" s="876">
        <v>39</v>
      </c>
      <c r="N10" s="877">
        <v>13</v>
      </c>
      <c r="O10" s="876" t="s">
        <v>1535</v>
      </c>
      <c r="P10" s="889" t="s">
        <v>1546</v>
      </c>
      <c r="Q10" s="878">
        <f t="shared" si="0"/>
        <v>-5</v>
      </c>
      <c r="R10" s="931">
        <f t="shared" si="0"/>
        <v>-6.9500000000000028</v>
      </c>
      <c r="S10" s="878">
        <f t="shared" si="1"/>
        <v>-20</v>
      </c>
      <c r="T10" s="931">
        <f t="shared" si="2"/>
        <v>-30.909999999999997</v>
      </c>
      <c r="U10" s="938">
        <v>390</v>
      </c>
      <c r="V10" s="885">
        <v>291</v>
      </c>
      <c r="W10" s="885">
        <v>-99</v>
      </c>
      <c r="X10" s="936">
        <v>0.74615384615384617</v>
      </c>
      <c r="Y10" s="934">
        <v>2</v>
      </c>
    </row>
    <row r="11" spans="1:25" ht="14.4" customHeight="1" x14ac:dyDescent="0.3">
      <c r="A11" s="902" t="s">
        <v>1547</v>
      </c>
      <c r="B11" s="501"/>
      <c r="C11" s="891"/>
      <c r="D11" s="890"/>
      <c r="E11" s="894">
        <v>2</v>
      </c>
      <c r="F11" s="895">
        <v>5.25</v>
      </c>
      <c r="G11" s="880">
        <v>10</v>
      </c>
      <c r="H11" s="897"/>
      <c r="I11" s="893"/>
      <c r="J11" s="879"/>
      <c r="K11" s="896">
        <v>2.2599999999999998</v>
      </c>
      <c r="L11" s="897">
        <v>6</v>
      </c>
      <c r="M11" s="897">
        <v>51</v>
      </c>
      <c r="N11" s="898">
        <v>17</v>
      </c>
      <c r="O11" s="897" t="s">
        <v>1535</v>
      </c>
      <c r="P11" s="899" t="s">
        <v>1548</v>
      </c>
      <c r="Q11" s="900">
        <f t="shared" si="0"/>
        <v>0</v>
      </c>
      <c r="R11" s="932">
        <f t="shared" si="0"/>
        <v>0</v>
      </c>
      <c r="S11" s="900">
        <f t="shared" si="1"/>
        <v>-2</v>
      </c>
      <c r="T11" s="932">
        <f t="shared" si="2"/>
        <v>-5.25</v>
      </c>
      <c r="U11" s="939" t="s">
        <v>528</v>
      </c>
      <c r="V11" s="501" t="s">
        <v>528</v>
      </c>
      <c r="W11" s="501" t="s">
        <v>528</v>
      </c>
      <c r="X11" s="937" t="s">
        <v>528</v>
      </c>
      <c r="Y11" s="935"/>
    </row>
    <row r="12" spans="1:25" ht="14.4" customHeight="1" x14ac:dyDescent="0.3">
      <c r="A12" s="901" t="s">
        <v>1549</v>
      </c>
      <c r="B12" s="881">
        <v>76</v>
      </c>
      <c r="C12" s="882">
        <v>26.5</v>
      </c>
      <c r="D12" s="883">
        <v>5.9</v>
      </c>
      <c r="E12" s="888">
        <v>68</v>
      </c>
      <c r="F12" s="870">
        <v>22.92</v>
      </c>
      <c r="G12" s="871">
        <v>5.9</v>
      </c>
      <c r="H12" s="876">
        <v>53</v>
      </c>
      <c r="I12" s="870">
        <v>16.32</v>
      </c>
      <c r="J12" s="884">
        <v>6</v>
      </c>
      <c r="K12" s="875">
        <v>0.26</v>
      </c>
      <c r="L12" s="876">
        <v>1</v>
      </c>
      <c r="M12" s="876">
        <v>9</v>
      </c>
      <c r="N12" s="877">
        <v>3</v>
      </c>
      <c r="O12" s="876" t="s">
        <v>1535</v>
      </c>
      <c r="P12" s="889" t="s">
        <v>1550</v>
      </c>
      <c r="Q12" s="878">
        <f t="shared" si="0"/>
        <v>-23</v>
      </c>
      <c r="R12" s="931">
        <f t="shared" si="0"/>
        <v>-10.18</v>
      </c>
      <c r="S12" s="878">
        <f t="shared" si="1"/>
        <v>-15</v>
      </c>
      <c r="T12" s="931">
        <f t="shared" si="2"/>
        <v>-6.6000000000000014</v>
      </c>
      <c r="U12" s="938">
        <v>159</v>
      </c>
      <c r="V12" s="885">
        <v>318</v>
      </c>
      <c r="W12" s="885">
        <v>159</v>
      </c>
      <c r="X12" s="936">
        <v>2</v>
      </c>
      <c r="Y12" s="934">
        <v>158</v>
      </c>
    </row>
    <row r="13" spans="1:25" ht="14.4" customHeight="1" thickBot="1" x14ac:dyDescent="0.35">
      <c r="A13" s="918" t="s">
        <v>1551</v>
      </c>
      <c r="B13" s="919"/>
      <c r="C13" s="920"/>
      <c r="D13" s="921"/>
      <c r="E13" s="922">
        <v>1</v>
      </c>
      <c r="F13" s="923">
        <v>0.38</v>
      </c>
      <c r="G13" s="924">
        <v>4</v>
      </c>
      <c r="H13" s="925"/>
      <c r="I13" s="923"/>
      <c r="J13" s="924"/>
      <c r="K13" s="926">
        <v>0.36</v>
      </c>
      <c r="L13" s="925">
        <v>1</v>
      </c>
      <c r="M13" s="925">
        <v>12</v>
      </c>
      <c r="N13" s="927">
        <v>4</v>
      </c>
      <c r="O13" s="925" t="s">
        <v>1535</v>
      </c>
      <c r="P13" s="928" t="s">
        <v>1552</v>
      </c>
      <c r="Q13" s="929">
        <f t="shared" si="0"/>
        <v>0</v>
      </c>
      <c r="R13" s="933">
        <f t="shared" si="0"/>
        <v>0</v>
      </c>
      <c r="S13" s="929">
        <f t="shared" si="1"/>
        <v>-1</v>
      </c>
      <c r="T13" s="933">
        <f t="shared" si="2"/>
        <v>-0.38</v>
      </c>
      <c r="U13" s="943" t="s">
        <v>528</v>
      </c>
      <c r="V13" s="944" t="s">
        <v>528</v>
      </c>
      <c r="W13" s="944" t="s">
        <v>528</v>
      </c>
      <c r="X13" s="945" t="s">
        <v>528</v>
      </c>
      <c r="Y13" s="946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4:Q1048576">
    <cfRule type="cellIs" dxfId="13" priority="10" stopIfTrue="1" operator="lessThan">
      <formula>0</formula>
    </cfRule>
  </conditionalFormatting>
  <conditionalFormatting sqref="W14:W1048576">
    <cfRule type="cellIs" dxfId="12" priority="9" stopIfTrue="1" operator="greaterThan">
      <formula>0</formula>
    </cfRule>
  </conditionalFormatting>
  <conditionalFormatting sqref="X14:X1048576">
    <cfRule type="cellIs" dxfId="11" priority="8" stopIfTrue="1" operator="greaterThan">
      <formula>1</formula>
    </cfRule>
  </conditionalFormatting>
  <conditionalFormatting sqref="X14:X1048576">
    <cfRule type="cellIs" dxfId="10" priority="5" stopIfTrue="1" operator="greaterThan">
      <formula>1</formula>
    </cfRule>
  </conditionalFormatting>
  <conditionalFormatting sqref="W14:W1048576">
    <cfRule type="cellIs" dxfId="9" priority="6" stopIfTrue="1" operator="greaterThan">
      <formula>0</formula>
    </cfRule>
  </conditionalFormatting>
  <conditionalFormatting sqref="Q14:Q1048576">
    <cfRule type="cellIs" dxfId="8" priority="7" stopIfTrue="1" operator="lessThan">
      <formula>0</formula>
    </cfRule>
  </conditionalFormatting>
  <conditionalFormatting sqref="Q5:Q13">
    <cfRule type="cellIs" dxfId="7" priority="4" stopIfTrue="1" operator="lessThan">
      <formula>0</formula>
    </cfRule>
  </conditionalFormatting>
  <conditionalFormatting sqref="X5:X13">
    <cfRule type="cellIs" dxfId="6" priority="2" stopIfTrue="1" operator="greaterThan">
      <formula>1</formula>
    </cfRule>
  </conditionalFormatting>
  <conditionalFormatting sqref="W5:W13">
    <cfRule type="cellIs" dxfId="5" priority="3" stopIfTrue="1" operator="greaterThan">
      <formula>0</formula>
    </cfRule>
  </conditionalFormatting>
  <conditionalFormatting sqref="S5:S13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37" t="s">
        <v>175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4.4" customHeight="1" thickBot="1" x14ac:dyDescent="0.35">
      <c r="A2" s="374" t="s">
        <v>321</v>
      </c>
      <c r="B2" s="220"/>
      <c r="C2" s="220"/>
      <c r="D2" s="220"/>
      <c r="E2" s="220"/>
      <c r="F2" s="220"/>
    </row>
    <row r="3" spans="1:10" ht="14.4" customHeight="1" x14ac:dyDescent="0.3">
      <c r="A3" s="528"/>
      <c r="B3" s="216">
        <v>2015</v>
      </c>
      <c r="C3" s="44">
        <v>2016</v>
      </c>
      <c r="D3" s="11"/>
      <c r="E3" s="532">
        <v>2017</v>
      </c>
      <c r="F3" s="533"/>
      <c r="G3" s="533"/>
      <c r="H3" s="534"/>
      <c r="I3" s="535">
        <v>2017</v>
      </c>
      <c r="J3" s="536"/>
    </row>
    <row r="4" spans="1:10" ht="14.4" customHeight="1" thickBot="1" x14ac:dyDescent="0.35">
      <c r="A4" s="529"/>
      <c r="B4" s="530" t="s">
        <v>94</v>
      </c>
      <c r="C4" s="531"/>
      <c r="D4" s="11"/>
      <c r="E4" s="237" t="s">
        <v>94</v>
      </c>
      <c r="F4" s="218" t="s">
        <v>95</v>
      </c>
      <c r="G4" s="218" t="s">
        <v>69</v>
      </c>
      <c r="H4" s="219" t="s">
        <v>96</v>
      </c>
      <c r="I4" s="475" t="s">
        <v>308</v>
      </c>
      <c r="J4" s="476" t="s">
        <v>309</v>
      </c>
    </row>
    <row r="5" spans="1:10" ht="14.4" customHeight="1" x14ac:dyDescent="0.3">
      <c r="A5" s="221" t="str">
        <f>HYPERLINK("#'Léky Žádanky'!A1","Léky (Kč)")</f>
        <v>Léky (Kč)</v>
      </c>
      <c r="B5" s="31">
        <v>14963.376799999998</v>
      </c>
      <c r="C5" s="33">
        <v>12931.24762</v>
      </c>
      <c r="D5" s="12"/>
      <c r="E5" s="226">
        <v>12867.236439999999</v>
      </c>
      <c r="F5" s="32">
        <v>13112.602653335571</v>
      </c>
      <c r="G5" s="225">
        <f>E5-F5</f>
        <v>-245.36621333557196</v>
      </c>
      <c r="H5" s="231">
        <f>IF(F5&lt;0.00000001,"",E5/F5)</f>
        <v>0.98128775653297506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578.47928000000002</v>
      </c>
      <c r="C6" s="35">
        <v>1240.6196600000001</v>
      </c>
      <c r="D6" s="12"/>
      <c r="E6" s="227">
        <v>1254.9746500000001</v>
      </c>
      <c r="F6" s="34">
        <v>1248.1162577056884</v>
      </c>
      <c r="G6" s="228">
        <f>E6-F6</f>
        <v>6.8583922943116704</v>
      </c>
      <c r="H6" s="232">
        <f>IF(F6&lt;0.00000001,"",E6/F6)</f>
        <v>1.0054949947586764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9678.4781800000001</v>
      </c>
      <c r="C7" s="35">
        <v>10198.39062</v>
      </c>
      <c r="D7" s="12"/>
      <c r="E7" s="227">
        <v>11387.13818</v>
      </c>
      <c r="F7" s="34">
        <v>10859.583089111327</v>
      </c>
      <c r="G7" s="228">
        <f>E7-F7</f>
        <v>527.55509088867257</v>
      </c>
      <c r="H7" s="232">
        <f>IF(F7&lt;0.00000001,"",E7/F7)</f>
        <v>1.0485796817943813</v>
      </c>
    </row>
    <row r="8" spans="1:10" ht="14.4" customHeight="1" thickBot="1" x14ac:dyDescent="0.35">
      <c r="A8" s="1" t="s">
        <v>97</v>
      </c>
      <c r="B8" s="15">
        <v>5078.134530000003</v>
      </c>
      <c r="C8" s="37">
        <v>7416.6268000000036</v>
      </c>
      <c r="D8" s="12"/>
      <c r="E8" s="229">
        <v>7935.5158100000026</v>
      </c>
      <c r="F8" s="36">
        <v>7520.1165286569585</v>
      </c>
      <c r="G8" s="230">
        <f>E8-F8</f>
        <v>415.39928134304409</v>
      </c>
      <c r="H8" s="233">
        <f>IF(F8&lt;0.00000001,"",E8/F8)</f>
        <v>1.0552384101709169</v>
      </c>
    </row>
    <row r="9" spans="1:10" ht="14.4" customHeight="1" thickBot="1" x14ac:dyDescent="0.35">
      <c r="A9" s="2" t="s">
        <v>98</v>
      </c>
      <c r="B9" s="3">
        <v>30298.468789999999</v>
      </c>
      <c r="C9" s="39">
        <v>31786.884700000002</v>
      </c>
      <c r="D9" s="12"/>
      <c r="E9" s="3">
        <v>33444.865080000003</v>
      </c>
      <c r="F9" s="38">
        <v>32740.418528809547</v>
      </c>
      <c r="G9" s="38">
        <f>E9-F9</f>
        <v>704.44655119045638</v>
      </c>
      <c r="H9" s="234">
        <f>IF(F9&lt;0.00000001,"",E9/F9)</f>
        <v>1.021516113197227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28698.668659999999</v>
      </c>
      <c r="C11" s="33">
        <f>IF(ISERROR(VLOOKUP("Celkem:",'ZV Vykáz.-A'!A:H,5,0)),0,VLOOKUP("Celkem:",'ZV Vykáz.-A'!A:H,5,0)/1000)</f>
        <v>33635.389650000005</v>
      </c>
      <c r="D11" s="12"/>
      <c r="E11" s="226">
        <f>IF(ISERROR(VLOOKUP("Celkem:",'ZV Vykáz.-A'!A:H,8,0)),0,VLOOKUP("Celkem:",'ZV Vykáz.-A'!A:H,8,0)/1000)</f>
        <v>31942.063309999998</v>
      </c>
      <c r="F11" s="32">
        <f>C11</f>
        <v>33635.389650000005</v>
      </c>
      <c r="G11" s="225">
        <f>E11-F11</f>
        <v>-1693.3263400000069</v>
      </c>
      <c r="H11" s="231">
        <f>IF(F11&lt;0.00000001,"",E11/F11)</f>
        <v>0.94965640780082339</v>
      </c>
      <c r="I11" s="225">
        <f>E11-B11</f>
        <v>3243.3946499999984</v>
      </c>
      <c r="J11" s="231">
        <f>IF(B11&lt;0.00000001,"",E11/B11)</f>
        <v>1.1130155091312866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2989.89</v>
      </c>
      <c r="C12" s="37">
        <f>IF(ISERROR(VLOOKUP("Celkem",CaseMix!A:D,3,0)),0,VLOOKUP("Celkem",CaseMix!A:D,3,0)*30)</f>
        <v>3695.3999999999996</v>
      </c>
      <c r="D12" s="12"/>
      <c r="E12" s="229">
        <f>IF(ISERROR(VLOOKUP("Celkem",CaseMix!A:D,4,0)),0,VLOOKUP("Celkem",CaseMix!A:D,4,0)*30)</f>
        <v>2608.4700000000003</v>
      </c>
      <c r="F12" s="36">
        <f>C12</f>
        <v>3695.3999999999996</v>
      </c>
      <c r="G12" s="230">
        <f>E12-F12</f>
        <v>-1086.9299999999994</v>
      </c>
      <c r="H12" s="233">
        <f>IF(F12&lt;0.00000001,"",E12/F12)</f>
        <v>0.70586945932781309</v>
      </c>
      <c r="I12" s="230">
        <f>E12-B12</f>
        <v>-381.41999999999962</v>
      </c>
      <c r="J12" s="233">
        <f>IF(B12&lt;0.00000001,"",E12/B12)</f>
        <v>0.87243008940128242</v>
      </c>
    </row>
    <row r="13" spans="1:10" ht="14.4" customHeight="1" thickBot="1" x14ac:dyDescent="0.35">
      <c r="A13" s="4" t="s">
        <v>101</v>
      </c>
      <c r="B13" s="9">
        <f>SUM(B11:B12)</f>
        <v>31688.558659999999</v>
      </c>
      <c r="C13" s="41">
        <f>SUM(C11:C12)</f>
        <v>37330.789650000006</v>
      </c>
      <c r="D13" s="12"/>
      <c r="E13" s="9">
        <f>SUM(E11:E12)</f>
        <v>34550.533309999999</v>
      </c>
      <c r="F13" s="40">
        <f>SUM(F11:F12)</f>
        <v>37330.789650000006</v>
      </c>
      <c r="G13" s="40">
        <f>E13-F13</f>
        <v>-2780.2563400000072</v>
      </c>
      <c r="H13" s="235">
        <f>IF(F13&lt;0.00000001,"",E13/F13)</f>
        <v>0.92552377364457905</v>
      </c>
      <c r="I13" s="40">
        <f>SUM(I11:I12)</f>
        <v>2861.9746499999987</v>
      </c>
      <c r="J13" s="235">
        <f>IF(B13&lt;0.00000001,"",E13/B13)</f>
        <v>1.0903157092345961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1.0458798720039211</v>
      </c>
      <c r="C15" s="43">
        <f>IF(C9=0,"",C13/C9)</f>
        <v>1.1744085651149074</v>
      </c>
      <c r="D15" s="12"/>
      <c r="E15" s="10">
        <f>IF(E9=0,"",E13/E9)</f>
        <v>1.0330594316154436</v>
      </c>
      <c r="F15" s="42">
        <f>IF(F9=0,"",F13/F9)</f>
        <v>1.1402050226435321</v>
      </c>
      <c r="G15" s="42">
        <f>IF(ISERROR(F15-E15),"",E15-F15)</f>
        <v>-0.10714559102808852</v>
      </c>
      <c r="H15" s="236">
        <f>IF(ISERROR(F15-E15),"",IF(F15&lt;0.00000001,"",E15/F15))</f>
        <v>0.90602953951239873</v>
      </c>
    </row>
    <row r="17" spans="1:8" ht="14.4" customHeight="1" x14ac:dyDescent="0.3">
      <c r="A17" s="222" t="s">
        <v>202</v>
      </c>
    </row>
    <row r="18" spans="1:8" ht="14.4" customHeight="1" x14ac:dyDescent="0.3">
      <c r="A18" s="413" t="s">
        <v>239</v>
      </c>
      <c r="B18" s="414"/>
      <c r="C18" s="414"/>
      <c r="D18" s="414"/>
      <c r="E18" s="414"/>
      <c r="F18" s="414"/>
      <c r="G18" s="414"/>
      <c r="H18" s="414"/>
    </row>
    <row r="19" spans="1:8" x14ac:dyDescent="0.3">
      <c r="A19" s="412" t="s">
        <v>238</v>
      </c>
      <c r="B19" s="414"/>
      <c r="C19" s="414"/>
      <c r="D19" s="414"/>
      <c r="E19" s="414"/>
      <c r="F19" s="414"/>
      <c r="G19" s="414"/>
      <c r="H19" s="414"/>
    </row>
    <row r="20" spans="1:8" ht="14.4" customHeight="1" x14ac:dyDescent="0.3">
      <c r="A20" s="223" t="s">
        <v>266</v>
      </c>
    </row>
    <row r="21" spans="1:8" ht="14.4" customHeight="1" x14ac:dyDescent="0.3">
      <c r="A21" s="223" t="s">
        <v>203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6" priority="8" operator="greaterThan">
      <formula>0</formula>
    </cfRule>
  </conditionalFormatting>
  <conditionalFormatting sqref="G11:G13 G15">
    <cfRule type="cellIs" dxfId="85" priority="7" operator="lessThan">
      <formula>0</formula>
    </cfRule>
  </conditionalFormatting>
  <conditionalFormatting sqref="H5:H9">
    <cfRule type="cellIs" dxfId="84" priority="6" operator="greaterThan">
      <formula>1</formula>
    </cfRule>
  </conditionalFormatting>
  <conditionalFormatting sqref="H11:H13 H15">
    <cfRule type="cellIs" dxfId="83" priority="5" operator="lessThan">
      <formula>1</formula>
    </cfRule>
  </conditionalFormatting>
  <conditionalFormatting sqref="I11:I13">
    <cfRule type="cellIs" dxfId="82" priority="4" operator="lessThan">
      <formula>0</formula>
    </cfRule>
  </conditionalFormatting>
  <conditionalFormatting sqref="J11:J13">
    <cfRule type="cellIs" dxfId="8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0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38" t="s">
        <v>158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74" t="s">
        <v>321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159</v>
      </c>
      <c r="B3" s="343">
        <f>SUBTOTAL(9,B6:B1048576)</f>
        <v>784954</v>
      </c>
      <c r="C3" s="344">
        <f t="shared" ref="C3:L3" si="0">SUBTOTAL(9,C6:C1048576)</f>
        <v>3.4485306570340004</v>
      </c>
      <c r="D3" s="344">
        <f t="shared" si="0"/>
        <v>872391</v>
      </c>
      <c r="E3" s="344">
        <f t="shared" si="0"/>
        <v>5</v>
      </c>
      <c r="F3" s="344">
        <f t="shared" si="0"/>
        <v>723027</v>
      </c>
      <c r="G3" s="347">
        <f>IF(D3&lt;&gt;0,F3/D3,"")</f>
        <v>0.82878777979140084</v>
      </c>
      <c r="H3" s="343">
        <f t="shared" si="0"/>
        <v>485168.18999999994</v>
      </c>
      <c r="I3" s="344">
        <f t="shared" si="0"/>
        <v>1.0419451659948737</v>
      </c>
      <c r="J3" s="344">
        <f t="shared" si="0"/>
        <v>465636.96999999986</v>
      </c>
      <c r="K3" s="344">
        <f t="shared" si="0"/>
        <v>1</v>
      </c>
      <c r="L3" s="344">
        <f t="shared" si="0"/>
        <v>335959.25000000006</v>
      </c>
      <c r="M3" s="345">
        <f>IF(J3&lt;&gt;0,L3/J3,"")</f>
        <v>0.72150467347985736</v>
      </c>
    </row>
    <row r="4" spans="1:13" ht="14.4" customHeight="1" x14ac:dyDescent="0.3">
      <c r="A4" s="671" t="s">
        <v>118</v>
      </c>
      <c r="B4" s="603" t="s">
        <v>123</v>
      </c>
      <c r="C4" s="604"/>
      <c r="D4" s="604"/>
      <c r="E4" s="604"/>
      <c r="F4" s="604"/>
      <c r="G4" s="606"/>
      <c r="H4" s="603" t="s">
        <v>124</v>
      </c>
      <c r="I4" s="604"/>
      <c r="J4" s="604"/>
      <c r="K4" s="604"/>
      <c r="L4" s="604"/>
      <c r="M4" s="606"/>
    </row>
    <row r="5" spans="1:13" s="330" customFormat="1" ht="14.4" customHeight="1" thickBot="1" x14ac:dyDescent="0.35">
      <c r="A5" s="947"/>
      <c r="B5" s="948">
        <v>2015</v>
      </c>
      <c r="C5" s="949"/>
      <c r="D5" s="949">
        <v>2016</v>
      </c>
      <c r="E5" s="949"/>
      <c r="F5" s="949">
        <v>2017</v>
      </c>
      <c r="G5" s="864" t="s">
        <v>2</v>
      </c>
      <c r="H5" s="948">
        <v>2015</v>
      </c>
      <c r="I5" s="949"/>
      <c r="J5" s="949">
        <v>2016</v>
      </c>
      <c r="K5" s="949"/>
      <c r="L5" s="949">
        <v>2017</v>
      </c>
      <c r="M5" s="864" t="s">
        <v>2</v>
      </c>
    </row>
    <row r="6" spans="1:13" ht="14.4" customHeight="1" x14ac:dyDescent="0.3">
      <c r="A6" s="819" t="s">
        <v>742</v>
      </c>
      <c r="B6" s="846">
        <v>657483</v>
      </c>
      <c r="C6" s="805">
        <v>0.88788941540929722</v>
      </c>
      <c r="D6" s="846">
        <v>740501</v>
      </c>
      <c r="E6" s="805">
        <v>1</v>
      </c>
      <c r="F6" s="846">
        <v>609341</v>
      </c>
      <c r="G6" s="810">
        <v>0.82287667403555165</v>
      </c>
      <c r="H6" s="846">
        <v>485168.18999999994</v>
      </c>
      <c r="I6" s="805">
        <v>1.0419451659948737</v>
      </c>
      <c r="J6" s="846">
        <v>465636.96999999986</v>
      </c>
      <c r="K6" s="805">
        <v>1</v>
      </c>
      <c r="L6" s="846">
        <v>335959.25000000006</v>
      </c>
      <c r="M6" s="231">
        <v>0.72150467347985736</v>
      </c>
    </row>
    <row r="7" spans="1:13" ht="14.4" customHeight="1" x14ac:dyDescent="0.3">
      <c r="A7" s="756" t="s">
        <v>1481</v>
      </c>
      <c r="B7" s="848">
        <v>7923</v>
      </c>
      <c r="C7" s="728">
        <v>1.0738682569802114</v>
      </c>
      <c r="D7" s="848">
        <v>7378</v>
      </c>
      <c r="E7" s="728">
        <v>1</v>
      </c>
      <c r="F7" s="848">
        <v>6907</v>
      </c>
      <c r="G7" s="746">
        <v>0.93616156139875306</v>
      </c>
      <c r="H7" s="848"/>
      <c r="I7" s="728"/>
      <c r="J7" s="848"/>
      <c r="K7" s="728"/>
      <c r="L7" s="848"/>
      <c r="M7" s="769"/>
    </row>
    <row r="8" spans="1:13" ht="14.4" customHeight="1" x14ac:dyDescent="0.3">
      <c r="A8" s="756" t="s">
        <v>1554</v>
      </c>
      <c r="B8" s="848">
        <v>119428</v>
      </c>
      <c r="C8" s="728">
        <v>0.97395247182397937</v>
      </c>
      <c r="D8" s="848">
        <v>122622</v>
      </c>
      <c r="E8" s="728">
        <v>1</v>
      </c>
      <c r="F8" s="848">
        <v>106126</v>
      </c>
      <c r="G8" s="746">
        <v>0.86547275366573695</v>
      </c>
      <c r="H8" s="848"/>
      <c r="I8" s="728"/>
      <c r="J8" s="848"/>
      <c r="K8" s="728"/>
      <c r="L8" s="848"/>
      <c r="M8" s="769"/>
    </row>
    <row r="9" spans="1:13" ht="14.4" customHeight="1" x14ac:dyDescent="0.3">
      <c r="A9" s="756" t="s">
        <v>1555</v>
      </c>
      <c r="B9" s="848"/>
      <c r="C9" s="728"/>
      <c r="D9" s="848">
        <v>1656</v>
      </c>
      <c r="E9" s="728">
        <v>1</v>
      </c>
      <c r="F9" s="848">
        <v>653</v>
      </c>
      <c r="G9" s="746">
        <v>0.39432367149758452</v>
      </c>
      <c r="H9" s="848"/>
      <c r="I9" s="728"/>
      <c r="J9" s="848"/>
      <c r="K9" s="728"/>
      <c r="L9" s="848"/>
      <c r="M9" s="769"/>
    </row>
    <row r="10" spans="1:13" ht="14.4" customHeight="1" thickBot="1" x14ac:dyDescent="0.35">
      <c r="A10" s="852" t="s">
        <v>1556</v>
      </c>
      <c r="B10" s="850">
        <v>120</v>
      </c>
      <c r="C10" s="735">
        <v>0.51282051282051277</v>
      </c>
      <c r="D10" s="850">
        <v>234</v>
      </c>
      <c r="E10" s="735">
        <v>1</v>
      </c>
      <c r="F10" s="850"/>
      <c r="G10" s="747"/>
      <c r="H10" s="850"/>
      <c r="I10" s="735"/>
      <c r="J10" s="850"/>
      <c r="K10" s="735"/>
      <c r="L10" s="850"/>
      <c r="M10" s="77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7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38" t="s">
        <v>1646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ht="14.4" customHeight="1" thickBot="1" x14ac:dyDescent="0.35">
      <c r="A2" s="374" t="s">
        <v>321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159</v>
      </c>
      <c r="F3" s="207">
        <f t="shared" ref="F3:O3" si="0">SUBTOTAL(9,F6:F1048576)</f>
        <v>15315.330000000002</v>
      </c>
      <c r="G3" s="211">
        <f t="shared" si="0"/>
        <v>1270122.19</v>
      </c>
      <c r="H3" s="212"/>
      <c r="I3" s="212"/>
      <c r="J3" s="207">
        <f t="shared" si="0"/>
        <v>17301.61</v>
      </c>
      <c r="K3" s="211">
        <f t="shared" si="0"/>
        <v>1338027.97</v>
      </c>
      <c r="L3" s="212"/>
      <c r="M3" s="212"/>
      <c r="N3" s="207">
        <f t="shared" si="0"/>
        <v>14706.010000000002</v>
      </c>
      <c r="O3" s="211">
        <f t="shared" si="0"/>
        <v>1058986.25</v>
      </c>
      <c r="P3" s="177">
        <f>IF(K3=0,"",O3/K3)</f>
        <v>0.79145299929716717</v>
      </c>
      <c r="Q3" s="209">
        <f>IF(N3=0,"",O3/N3)</f>
        <v>72.010439949381222</v>
      </c>
    </row>
    <row r="4" spans="1:17" ht="14.4" customHeight="1" x14ac:dyDescent="0.3">
      <c r="A4" s="611" t="s">
        <v>74</v>
      </c>
      <c r="B4" s="609" t="s">
        <v>119</v>
      </c>
      <c r="C4" s="611" t="s">
        <v>120</v>
      </c>
      <c r="D4" s="620" t="s">
        <v>90</v>
      </c>
      <c r="E4" s="612" t="s">
        <v>11</v>
      </c>
      <c r="F4" s="618">
        <v>2015</v>
      </c>
      <c r="G4" s="619"/>
      <c r="H4" s="210"/>
      <c r="I4" s="210"/>
      <c r="J4" s="618">
        <v>2016</v>
      </c>
      <c r="K4" s="619"/>
      <c r="L4" s="210"/>
      <c r="M4" s="210"/>
      <c r="N4" s="618">
        <v>2017</v>
      </c>
      <c r="O4" s="619"/>
      <c r="P4" s="621" t="s">
        <v>2</v>
      </c>
      <c r="Q4" s="610" t="s">
        <v>122</v>
      </c>
    </row>
    <row r="5" spans="1:17" ht="14.4" customHeight="1" thickBot="1" x14ac:dyDescent="0.35">
      <c r="A5" s="855"/>
      <c r="B5" s="853"/>
      <c r="C5" s="855"/>
      <c r="D5" s="865"/>
      <c r="E5" s="857"/>
      <c r="F5" s="866" t="s">
        <v>91</v>
      </c>
      <c r="G5" s="867" t="s">
        <v>14</v>
      </c>
      <c r="H5" s="868"/>
      <c r="I5" s="868"/>
      <c r="J5" s="866" t="s">
        <v>91</v>
      </c>
      <c r="K5" s="867" t="s">
        <v>14</v>
      </c>
      <c r="L5" s="868"/>
      <c r="M5" s="868"/>
      <c r="N5" s="866" t="s">
        <v>91</v>
      </c>
      <c r="O5" s="867" t="s">
        <v>14</v>
      </c>
      <c r="P5" s="869"/>
      <c r="Q5" s="862"/>
    </row>
    <row r="6" spans="1:17" ht="14.4" customHeight="1" x14ac:dyDescent="0.3">
      <c r="A6" s="804" t="s">
        <v>526</v>
      </c>
      <c r="B6" s="805" t="s">
        <v>1296</v>
      </c>
      <c r="C6" s="805" t="s">
        <v>1297</v>
      </c>
      <c r="D6" s="805" t="s">
        <v>1438</v>
      </c>
      <c r="E6" s="805" t="s">
        <v>676</v>
      </c>
      <c r="F6" s="225">
        <v>0.75</v>
      </c>
      <c r="G6" s="225">
        <v>1427</v>
      </c>
      <c r="H6" s="225"/>
      <c r="I6" s="225">
        <v>1902.6666666666667</v>
      </c>
      <c r="J6" s="225"/>
      <c r="K6" s="225"/>
      <c r="L6" s="225"/>
      <c r="M6" s="225"/>
      <c r="N6" s="225">
        <v>0.4</v>
      </c>
      <c r="O6" s="225">
        <v>803.86</v>
      </c>
      <c r="P6" s="810"/>
      <c r="Q6" s="818">
        <v>2009.6499999999999</v>
      </c>
    </row>
    <row r="7" spans="1:17" ht="14.4" customHeight="1" x14ac:dyDescent="0.3">
      <c r="A7" s="727" t="s">
        <v>526</v>
      </c>
      <c r="B7" s="728" t="s">
        <v>1296</v>
      </c>
      <c r="C7" s="728" t="s">
        <v>1297</v>
      </c>
      <c r="D7" s="728" t="s">
        <v>1442</v>
      </c>
      <c r="E7" s="728" t="s">
        <v>680</v>
      </c>
      <c r="F7" s="732">
        <v>3.35</v>
      </c>
      <c r="G7" s="732">
        <v>5932.1799999999994</v>
      </c>
      <c r="H7" s="732">
        <v>0.81707317073170727</v>
      </c>
      <c r="I7" s="732">
        <v>1770.7999999999997</v>
      </c>
      <c r="J7" s="732">
        <v>4.0999999999999996</v>
      </c>
      <c r="K7" s="732">
        <v>7260.28</v>
      </c>
      <c r="L7" s="732">
        <v>1</v>
      </c>
      <c r="M7" s="732">
        <v>1770.8000000000002</v>
      </c>
      <c r="N7" s="732">
        <v>2.8</v>
      </c>
      <c r="O7" s="732">
        <v>5093.3100000000004</v>
      </c>
      <c r="P7" s="746">
        <v>0.70153079495556658</v>
      </c>
      <c r="Q7" s="733">
        <v>1819.0392857142861</v>
      </c>
    </row>
    <row r="8" spans="1:17" ht="14.4" customHeight="1" x14ac:dyDescent="0.3">
      <c r="A8" s="727" t="s">
        <v>526</v>
      </c>
      <c r="B8" s="728" t="s">
        <v>1296</v>
      </c>
      <c r="C8" s="728" t="s">
        <v>1297</v>
      </c>
      <c r="D8" s="728" t="s">
        <v>1443</v>
      </c>
      <c r="E8" s="728" t="s">
        <v>678</v>
      </c>
      <c r="F8" s="732">
        <v>0.44999999999999996</v>
      </c>
      <c r="G8" s="732">
        <v>406.71</v>
      </c>
      <c r="H8" s="732">
        <v>1.125</v>
      </c>
      <c r="I8" s="732">
        <v>903.80000000000007</v>
      </c>
      <c r="J8" s="732">
        <v>0.39999999999999997</v>
      </c>
      <c r="K8" s="732">
        <v>361.52</v>
      </c>
      <c r="L8" s="732">
        <v>1</v>
      </c>
      <c r="M8" s="732">
        <v>903.80000000000007</v>
      </c>
      <c r="N8" s="732">
        <v>0.35</v>
      </c>
      <c r="O8" s="732">
        <v>316.33</v>
      </c>
      <c r="P8" s="746">
        <v>0.875</v>
      </c>
      <c r="Q8" s="733">
        <v>903.80000000000007</v>
      </c>
    </row>
    <row r="9" spans="1:17" ht="14.4" customHeight="1" x14ac:dyDescent="0.3">
      <c r="A9" s="727" t="s">
        <v>526</v>
      </c>
      <c r="B9" s="728" t="s">
        <v>1296</v>
      </c>
      <c r="C9" s="728" t="s">
        <v>1297</v>
      </c>
      <c r="D9" s="728" t="s">
        <v>1502</v>
      </c>
      <c r="E9" s="728" t="s">
        <v>1503</v>
      </c>
      <c r="F9" s="732">
        <v>6</v>
      </c>
      <c r="G9" s="732">
        <v>112394.04</v>
      </c>
      <c r="H9" s="732"/>
      <c r="I9" s="732">
        <v>18732.34</v>
      </c>
      <c r="J9" s="732"/>
      <c r="K9" s="732"/>
      <c r="L9" s="732"/>
      <c r="M9" s="732"/>
      <c r="N9" s="732"/>
      <c r="O9" s="732"/>
      <c r="P9" s="746"/>
      <c r="Q9" s="733"/>
    </row>
    <row r="10" spans="1:17" ht="14.4" customHeight="1" x14ac:dyDescent="0.3">
      <c r="A10" s="727" t="s">
        <v>526</v>
      </c>
      <c r="B10" s="728" t="s">
        <v>1296</v>
      </c>
      <c r="C10" s="728" t="s">
        <v>1300</v>
      </c>
      <c r="D10" s="728" t="s">
        <v>1303</v>
      </c>
      <c r="E10" s="728" t="s">
        <v>1304</v>
      </c>
      <c r="F10" s="732">
        <v>3290</v>
      </c>
      <c r="G10" s="732">
        <v>6861.9</v>
      </c>
      <c r="H10" s="732">
        <v>0.49268005485471394</v>
      </c>
      <c r="I10" s="732">
        <v>2.0856838905775077</v>
      </c>
      <c r="J10" s="732">
        <v>5510</v>
      </c>
      <c r="K10" s="732">
        <v>13927.7</v>
      </c>
      <c r="L10" s="732">
        <v>1</v>
      </c>
      <c r="M10" s="732">
        <v>2.5277132486388387</v>
      </c>
      <c r="N10" s="732">
        <v>4000</v>
      </c>
      <c r="O10" s="732">
        <v>10360</v>
      </c>
      <c r="P10" s="746">
        <v>0.74384140956511124</v>
      </c>
      <c r="Q10" s="733">
        <v>2.59</v>
      </c>
    </row>
    <row r="11" spans="1:17" ht="14.4" customHeight="1" x14ac:dyDescent="0.3">
      <c r="A11" s="727" t="s">
        <v>526</v>
      </c>
      <c r="B11" s="728" t="s">
        <v>1296</v>
      </c>
      <c r="C11" s="728" t="s">
        <v>1300</v>
      </c>
      <c r="D11" s="728" t="s">
        <v>1305</v>
      </c>
      <c r="E11" s="728" t="s">
        <v>1306</v>
      </c>
      <c r="F11" s="732">
        <v>-150</v>
      </c>
      <c r="G11" s="732">
        <v>-8792.7999999999993</v>
      </c>
      <c r="H11" s="732"/>
      <c r="I11" s="732">
        <v>58.618666666666662</v>
      </c>
      <c r="J11" s="732"/>
      <c r="K11" s="732"/>
      <c r="L11" s="732"/>
      <c r="M11" s="732"/>
      <c r="N11" s="732"/>
      <c r="O11" s="732"/>
      <c r="P11" s="746"/>
      <c r="Q11" s="733"/>
    </row>
    <row r="12" spans="1:17" ht="14.4" customHeight="1" x14ac:dyDescent="0.3">
      <c r="A12" s="727" t="s">
        <v>526</v>
      </c>
      <c r="B12" s="728" t="s">
        <v>1296</v>
      </c>
      <c r="C12" s="728" t="s">
        <v>1300</v>
      </c>
      <c r="D12" s="728" t="s">
        <v>1311</v>
      </c>
      <c r="E12" s="728" t="s">
        <v>1312</v>
      </c>
      <c r="F12" s="732">
        <v>0</v>
      </c>
      <c r="G12" s="732">
        <v>-9981.9500000000007</v>
      </c>
      <c r="H12" s="732">
        <v>-2.0421337970540101</v>
      </c>
      <c r="I12" s="732"/>
      <c r="J12" s="732">
        <v>800</v>
      </c>
      <c r="K12" s="732">
        <v>4888</v>
      </c>
      <c r="L12" s="732">
        <v>1</v>
      </c>
      <c r="M12" s="732">
        <v>6.11</v>
      </c>
      <c r="N12" s="732"/>
      <c r="O12" s="732"/>
      <c r="P12" s="746"/>
      <c r="Q12" s="733"/>
    </row>
    <row r="13" spans="1:17" ht="14.4" customHeight="1" x14ac:dyDescent="0.3">
      <c r="A13" s="727" t="s">
        <v>526</v>
      </c>
      <c r="B13" s="728" t="s">
        <v>1296</v>
      </c>
      <c r="C13" s="728" t="s">
        <v>1300</v>
      </c>
      <c r="D13" s="728" t="s">
        <v>1313</v>
      </c>
      <c r="E13" s="728" t="s">
        <v>1314</v>
      </c>
      <c r="F13" s="732">
        <v>0</v>
      </c>
      <c r="G13" s="732">
        <v>-29.700000000000003</v>
      </c>
      <c r="H13" s="732"/>
      <c r="I13" s="732"/>
      <c r="J13" s="732"/>
      <c r="K13" s="732"/>
      <c r="L13" s="732"/>
      <c r="M13" s="732"/>
      <c r="N13" s="732"/>
      <c r="O13" s="732"/>
      <c r="P13" s="746"/>
      <c r="Q13" s="733"/>
    </row>
    <row r="14" spans="1:17" ht="14.4" customHeight="1" x14ac:dyDescent="0.3">
      <c r="A14" s="727" t="s">
        <v>526</v>
      </c>
      <c r="B14" s="728" t="s">
        <v>1296</v>
      </c>
      <c r="C14" s="728" t="s">
        <v>1300</v>
      </c>
      <c r="D14" s="728" t="s">
        <v>1317</v>
      </c>
      <c r="E14" s="728" t="s">
        <v>1318</v>
      </c>
      <c r="F14" s="732">
        <v>0</v>
      </c>
      <c r="G14" s="732">
        <v>-19.600000000000001</v>
      </c>
      <c r="H14" s="732"/>
      <c r="I14" s="732"/>
      <c r="J14" s="732"/>
      <c r="K14" s="732"/>
      <c r="L14" s="732"/>
      <c r="M14" s="732"/>
      <c r="N14" s="732"/>
      <c r="O14" s="732"/>
      <c r="P14" s="746"/>
      <c r="Q14" s="733"/>
    </row>
    <row r="15" spans="1:17" ht="14.4" customHeight="1" x14ac:dyDescent="0.3">
      <c r="A15" s="727" t="s">
        <v>526</v>
      </c>
      <c r="B15" s="728" t="s">
        <v>1296</v>
      </c>
      <c r="C15" s="728" t="s">
        <v>1300</v>
      </c>
      <c r="D15" s="728" t="s">
        <v>1321</v>
      </c>
      <c r="E15" s="728" t="s">
        <v>1322</v>
      </c>
      <c r="F15" s="732">
        <v>7030.7800000000007</v>
      </c>
      <c r="G15" s="732">
        <v>254225.49999999994</v>
      </c>
      <c r="H15" s="732">
        <v>0.87246245536070788</v>
      </c>
      <c r="I15" s="732">
        <v>36.158932579315511</v>
      </c>
      <c r="J15" s="732">
        <v>6590.91</v>
      </c>
      <c r="K15" s="732">
        <v>291388.46999999997</v>
      </c>
      <c r="L15" s="732">
        <v>1</v>
      </c>
      <c r="M15" s="732">
        <v>44.210658315771262</v>
      </c>
      <c r="N15" s="732">
        <v>6974.4600000000009</v>
      </c>
      <c r="O15" s="732">
        <v>240549.10000000003</v>
      </c>
      <c r="P15" s="746">
        <v>0.8255271733984535</v>
      </c>
      <c r="Q15" s="733">
        <v>34.489996358140992</v>
      </c>
    </row>
    <row r="16" spans="1:17" ht="14.4" customHeight="1" x14ac:dyDescent="0.3">
      <c r="A16" s="727" t="s">
        <v>526</v>
      </c>
      <c r="B16" s="728" t="s">
        <v>1296</v>
      </c>
      <c r="C16" s="728" t="s">
        <v>1300</v>
      </c>
      <c r="D16" s="728" t="s">
        <v>1325</v>
      </c>
      <c r="E16" s="728" t="s">
        <v>1326</v>
      </c>
      <c r="F16" s="732">
        <v>0</v>
      </c>
      <c r="G16" s="732">
        <v>-1092</v>
      </c>
      <c r="H16" s="732"/>
      <c r="I16" s="732"/>
      <c r="J16" s="732"/>
      <c r="K16" s="732"/>
      <c r="L16" s="732"/>
      <c r="M16" s="732"/>
      <c r="N16" s="732"/>
      <c r="O16" s="732"/>
      <c r="P16" s="746"/>
      <c r="Q16" s="733"/>
    </row>
    <row r="17" spans="1:17" ht="14.4" customHeight="1" x14ac:dyDescent="0.3">
      <c r="A17" s="727" t="s">
        <v>526</v>
      </c>
      <c r="B17" s="728" t="s">
        <v>1296</v>
      </c>
      <c r="C17" s="728" t="s">
        <v>1300</v>
      </c>
      <c r="D17" s="728" t="s">
        <v>1329</v>
      </c>
      <c r="E17" s="728" t="s">
        <v>1330</v>
      </c>
      <c r="F17" s="732"/>
      <c r="G17" s="732"/>
      <c r="H17" s="732"/>
      <c r="I17" s="732"/>
      <c r="J17" s="732">
        <v>5.2</v>
      </c>
      <c r="K17" s="732">
        <v>20722.52</v>
      </c>
      <c r="L17" s="732">
        <v>1</v>
      </c>
      <c r="M17" s="732">
        <v>3985.1</v>
      </c>
      <c r="N17" s="732"/>
      <c r="O17" s="732"/>
      <c r="P17" s="746"/>
      <c r="Q17" s="733"/>
    </row>
    <row r="18" spans="1:17" ht="14.4" customHeight="1" x14ac:dyDescent="0.3">
      <c r="A18" s="727" t="s">
        <v>526</v>
      </c>
      <c r="B18" s="728" t="s">
        <v>1296</v>
      </c>
      <c r="C18" s="728" t="s">
        <v>1300</v>
      </c>
      <c r="D18" s="728" t="s">
        <v>1331</v>
      </c>
      <c r="E18" s="728" t="s">
        <v>1332</v>
      </c>
      <c r="F18" s="732">
        <v>-1</v>
      </c>
      <c r="G18" s="732">
        <v>-3052.2700000000004</v>
      </c>
      <c r="H18" s="732"/>
      <c r="I18" s="732">
        <v>3052.2700000000004</v>
      </c>
      <c r="J18" s="732"/>
      <c r="K18" s="732"/>
      <c r="L18" s="732"/>
      <c r="M18" s="732"/>
      <c r="N18" s="732"/>
      <c r="O18" s="732"/>
      <c r="P18" s="746"/>
      <c r="Q18" s="733"/>
    </row>
    <row r="19" spans="1:17" ht="14.4" customHeight="1" x14ac:dyDescent="0.3">
      <c r="A19" s="727" t="s">
        <v>526</v>
      </c>
      <c r="B19" s="728" t="s">
        <v>1296</v>
      </c>
      <c r="C19" s="728" t="s">
        <v>1300</v>
      </c>
      <c r="D19" s="728" t="s">
        <v>1335</v>
      </c>
      <c r="E19" s="728" t="s">
        <v>1336</v>
      </c>
      <c r="F19" s="732">
        <v>0</v>
      </c>
      <c r="G19" s="732">
        <v>-1214.5500000000002</v>
      </c>
      <c r="H19" s="732"/>
      <c r="I19" s="732"/>
      <c r="J19" s="732"/>
      <c r="K19" s="732"/>
      <c r="L19" s="732"/>
      <c r="M19" s="732"/>
      <c r="N19" s="732"/>
      <c r="O19" s="732"/>
      <c r="P19" s="746"/>
      <c r="Q19" s="733"/>
    </row>
    <row r="20" spans="1:17" ht="14.4" customHeight="1" x14ac:dyDescent="0.3">
      <c r="A20" s="727" t="s">
        <v>526</v>
      </c>
      <c r="B20" s="728" t="s">
        <v>1296</v>
      </c>
      <c r="C20" s="728" t="s">
        <v>1300</v>
      </c>
      <c r="D20" s="728" t="s">
        <v>1444</v>
      </c>
      <c r="E20" s="728" t="s">
        <v>1445</v>
      </c>
      <c r="F20" s="732">
        <v>3672</v>
      </c>
      <c r="G20" s="732">
        <v>122574.84999999999</v>
      </c>
      <c r="H20" s="732">
        <v>1.5021295155238827</v>
      </c>
      <c r="I20" s="732">
        <v>33.380950435729844</v>
      </c>
      <c r="J20" s="732">
        <v>2472</v>
      </c>
      <c r="K20" s="732">
        <v>81600.719999999987</v>
      </c>
      <c r="L20" s="732">
        <v>1</v>
      </c>
      <c r="M20" s="732">
        <v>33.01</v>
      </c>
      <c r="N20" s="732">
        <v>2329</v>
      </c>
      <c r="O20" s="732">
        <v>78836.650000000009</v>
      </c>
      <c r="P20" s="746">
        <v>0.9661268920176197</v>
      </c>
      <c r="Q20" s="733">
        <v>33.85</v>
      </c>
    </row>
    <row r="21" spans="1:17" ht="14.4" customHeight="1" x14ac:dyDescent="0.3">
      <c r="A21" s="727" t="s">
        <v>526</v>
      </c>
      <c r="B21" s="728" t="s">
        <v>1296</v>
      </c>
      <c r="C21" s="728" t="s">
        <v>1300</v>
      </c>
      <c r="D21" s="728" t="s">
        <v>1345</v>
      </c>
      <c r="E21" s="728" t="s">
        <v>1346</v>
      </c>
      <c r="F21" s="732">
        <v>0</v>
      </c>
      <c r="G21" s="732">
        <v>-2430</v>
      </c>
      <c r="H21" s="732"/>
      <c r="I21" s="732"/>
      <c r="J21" s="732"/>
      <c r="K21" s="732"/>
      <c r="L21" s="732"/>
      <c r="M21" s="732"/>
      <c r="N21" s="732"/>
      <c r="O21" s="732"/>
      <c r="P21" s="746"/>
      <c r="Q21" s="733"/>
    </row>
    <row r="22" spans="1:17" ht="14.4" customHeight="1" x14ac:dyDescent="0.3">
      <c r="A22" s="727" t="s">
        <v>526</v>
      </c>
      <c r="B22" s="728" t="s">
        <v>1296</v>
      </c>
      <c r="C22" s="728" t="s">
        <v>1300</v>
      </c>
      <c r="D22" s="728" t="s">
        <v>1504</v>
      </c>
      <c r="E22" s="728" t="s">
        <v>1505</v>
      </c>
      <c r="F22" s="732"/>
      <c r="G22" s="732"/>
      <c r="H22" s="732"/>
      <c r="I22" s="732"/>
      <c r="J22" s="732">
        <v>292</v>
      </c>
      <c r="K22" s="732">
        <v>45487.76</v>
      </c>
      <c r="L22" s="732">
        <v>1</v>
      </c>
      <c r="M22" s="732">
        <v>155.78</v>
      </c>
      <c r="N22" s="732"/>
      <c r="O22" s="732"/>
      <c r="P22" s="746"/>
      <c r="Q22" s="733"/>
    </row>
    <row r="23" spans="1:17" ht="14.4" customHeight="1" x14ac:dyDescent="0.3">
      <c r="A23" s="727" t="s">
        <v>526</v>
      </c>
      <c r="B23" s="728" t="s">
        <v>1296</v>
      </c>
      <c r="C23" s="728" t="s">
        <v>1450</v>
      </c>
      <c r="D23" s="728" t="s">
        <v>1451</v>
      </c>
      <c r="E23" s="728" t="s">
        <v>1452</v>
      </c>
      <c r="F23" s="732">
        <v>9</v>
      </c>
      <c r="G23" s="732">
        <v>7958.88</v>
      </c>
      <c r="H23" s="732"/>
      <c r="I23" s="732">
        <v>884.32</v>
      </c>
      <c r="J23" s="732"/>
      <c r="K23" s="732"/>
      <c r="L23" s="732"/>
      <c r="M23" s="732"/>
      <c r="N23" s="732"/>
      <c r="O23" s="732"/>
      <c r="P23" s="746"/>
      <c r="Q23" s="733"/>
    </row>
    <row r="24" spans="1:17" ht="14.4" customHeight="1" x14ac:dyDescent="0.3">
      <c r="A24" s="727" t="s">
        <v>526</v>
      </c>
      <c r="B24" s="728" t="s">
        <v>1296</v>
      </c>
      <c r="C24" s="728" t="s">
        <v>1358</v>
      </c>
      <c r="D24" s="728" t="s">
        <v>1384</v>
      </c>
      <c r="E24" s="728" t="s">
        <v>1385</v>
      </c>
      <c r="F24" s="732"/>
      <c r="G24" s="732"/>
      <c r="H24" s="732"/>
      <c r="I24" s="732"/>
      <c r="J24" s="732">
        <v>1</v>
      </c>
      <c r="K24" s="732">
        <v>1279</v>
      </c>
      <c r="L24" s="732">
        <v>1</v>
      </c>
      <c r="M24" s="732">
        <v>1279</v>
      </c>
      <c r="N24" s="732"/>
      <c r="O24" s="732"/>
      <c r="P24" s="746"/>
      <c r="Q24" s="733"/>
    </row>
    <row r="25" spans="1:17" ht="14.4" customHeight="1" x14ac:dyDescent="0.3">
      <c r="A25" s="727" t="s">
        <v>526</v>
      </c>
      <c r="B25" s="728" t="s">
        <v>1296</v>
      </c>
      <c r="C25" s="728" t="s">
        <v>1358</v>
      </c>
      <c r="D25" s="728" t="s">
        <v>1396</v>
      </c>
      <c r="E25" s="728" t="s">
        <v>1397</v>
      </c>
      <c r="F25" s="732">
        <v>60</v>
      </c>
      <c r="G25" s="732">
        <v>105720</v>
      </c>
      <c r="H25" s="732">
        <v>0.78282117734172529</v>
      </c>
      <c r="I25" s="732">
        <v>1762</v>
      </c>
      <c r="J25" s="732">
        <v>74</v>
      </c>
      <c r="K25" s="732">
        <v>135050</v>
      </c>
      <c r="L25" s="732">
        <v>1</v>
      </c>
      <c r="M25" s="732">
        <v>1825</v>
      </c>
      <c r="N25" s="732">
        <v>50</v>
      </c>
      <c r="O25" s="732">
        <v>91250</v>
      </c>
      <c r="P25" s="746">
        <v>0.67567567567567566</v>
      </c>
      <c r="Q25" s="733">
        <v>1825</v>
      </c>
    </row>
    <row r="26" spans="1:17" ht="14.4" customHeight="1" x14ac:dyDescent="0.3">
      <c r="A26" s="727" t="s">
        <v>526</v>
      </c>
      <c r="B26" s="728" t="s">
        <v>1296</v>
      </c>
      <c r="C26" s="728" t="s">
        <v>1358</v>
      </c>
      <c r="D26" s="728" t="s">
        <v>1455</v>
      </c>
      <c r="E26" s="728" t="s">
        <v>1456</v>
      </c>
      <c r="F26" s="732">
        <v>9</v>
      </c>
      <c r="G26" s="732">
        <v>129060</v>
      </c>
      <c r="H26" s="732">
        <v>0.98855645939611192</v>
      </c>
      <c r="I26" s="732">
        <v>14340</v>
      </c>
      <c r="J26" s="732">
        <v>9</v>
      </c>
      <c r="K26" s="732">
        <v>130554</v>
      </c>
      <c r="L26" s="732">
        <v>1</v>
      </c>
      <c r="M26" s="732">
        <v>14506</v>
      </c>
      <c r="N26" s="732">
        <v>9</v>
      </c>
      <c r="O26" s="732">
        <v>130563</v>
      </c>
      <c r="P26" s="746">
        <v>1.0000689369915896</v>
      </c>
      <c r="Q26" s="733">
        <v>14507</v>
      </c>
    </row>
    <row r="27" spans="1:17" ht="14.4" customHeight="1" x14ac:dyDescent="0.3">
      <c r="A27" s="727" t="s">
        <v>526</v>
      </c>
      <c r="B27" s="728" t="s">
        <v>1296</v>
      </c>
      <c r="C27" s="728" t="s">
        <v>1358</v>
      </c>
      <c r="D27" s="728" t="s">
        <v>1410</v>
      </c>
      <c r="E27" s="728" t="s">
        <v>1411</v>
      </c>
      <c r="F27" s="732">
        <v>120</v>
      </c>
      <c r="G27" s="732">
        <v>235800</v>
      </c>
      <c r="H27" s="732">
        <v>0.92967142147470017</v>
      </c>
      <c r="I27" s="732">
        <v>1965</v>
      </c>
      <c r="J27" s="732">
        <v>126</v>
      </c>
      <c r="K27" s="732">
        <v>253638</v>
      </c>
      <c r="L27" s="732">
        <v>1</v>
      </c>
      <c r="M27" s="732">
        <v>2013</v>
      </c>
      <c r="N27" s="732">
        <v>105</v>
      </c>
      <c r="O27" s="732">
        <v>211470</v>
      </c>
      <c r="P27" s="746">
        <v>0.83374730915714523</v>
      </c>
      <c r="Q27" s="733">
        <v>2014</v>
      </c>
    </row>
    <row r="28" spans="1:17" ht="14.4" customHeight="1" x14ac:dyDescent="0.3">
      <c r="A28" s="727" t="s">
        <v>526</v>
      </c>
      <c r="B28" s="728" t="s">
        <v>1296</v>
      </c>
      <c r="C28" s="728" t="s">
        <v>1358</v>
      </c>
      <c r="D28" s="728" t="s">
        <v>1412</v>
      </c>
      <c r="E28" s="728" t="s">
        <v>1413</v>
      </c>
      <c r="F28" s="732">
        <v>53</v>
      </c>
      <c r="G28" s="732">
        <v>22313</v>
      </c>
      <c r="H28" s="732">
        <v>0.67183548115139102</v>
      </c>
      <c r="I28" s="732">
        <v>421</v>
      </c>
      <c r="J28" s="732">
        <v>76</v>
      </c>
      <c r="K28" s="732">
        <v>33212</v>
      </c>
      <c r="L28" s="732">
        <v>1</v>
      </c>
      <c r="M28" s="732">
        <v>437</v>
      </c>
      <c r="N28" s="732">
        <v>53</v>
      </c>
      <c r="O28" s="732">
        <v>23161</v>
      </c>
      <c r="P28" s="746">
        <v>0.69736842105263153</v>
      </c>
      <c r="Q28" s="733">
        <v>437</v>
      </c>
    </row>
    <row r="29" spans="1:17" ht="14.4" customHeight="1" x14ac:dyDescent="0.3">
      <c r="A29" s="727" t="s">
        <v>526</v>
      </c>
      <c r="B29" s="728" t="s">
        <v>1296</v>
      </c>
      <c r="C29" s="728" t="s">
        <v>1358</v>
      </c>
      <c r="D29" s="728" t="s">
        <v>1426</v>
      </c>
      <c r="E29" s="728" t="s">
        <v>1427</v>
      </c>
      <c r="F29" s="732">
        <v>4</v>
      </c>
      <c r="G29" s="732">
        <v>4036</v>
      </c>
      <c r="H29" s="732">
        <v>0.97582205029013536</v>
      </c>
      <c r="I29" s="732">
        <v>1009</v>
      </c>
      <c r="J29" s="732">
        <v>4</v>
      </c>
      <c r="K29" s="732">
        <v>4136</v>
      </c>
      <c r="L29" s="732">
        <v>1</v>
      </c>
      <c r="M29" s="732">
        <v>1034</v>
      </c>
      <c r="N29" s="732">
        <v>4</v>
      </c>
      <c r="O29" s="732">
        <v>4144</v>
      </c>
      <c r="P29" s="746">
        <v>1.0019342359767891</v>
      </c>
      <c r="Q29" s="733">
        <v>1036</v>
      </c>
    </row>
    <row r="30" spans="1:17" ht="14.4" customHeight="1" x14ac:dyDescent="0.3">
      <c r="A30" s="727" t="s">
        <v>526</v>
      </c>
      <c r="B30" s="728" t="s">
        <v>1506</v>
      </c>
      <c r="C30" s="728" t="s">
        <v>1358</v>
      </c>
      <c r="D30" s="728" t="s">
        <v>1513</v>
      </c>
      <c r="E30" s="728" t="s">
        <v>1514</v>
      </c>
      <c r="F30" s="732">
        <v>20</v>
      </c>
      <c r="G30" s="732">
        <v>13000</v>
      </c>
      <c r="H30" s="732">
        <v>0.54778358334737909</v>
      </c>
      <c r="I30" s="732">
        <v>650</v>
      </c>
      <c r="J30" s="732">
        <v>34</v>
      </c>
      <c r="K30" s="732">
        <v>23732</v>
      </c>
      <c r="L30" s="732">
        <v>1</v>
      </c>
      <c r="M30" s="732">
        <v>698</v>
      </c>
      <c r="N30" s="732">
        <v>21</v>
      </c>
      <c r="O30" s="732">
        <v>14658</v>
      </c>
      <c r="P30" s="746">
        <v>0.61764705882352944</v>
      </c>
      <c r="Q30" s="733">
        <v>698</v>
      </c>
    </row>
    <row r="31" spans="1:17" ht="14.4" customHeight="1" x14ac:dyDescent="0.3">
      <c r="A31" s="727" t="s">
        <v>526</v>
      </c>
      <c r="B31" s="728" t="s">
        <v>1506</v>
      </c>
      <c r="C31" s="728" t="s">
        <v>1358</v>
      </c>
      <c r="D31" s="728" t="s">
        <v>1422</v>
      </c>
      <c r="E31" s="728" t="s">
        <v>1423</v>
      </c>
      <c r="F31" s="732">
        <v>148</v>
      </c>
      <c r="G31" s="732">
        <v>48988</v>
      </c>
      <c r="H31" s="732">
        <v>0.92256120527306973</v>
      </c>
      <c r="I31" s="732">
        <v>331</v>
      </c>
      <c r="J31" s="732">
        <v>150</v>
      </c>
      <c r="K31" s="732">
        <v>53100</v>
      </c>
      <c r="L31" s="732">
        <v>1</v>
      </c>
      <c r="M31" s="732">
        <v>354</v>
      </c>
      <c r="N31" s="732">
        <v>129</v>
      </c>
      <c r="O31" s="732">
        <v>45795</v>
      </c>
      <c r="P31" s="746">
        <v>0.86242937853107349</v>
      </c>
      <c r="Q31" s="733">
        <v>355</v>
      </c>
    </row>
    <row r="32" spans="1:17" ht="14.4" customHeight="1" x14ac:dyDescent="0.3">
      <c r="A32" s="727" t="s">
        <v>526</v>
      </c>
      <c r="B32" s="728" t="s">
        <v>1506</v>
      </c>
      <c r="C32" s="728" t="s">
        <v>1358</v>
      </c>
      <c r="D32" s="728" t="s">
        <v>1521</v>
      </c>
      <c r="E32" s="728" t="s">
        <v>1522</v>
      </c>
      <c r="F32" s="732">
        <v>10</v>
      </c>
      <c r="G32" s="732">
        <v>3270</v>
      </c>
      <c r="H32" s="732">
        <v>1.5571428571428572</v>
      </c>
      <c r="I32" s="732">
        <v>327</v>
      </c>
      <c r="J32" s="732">
        <v>6</v>
      </c>
      <c r="K32" s="732">
        <v>2100</v>
      </c>
      <c r="L32" s="732">
        <v>1</v>
      </c>
      <c r="M32" s="732">
        <v>350</v>
      </c>
      <c r="N32" s="732">
        <v>8</v>
      </c>
      <c r="O32" s="732">
        <v>2808</v>
      </c>
      <c r="P32" s="746">
        <v>1.3371428571428572</v>
      </c>
      <c r="Q32" s="733">
        <v>351</v>
      </c>
    </row>
    <row r="33" spans="1:17" ht="14.4" customHeight="1" x14ac:dyDescent="0.3">
      <c r="A33" s="727" t="s">
        <v>526</v>
      </c>
      <c r="B33" s="728" t="s">
        <v>1506</v>
      </c>
      <c r="C33" s="728" t="s">
        <v>1358</v>
      </c>
      <c r="D33" s="728" t="s">
        <v>1523</v>
      </c>
      <c r="E33" s="728" t="s">
        <v>1524</v>
      </c>
      <c r="F33" s="732">
        <v>132</v>
      </c>
      <c r="G33" s="732">
        <v>86196</v>
      </c>
      <c r="H33" s="732">
        <v>0.93152639087018541</v>
      </c>
      <c r="I33" s="732">
        <v>653</v>
      </c>
      <c r="J33" s="732">
        <v>132</v>
      </c>
      <c r="K33" s="732">
        <v>92532</v>
      </c>
      <c r="L33" s="732">
        <v>1</v>
      </c>
      <c r="M33" s="732">
        <v>701</v>
      </c>
      <c r="N33" s="732">
        <v>112</v>
      </c>
      <c r="O33" s="732">
        <v>78512</v>
      </c>
      <c r="P33" s="746">
        <v>0.84848484848484851</v>
      </c>
      <c r="Q33" s="733">
        <v>701</v>
      </c>
    </row>
    <row r="34" spans="1:17" ht="14.4" customHeight="1" x14ac:dyDescent="0.3">
      <c r="A34" s="727" t="s">
        <v>526</v>
      </c>
      <c r="B34" s="728" t="s">
        <v>1506</v>
      </c>
      <c r="C34" s="728" t="s">
        <v>1358</v>
      </c>
      <c r="D34" s="728" t="s">
        <v>1525</v>
      </c>
      <c r="E34" s="728" t="s">
        <v>1526</v>
      </c>
      <c r="F34" s="732">
        <v>14</v>
      </c>
      <c r="G34" s="732">
        <v>9100</v>
      </c>
      <c r="H34" s="732">
        <v>0.81482808022922637</v>
      </c>
      <c r="I34" s="732">
        <v>650</v>
      </c>
      <c r="J34" s="732">
        <v>16</v>
      </c>
      <c r="K34" s="732">
        <v>11168</v>
      </c>
      <c r="L34" s="732">
        <v>1</v>
      </c>
      <c r="M34" s="732">
        <v>698</v>
      </c>
      <c r="N34" s="732">
        <v>10</v>
      </c>
      <c r="O34" s="732">
        <v>6980</v>
      </c>
      <c r="P34" s="746">
        <v>0.625</v>
      </c>
      <c r="Q34" s="733">
        <v>698</v>
      </c>
    </row>
    <row r="35" spans="1:17" ht="14.4" customHeight="1" x14ac:dyDescent="0.3">
      <c r="A35" s="727" t="s">
        <v>1531</v>
      </c>
      <c r="B35" s="728" t="s">
        <v>1557</v>
      </c>
      <c r="C35" s="728" t="s">
        <v>1358</v>
      </c>
      <c r="D35" s="728" t="s">
        <v>1558</v>
      </c>
      <c r="E35" s="728" t="s">
        <v>1559</v>
      </c>
      <c r="F35" s="732">
        <v>119</v>
      </c>
      <c r="G35" s="732">
        <v>7735</v>
      </c>
      <c r="H35" s="732">
        <v>1.0625</v>
      </c>
      <c r="I35" s="732">
        <v>65</v>
      </c>
      <c r="J35" s="732">
        <v>112</v>
      </c>
      <c r="K35" s="732">
        <v>7280</v>
      </c>
      <c r="L35" s="732">
        <v>1</v>
      </c>
      <c r="M35" s="732">
        <v>65</v>
      </c>
      <c r="N35" s="732">
        <v>104</v>
      </c>
      <c r="O35" s="732">
        <v>6760</v>
      </c>
      <c r="P35" s="746">
        <v>0.9285714285714286</v>
      </c>
      <c r="Q35" s="733">
        <v>65</v>
      </c>
    </row>
    <row r="36" spans="1:17" ht="14.4" customHeight="1" x14ac:dyDescent="0.3">
      <c r="A36" s="727" t="s">
        <v>1531</v>
      </c>
      <c r="B36" s="728" t="s">
        <v>1557</v>
      </c>
      <c r="C36" s="728" t="s">
        <v>1358</v>
      </c>
      <c r="D36" s="728" t="s">
        <v>1560</v>
      </c>
      <c r="E36" s="728" t="s">
        <v>1561</v>
      </c>
      <c r="F36" s="732">
        <v>4</v>
      </c>
      <c r="G36" s="732">
        <v>92</v>
      </c>
      <c r="H36" s="732">
        <v>1.9166666666666667</v>
      </c>
      <c r="I36" s="732">
        <v>23</v>
      </c>
      <c r="J36" s="732">
        <v>2</v>
      </c>
      <c r="K36" s="732">
        <v>48</v>
      </c>
      <c r="L36" s="732">
        <v>1</v>
      </c>
      <c r="M36" s="732">
        <v>24</v>
      </c>
      <c r="N36" s="732">
        <v>3</v>
      </c>
      <c r="O36" s="732">
        <v>72</v>
      </c>
      <c r="P36" s="746">
        <v>1.5</v>
      </c>
      <c r="Q36" s="733">
        <v>24</v>
      </c>
    </row>
    <row r="37" spans="1:17" ht="14.4" customHeight="1" x14ac:dyDescent="0.3">
      <c r="A37" s="727" t="s">
        <v>1531</v>
      </c>
      <c r="B37" s="728" t="s">
        <v>1557</v>
      </c>
      <c r="C37" s="728" t="s">
        <v>1358</v>
      </c>
      <c r="D37" s="728" t="s">
        <v>1562</v>
      </c>
      <c r="E37" s="728" t="s">
        <v>1563</v>
      </c>
      <c r="F37" s="732">
        <v>4</v>
      </c>
      <c r="G37" s="732">
        <v>96</v>
      </c>
      <c r="H37" s="732">
        <v>1.92</v>
      </c>
      <c r="I37" s="732">
        <v>24</v>
      </c>
      <c r="J37" s="732">
        <v>2</v>
      </c>
      <c r="K37" s="732">
        <v>50</v>
      </c>
      <c r="L37" s="732">
        <v>1</v>
      </c>
      <c r="M37" s="732">
        <v>25</v>
      </c>
      <c r="N37" s="732">
        <v>3</v>
      </c>
      <c r="O37" s="732">
        <v>75</v>
      </c>
      <c r="P37" s="746">
        <v>1.5</v>
      </c>
      <c r="Q37" s="733">
        <v>25</v>
      </c>
    </row>
    <row r="38" spans="1:17" ht="14.4" customHeight="1" x14ac:dyDescent="0.3">
      <c r="A38" s="727" t="s">
        <v>1564</v>
      </c>
      <c r="B38" s="728" t="s">
        <v>1565</v>
      </c>
      <c r="C38" s="728" t="s">
        <v>1358</v>
      </c>
      <c r="D38" s="728" t="s">
        <v>1566</v>
      </c>
      <c r="E38" s="728" t="s">
        <v>1567</v>
      </c>
      <c r="F38" s="732"/>
      <c r="G38" s="732"/>
      <c r="H38" s="732"/>
      <c r="I38" s="732"/>
      <c r="J38" s="732"/>
      <c r="K38" s="732"/>
      <c r="L38" s="732"/>
      <c r="M38" s="732"/>
      <c r="N38" s="732">
        <v>4</v>
      </c>
      <c r="O38" s="732">
        <v>108</v>
      </c>
      <c r="P38" s="746"/>
      <c r="Q38" s="733">
        <v>27</v>
      </c>
    </row>
    <row r="39" spans="1:17" ht="14.4" customHeight="1" x14ac:dyDescent="0.3">
      <c r="A39" s="727" t="s">
        <v>1564</v>
      </c>
      <c r="B39" s="728" t="s">
        <v>1565</v>
      </c>
      <c r="C39" s="728" t="s">
        <v>1358</v>
      </c>
      <c r="D39" s="728" t="s">
        <v>1568</v>
      </c>
      <c r="E39" s="728" t="s">
        <v>1569</v>
      </c>
      <c r="F39" s="732"/>
      <c r="G39" s="732"/>
      <c r="H39" s="732"/>
      <c r="I39" s="732"/>
      <c r="J39" s="732"/>
      <c r="K39" s="732"/>
      <c r="L39" s="732"/>
      <c r="M39" s="732"/>
      <c r="N39" s="732">
        <v>4</v>
      </c>
      <c r="O39" s="732">
        <v>108</v>
      </c>
      <c r="P39" s="746"/>
      <c r="Q39" s="733">
        <v>27</v>
      </c>
    </row>
    <row r="40" spans="1:17" ht="14.4" customHeight="1" x14ac:dyDescent="0.3">
      <c r="A40" s="727" t="s">
        <v>1564</v>
      </c>
      <c r="B40" s="728" t="s">
        <v>1565</v>
      </c>
      <c r="C40" s="728" t="s">
        <v>1358</v>
      </c>
      <c r="D40" s="728" t="s">
        <v>1570</v>
      </c>
      <c r="E40" s="728" t="s">
        <v>1571</v>
      </c>
      <c r="F40" s="732"/>
      <c r="G40" s="732"/>
      <c r="H40" s="732"/>
      <c r="I40" s="732"/>
      <c r="J40" s="732"/>
      <c r="K40" s="732"/>
      <c r="L40" s="732"/>
      <c r="M40" s="732"/>
      <c r="N40" s="732">
        <v>4</v>
      </c>
      <c r="O40" s="732">
        <v>108</v>
      </c>
      <c r="P40" s="746"/>
      <c r="Q40" s="733">
        <v>27</v>
      </c>
    </row>
    <row r="41" spans="1:17" ht="14.4" customHeight="1" x14ac:dyDescent="0.3">
      <c r="A41" s="727" t="s">
        <v>1564</v>
      </c>
      <c r="B41" s="728" t="s">
        <v>1565</v>
      </c>
      <c r="C41" s="728" t="s">
        <v>1358</v>
      </c>
      <c r="D41" s="728" t="s">
        <v>1572</v>
      </c>
      <c r="E41" s="728" t="s">
        <v>1573</v>
      </c>
      <c r="F41" s="732">
        <v>1</v>
      </c>
      <c r="G41" s="732">
        <v>22</v>
      </c>
      <c r="H41" s="732"/>
      <c r="I41" s="732">
        <v>22</v>
      </c>
      <c r="J41" s="732"/>
      <c r="K41" s="732"/>
      <c r="L41" s="732"/>
      <c r="M41" s="732"/>
      <c r="N41" s="732">
        <v>4</v>
      </c>
      <c r="O41" s="732">
        <v>88</v>
      </c>
      <c r="P41" s="746"/>
      <c r="Q41" s="733">
        <v>22</v>
      </c>
    </row>
    <row r="42" spans="1:17" ht="14.4" customHeight="1" x14ac:dyDescent="0.3">
      <c r="A42" s="727" t="s">
        <v>1564</v>
      </c>
      <c r="B42" s="728" t="s">
        <v>1565</v>
      </c>
      <c r="C42" s="728" t="s">
        <v>1358</v>
      </c>
      <c r="D42" s="728" t="s">
        <v>1574</v>
      </c>
      <c r="E42" s="728" t="s">
        <v>1575</v>
      </c>
      <c r="F42" s="732"/>
      <c r="G42" s="732"/>
      <c r="H42" s="732"/>
      <c r="I42" s="732"/>
      <c r="J42" s="732"/>
      <c r="K42" s="732"/>
      <c r="L42" s="732"/>
      <c r="M42" s="732"/>
      <c r="N42" s="732">
        <v>1</v>
      </c>
      <c r="O42" s="732">
        <v>17</v>
      </c>
      <c r="P42" s="746"/>
      <c r="Q42" s="733">
        <v>17</v>
      </c>
    </row>
    <row r="43" spans="1:17" ht="14.4" customHeight="1" x14ac:dyDescent="0.3">
      <c r="A43" s="727" t="s">
        <v>1564</v>
      </c>
      <c r="B43" s="728" t="s">
        <v>1565</v>
      </c>
      <c r="C43" s="728" t="s">
        <v>1358</v>
      </c>
      <c r="D43" s="728" t="s">
        <v>1576</v>
      </c>
      <c r="E43" s="728" t="s">
        <v>1577</v>
      </c>
      <c r="F43" s="732"/>
      <c r="G43" s="732"/>
      <c r="H43" s="732"/>
      <c r="I43" s="732"/>
      <c r="J43" s="732"/>
      <c r="K43" s="732"/>
      <c r="L43" s="732"/>
      <c r="M43" s="732"/>
      <c r="N43" s="732">
        <v>1</v>
      </c>
      <c r="O43" s="732">
        <v>47</v>
      </c>
      <c r="P43" s="746"/>
      <c r="Q43" s="733">
        <v>47</v>
      </c>
    </row>
    <row r="44" spans="1:17" ht="14.4" customHeight="1" x14ac:dyDescent="0.3">
      <c r="A44" s="727" t="s">
        <v>1564</v>
      </c>
      <c r="B44" s="728" t="s">
        <v>1565</v>
      </c>
      <c r="C44" s="728" t="s">
        <v>1358</v>
      </c>
      <c r="D44" s="728" t="s">
        <v>1578</v>
      </c>
      <c r="E44" s="728" t="s">
        <v>1579</v>
      </c>
      <c r="F44" s="732"/>
      <c r="G44" s="732"/>
      <c r="H44" s="732"/>
      <c r="I44" s="732"/>
      <c r="J44" s="732"/>
      <c r="K44" s="732"/>
      <c r="L44" s="732"/>
      <c r="M44" s="732"/>
      <c r="N44" s="732">
        <v>1</v>
      </c>
      <c r="O44" s="732">
        <v>187</v>
      </c>
      <c r="P44" s="746"/>
      <c r="Q44" s="733">
        <v>187</v>
      </c>
    </row>
    <row r="45" spans="1:17" ht="14.4" customHeight="1" x14ac:dyDescent="0.3">
      <c r="A45" s="727" t="s">
        <v>1564</v>
      </c>
      <c r="B45" s="728" t="s">
        <v>1565</v>
      </c>
      <c r="C45" s="728" t="s">
        <v>1358</v>
      </c>
      <c r="D45" s="728" t="s">
        <v>1580</v>
      </c>
      <c r="E45" s="728" t="s">
        <v>1581</v>
      </c>
      <c r="F45" s="732">
        <v>3</v>
      </c>
      <c r="G45" s="732">
        <v>1683</v>
      </c>
      <c r="H45" s="732">
        <v>0.99822064056939497</v>
      </c>
      <c r="I45" s="732">
        <v>561</v>
      </c>
      <c r="J45" s="732">
        <v>3</v>
      </c>
      <c r="K45" s="732">
        <v>1686</v>
      </c>
      <c r="L45" s="732">
        <v>1</v>
      </c>
      <c r="M45" s="732">
        <v>562</v>
      </c>
      <c r="N45" s="732">
        <v>1</v>
      </c>
      <c r="O45" s="732">
        <v>562</v>
      </c>
      <c r="P45" s="746">
        <v>0.33333333333333331</v>
      </c>
      <c r="Q45" s="733">
        <v>562</v>
      </c>
    </row>
    <row r="46" spans="1:17" ht="14.4" customHeight="1" x14ac:dyDescent="0.3">
      <c r="A46" s="727" t="s">
        <v>1564</v>
      </c>
      <c r="B46" s="728" t="s">
        <v>1565</v>
      </c>
      <c r="C46" s="728" t="s">
        <v>1358</v>
      </c>
      <c r="D46" s="728" t="s">
        <v>1582</v>
      </c>
      <c r="E46" s="728" t="s">
        <v>1583</v>
      </c>
      <c r="F46" s="732">
        <v>2</v>
      </c>
      <c r="G46" s="732">
        <v>826</v>
      </c>
      <c r="H46" s="732">
        <v>1.9951690821256038</v>
      </c>
      <c r="I46" s="732">
        <v>413</v>
      </c>
      <c r="J46" s="732">
        <v>1</v>
      </c>
      <c r="K46" s="732">
        <v>414</v>
      </c>
      <c r="L46" s="732">
        <v>1</v>
      </c>
      <c r="M46" s="732">
        <v>414</v>
      </c>
      <c r="N46" s="732">
        <v>2</v>
      </c>
      <c r="O46" s="732">
        <v>828</v>
      </c>
      <c r="P46" s="746">
        <v>2</v>
      </c>
      <c r="Q46" s="733">
        <v>414</v>
      </c>
    </row>
    <row r="47" spans="1:17" ht="14.4" customHeight="1" x14ac:dyDescent="0.3">
      <c r="A47" s="727" t="s">
        <v>1564</v>
      </c>
      <c r="B47" s="728" t="s">
        <v>1565</v>
      </c>
      <c r="C47" s="728" t="s">
        <v>1358</v>
      </c>
      <c r="D47" s="728" t="s">
        <v>1584</v>
      </c>
      <c r="E47" s="728" t="s">
        <v>1585</v>
      </c>
      <c r="F47" s="732">
        <v>119</v>
      </c>
      <c r="G47" s="732">
        <v>47005</v>
      </c>
      <c r="H47" s="732">
        <v>0.95725399152818502</v>
      </c>
      <c r="I47" s="732">
        <v>395</v>
      </c>
      <c r="J47" s="732">
        <v>124</v>
      </c>
      <c r="K47" s="732">
        <v>49104</v>
      </c>
      <c r="L47" s="732">
        <v>1</v>
      </c>
      <c r="M47" s="732">
        <v>396</v>
      </c>
      <c r="N47" s="732">
        <v>101</v>
      </c>
      <c r="O47" s="732">
        <v>39996</v>
      </c>
      <c r="P47" s="746">
        <v>0.81451612903225812</v>
      </c>
      <c r="Q47" s="733">
        <v>396</v>
      </c>
    </row>
    <row r="48" spans="1:17" ht="14.4" customHeight="1" x14ac:dyDescent="0.3">
      <c r="A48" s="727" t="s">
        <v>1564</v>
      </c>
      <c r="B48" s="728" t="s">
        <v>1565</v>
      </c>
      <c r="C48" s="728" t="s">
        <v>1358</v>
      </c>
      <c r="D48" s="728" t="s">
        <v>1586</v>
      </c>
      <c r="E48" s="728" t="s">
        <v>1587</v>
      </c>
      <c r="F48" s="732">
        <v>1</v>
      </c>
      <c r="G48" s="732">
        <v>30</v>
      </c>
      <c r="H48" s="732"/>
      <c r="I48" s="732">
        <v>30</v>
      </c>
      <c r="J48" s="732"/>
      <c r="K48" s="732"/>
      <c r="L48" s="732"/>
      <c r="M48" s="732"/>
      <c r="N48" s="732">
        <v>4</v>
      </c>
      <c r="O48" s="732">
        <v>120</v>
      </c>
      <c r="P48" s="746"/>
      <c r="Q48" s="733">
        <v>30</v>
      </c>
    </row>
    <row r="49" spans="1:17" ht="14.4" customHeight="1" x14ac:dyDescent="0.3">
      <c r="A49" s="727" t="s">
        <v>1564</v>
      </c>
      <c r="B49" s="728" t="s">
        <v>1565</v>
      </c>
      <c r="C49" s="728" t="s">
        <v>1358</v>
      </c>
      <c r="D49" s="728" t="s">
        <v>1588</v>
      </c>
      <c r="E49" s="728" t="s">
        <v>1589</v>
      </c>
      <c r="F49" s="732">
        <v>1</v>
      </c>
      <c r="G49" s="732">
        <v>12</v>
      </c>
      <c r="H49" s="732"/>
      <c r="I49" s="732">
        <v>12</v>
      </c>
      <c r="J49" s="732"/>
      <c r="K49" s="732"/>
      <c r="L49" s="732"/>
      <c r="M49" s="732"/>
      <c r="N49" s="732"/>
      <c r="O49" s="732"/>
      <c r="P49" s="746"/>
      <c r="Q49" s="733"/>
    </row>
    <row r="50" spans="1:17" ht="14.4" customHeight="1" x14ac:dyDescent="0.3">
      <c r="A50" s="727" t="s">
        <v>1564</v>
      </c>
      <c r="B50" s="728" t="s">
        <v>1565</v>
      </c>
      <c r="C50" s="728" t="s">
        <v>1358</v>
      </c>
      <c r="D50" s="728" t="s">
        <v>1590</v>
      </c>
      <c r="E50" s="728" t="s">
        <v>1591</v>
      </c>
      <c r="F50" s="732">
        <v>5</v>
      </c>
      <c r="G50" s="732">
        <v>910</v>
      </c>
      <c r="H50" s="732">
        <v>0.5525197328476017</v>
      </c>
      <c r="I50" s="732">
        <v>182</v>
      </c>
      <c r="J50" s="732">
        <v>9</v>
      </c>
      <c r="K50" s="732">
        <v>1647</v>
      </c>
      <c r="L50" s="732">
        <v>1</v>
      </c>
      <c r="M50" s="732">
        <v>183</v>
      </c>
      <c r="N50" s="732">
        <v>5</v>
      </c>
      <c r="O50" s="732">
        <v>915</v>
      </c>
      <c r="P50" s="746">
        <v>0.55555555555555558</v>
      </c>
      <c r="Q50" s="733">
        <v>183</v>
      </c>
    </row>
    <row r="51" spans="1:17" ht="14.4" customHeight="1" x14ac:dyDescent="0.3">
      <c r="A51" s="727" t="s">
        <v>1564</v>
      </c>
      <c r="B51" s="728" t="s">
        <v>1565</v>
      </c>
      <c r="C51" s="728" t="s">
        <v>1358</v>
      </c>
      <c r="D51" s="728" t="s">
        <v>1592</v>
      </c>
      <c r="E51" s="728" t="s">
        <v>1593</v>
      </c>
      <c r="F51" s="732">
        <v>3</v>
      </c>
      <c r="G51" s="732">
        <v>549</v>
      </c>
      <c r="H51" s="732">
        <v>0.99456521739130432</v>
      </c>
      <c r="I51" s="732">
        <v>183</v>
      </c>
      <c r="J51" s="732">
        <v>3</v>
      </c>
      <c r="K51" s="732">
        <v>552</v>
      </c>
      <c r="L51" s="732">
        <v>1</v>
      </c>
      <c r="M51" s="732">
        <v>184</v>
      </c>
      <c r="N51" s="732">
        <v>1</v>
      </c>
      <c r="O51" s="732">
        <v>184</v>
      </c>
      <c r="P51" s="746">
        <v>0.33333333333333331</v>
      </c>
      <c r="Q51" s="733">
        <v>184</v>
      </c>
    </row>
    <row r="52" spans="1:17" ht="14.4" customHeight="1" x14ac:dyDescent="0.3">
      <c r="A52" s="727" t="s">
        <v>1564</v>
      </c>
      <c r="B52" s="728" t="s">
        <v>1565</v>
      </c>
      <c r="C52" s="728" t="s">
        <v>1358</v>
      </c>
      <c r="D52" s="728" t="s">
        <v>1594</v>
      </c>
      <c r="E52" s="728" t="s">
        <v>1595</v>
      </c>
      <c r="F52" s="732">
        <v>2</v>
      </c>
      <c r="G52" s="732">
        <v>296</v>
      </c>
      <c r="H52" s="732">
        <v>0.6621923937360179</v>
      </c>
      <c r="I52" s="732">
        <v>148</v>
      </c>
      <c r="J52" s="732">
        <v>3</v>
      </c>
      <c r="K52" s="732">
        <v>447</v>
      </c>
      <c r="L52" s="732">
        <v>1</v>
      </c>
      <c r="M52" s="732">
        <v>149</v>
      </c>
      <c r="N52" s="732">
        <v>1</v>
      </c>
      <c r="O52" s="732">
        <v>149</v>
      </c>
      <c r="P52" s="746">
        <v>0.33333333333333331</v>
      </c>
      <c r="Q52" s="733">
        <v>149</v>
      </c>
    </row>
    <row r="53" spans="1:17" ht="14.4" customHeight="1" x14ac:dyDescent="0.3">
      <c r="A53" s="727" t="s">
        <v>1564</v>
      </c>
      <c r="B53" s="728" t="s">
        <v>1565</v>
      </c>
      <c r="C53" s="728" t="s">
        <v>1358</v>
      </c>
      <c r="D53" s="728" t="s">
        <v>1596</v>
      </c>
      <c r="E53" s="728" t="s">
        <v>1597</v>
      </c>
      <c r="F53" s="732">
        <v>1</v>
      </c>
      <c r="G53" s="732">
        <v>30</v>
      </c>
      <c r="H53" s="732"/>
      <c r="I53" s="732">
        <v>30</v>
      </c>
      <c r="J53" s="732"/>
      <c r="K53" s="732"/>
      <c r="L53" s="732"/>
      <c r="M53" s="732"/>
      <c r="N53" s="732">
        <v>4</v>
      </c>
      <c r="O53" s="732">
        <v>120</v>
      </c>
      <c r="P53" s="746"/>
      <c r="Q53" s="733">
        <v>30</v>
      </c>
    </row>
    <row r="54" spans="1:17" ht="14.4" customHeight="1" x14ac:dyDescent="0.3">
      <c r="A54" s="727" t="s">
        <v>1564</v>
      </c>
      <c r="B54" s="728" t="s">
        <v>1565</v>
      </c>
      <c r="C54" s="728" t="s">
        <v>1358</v>
      </c>
      <c r="D54" s="728" t="s">
        <v>1598</v>
      </c>
      <c r="E54" s="728" t="s">
        <v>1599</v>
      </c>
      <c r="F54" s="732"/>
      <c r="G54" s="732"/>
      <c r="H54" s="732"/>
      <c r="I54" s="732"/>
      <c r="J54" s="732"/>
      <c r="K54" s="732"/>
      <c r="L54" s="732"/>
      <c r="M54" s="732"/>
      <c r="N54" s="732">
        <v>4</v>
      </c>
      <c r="O54" s="732">
        <v>100</v>
      </c>
      <c r="P54" s="746"/>
      <c r="Q54" s="733">
        <v>25</v>
      </c>
    </row>
    <row r="55" spans="1:17" ht="14.4" customHeight="1" x14ac:dyDescent="0.3">
      <c r="A55" s="727" t="s">
        <v>1564</v>
      </c>
      <c r="B55" s="728" t="s">
        <v>1565</v>
      </c>
      <c r="C55" s="728" t="s">
        <v>1358</v>
      </c>
      <c r="D55" s="728" t="s">
        <v>1600</v>
      </c>
      <c r="E55" s="728" t="s">
        <v>1601</v>
      </c>
      <c r="F55" s="732"/>
      <c r="G55" s="732"/>
      <c r="H55" s="732"/>
      <c r="I55" s="732"/>
      <c r="J55" s="732"/>
      <c r="K55" s="732"/>
      <c r="L55" s="732"/>
      <c r="M55" s="732"/>
      <c r="N55" s="732">
        <v>1</v>
      </c>
      <c r="O55" s="732">
        <v>30</v>
      </c>
      <c r="P55" s="746"/>
      <c r="Q55" s="733">
        <v>30</v>
      </c>
    </row>
    <row r="56" spans="1:17" ht="14.4" customHeight="1" x14ac:dyDescent="0.3">
      <c r="A56" s="727" t="s">
        <v>1564</v>
      </c>
      <c r="B56" s="728" t="s">
        <v>1565</v>
      </c>
      <c r="C56" s="728" t="s">
        <v>1358</v>
      </c>
      <c r="D56" s="728" t="s">
        <v>1602</v>
      </c>
      <c r="E56" s="728" t="s">
        <v>1603</v>
      </c>
      <c r="F56" s="732"/>
      <c r="G56" s="732"/>
      <c r="H56" s="732"/>
      <c r="I56" s="732"/>
      <c r="J56" s="732"/>
      <c r="K56" s="732"/>
      <c r="L56" s="732"/>
      <c r="M56" s="732"/>
      <c r="N56" s="732">
        <v>1</v>
      </c>
      <c r="O56" s="732">
        <v>205</v>
      </c>
      <c r="P56" s="746"/>
      <c r="Q56" s="733">
        <v>205</v>
      </c>
    </row>
    <row r="57" spans="1:17" ht="14.4" customHeight="1" x14ac:dyDescent="0.3">
      <c r="A57" s="727" t="s">
        <v>1564</v>
      </c>
      <c r="B57" s="728" t="s">
        <v>1565</v>
      </c>
      <c r="C57" s="728" t="s">
        <v>1358</v>
      </c>
      <c r="D57" s="728" t="s">
        <v>1604</v>
      </c>
      <c r="E57" s="728" t="s">
        <v>1605</v>
      </c>
      <c r="F57" s="732">
        <v>140</v>
      </c>
      <c r="G57" s="732">
        <v>24500</v>
      </c>
      <c r="H57" s="732">
        <v>1.0466507177033493</v>
      </c>
      <c r="I57" s="732">
        <v>175</v>
      </c>
      <c r="J57" s="732">
        <v>133</v>
      </c>
      <c r="K57" s="732">
        <v>23408</v>
      </c>
      <c r="L57" s="732">
        <v>1</v>
      </c>
      <c r="M57" s="732">
        <v>176</v>
      </c>
      <c r="N57" s="732">
        <v>113</v>
      </c>
      <c r="O57" s="732">
        <v>19888</v>
      </c>
      <c r="P57" s="746">
        <v>0.84962406015037595</v>
      </c>
      <c r="Q57" s="733">
        <v>176</v>
      </c>
    </row>
    <row r="58" spans="1:17" ht="14.4" customHeight="1" x14ac:dyDescent="0.3">
      <c r="A58" s="727" t="s">
        <v>1564</v>
      </c>
      <c r="B58" s="728" t="s">
        <v>1565</v>
      </c>
      <c r="C58" s="728" t="s">
        <v>1358</v>
      </c>
      <c r="D58" s="728" t="s">
        <v>1606</v>
      </c>
      <c r="E58" s="728" t="s">
        <v>1607</v>
      </c>
      <c r="F58" s="732"/>
      <c r="G58" s="732"/>
      <c r="H58" s="732"/>
      <c r="I58" s="732"/>
      <c r="J58" s="732"/>
      <c r="K58" s="732"/>
      <c r="L58" s="732"/>
      <c r="M58" s="732"/>
      <c r="N58" s="732">
        <v>1</v>
      </c>
      <c r="O58" s="732">
        <v>23</v>
      </c>
      <c r="P58" s="746"/>
      <c r="Q58" s="733">
        <v>23</v>
      </c>
    </row>
    <row r="59" spans="1:17" ht="14.4" customHeight="1" x14ac:dyDescent="0.3">
      <c r="A59" s="727" t="s">
        <v>1564</v>
      </c>
      <c r="B59" s="728" t="s">
        <v>1565</v>
      </c>
      <c r="C59" s="728" t="s">
        <v>1358</v>
      </c>
      <c r="D59" s="728" t="s">
        <v>1608</v>
      </c>
      <c r="E59" s="728" t="s">
        <v>1609</v>
      </c>
      <c r="F59" s="732">
        <v>3</v>
      </c>
      <c r="G59" s="732">
        <v>1761</v>
      </c>
      <c r="H59" s="732">
        <v>2.9948979591836733</v>
      </c>
      <c r="I59" s="732">
        <v>587</v>
      </c>
      <c r="J59" s="732">
        <v>1</v>
      </c>
      <c r="K59" s="732">
        <v>588</v>
      </c>
      <c r="L59" s="732">
        <v>1</v>
      </c>
      <c r="M59" s="732">
        <v>588</v>
      </c>
      <c r="N59" s="732">
        <v>6</v>
      </c>
      <c r="O59" s="732">
        <v>3528</v>
      </c>
      <c r="P59" s="746">
        <v>6</v>
      </c>
      <c r="Q59" s="733">
        <v>588</v>
      </c>
    </row>
    <row r="60" spans="1:17" ht="14.4" customHeight="1" x14ac:dyDescent="0.3">
      <c r="A60" s="727" t="s">
        <v>1564</v>
      </c>
      <c r="B60" s="728" t="s">
        <v>1565</v>
      </c>
      <c r="C60" s="728" t="s">
        <v>1358</v>
      </c>
      <c r="D60" s="728" t="s">
        <v>1610</v>
      </c>
      <c r="E60" s="728" t="s">
        <v>1611</v>
      </c>
      <c r="F60" s="732">
        <v>1</v>
      </c>
      <c r="G60" s="732">
        <v>29</v>
      </c>
      <c r="H60" s="732"/>
      <c r="I60" s="732">
        <v>29</v>
      </c>
      <c r="J60" s="732"/>
      <c r="K60" s="732"/>
      <c r="L60" s="732"/>
      <c r="M60" s="732"/>
      <c r="N60" s="732">
        <v>4</v>
      </c>
      <c r="O60" s="732">
        <v>116</v>
      </c>
      <c r="P60" s="746"/>
      <c r="Q60" s="733">
        <v>29</v>
      </c>
    </row>
    <row r="61" spans="1:17" ht="14.4" customHeight="1" x14ac:dyDescent="0.3">
      <c r="A61" s="727" t="s">
        <v>1564</v>
      </c>
      <c r="B61" s="728" t="s">
        <v>1565</v>
      </c>
      <c r="C61" s="728" t="s">
        <v>1358</v>
      </c>
      <c r="D61" s="728" t="s">
        <v>1612</v>
      </c>
      <c r="E61" s="728" t="s">
        <v>1613</v>
      </c>
      <c r="F61" s="732">
        <v>97</v>
      </c>
      <c r="G61" s="732">
        <v>1455</v>
      </c>
      <c r="H61" s="732">
        <v>0.84347826086956523</v>
      </c>
      <c r="I61" s="732">
        <v>15</v>
      </c>
      <c r="J61" s="732">
        <v>115</v>
      </c>
      <c r="K61" s="732">
        <v>1725</v>
      </c>
      <c r="L61" s="732">
        <v>1</v>
      </c>
      <c r="M61" s="732">
        <v>15</v>
      </c>
      <c r="N61" s="732">
        <v>93</v>
      </c>
      <c r="O61" s="732">
        <v>1395</v>
      </c>
      <c r="P61" s="746">
        <v>0.80869565217391304</v>
      </c>
      <c r="Q61" s="733">
        <v>15</v>
      </c>
    </row>
    <row r="62" spans="1:17" ht="14.4" customHeight="1" x14ac:dyDescent="0.3">
      <c r="A62" s="727" t="s">
        <v>1564</v>
      </c>
      <c r="B62" s="728" t="s">
        <v>1565</v>
      </c>
      <c r="C62" s="728" t="s">
        <v>1358</v>
      </c>
      <c r="D62" s="728" t="s">
        <v>1614</v>
      </c>
      <c r="E62" s="728" t="s">
        <v>1615</v>
      </c>
      <c r="F62" s="732">
        <v>120</v>
      </c>
      <c r="G62" s="732">
        <v>2280</v>
      </c>
      <c r="H62" s="732">
        <v>0.96</v>
      </c>
      <c r="I62" s="732">
        <v>19</v>
      </c>
      <c r="J62" s="732">
        <v>125</v>
      </c>
      <c r="K62" s="732">
        <v>2375</v>
      </c>
      <c r="L62" s="732">
        <v>1</v>
      </c>
      <c r="M62" s="732">
        <v>19</v>
      </c>
      <c r="N62" s="732">
        <v>99</v>
      </c>
      <c r="O62" s="732">
        <v>1881</v>
      </c>
      <c r="P62" s="746">
        <v>0.79200000000000004</v>
      </c>
      <c r="Q62" s="733">
        <v>19</v>
      </c>
    </row>
    <row r="63" spans="1:17" ht="14.4" customHeight="1" x14ac:dyDescent="0.3">
      <c r="A63" s="727" t="s">
        <v>1564</v>
      </c>
      <c r="B63" s="728" t="s">
        <v>1565</v>
      </c>
      <c r="C63" s="728" t="s">
        <v>1358</v>
      </c>
      <c r="D63" s="728" t="s">
        <v>1616</v>
      </c>
      <c r="E63" s="728" t="s">
        <v>1617</v>
      </c>
      <c r="F63" s="732">
        <v>120</v>
      </c>
      <c r="G63" s="732">
        <v>2400</v>
      </c>
      <c r="H63" s="732">
        <v>0.95238095238095233</v>
      </c>
      <c r="I63" s="732">
        <v>20</v>
      </c>
      <c r="J63" s="732">
        <v>126</v>
      </c>
      <c r="K63" s="732">
        <v>2520</v>
      </c>
      <c r="L63" s="732">
        <v>1</v>
      </c>
      <c r="M63" s="732">
        <v>20</v>
      </c>
      <c r="N63" s="732">
        <v>103</v>
      </c>
      <c r="O63" s="732">
        <v>2060</v>
      </c>
      <c r="P63" s="746">
        <v>0.81746031746031744</v>
      </c>
      <c r="Q63" s="733">
        <v>20</v>
      </c>
    </row>
    <row r="64" spans="1:17" ht="14.4" customHeight="1" x14ac:dyDescent="0.3">
      <c r="A64" s="727" t="s">
        <v>1564</v>
      </c>
      <c r="B64" s="728" t="s">
        <v>1565</v>
      </c>
      <c r="C64" s="728" t="s">
        <v>1358</v>
      </c>
      <c r="D64" s="728" t="s">
        <v>1618</v>
      </c>
      <c r="E64" s="728" t="s">
        <v>1619</v>
      </c>
      <c r="F64" s="732"/>
      <c r="G64" s="732"/>
      <c r="H64" s="732"/>
      <c r="I64" s="732"/>
      <c r="J64" s="732"/>
      <c r="K64" s="732"/>
      <c r="L64" s="732"/>
      <c r="M64" s="732"/>
      <c r="N64" s="732">
        <v>1</v>
      </c>
      <c r="O64" s="732">
        <v>188</v>
      </c>
      <c r="P64" s="746"/>
      <c r="Q64" s="733">
        <v>188</v>
      </c>
    </row>
    <row r="65" spans="1:17" ht="14.4" customHeight="1" x14ac:dyDescent="0.3">
      <c r="A65" s="727" t="s">
        <v>1564</v>
      </c>
      <c r="B65" s="728" t="s">
        <v>1565</v>
      </c>
      <c r="C65" s="728" t="s">
        <v>1358</v>
      </c>
      <c r="D65" s="728" t="s">
        <v>1620</v>
      </c>
      <c r="E65" s="728" t="s">
        <v>1621</v>
      </c>
      <c r="F65" s="732">
        <v>135</v>
      </c>
      <c r="G65" s="732">
        <v>35640</v>
      </c>
      <c r="H65" s="732">
        <v>1.0266455422727927</v>
      </c>
      <c r="I65" s="732">
        <v>264</v>
      </c>
      <c r="J65" s="732">
        <v>131</v>
      </c>
      <c r="K65" s="732">
        <v>34715</v>
      </c>
      <c r="L65" s="732">
        <v>1</v>
      </c>
      <c r="M65" s="732">
        <v>265</v>
      </c>
      <c r="N65" s="732">
        <v>109</v>
      </c>
      <c r="O65" s="732">
        <v>28885</v>
      </c>
      <c r="P65" s="746">
        <v>0.83206106870229013</v>
      </c>
      <c r="Q65" s="733">
        <v>265</v>
      </c>
    </row>
    <row r="66" spans="1:17" ht="14.4" customHeight="1" x14ac:dyDescent="0.3">
      <c r="A66" s="727" t="s">
        <v>1564</v>
      </c>
      <c r="B66" s="728" t="s">
        <v>1565</v>
      </c>
      <c r="C66" s="728" t="s">
        <v>1358</v>
      </c>
      <c r="D66" s="728" t="s">
        <v>1622</v>
      </c>
      <c r="E66" s="728" t="s">
        <v>1623</v>
      </c>
      <c r="F66" s="732"/>
      <c r="G66" s="732"/>
      <c r="H66" s="732"/>
      <c r="I66" s="732"/>
      <c r="J66" s="732"/>
      <c r="K66" s="732"/>
      <c r="L66" s="732"/>
      <c r="M66" s="732"/>
      <c r="N66" s="732">
        <v>4</v>
      </c>
      <c r="O66" s="732">
        <v>92</v>
      </c>
      <c r="P66" s="746"/>
      <c r="Q66" s="733">
        <v>23</v>
      </c>
    </row>
    <row r="67" spans="1:17" ht="14.4" customHeight="1" x14ac:dyDescent="0.3">
      <c r="A67" s="727" t="s">
        <v>1564</v>
      </c>
      <c r="B67" s="728" t="s">
        <v>1565</v>
      </c>
      <c r="C67" s="728" t="s">
        <v>1358</v>
      </c>
      <c r="D67" s="728" t="s">
        <v>1624</v>
      </c>
      <c r="E67" s="728" t="s">
        <v>1625</v>
      </c>
      <c r="F67" s="732"/>
      <c r="G67" s="732"/>
      <c r="H67" s="732"/>
      <c r="I67" s="732"/>
      <c r="J67" s="732"/>
      <c r="K67" s="732"/>
      <c r="L67" s="732"/>
      <c r="M67" s="732"/>
      <c r="N67" s="732">
        <v>1</v>
      </c>
      <c r="O67" s="732">
        <v>294</v>
      </c>
      <c r="P67" s="746"/>
      <c r="Q67" s="733">
        <v>294</v>
      </c>
    </row>
    <row r="68" spans="1:17" ht="14.4" customHeight="1" x14ac:dyDescent="0.3">
      <c r="A68" s="727" t="s">
        <v>1564</v>
      </c>
      <c r="B68" s="728" t="s">
        <v>1565</v>
      </c>
      <c r="C68" s="728" t="s">
        <v>1358</v>
      </c>
      <c r="D68" s="728" t="s">
        <v>1626</v>
      </c>
      <c r="E68" s="728" t="s">
        <v>1627</v>
      </c>
      <c r="F68" s="732"/>
      <c r="G68" s="732"/>
      <c r="H68" s="732"/>
      <c r="I68" s="732"/>
      <c r="J68" s="732">
        <v>93</v>
      </c>
      <c r="K68" s="732">
        <v>3441</v>
      </c>
      <c r="L68" s="732">
        <v>1</v>
      </c>
      <c r="M68" s="732">
        <v>37</v>
      </c>
      <c r="N68" s="732">
        <v>103</v>
      </c>
      <c r="O68" s="732">
        <v>3811</v>
      </c>
      <c r="P68" s="746">
        <v>1.10752688172043</v>
      </c>
      <c r="Q68" s="733">
        <v>37</v>
      </c>
    </row>
    <row r="69" spans="1:17" ht="14.4" customHeight="1" x14ac:dyDescent="0.3">
      <c r="A69" s="727" t="s">
        <v>1564</v>
      </c>
      <c r="B69" s="728" t="s">
        <v>1565</v>
      </c>
      <c r="C69" s="728" t="s">
        <v>1358</v>
      </c>
      <c r="D69" s="728" t="s">
        <v>1628</v>
      </c>
      <c r="E69" s="728" t="s">
        <v>1629</v>
      </c>
      <c r="F69" s="732"/>
      <c r="G69" s="732"/>
      <c r="H69" s="732"/>
      <c r="I69" s="732"/>
      <c r="J69" s="732"/>
      <c r="K69" s="732"/>
      <c r="L69" s="732"/>
      <c r="M69" s="732"/>
      <c r="N69" s="732">
        <v>1</v>
      </c>
      <c r="O69" s="732">
        <v>93</v>
      </c>
      <c r="P69" s="746"/>
      <c r="Q69" s="733">
        <v>93</v>
      </c>
    </row>
    <row r="70" spans="1:17" ht="14.4" customHeight="1" x14ac:dyDescent="0.3">
      <c r="A70" s="727" t="s">
        <v>1630</v>
      </c>
      <c r="B70" s="728" t="s">
        <v>1631</v>
      </c>
      <c r="C70" s="728" t="s">
        <v>1358</v>
      </c>
      <c r="D70" s="728" t="s">
        <v>1632</v>
      </c>
      <c r="E70" s="728" t="s">
        <v>1633</v>
      </c>
      <c r="F70" s="732"/>
      <c r="G70" s="732"/>
      <c r="H70" s="732"/>
      <c r="I70" s="732"/>
      <c r="J70" s="732">
        <v>2</v>
      </c>
      <c r="K70" s="732">
        <v>98</v>
      </c>
      <c r="L70" s="732">
        <v>1</v>
      </c>
      <c r="M70" s="732">
        <v>49</v>
      </c>
      <c r="N70" s="732">
        <v>1</v>
      </c>
      <c r="O70" s="732">
        <v>49</v>
      </c>
      <c r="P70" s="746">
        <v>0.5</v>
      </c>
      <c r="Q70" s="733">
        <v>49</v>
      </c>
    </row>
    <row r="71" spans="1:17" ht="14.4" customHeight="1" x14ac:dyDescent="0.3">
      <c r="A71" s="727" t="s">
        <v>1630</v>
      </c>
      <c r="B71" s="728" t="s">
        <v>1631</v>
      </c>
      <c r="C71" s="728" t="s">
        <v>1358</v>
      </c>
      <c r="D71" s="728" t="s">
        <v>1634</v>
      </c>
      <c r="E71" s="728" t="s">
        <v>1635</v>
      </c>
      <c r="F71" s="732"/>
      <c r="G71" s="732"/>
      <c r="H71" s="732"/>
      <c r="I71" s="732"/>
      <c r="J71" s="732">
        <v>8</v>
      </c>
      <c r="K71" s="732">
        <v>680</v>
      </c>
      <c r="L71" s="732">
        <v>1</v>
      </c>
      <c r="M71" s="732">
        <v>85</v>
      </c>
      <c r="N71" s="732">
        <v>4</v>
      </c>
      <c r="O71" s="732">
        <v>340</v>
      </c>
      <c r="P71" s="746">
        <v>0.5</v>
      </c>
      <c r="Q71" s="733">
        <v>85</v>
      </c>
    </row>
    <row r="72" spans="1:17" ht="14.4" customHeight="1" x14ac:dyDescent="0.3">
      <c r="A72" s="727" t="s">
        <v>1630</v>
      </c>
      <c r="B72" s="728" t="s">
        <v>1631</v>
      </c>
      <c r="C72" s="728" t="s">
        <v>1358</v>
      </c>
      <c r="D72" s="728" t="s">
        <v>1636</v>
      </c>
      <c r="E72" s="728" t="s">
        <v>1637</v>
      </c>
      <c r="F72" s="732"/>
      <c r="G72" s="732"/>
      <c r="H72" s="732"/>
      <c r="I72" s="732"/>
      <c r="J72" s="732">
        <v>2</v>
      </c>
      <c r="K72" s="732">
        <v>352</v>
      </c>
      <c r="L72" s="732">
        <v>1</v>
      </c>
      <c r="M72" s="732">
        <v>176</v>
      </c>
      <c r="N72" s="732"/>
      <c r="O72" s="732"/>
      <c r="P72" s="746"/>
      <c r="Q72" s="733"/>
    </row>
    <row r="73" spans="1:17" ht="14.4" customHeight="1" x14ac:dyDescent="0.3">
      <c r="A73" s="727" t="s">
        <v>1630</v>
      </c>
      <c r="B73" s="728" t="s">
        <v>1631</v>
      </c>
      <c r="C73" s="728" t="s">
        <v>1358</v>
      </c>
      <c r="D73" s="728" t="s">
        <v>1638</v>
      </c>
      <c r="E73" s="728" t="s">
        <v>1639</v>
      </c>
      <c r="F73" s="732"/>
      <c r="G73" s="732"/>
      <c r="H73" s="732"/>
      <c r="I73" s="732"/>
      <c r="J73" s="732">
        <v>2</v>
      </c>
      <c r="K73" s="732">
        <v>526</v>
      </c>
      <c r="L73" s="732">
        <v>1</v>
      </c>
      <c r="M73" s="732">
        <v>263</v>
      </c>
      <c r="N73" s="732">
        <v>1</v>
      </c>
      <c r="O73" s="732">
        <v>264</v>
      </c>
      <c r="P73" s="746">
        <v>0.50190114068441061</v>
      </c>
      <c r="Q73" s="733">
        <v>264</v>
      </c>
    </row>
    <row r="74" spans="1:17" ht="14.4" customHeight="1" x14ac:dyDescent="0.3">
      <c r="A74" s="727" t="s">
        <v>1640</v>
      </c>
      <c r="B74" s="728" t="s">
        <v>1641</v>
      </c>
      <c r="C74" s="728" t="s">
        <v>1358</v>
      </c>
      <c r="D74" s="728" t="s">
        <v>1642</v>
      </c>
      <c r="E74" s="728" t="s">
        <v>1643</v>
      </c>
      <c r="F74" s="732">
        <v>3</v>
      </c>
      <c r="G74" s="732">
        <v>120</v>
      </c>
      <c r="H74" s="732"/>
      <c r="I74" s="732">
        <v>40</v>
      </c>
      <c r="J74" s="732"/>
      <c r="K74" s="732"/>
      <c r="L74" s="732"/>
      <c r="M74" s="732"/>
      <c r="N74" s="732"/>
      <c r="O74" s="732"/>
      <c r="P74" s="746"/>
      <c r="Q74" s="733"/>
    </row>
    <row r="75" spans="1:17" ht="14.4" customHeight="1" thickBot="1" x14ac:dyDescent="0.35">
      <c r="A75" s="734" t="s">
        <v>1640</v>
      </c>
      <c r="B75" s="735" t="s">
        <v>1641</v>
      </c>
      <c r="C75" s="735" t="s">
        <v>1358</v>
      </c>
      <c r="D75" s="735" t="s">
        <v>1644</v>
      </c>
      <c r="E75" s="735" t="s">
        <v>1645</v>
      </c>
      <c r="F75" s="739"/>
      <c r="G75" s="739"/>
      <c r="H75" s="739"/>
      <c r="I75" s="739"/>
      <c r="J75" s="739">
        <v>2</v>
      </c>
      <c r="K75" s="739">
        <v>234</v>
      </c>
      <c r="L75" s="739">
        <v>1</v>
      </c>
      <c r="M75" s="739">
        <v>117</v>
      </c>
      <c r="N75" s="739"/>
      <c r="O75" s="739"/>
      <c r="P75" s="747"/>
      <c r="Q75" s="74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72" t="s">
        <v>181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</row>
    <row r="2" spans="1:14" ht="14.4" customHeight="1" thickBot="1" x14ac:dyDescent="0.35">
      <c r="A2" s="374" t="s">
        <v>321</v>
      </c>
      <c r="B2" s="189"/>
      <c r="C2" s="189"/>
      <c r="D2" s="189"/>
      <c r="E2" s="189"/>
      <c r="F2" s="189"/>
      <c r="G2" s="428"/>
      <c r="H2" s="428"/>
      <c r="I2" s="428"/>
      <c r="J2" s="189"/>
      <c r="K2" s="428"/>
      <c r="L2" s="428"/>
      <c r="M2" s="428"/>
      <c r="N2" s="189"/>
    </row>
    <row r="3" spans="1:14" ht="14.4" customHeight="1" thickBot="1" x14ac:dyDescent="0.35">
      <c r="A3" s="190"/>
      <c r="B3" s="191" t="s">
        <v>159</v>
      </c>
      <c r="C3" s="192">
        <f>SUBTOTAL(9,C6:C1048576)</f>
        <v>813</v>
      </c>
      <c r="D3" s="193">
        <f>SUBTOTAL(9,D6:D1048576)</f>
        <v>887</v>
      </c>
      <c r="E3" s="193">
        <f>SUBTOTAL(9,E6:E1048576)</f>
        <v>714</v>
      </c>
      <c r="F3" s="194">
        <f>IF(OR(E3=0,D3=0),"",E3/D3)</f>
        <v>0.80496054114994364</v>
      </c>
      <c r="G3" s="429">
        <f>SUBTOTAL(9,G6:G1048576)</f>
        <v>739.43459999999993</v>
      </c>
      <c r="H3" s="430">
        <f>SUBTOTAL(9,H6:H1048576)</f>
        <v>801.68759999999997</v>
      </c>
      <c r="I3" s="430">
        <f>SUBTOTAL(9,I6:I1048576)</f>
        <v>647.22599999999989</v>
      </c>
      <c r="J3" s="194">
        <f>IF(OR(I3=0,H3=0),"",I3/H3)</f>
        <v>0.80732943854938</v>
      </c>
      <c r="K3" s="429">
        <f>SUBTOTAL(9,K6:K1048576)</f>
        <v>32.520000000000003</v>
      </c>
      <c r="L3" s="430">
        <f>SUBTOTAL(9,L6:L1048576)</f>
        <v>35.479999999999997</v>
      </c>
      <c r="M3" s="430">
        <f>SUBTOTAL(9,M6:M1048576)</f>
        <v>28.56</v>
      </c>
      <c r="N3" s="195">
        <f>IF(OR(M3=0,E3=0),"",M3*1000/E3)</f>
        <v>40</v>
      </c>
    </row>
    <row r="4" spans="1:14" ht="14.4" customHeight="1" x14ac:dyDescent="0.3">
      <c r="A4" s="674" t="s">
        <v>90</v>
      </c>
      <c r="B4" s="675" t="s">
        <v>11</v>
      </c>
      <c r="C4" s="676" t="s">
        <v>91</v>
      </c>
      <c r="D4" s="676"/>
      <c r="E4" s="676"/>
      <c r="F4" s="677"/>
      <c r="G4" s="678" t="s">
        <v>318</v>
      </c>
      <c r="H4" s="676"/>
      <c r="I4" s="676"/>
      <c r="J4" s="677"/>
      <c r="K4" s="678" t="s">
        <v>92</v>
      </c>
      <c r="L4" s="676"/>
      <c r="M4" s="676"/>
      <c r="N4" s="679"/>
    </row>
    <row r="5" spans="1:14" ht="14.4" customHeight="1" thickBot="1" x14ac:dyDescent="0.35">
      <c r="A5" s="950"/>
      <c r="B5" s="951"/>
      <c r="C5" s="954">
        <v>2015</v>
      </c>
      <c r="D5" s="954">
        <v>2016</v>
      </c>
      <c r="E5" s="954">
        <v>2017</v>
      </c>
      <c r="F5" s="955" t="s">
        <v>2</v>
      </c>
      <c r="G5" s="959">
        <v>2015</v>
      </c>
      <c r="H5" s="954">
        <v>2016</v>
      </c>
      <c r="I5" s="954">
        <v>2017</v>
      </c>
      <c r="J5" s="955" t="s">
        <v>2</v>
      </c>
      <c r="K5" s="959">
        <v>2015</v>
      </c>
      <c r="L5" s="954">
        <v>2016</v>
      </c>
      <c r="M5" s="954">
        <v>2017</v>
      </c>
      <c r="N5" s="960" t="s">
        <v>93</v>
      </c>
    </row>
    <row r="6" spans="1:14" ht="14.4" customHeight="1" thickBot="1" x14ac:dyDescent="0.35">
      <c r="A6" s="952" t="s">
        <v>1511</v>
      </c>
      <c r="B6" s="953" t="s">
        <v>1647</v>
      </c>
      <c r="C6" s="956">
        <v>813</v>
      </c>
      <c r="D6" s="957">
        <v>887</v>
      </c>
      <c r="E6" s="957">
        <v>714</v>
      </c>
      <c r="F6" s="958">
        <v>0.80496054114994364</v>
      </c>
      <c r="G6" s="956">
        <v>739.43459999999993</v>
      </c>
      <c r="H6" s="957">
        <v>801.68759999999997</v>
      </c>
      <c r="I6" s="957">
        <v>647.22599999999989</v>
      </c>
      <c r="J6" s="958">
        <v>0.80732943854938</v>
      </c>
      <c r="K6" s="956">
        <v>32.520000000000003</v>
      </c>
      <c r="L6" s="957">
        <v>35.479999999999997</v>
      </c>
      <c r="M6" s="957">
        <v>28.56</v>
      </c>
      <c r="N6" s="961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26" t="s">
        <v>128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74" t="s">
        <v>321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103</v>
      </c>
      <c r="C3" s="322" t="s">
        <v>104</v>
      </c>
      <c r="D3" s="322" t="s">
        <v>105</v>
      </c>
      <c r="E3" s="321" t="s">
        <v>106</v>
      </c>
      <c r="F3" s="322" t="s">
        <v>107</v>
      </c>
      <c r="G3" s="322" t="s">
        <v>108</v>
      </c>
      <c r="H3" s="322" t="s">
        <v>109</v>
      </c>
      <c r="I3" s="322" t="s">
        <v>110</v>
      </c>
      <c r="J3" s="322" t="s">
        <v>111</v>
      </c>
      <c r="K3" s="322" t="s">
        <v>112</v>
      </c>
      <c r="L3" s="322" t="s">
        <v>113</v>
      </c>
      <c r="M3" s="322" t="s">
        <v>114</v>
      </c>
    </row>
    <row r="4" spans="1:13" ht="14.4" customHeight="1" x14ac:dyDescent="0.3">
      <c r="A4" s="320" t="s">
        <v>102</v>
      </c>
      <c r="B4" s="323">
        <f>(B10+B8)/B6</f>
        <v>1.1396978648203697</v>
      </c>
      <c r="C4" s="323">
        <f t="shared" ref="C4:M4" si="0">(C10+C8)/C6</f>
        <v>1.0537328114402544</v>
      </c>
      <c r="D4" s="323">
        <f t="shared" si="0"/>
        <v>1.0421649565284981</v>
      </c>
      <c r="E4" s="323">
        <f t="shared" si="0"/>
        <v>1.0427613155825304</v>
      </c>
      <c r="F4" s="323">
        <f t="shared" si="0"/>
        <v>1.0330594307184449</v>
      </c>
      <c r="G4" s="323">
        <f t="shared" si="0"/>
        <v>0.95506629204796278</v>
      </c>
      <c r="H4" s="323">
        <f t="shared" si="0"/>
        <v>0.95506629204796278</v>
      </c>
      <c r="I4" s="323">
        <f t="shared" si="0"/>
        <v>0.95506629204796278</v>
      </c>
      <c r="J4" s="323">
        <f t="shared" si="0"/>
        <v>0.95506629204796278</v>
      </c>
      <c r="K4" s="323">
        <f t="shared" si="0"/>
        <v>0.95506629204796278</v>
      </c>
      <c r="L4" s="323">
        <f t="shared" si="0"/>
        <v>0.95506629204796278</v>
      </c>
      <c r="M4" s="323">
        <f t="shared" si="0"/>
        <v>0.95506629204796278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6613.6674400000002</v>
      </c>
      <c r="C5" s="323">
        <f>IF(ISERROR(VLOOKUP($A5,'Man Tab'!$A:$Q,COLUMN()+2,0)),0,VLOOKUP($A5,'Man Tab'!$A:$Q,COLUMN()+2,0))</f>
        <v>7261.9512000000004</v>
      </c>
      <c r="D5" s="323">
        <f>IF(ISERROR(VLOOKUP($A5,'Man Tab'!$A:$Q,COLUMN()+2,0)),0,VLOOKUP($A5,'Man Tab'!$A:$Q,COLUMN()+2,0))</f>
        <v>6681.6813400000101</v>
      </c>
      <c r="E5" s="323">
        <f>IF(ISERROR(VLOOKUP($A5,'Man Tab'!$A:$Q,COLUMN()+2,0)),0,VLOOKUP($A5,'Man Tab'!$A:$Q,COLUMN()+2,0))</f>
        <v>6287.4699799999999</v>
      </c>
      <c r="F5" s="323">
        <f>IF(ISERROR(VLOOKUP($A5,'Man Tab'!$A:$Q,COLUMN()+2,0)),0,VLOOKUP($A5,'Man Tab'!$A:$Q,COLUMN()+2,0))</f>
        <v>6600.09512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98</v>
      </c>
      <c r="B6" s="325">
        <f>B5</f>
        <v>6613.6674400000002</v>
      </c>
      <c r="C6" s="325">
        <f t="shared" ref="C6:M6" si="1">C5+B6</f>
        <v>13875.618640000001</v>
      </c>
      <c r="D6" s="325">
        <f t="shared" si="1"/>
        <v>20557.299980000011</v>
      </c>
      <c r="E6" s="325">
        <f t="shared" si="1"/>
        <v>26844.769960000012</v>
      </c>
      <c r="F6" s="325">
        <f t="shared" si="1"/>
        <v>33444.86508000001</v>
      </c>
      <c r="G6" s="325">
        <f t="shared" si="1"/>
        <v>33444.86508000001</v>
      </c>
      <c r="H6" s="325">
        <f t="shared" si="1"/>
        <v>33444.86508000001</v>
      </c>
      <c r="I6" s="325">
        <f t="shared" si="1"/>
        <v>33444.86508000001</v>
      </c>
      <c r="J6" s="325">
        <f t="shared" si="1"/>
        <v>33444.86508000001</v>
      </c>
      <c r="K6" s="325">
        <f t="shared" si="1"/>
        <v>33444.86508000001</v>
      </c>
      <c r="L6" s="325">
        <f t="shared" si="1"/>
        <v>33444.86508000001</v>
      </c>
      <c r="M6" s="325">
        <f t="shared" si="1"/>
        <v>33444.86508000001</v>
      </c>
    </row>
    <row r="7" spans="1:13" ht="14.4" customHeight="1" x14ac:dyDescent="0.3">
      <c r="A7" s="324" t="s">
        <v>126</v>
      </c>
      <c r="B7" s="324">
        <v>18.195</v>
      </c>
      <c r="C7" s="324">
        <v>38.652999999999999</v>
      </c>
      <c r="D7" s="324">
        <v>58.567999999999998</v>
      </c>
      <c r="E7" s="324">
        <v>73.965000000000003</v>
      </c>
      <c r="F7" s="324">
        <v>86.948999999999998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99</v>
      </c>
      <c r="B8" s="325">
        <f>B7*30</f>
        <v>545.85</v>
      </c>
      <c r="C8" s="325">
        <f t="shared" ref="C8:M8" si="2">C7*30</f>
        <v>1159.5899999999999</v>
      </c>
      <c r="D8" s="325">
        <f t="shared" si="2"/>
        <v>1757.04</v>
      </c>
      <c r="E8" s="325">
        <f t="shared" si="2"/>
        <v>2218.9500000000003</v>
      </c>
      <c r="F8" s="325">
        <f t="shared" si="2"/>
        <v>2608.4699999999998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127</v>
      </c>
      <c r="B9" s="324">
        <v>6991732.6600000001</v>
      </c>
      <c r="C9" s="324">
        <v>6469871.9800000004</v>
      </c>
      <c r="D9" s="324">
        <v>6205453</v>
      </c>
      <c r="E9" s="324">
        <v>6106680</v>
      </c>
      <c r="F9" s="324">
        <v>6168325.6400000006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100</v>
      </c>
      <c r="B10" s="325">
        <f>B9/1000</f>
        <v>6991.7326600000006</v>
      </c>
      <c r="C10" s="325">
        <f t="shared" ref="C10:M10" si="3">C9/1000+B10</f>
        <v>13461.604640000001</v>
      </c>
      <c r="D10" s="325">
        <f t="shared" si="3"/>
        <v>19667.057640000003</v>
      </c>
      <c r="E10" s="325">
        <f t="shared" si="3"/>
        <v>25773.737640000003</v>
      </c>
      <c r="F10" s="325">
        <f t="shared" si="3"/>
        <v>31942.063280000002</v>
      </c>
      <c r="G10" s="325">
        <f t="shared" si="3"/>
        <v>31942.063280000002</v>
      </c>
      <c r="H10" s="325">
        <f t="shared" si="3"/>
        <v>31942.063280000002</v>
      </c>
      <c r="I10" s="325">
        <f t="shared" si="3"/>
        <v>31942.063280000002</v>
      </c>
      <c r="J10" s="325">
        <f t="shared" si="3"/>
        <v>31942.063280000002</v>
      </c>
      <c r="K10" s="325">
        <f t="shared" si="3"/>
        <v>31942.063280000002</v>
      </c>
      <c r="L10" s="325">
        <f t="shared" si="3"/>
        <v>31942.063280000002</v>
      </c>
      <c r="M10" s="325">
        <f t="shared" si="3"/>
        <v>31942.063280000002</v>
      </c>
    </row>
    <row r="11" spans="1:13" ht="14.4" customHeight="1" x14ac:dyDescent="0.3">
      <c r="A11" s="320"/>
      <c r="B11" s="320" t="s">
        <v>116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1.1402050226435321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1.1402050226435321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38" t="s">
        <v>323</v>
      </c>
      <c r="B1" s="538"/>
      <c r="C1" s="538"/>
      <c r="D1" s="538"/>
      <c r="E1" s="538"/>
      <c r="F1" s="538"/>
      <c r="G1" s="538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17" s="326" customFormat="1" ht="14.4" customHeight="1" thickBot="1" x14ac:dyDescent="0.3">
      <c r="A2" s="374" t="s">
        <v>321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39" t="s">
        <v>29</v>
      </c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256"/>
      <c r="Q3" s="258"/>
    </row>
    <row r="4" spans="1:17" ht="14.4" customHeight="1" x14ac:dyDescent="0.3">
      <c r="A4" s="102"/>
      <c r="B4" s="24">
        <v>2017</v>
      </c>
      <c r="C4" s="257" t="s">
        <v>30</v>
      </c>
      <c r="D4" s="448" t="s">
        <v>274</v>
      </c>
      <c r="E4" s="448" t="s">
        <v>275</v>
      </c>
      <c r="F4" s="448" t="s">
        <v>276</v>
      </c>
      <c r="G4" s="448" t="s">
        <v>277</v>
      </c>
      <c r="H4" s="448" t="s">
        <v>278</v>
      </c>
      <c r="I4" s="448" t="s">
        <v>279</v>
      </c>
      <c r="J4" s="448" t="s">
        <v>280</v>
      </c>
      <c r="K4" s="448" t="s">
        <v>281</v>
      </c>
      <c r="L4" s="448" t="s">
        <v>282</v>
      </c>
      <c r="M4" s="448" t="s">
        <v>283</v>
      </c>
      <c r="N4" s="448" t="s">
        <v>284</v>
      </c>
      <c r="O4" s="448" t="s">
        <v>285</v>
      </c>
      <c r="P4" s="541" t="s">
        <v>3</v>
      </c>
      <c r="Q4" s="542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322</v>
      </c>
    </row>
    <row r="7" spans="1:17" ht="14.4" customHeight="1" x14ac:dyDescent="0.3">
      <c r="A7" s="19" t="s">
        <v>35</v>
      </c>
      <c r="B7" s="55">
        <v>31470.246582677901</v>
      </c>
      <c r="C7" s="56">
        <v>2622.5205485564902</v>
      </c>
      <c r="D7" s="56">
        <v>2450.4156800000001</v>
      </c>
      <c r="E7" s="56">
        <v>2998.8842300000001</v>
      </c>
      <c r="F7" s="56">
        <v>2590.6255700000002</v>
      </c>
      <c r="G7" s="56">
        <v>2182.5805700000001</v>
      </c>
      <c r="H7" s="56">
        <v>2644.7303900000002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12867.236440000001</v>
      </c>
      <c r="Q7" s="185">
        <v>0.98128774983900002</v>
      </c>
    </row>
    <row r="8" spans="1:17" ht="14.4" customHeight="1" x14ac:dyDescent="0.3">
      <c r="A8" s="19" t="s">
        <v>36</v>
      </c>
      <c r="B8" s="55">
        <v>11.717318675694999</v>
      </c>
      <c r="C8" s="56">
        <v>0.97644322297399999</v>
      </c>
      <c r="D8" s="56">
        <v>2.1680000000000001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2.1680000000000001</v>
      </c>
      <c r="Q8" s="185">
        <v>0.44406063742099999</v>
      </c>
    </row>
    <row r="9" spans="1:17" ht="14.4" customHeight="1" x14ac:dyDescent="0.3">
      <c r="A9" s="19" t="s">
        <v>37</v>
      </c>
      <c r="B9" s="55">
        <v>2995.4788964289701</v>
      </c>
      <c r="C9" s="56">
        <v>249.62324136908001</v>
      </c>
      <c r="D9" s="56">
        <v>242.78618</v>
      </c>
      <c r="E9" s="56">
        <v>244.63409999999999</v>
      </c>
      <c r="F9" s="56">
        <v>237.85479000000001</v>
      </c>
      <c r="G9" s="56">
        <v>281.53521000000001</v>
      </c>
      <c r="H9" s="56">
        <v>248.16436999999999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1254.9746500000001</v>
      </c>
      <c r="Q9" s="185">
        <v>1.0054950357320001</v>
      </c>
    </row>
    <row r="10" spans="1:17" ht="14.4" customHeight="1" x14ac:dyDescent="0.3">
      <c r="A10" s="19" t="s">
        <v>38</v>
      </c>
      <c r="B10" s="55">
        <v>144.71271903282701</v>
      </c>
      <c r="C10" s="56">
        <v>12.059393252734999</v>
      </c>
      <c r="D10" s="56">
        <v>13.01061</v>
      </c>
      <c r="E10" s="56">
        <v>10.661390000000001</v>
      </c>
      <c r="F10" s="56">
        <v>11.38485</v>
      </c>
      <c r="G10" s="56">
        <v>9.1880699999999997</v>
      </c>
      <c r="H10" s="56">
        <v>7.3028199999999996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51.547739999999997</v>
      </c>
      <c r="Q10" s="185">
        <v>0.85489773688699999</v>
      </c>
    </row>
    <row r="11" spans="1:17" ht="14.4" customHeight="1" x14ac:dyDescent="0.3">
      <c r="A11" s="19" t="s">
        <v>39</v>
      </c>
      <c r="B11" s="55">
        <v>228.256050225612</v>
      </c>
      <c r="C11" s="56">
        <v>19.021337518801001</v>
      </c>
      <c r="D11" s="56">
        <v>25.110469999999999</v>
      </c>
      <c r="E11" s="56">
        <v>28.75189</v>
      </c>
      <c r="F11" s="56">
        <v>43.146090000000001</v>
      </c>
      <c r="G11" s="56">
        <v>26.25461</v>
      </c>
      <c r="H11" s="56">
        <v>19.030280000000001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142.29334</v>
      </c>
      <c r="Q11" s="185">
        <v>1.4961444205409999</v>
      </c>
    </row>
    <row r="12" spans="1:17" ht="14.4" customHeight="1" x14ac:dyDescent="0.3">
      <c r="A12" s="19" t="s">
        <v>40</v>
      </c>
      <c r="B12" s="55">
        <v>35.416862363961997</v>
      </c>
      <c r="C12" s="56">
        <v>2.9514051969959998</v>
      </c>
      <c r="D12" s="56">
        <v>0.25984000000000002</v>
      </c>
      <c r="E12" s="56">
        <v>0</v>
      </c>
      <c r="F12" s="56">
        <v>0.50080000000000002</v>
      </c>
      <c r="G12" s="56">
        <v>23.783100000000001</v>
      </c>
      <c r="H12" s="56">
        <v>6.2E-2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24.605740000000001</v>
      </c>
      <c r="Q12" s="185">
        <v>1.667391520827</v>
      </c>
    </row>
    <row r="13" spans="1:17" ht="14.4" customHeight="1" x14ac:dyDescent="0.3">
      <c r="A13" s="19" t="s">
        <v>41</v>
      </c>
      <c r="B13" s="55">
        <v>61</v>
      </c>
      <c r="C13" s="56">
        <v>5.083333333333</v>
      </c>
      <c r="D13" s="56">
        <v>13.32367</v>
      </c>
      <c r="E13" s="56">
        <v>2.6029800000000001</v>
      </c>
      <c r="F13" s="56">
        <v>3.1211000000000002</v>
      </c>
      <c r="G13" s="56">
        <v>3.4303499999999998</v>
      </c>
      <c r="H13" s="56">
        <v>4.3753200000000003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26.85342</v>
      </c>
      <c r="Q13" s="185">
        <v>1.0565279999999999</v>
      </c>
    </row>
    <row r="14" spans="1:17" ht="14.4" customHeight="1" x14ac:dyDescent="0.3">
      <c r="A14" s="19" t="s">
        <v>42</v>
      </c>
      <c r="B14" s="55">
        <v>2195.2028034166601</v>
      </c>
      <c r="C14" s="56">
        <v>182.933566951388</v>
      </c>
      <c r="D14" s="56">
        <v>293.88</v>
      </c>
      <c r="E14" s="56">
        <v>230.81700000000001</v>
      </c>
      <c r="F14" s="56">
        <v>205.858</v>
      </c>
      <c r="G14" s="56">
        <v>173.67</v>
      </c>
      <c r="H14" s="56">
        <v>145.07400000000001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1049.299</v>
      </c>
      <c r="Q14" s="185">
        <v>1.1471913192159999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322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322</v>
      </c>
    </row>
    <row r="17" spans="1:17" ht="14.4" customHeight="1" x14ac:dyDescent="0.3">
      <c r="A17" s="19" t="s">
        <v>45</v>
      </c>
      <c r="B17" s="55">
        <v>298.59169671361502</v>
      </c>
      <c r="C17" s="56">
        <v>24.882641392800998</v>
      </c>
      <c r="D17" s="56">
        <v>152.35288</v>
      </c>
      <c r="E17" s="56">
        <v>65.25788</v>
      </c>
      <c r="F17" s="56">
        <v>48.01567</v>
      </c>
      <c r="G17" s="56">
        <v>119.37081000000001</v>
      </c>
      <c r="H17" s="56">
        <v>46.751579999999997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431.74882000000002</v>
      </c>
      <c r="Q17" s="185">
        <v>3.4702812549859998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15.619</v>
      </c>
      <c r="F18" s="56">
        <v>18.491</v>
      </c>
      <c r="G18" s="56">
        <v>2.4630000000000001</v>
      </c>
      <c r="H18" s="56">
        <v>13.113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49.686</v>
      </c>
      <c r="Q18" s="185" t="s">
        <v>322</v>
      </c>
    </row>
    <row r="19" spans="1:17" ht="14.4" customHeight="1" x14ac:dyDescent="0.3">
      <c r="A19" s="19" t="s">
        <v>47</v>
      </c>
      <c r="B19" s="55">
        <v>2646.3821069836699</v>
      </c>
      <c r="C19" s="56">
        <v>220.53184224863901</v>
      </c>
      <c r="D19" s="56">
        <v>243.02513999999999</v>
      </c>
      <c r="E19" s="56">
        <v>284.37481000000002</v>
      </c>
      <c r="F19" s="56">
        <v>299.84352999999999</v>
      </c>
      <c r="G19" s="56">
        <v>255.50285</v>
      </c>
      <c r="H19" s="56">
        <v>242.58187000000001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1325.3281999999999</v>
      </c>
      <c r="Q19" s="185">
        <v>1.201938174992</v>
      </c>
    </row>
    <row r="20" spans="1:17" ht="14.4" customHeight="1" x14ac:dyDescent="0.3">
      <c r="A20" s="19" t="s">
        <v>48</v>
      </c>
      <c r="B20" s="55">
        <v>26063</v>
      </c>
      <c r="C20" s="56">
        <v>2171.9166666666702</v>
      </c>
      <c r="D20" s="56">
        <v>2204.75621</v>
      </c>
      <c r="E20" s="56">
        <v>2418.1589199999999</v>
      </c>
      <c r="F20" s="56">
        <v>2250.7631500000002</v>
      </c>
      <c r="G20" s="56">
        <v>2254.5524099999998</v>
      </c>
      <c r="H20" s="56">
        <v>2258.9074900000001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11387.13818</v>
      </c>
      <c r="Q20" s="185">
        <v>1.0485796582119999</v>
      </c>
    </row>
    <row r="21" spans="1:17" ht="14.4" customHeight="1" x14ac:dyDescent="0.3">
      <c r="A21" s="20" t="s">
        <v>49</v>
      </c>
      <c r="B21" s="55">
        <v>12426</v>
      </c>
      <c r="C21" s="56">
        <v>1035.5</v>
      </c>
      <c r="D21" s="56">
        <v>960.88900000000001</v>
      </c>
      <c r="E21" s="56">
        <v>960.88900000000001</v>
      </c>
      <c r="F21" s="56">
        <v>961.054000000001</v>
      </c>
      <c r="G21" s="56">
        <v>950.53899999999999</v>
      </c>
      <c r="H21" s="56">
        <v>966.12199999999996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4799.4930000000004</v>
      </c>
      <c r="Q21" s="185">
        <v>0.92699043940100001</v>
      </c>
    </row>
    <row r="22" spans="1:17" ht="14.4" customHeight="1" x14ac:dyDescent="0.3">
      <c r="A22" s="19" t="s">
        <v>50</v>
      </c>
      <c r="B22" s="55">
        <v>1</v>
      </c>
      <c r="C22" s="56">
        <v>8.3333333332999998E-2</v>
      </c>
      <c r="D22" s="56">
        <v>0</v>
      </c>
      <c r="E22" s="56">
        <v>0</v>
      </c>
      <c r="F22" s="56">
        <v>10.042999999999999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10.042999999999999</v>
      </c>
      <c r="Q22" s="185">
        <v>24.103200000000001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11.689759999996999</v>
      </c>
      <c r="E24" s="56">
        <v>1.3</v>
      </c>
      <c r="F24" s="56">
        <v>0.97979000000000005</v>
      </c>
      <c r="G24" s="56">
        <v>4.5999999999989996</v>
      </c>
      <c r="H24" s="56">
        <v>3.880000000001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22.449549999997998</v>
      </c>
      <c r="Q24" s="185"/>
    </row>
    <row r="25" spans="1:17" ht="14.4" customHeight="1" x14ac:dyDescent="0.3">
      <c r="A25" s="21" t="s">
        <v>53</v>
      </c>
      <c r="B25" s="58">
        <v>78577.005036518894</v>
      </c>
      <c r="C25" s="59">
        <v>6548.08375304324</v>
      </c>
      <c r="D25" s="59">
        <v>6613.6674400000002</v>
      </c>
      <c r="E25" s="59">
        <v>7261.9512000000004</v>
      </c>
      <c r="F25" s="59">
        <v>6681.6813400000101</v>
      </c>
      <c r="G25" s="59">
        <v>6287.4699799999999</v>
      </c>
      <c r="H25" s="59">
        <v>6600.09512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33444.865080000003</v>
      </c>
      <c r="Q25" s="186">
        <v>1.0215161058210001</v>
      </c>
    </row>
    <row r="26" spans="1:17" ht="14.4" customHeight="1" x14ac:dyDescent="0.3">
      <c r="A26" s="19" t="s">
        <v>54</v>
      </c>
      <c r="B26" s="55">
        <v>4383.2781805755603</v>
      </c>
      <c r="C26" s="56">
        <v>365.27318171463003</v>
      </c>
      <c r="D26" s="56">
        <v>313.00747999999999</v>
      </c>
      <c r="E26" s="56">
        <v>325.30457000000001</v>
      </c>
      <c r="F26" s="56">
        <v>371.42655000000002</v>
      </c>
      <c r="G26" s="56">
        <v>356.31583000000001</v>
      </c>
      <c r="H26" s="56">
        <v>375.21575000000001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1741.27018</v>
      </c>
      <c r="Q26" s="185">
        <v>0.953407075672</v>
      </c>
    </row>
    <row r="27" spans="1:17" ht="14.4" customHeight="1" x14ac:dyDescent="0.3">
      <c r="A27" s="22" t="s">
        <v>55</v>
      </c>
      <c r="B27" s="58">
        <v>82960.283217094402</v>
      </c>
      <c r="C27" s="59">
        <v>6913.3569347578696</v>
      </c>
      <c r="D27" s="59">
        <v>6926.6749200000004</v>
      </c>
      <c r="E27" s="59">
        <v>7587.2557699999998</v>
      </c>
      <c r="F27" s="59">
        <v>7053.1078900000102</v>
      </c>
      <c r="G27" s="59">
        <v>6643.7858100000003</v>
      </c>
      <c r="H27" s="59">
        <v>6975.3108700000003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35186.135260000003</v>
      </c>
      <c r="Q27" s="186">
        <v>1.0179175064170001</v>
      </c>
    </row>
    <row r="28" spans="1:17" ht="14.4" customHeight="1" x14ac:dyDescent="0.3">
      <c r="A28" s="20" t="s">
        <v>56</v>
      </c>
      <c r="B28" s="55">
        <v>20</v>
      </c>
      <c r="C28" s="56">
        <v>1.6666666666659999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5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322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4.0388400000000004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4.0388400000000004</v>
      </c>
      <c r="Q31" s="187" t="s">
        <v>322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286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38" t="s">
        <v>61</v>
      </c>
      <c r="B1" s="538"/>
      <c r="C1" s="538"/>
      <c r="D1" s="538"/>
      <c r="E1" s="538"/>
      <c r="F1" s="538"/>
      <c r="G1" s="538"/>
      <c r="H1" s="543"/>
      <c r="I1" s="543"/>
      <c r="J1" s="543"/>
      <c r="K1" s="543"/>
    </row>
    <row r="2" spans="1:11" s="64" customFormat="1" ht="14.4" customHeight="1" thickBot="1" x14ac:dyDescent="0.35">
      <c r="A2" s="374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39" t="s">
        <v>62</v>
      </c>
      <c r="C3" s="540"/>
      <c r="D3" s="540"/>
      <c r="E3" s="540"/>
      <c r="F3" s="546" t="s">
        <v>63</v>
      </c>
      <c r="G3" s="540"/>
      <c r="H3" s="540"/>
      <c r="I3" s="540"/>
      <c r="J3" s="540"/>
      <c r="K3" s="547"/>
    </row>
    <row r="4" spans="1:11" ht="14.4" customHeight="1" x14ac:dyDescent="0.3">
      <c r="A4" s="102"/>
      <c r="B4" s="544"/>
      <c r="C4" s="545"/>
      <c r="D4" s="545"/>
      <c r="E4" s="545"/>
      <c r="F4" s="548" t="s">
        <v>287</v>
      </c>
      <c r="G4" s="550" t="s">
        <v>64</v>
      </c>
      <c r="H4" s="259" t="s">
        <v>183</v>
      </c>
      <c r="I4" s="548" t="s">
        <v>65</v>
      </c>
      <c r="J4" s="550" t="s">
        <v>297</v>
      </c>
      <c r="K4" s="551" t="s">
        <v>288</v>
      </c>
    </row>
    <row r="5" spans="1:11" ht="42" thickBot="1" x14ac:dyDescent="0.35">
      <c r="A5" s="103"/>
      <c r="B5" s="28" t="s">
        <v>290</v>
      </c>
      <c r="C5" s="29" t="s">
        <v>291</v>
      </c>
      <c r="D5" s="30" t="s">
        <v>292</v>
      </c>
      <c r="E5" s="30" t="s">
        <v>293</v>
      </c>
      <c r="F5" s="549"/>
      <c r="G5" s="549"/>
      <c r="H5" s="29" t="s">
        <v>289</v>
      </c>
      <c r="I5" s="549"/>
      <c r="J5" s="549"/>
      <c r="K5" s="552"/>
    </row>
    <row r="6" spans="1:11" ht="14.4" customHeight="1" thickBot="1" x14ac:dyDescent="0.35">
      <c r="A6" s="698" t="s">
        <v>324</v>
      </c>
      <c r="B6" s="680">
        <v>78238.415191801498</v>
      </c>
      <c r="C6" s="680">
        <v>77605.040970000002</v>
      </c>
      <c r="D6" s="681">
        <v>-633.37422180150998</v>
      </c>
      <c r="E6" s="682">
        <v>0.99190456222400003</v>
      </c>
      <c r="F6" s="680">
        <v>78577.005036518894</v>
      </c>
      <c r="G6" s="681">
        <v>32740.4187652162</v>
      </c>
      <c r="H6" s="683">
        <v>6600.09512</v>
      </c>
      <c r="I6" s="680">
        <v>33444.865080000003</v>
      </c>
      <c r="J6" s="681">
        <v>704.446314783807</v>
      </c>
      <c r="K6" s="684">
        <v>0.42563171075799999</v>
      </c>
    </row>
    <row r="7" spans="1:11" ht="14.4" customHeight="1" thickBot="1" x14ac:dyDescent="0.35">
      <c r="A7" s="699" t="s">
        <v>325</v>
      </c>
      <c r="B7" s="680">
        <v>37798.519934163996</v>
      </c>
      <c r="C7" s="680">
        <v>36516.862439999997</v>
      </c>
      <c r="D7" s="681">
        <v>-1281.6574941639699</v>
      </c>
      <c r="E7" s="682">
        <v>0.96609238942599995</v>
      </c>
      <c r="F7" s="680">
        <v>37142.031232821602</v>
      </c>
      <c r="G7" s="681">
        <v>15475.846347008999</v>
      </c>
      <c r="H7" s="683">
        <v>3068.73918</v>
      </c>
      <c r="I7" s="680">
        <v>15418.97833</v>
      </c>
      <c r="J7" s="681">
        <v>-56.868017008993</v>
      </c>
      <c r="K7" s="684">
        <v>0.41513557062400003</v>
      </c>
    </row>
    <row r="8" spans="1:11" ht="14.4" customHeight="1" thickBot="1" x14ac:dyDescent="0.35">
      <c r="A8" s="700" t="s">
        <v>326</v>
      </c>
      <c r="B8" s="680">
        <v>35610.124969537297</v>
      </c>
      <c r="C8" s="680">
        <v>34343.163439999997</v>
      </c>
      <c r="D8" s="681">
        <v>-1266.96152953726</v>
      </c>
      <c r="E8" s="682">
        <v>0.96442131189799996</v>
      </c>
      <c r="F8" s="680">
        <v>34946.828429404901</v>
      </c>
      <c r="G8" s="681">
        <v>14561.1785122521</v>
      </c>
      <c r="H8" s="683">
        <v>2923.66518</v>
      </c>
      <c r="I8" s="680">
        <v>14369.679330000001</v>
      </c>
      <c r="J8" s="681">
        <v>-191.49918225204999</v>
      </c>
      <c r="K8" s="684">
        <v>0.41118693672000001</v>
      </c>
    </row>
    <row r="9" spans="1:11" ht="14.4" customHeight="1" thickBot="1" x14ac:dyDescent="0.35">
      <c r="A9" s="701" t="s">
        <v>327</v>
      </c>
      <c r="B9" s="685">
        <v>0</v>
      </c>
      <c r="C9" s="685">
        <v>6.0000000000000002E-5</v>
      </c>
      <c r="D9" s="686">
        <v>6.0000000000000002E-5</v>
      </c>
      <c r="E9" s="687" t="s">
        <v>322</v>
      </c>
      <c r="F9" s="685">
        <v>0</v>
      </c>
      <c r="G9" s="686">
        <v>0</v>
      </c>
      <c r="H9" s="688">
        <v>0</v>
      </c>
      <c r="I9" s="685">
        <v>0</v>
      </c>
      <c r="J9" s="686">
        <v>0</v>
      </c>
      <c r="K9" s="689" t="s">
        <v>322</v>
      </c>
    </row>
    <row r="10" spans="1:11" ht="14.4" customHeight="1" thickBot="1" x14ac:dyDescent="0.35">
      <c r="A10" s="702" t="s">
        <v>328</v>
      </c>
      <c r="B10" s="680">
        <v>0</v>
      </c>
      <c r="C10" s="680">
        <v>6.0000000000000002E-5</v>
      </c>
      <c r="D10" s="681">
        <v>6.0000000000000002E-5</v>
      </c>
      <c r="E10" s="690" t="s">
        <v>322</v>
      </c>
      <c r="F10" s="680">
        <v>0</v>
      </c>
      <c r="G10" s="681">
        <v>0</v>
      </c>
      <c r="H10" s="683">
        <v>0</v>
      </c>
      <c r="I10" s="680">
        <v>0</v>
      </c>
      <c r="J10" s="681">
        <v>0</v>
      </c>
      <c r="K10" s="691" t="s">
        <v>322</v>
      </c>
    </row>
    <row r="11" spans="1:11" ht="14.4" customHeight="1" thickBot="1" x14ac:dyDescent="0.35">
      <c r="A11" s="701" t="s">
        <v>329</v>
      </c>
      <c r="B11" s="685">
        <v>32161.0504322286</v>
      </c>
      <c r="C11" s="685">
        <v>31155.037939999998</v>
      </c>
      <c r="D11" s="686">
        <v>-1006.01249222859</v>
      </c>
      <c r="E11" s="692">
        <v>0.96871953873600003</v>
      </c>
      <c r="F11" s="685">
        <v>31470.246582677901</v>
      </c>
      <c r="G11" s="686">
        <v>13112.602742782399</v>
      </c>
      <c r="H11" s="688">
        <v>2644.7303900000002</v>
      </c>
      <c r="I11" s="685">
        <v>12867.236440000001</v>
      </c>
      <c r="J11" s="686">
        <v>-245.36630278244201</v>
      </c>
      <c r="K11" s="693">
        <v>0.40886989576600002</v>
      </c>
    </row>
    <row r="12" spans="1:11" ht="14.4" customHeight="1" thickBot="1" x14ac:dyDescent="0.35">
      <c r="A12" s="702" t="s">
        <v>330</v>
      </c>
      <c r="B12" s="680">
        <v>187.00001688226399</v>
      </c>
      <c r="C12" s="680">
        <v>174.47484</v>
      </c>
      <c r="D12" s="681">
        <v>-12.525176882263001</v>
      </c>
      <c r="E12" s="682">
        <v>0.93302045052600002</v>
      </c>
      <c r="F12" s="680">
        <v>200</v>
      </c>
      <c r="G12" s="681">
        <v>83.333333333333002</v>
      </c>
      <c r="H12" s="683">
        <v>4.63842</v>
      </c>
      <c r="I12" s="680">
        <v>37.685070000000003</v>
      </c>
      <c r="J12" s="681">
        <v>-45.648263333332999</v>
      </c>
      <c r="K12" s="684">
        <v>0.18842534999999999</v>
      </c>
    </row>
    <row r="13" spans="1:11" ht="14.4" customHeight="1" thickBot="1" x14ac:dyDescent="0.35">
      <c r="A13" s="702" t="s">
        <v>331</v>
      </c>
      <c r="B13" s="680">
        <v>24771.562694582299</v>
      </c>
      <c r="C13" s="680">
        <v>25701.778900000001</v>
      </c>
      <c r="D13" s="681">
        <v>930.21620541767697</v>
      </c>
      <c r="E13" s="682">
        <v>1.0375517772889999</v>
      </c>
      <c r="F13" s="680">
        <v>25500</v>
      </c>
      <c r="G13" s="681">
        <v>10625</v>
      </c>
      <c r="H13" s="683">
        <v>2265.3874000000001</v>
      </c>
      <c r="I13" s="680">
        <v>10701.593800000001</v>
      </c>
      <c r="J13" s="681">
        <v>76.593800000002005</v>
      </c>
      <c r="K13" s="684">
        <v>0.419670345098</v>
      </c>
    </row>
    <row r="14" spans="1:11" ht="14.4" customHeight="1" thickBot="1" x14ac:dyDescent="0.35">
      <c r="A14" s="702" t="s">
        <v>332</v>
      </c>
      <c r="B14" s="680">
        <v>4500.07372054606</v>
      </c>
      <c r="C14" s="680">
        <v>4012.4842699999999</v>
      </c>
      <c r="D14" s="681">
        <v>-487.58945054606301</v>
      </c>
      <c r="E14" s="682">
        <v>0.89164856381699997</v>
      </c>
      <c r="F14" s="680">
        <v>4500</v>
      </c>
      <c r="G14" s="681">
        <v>1875</v>
      </c>
      <c r="H14" s="683">
        <v>171.03328999999999</v>
      </c>
      <c r="I14" s="680">
        <v>1204.7156500000001</v>
      </c>
      <c r="J14" s="681">
        <v>-670.28434999999899</v>
      </c>
      <c r="K14" s="684">
        <v>0.26771458888799998</v>
      </c>
    </row>
    <row r="15" spans="1:11" ht="14.4" customHeight="1" thickBot="1" x14ac:dyDescent="0.35">
      <c r="A15" s="702" t="s">
        <v>333</v>
      </c>
      <c r="B15" s="680">
        <v>1.0000000902790001</v>
      </c>
      <c r="C15" s="680">
        <v>0.23188</v>
      </c>
      <c r="D15" s="681">
        <v>-0.76812009027899997</v>
      </c>
      <c r="E15" s="682">
        <v>0.23187997906499999</v>
      </c>
      <c r="F15" s="680">
        <v>0.24658267787400001</v>
      </c>
      <c r="G15" s="681">
        <v>0.102742782447</v>
      </c>
      <c r="H15" s="683">
        <v>0</v>
      </c>
      <c r="I15" s="680">
        <v>0</v>
      </c>
      <c r="J15" s="681">
        <v>-0.102742782447</v>
      </c>
      <c r="K15" s="684">
        <v>0</v>
      </c>
    </row>
    <row r="16" spans="1:11" ht="14.4" customHeight="1" thickBot="1" x14ac:dyDescent="0.35">
      <c r="A16" s="702" t="s">
        <v>334</v>
      </c>
      <c r="B16" s="680">
        <v>2700</v>
      </c>
      <c r="C16" s="680">
        <v>1265.6540500000001</v>
      </c>
      <c r="D16" s="681">
        <v>-1434.3459499999999</v>
      </c>
      <c r="E16" s="682">
        <v>0.46876075925900001</v>
      </c>
      <c r="F16" s="680">
        <v>1270</v>
      </c>
      <c r="G16" s="681">
        <v>529.16666666666697</v>
      </c>
      <c r="H16" s="683">
        <v>203.67128</v>
      </c>
      <c r="I16" s="680">
        <v>923.24192000000005</v>
      </c>
      <c r="J16" s="681">
        <v>394.07525333333302</v>
      </c>
      <c r="K16" s="684">
        <v>0.72696214173200002</v>
      </c>
    </row>
    <row r="17" spans="1:11" ht="14.4" customHeight="1" thickBot="1" x14ac:dyDescent="0.35">
      <c r="A17" s="702" t="s">
        <v>335</v>
      </c>
      <c r="B17" s="680">
        <v>1.414000127655</v>
      </c>
      <c r="C17" s="680">
        <v>0.413999999999</v>
      </c>
      <c r="D17" s="681">
        <v>-1.0000001276549999</v>
      </c>
      <c r="E17" s="682">
        <v>0.29278639506600002</v>
      </c>
      <c r="F17" s="680">
        <v>0</v>
      </c>
      <c r="G17" s="681">
        <v>0</v>
      </c>
      <c r="H17" s="683">
        <v>0</v>
      </c>
      <c r="I17" s="680">
        <v>0</v>
      </c>
      <c r="J17" s="681">
        <v>0</v>
      </c>
      <c r="K17" s="691" t="s">
        <v>322</v>
      </c>
    </row>
    <row r="18" spans="1:11" ht="14.4" customHeight="1" thickBot="1" x14ac:dyDescent="0.35">
      <c r="A18" s="701" t="s">
        <v>336</v>
      </c>
      <c r="B18" s="685">
        <v>10.586447898659999</v>
      </c>
      <c r="C18" s="685">
        <v>11.08</v>
      </c>
      <c r="D18" s="686">
        <v>0.49355210133900002</v>
      </c>
      <c r="E18" s="692">
        <v>1.046621124107</v>
      </c>
      <c r="F18" s="685">
        <v>11.717318675694999</v>
      </c>
      <c r="G18" s="686">
        <v>4.8822161148729997</v>
      </c>
      <c r="H18" s="688">
        <v>0</v>
      </c>
      <c r="I18" s="685">
        <v>2.1680000000000001</v>
      </c>
      <c r="J18" s="686">
        <v>-2.714216114873</v>
      </c>
      <c r="K18" s="693">
        <v>0.185025265592</v>
      </c>
    </row>
    <row r="19" spans="1:11" ht="14.4" customHeight="1" thickBot="1" x14ac:dyDescent="0.35">
      <c r="A19" s="702" t="s">
        <v>337</v>
      </c>
      <c r="B19" s="680">
        <v>10.586447898659999</v>
      </c>
      <c r="C19" s="680">
        <v>11.08</v>
      </c>
      <c r="D19" s="681">
        <v>0.49355210133900002</v>
      </c>
      <c r="E19" s="682">
        <v>1.046621124107</v>
      </c>
      <c r="F19" s="680">
        <v>11.717318675694999</v>
      </c>
      <c r="G19" s="681">
        <v>4.8822161148729997</v>
      </c>
      <c r="H19" s="683">
        <v>0</v>
      </c>
      <c r="I19" s="680">
        <v>2.1680000000000001</v>
      </c>
      <c r="J19" s="681">
        <v>-2.714216114873</v>
      </c>
      <c r="K19" s="684">
        <v>0.185025265592</v>
      </c>
    </row>
    <row r="20" spans="1:11" ht="14.4" customHeight="1" thickBot="1" x14ac:dyDescent="0.35">
      <c r="A20" s="701" t="s">
        <v>338</v>
      </c>
      <c r="B20" s="685">
        <v>2994.5592903472502</v>
      </c>
      <c r="C20" s="685">
        <v>2754.97075</v>
      </c>
      <c r="D20" s="686">
        <v>-239.58854034724499</v>
      </c>
      <c r="E20" s="692">
        <v>0.91999205321400002</v>
      </c>
      <c r="F20" s="685">
        <v>2995.4788964289701</v>
      </c>
      <c r="G20" s="686">
        <v>1248.1162068454</v>
      </c>
      <c r="H20" s="688">
        <v>248.16436999999999</v>
      </c>
      <c r="I20" s="685">
        <v>1254.9746500000001</v>
      </c>
      <c r="J20" s="686">
        <v>6.8584431545979996</v>
      </c>
      <c r="K20" s="693">
        <v>0.41895626488799997</v>
      </c>
    </row>
    <row r="21" spans="1:11" ht="14.4" customHeight="1" thickBot="1" x14ac:dyDescent="0.35">
      <c r="A21" s="702" t="s">
        <v>339</v>
      </c>
      <c r="B21" s="680">
        <v>1.0000000902790001</v>
      </c>
      <c r="C21" s="680">
        <v>0.2165</v>
      </c>
      <c r="D21" s="681">
        <v>-0.78350009027900003</v>
      </c>
      <c r="E21" s="682">
        <v>0.21649998045400001</v>
      </c>
      <c r="F21" s="680">
        <v>0.21492766999599999</v>
      </c>
      <c r="G21" s="681">
        <v>8.9553195830999993E-2</v>
      </c>
      <c r="H21" s="683">
        <v>0</v>
      </c>
      <c r="I21" s="680">
        <v>0</v>
      </c>
      <c r="J21" s="681">
        <v>-8.9553195830999993E-2</v>
      </c>
      <c r="K21" s="684">
        <v>0</v>
      </c>
    </row>
    <row r="22" spans="1:11" ht="14.4" customHeight="1" thickBot="1" x14ac:dyDescent="0.35">
      <c r="A22" s="702" t="s">
        <v>340</v>
      </c>
      <c r="B22" s="680">
        <v>0.55902005046799996</v>
      </c>
      <c r="C22" s="680">
        <v>0.27224999999999999</v>
      </c>
      <c r="D22" s="681">
        <v>-0.28677005046800003</v>
      </c>
      <c r="E22" s="682">
        <v>0.48701294304499998</v>
      </c>
      <c r="F22" s="680">
        <v>0.26396875896799998</v>
      </c>
      <c r="G22" s="681">
        <v>0.10998698290300001</v>
      </c>
      <c r="H22" s="683">
        <v>0</v>
      </c>
      <c r="I22" s="680">
        <v>0</v>
      </c>
      <c r="J22" s="681">
        <v>-0.10998698290300001</v>
      </c>
      <c r="K22" s="684">
        <v>0</v>
      </c>
    </row>
    <row r="23" spans="1:11" ht="14.4" customHeight="1" thickBot="1" x14ac:dyDescent="0.35">
      <c r="A23" s="702" t="s">
        <v>341</v>
      </c>
      <c r="B23" s="680">
        <v>23.000002076428</v>
      </c>
      <c r="C23" s="680">
        <v>27.655149999999999</v>
      </c>
      <c r="D23" s="681">
        <v>4.6551479235709996</v>
      </c>
      <c r="E23" s="682">
        <v>1.202397717535</v>
      </c>
      <c r="F23" s="680">
        <v>35</v>
      </c>
      <c r="G23" s="681">
        <v>14.583333333333</v>
      </c>
      <c r="H23" s="683">
        <v>5.61754</v>
      </c>
      <c r="I23" s="680">
        <v>15.84318</v>
      </c>
      <c r="J23" s="681">
        <v>1.259846666666</v>
      </c>
      <c r="K23" s="684">
        <v>0.45266228571400002</v>
      </c>
    </row>
    <row r="24" spans="1:11" ht="14.4" customHeight="1" thickBot="1" x14ac:dyDescent="0.35">
      <c r="A24" s="702" t="s">
        <v>342</v>
      </c>
      <c r="B24" s="680">
        <v>2898.0002616299498</v>
      </c>
      <c r="C24" s="680">
        <v>2661.9624800000001</v>
      </c>
      <c r="D24" s="681">
        <v>-236.03778162994601</v>
      </c>
      <c r="E24" s="682">
        <v>0.91855149747300002</v>
      </c>
      <c r="F24" s="680">
        <v>2885</v>
      </c>
      <c r="G24" s="681">
        <v>1202.0833333333301</v>
      </c>
      <c r="H24" s="683">
        <v>237.31933000000001</v>
      </c>
      <c r="I24" s="680">
        <v>1215.6118100000001</v>
      </c>
      <c r="J24" s="681">
        <v>13.528476666667</v>
      </c>
      <c r="K24" s="684">
        <v>0.42135591334400002</v>
      </c>
    </row>
    <row r="25" spans="1:11" ht="14.4" customHeight="1" thickBot="1" x14ac:dyDescent="0.35">
      <c r="A25" s="702" t="s">
        <v>343</v>
      </c>
      <c r="B25" s="680">
        <v>10.000000902794</v>
      </c>
      <c r="C25" s="680">
        <v>9.3126200000000008</v>
      </c>
      <c r="D25" s="681">
        <v>-0.68738090279399999</v>
      </c>
      <c r="E25" s="682">
        <v>0.93126191592600005</v>
      </c>
      <c r="F25" s="680">
        <v>10</v>
      </c>
      <c r="G25" s="681">
        <v>4.1666666666659999</v>
      </c>
      <c r="H25" s="683">
        <v>0.63300000000000001</v>
      </c>
      <c r="I25" s="680">
        <v>3.1869999999999998</v>
      </c>
      <c r="J25" s="681">
        <v>-0.979666666666</v>
      </c>
      <c r="K25" s="684">
        <v>0.31869999999999998</v>
      </c>
    </row>
    <row r="26" spans="1:11" ht="14.4" customHeight="1" thickBot="1" x14ac:dyDescent="0.35">
      <c r="A26" s="702" t="s">
        <v>344</v>
      </c>
      <c r="B26" s="680">
        <v>62.000005597327998</v>
      </c>
      <c r="C26" s="680">
        <v>55.551749999999998</v>
      </c>
      <c r="D26" s="681">
        <v>-6.448255597328</v>
      </c>
      <c r="E26" s="682">
        <v>0.89599588685099996</v>
      </c>
      <c r="F26" s="680">
        <v>65</v>
      </c>
      <c r="G26" s="681">
        <v>27.083333333333002</v>
      </c>
      <c r="H26" s="683">
        <v>4.5632799999999998</v>
      </c>
      <c r="I26" s="680">
        <v>20.270219999999998</v>
      </c>
      <c r="J26" s="681">
        <v>-6.8131133333329998</v>
      </c>
      <c r="K26" s="684">
        <v>0.311849538461</v>
      </c>
    </row>
    <row r="27" spans="1:11" ht="14.4" customHeight="1" thickBot="1" x14ac:dyDescent="0.35">
      <c r="A27" s="702" t="s">
        <v>345</v>
      </c>
      <c r="B27" s="680">
        <v>0</v>
      </c>
      <c r="C27" s="680">
        <v>0</v>
      </c>
      <c r="D27" s="681">
        <v>0</v>
      </c>
      <c r="E27" s="682">
        <v>1</v>
      </c>
      <c r="F27" s="680">
        <v>0</v>
      </c>
      <c r="G27" s="681">
        <v>0</v>
      </c>
      <c r="H27" s="683">
        <v>3.1220000000000001E-2</v>
      </c>
      <c r="I27" s="680">
        <v>6.2440000000000002E-2</v>
      </c>
      <c r="J27" s="681">
        <v>6.2440000000000002E-2</v>
      </c>
      <c r="K27" s="691" t="s">
        <v>346</v>
      </c>
    </row>
    <row r="28" spans="1:11" ht="14.4" customHeight="1" thickBot="1" x14ac:dyDescent="0.35">
      <c r="A28" s="701" t="s">
        <v>347</v>
      </c>
      <c r="B28" s="685">
        <v>129.37131454852599</v>
      </c>
      <c r="C28" s="685">
        <v>130.85377</v>
      </c>
      <c r="D28" s="686">
        <v>1.482455451474</v>
      </c>
      <c r="E28" s="692">
        <v>1.011458919287</v>
      </c>
      <c r="F28" s="685">
        <v>144.71271903282701</v>
      </c>
      <c r="G28" s="686">
        <v>60.296966263677</v>
      </c>
      <c r="H28" s="688">
        <v>7.3028199999999996</v>
      </c>
      <c r="I28" s="685">
        <v>51.547739999999997</v>
      </c>
      <c r="J28" s="686">
        <v>-8.7492262636770004</v>
      </c>
      <c r="K28" s="693">
        <v>0.35620739036900001</v>
      </c>
    </row>
    <row r="29" spans="1:11" ht="14.4" customHeight="1" thickBot="1" x14ac:dyDescent="0.35">
      <c r="A29" s="702" t="s">
        <v>348</v>
      </c>
      <c r="B29" s="680">
        <v>116.232716774297</v>
      </c>
      <c r="C29" s="680">
        <v>106.38312000000001</v>
      </c>
      <c r="D29" s="681">
        <v>-9.8495967742969999</v>
      </c>
      <c r="E29" s="682">
        <v>0.915259687223</v>
      </c>
      <c r="F29" s="680">
        <v>137.775684196794</v>
      </c>
      <c r="G29" s="681">
        <v>57.406535081996999</v>
      </c>
      <c r="H29" s="683">
        <v>6.5714399999999999</v>
      </c>
      <c r="I29" s="680">
        <v>43.553890000000003</v>
      </c>
      <c r="J29" s="681">
        <v>-13.852645081997</v>
      </c>
      <c r="K29" s="684">
        <v>0.31612174712699997</v>
      </c>
    </row>
    <row r="30" spans="1:11" ht="14.4" customHeight="1" thickBot="1" x14ac:dyDescent="0.35">
      <c r="A30" s="702" t="s">
        <v>349</v>
      </c>
      <c r="B30" s="680">
        <v>13.138597774228</v>
      </c>
      <c r="C30" s="680">
        <v>24.470649999999999</v>
      </c>
      <c r="D30" s="681">
        <v>11.332052225770999</v>
      </c>
      <c r="E30" s="682">
        <v>1.8625008863570001</v>
      </c>
      <c r="F30" s="680">
        <v>6.9370348360319998</v>
      </c>
      <c r="G30" s="681">
        <v>2.8904311816799999</v>
      </c>
      <c r="H30" s="683">
        <v>0.73138000000000003</v>
      </c>
      <c r="I30" s="680">
        <v>7.9938500000000001</v>
      </c>
      <c r="J30" s="681">
        <v>5.1034188183189997</v>
      </c>
      <c r="K30" s="684">
        <v>1.15234393209</v>
      </c>
    </row>
    <row r="31" spans="1:11" ht="14.4" customHeight="1" thickBot="1" x14ac:dyDescent="0.35">
      <c r="A31" s="701" t="s">
        <v>350</v>
      </c>
      <c r="B31" s="685">
        <v>253.891512337704</v>
      </c>
      <c r="C31" s="685">
        <v>200.58251999999999</v>
      </c>
      <c r="D31" s="686">
        <v>-53.308992337703998</v>
      </c>
      <c r="E31" s="692">
        <v>0.79003239672299996</v>
      </c>
      <c r="F31" s="685">
        <v>228.256050225612</v>
      </c>
      <c r="G31" s="686">
        <v>95.106687594004995</v>
      </c>
      <c r="H31" s="688">
        <v>19.030280000000001</v>
      </c>
      <c r="I31" s="685">
        <v>142.29334</v>
      </c>
      <c r="J31" s="686">
        <v>47.186652405994003</v>
      </c>
      <c r="K31" s="693">
        <v>0.623393508559</v>
      </c>
    </row>
    <row r="32" spans="1:11" ht="14.4" customHeight="1" thickBot="1" x14ac:dyDescent="0.35">
      <c r="A32" s="702" t="s">
        <v>351</v>
      </c>
      <c r="B32" s="680">
        <v>1.780473181781</v>
      </c>
      <c r="C32" s="680">
        <v>1.089</v>
      </c>
      <c r="D32" s="681">
        <v>-0.69147318178100003</v>
      </c>
      <c r="E32" s="682">
        <v>0.61163516032800003</v>
      </c>
      <c r="F32" s="680">
        <v>0</v>
      </c>
      <c r="G32" s="681">
        <v>0</v>
      </c>
      <c r="H32" s="683">
        <v>0</v>
      </c>
      <c r="I32" s="680">
        <v>2.0002</v>
      </c>
      <c r="J32" s="681">
        <v>2.0002</v>
      </c>
      <c r="K32" s="691" t="s">
        <v>322</v>
      </c>
    </row>
    <row r="33" spans="1:11" ht="14.4" customHeight="1" thickBot="1" x14ac:dyDescent="0.35">
      <c r="A33" s="702" t="s">
        <v>352</v>
      </c>
      <c r="B33" s="680">
        <v>11.315677300678001</v>
      </c>
      <c r="C33" s="680">
        <v>8.2434899999999995</v>
      </c>
      <c r="D33" s="681">
        <v>-3.0721873006779998</v>
      </c>
      <c r="E33" s="682">
        <v>0.72850168672600002</v>
      </c>
      <c r="F33" s="680">
        <v>10</v>
      </c>
      <c r="G33" s="681">
        <v>4.1666666666659999</v>
      </c>
      <c r="H33" s="683">
        <v>1.51789</v>
      </c>
      <c r="I33" s="680">
        <v>3.5348700000000002</v>
      </c>
      <c r="J33" s="681">
        <v>-0.63179666666599998</v>
      </c>
      <c r="K33" s="684">
        <v>0.353487</v>
      </c>
    </row>
    <row r="34" spans="1:11" ht="14.4" customHeight="1" thickBot="1" x14ac:dyDescent="0.35">
      <c r="A34" s="702" t="s">
        <v>353</v>
      </c>
      <c r="B34" s="680">
        <v>37.748702710578002</v>
      </c>
      <c r="C34" s="680">
        <v>27.151820000000001</v>
      </c>
      <c r="D34" s="681">
        <v>-10.596882710578001</v>
      </c>
      <c r="E34" s="682">
        <v>0.71927822813300002</v>
      </c>
      <c r="F34" s="680">
        <v>27.654477364752999</v>
      </c>
      <c r="G34" s="681">
        <v>11.52269890198</v>
      </c>
      <c r="H34" s="683">
        <v>0.91596999999999995</v>
      </c>
      <c r="I34" s="680">
        <v>11.18817</v>
      </c>
      <c r="J34" s="681">
        <v>-0.33452890198000002</v>
      </c>
      <c r="K34" s="684">
        <v>0.404569931025</v>
      </c>
    </row>
    <row r="35" spans="1:11" ht="14.4" customHeight="1" thickBot="1" x14ac:dyDescent="0.35">
      <c r="A35" s="702" t="s">
        <v>354</v>
      </c>
      <c r="B35" s="680">
        <v>38.724903058831003</v>
      </c>
      <c r="C35" s="680">
        <v>36.340150000000001</v>
      </c>
      <c r="D35" s="681">
        <v>-2.384753058831</v>
      </c>
      <c r="E35" s="682">
        <v>0.938418101261</v>
      </c>
      <c r="F35" s="680">
        <v>35</v>
      </c>
      <c r="G35" s="681">
        <v>14.583333333333</v>
      </c>
      <c r="H35" s="683">
        <v>3.7550699999999999</v>
      </c>
      <c r="I35" s="680">
        <v>14.1561</v>
      </c>
      <c r="J35" s="681">
        <v>-0.42723333333300001</v>
      </c>
      <c r="K35" s="684">
        <v>0.40445999999999999</v>
      </c>
    </row>
    <row r="36" spans="1:11" ht="14.4" customHeight="1" thickBot="1" x14ac:dyDescent="0.35">
      <c r="A36" s="702" t="s">
        <v>355</v>
      </c>
      <c r="B36" s="680">
        <v>7.0831202876299999</v>
      </c>
      <c r="C36" s="680">
        <v>7.3072999999999997</v>
      </c>
      <c r="D36" s="681">
        <v>0.224179712369</v>
      </c>
      <c r="E36" s="682">
        <v>1.031649852503</v>
      </c>
      <c r="F36" s="680">
        <v>12.892016910217</v>
      </c>
      <c r="G36" s="681">
        <v>5.3716737125899998</v>
      </c>
      <c r="H36" s="683">
        <v>0.36379</v>
      </c>
      <c r="I36" s="680">
        <v>2.3008899999999999</v>
      </c>
      <c r="J36" s="681">
        <v>-3.0707837125899999</v>
      </c>
      <c r="K36" s="684">
        <v>0.17847401349399999</v>
      </c>
    </row>
    <row r="37" spans="1:11" ht="14.4" customHeight="1" thickBot="1" x14ac:dyDescent="0.35">
      <c r="A37" s="702" t="s">
        <v>356</v>
      </c>
      <c r="B37" s="680">
        <v>0</v>
      </c>
      <c r="C37" s="680">
        <v>2.24E-2</v>
      </c>
      <c r="D37" s="681">
        <v>2.24E-2</v>
      </c>
      <c r="E37" s="690" t="s">
        <v>346</v>
      </c>
      <c r="F37" s="680">
        <v>0</v>
      </c>
      <c r="G37" s="681">
        <v>0</v>
      </c>
      <c r="H37" s="683">
        <v>0</v>
      </c>
      <c r="I37" s="680">
        <v>4.36E-2</v>
      </c>
      <c r="J37" s="681">
        <v>4.36E-2</v>
      </c>
      <c r="K37" s="691" t="s">
        <v>346</v>
      </c>
    </row>
    <row r="38" spans="1:11" ht="14.4" customHeight="1" thickBot="1" x14ac:dyDescent="0.35">
      <c r="A38" s="702" t="s">
        <v>357</v>
      </c>
      <c r="B38" s="680">
        <v>0</v>
      </c>
      <c r="C38" s="680">
        <v>0.50214999999999999</v>
      </c>
      <c r="D38" s="681">
        <v>0.50214999999999999</v>
      </c>
      <c r="E38" s="690" t="s">
        <v>346</v>
      </c>
      <c r="F38" s="680">
        <v>0</v>
      </c>
      <c r="G38" s="681">
        <v>0</v>
      </c>
      <c r="H38" s="683">
        <v>0.32669999999999999</v>
      </c>
      <c r="I38" s="680">
        <v>2.1659000000000002</v>
      </c>
      <c r="J38" s="681">
        <v>2.1659000000000002</v>
      </c>
      <c r="K38" s="691" t="s">
        <v>346</v>
      </c>
    </row>
    <row r="39" spans="1:11" ht="14.4" customHeight="1" thickBot="1" x14ac:dyDescent="0.35">
      <c r="A39" s="702" t="s">
        <v>358</v>
      </c>
      <c r="B39" s="680">
        <v>2.3153941134510001</v>
      </c>
      <c r="C39" s="680">
        <v>1.8587100000000001</v>
      </c>
      <c r="D39" s="681">
        <v>-0.45668411345100002</v>
      </c>
      <c r="E39" s="682">
        <v>0.802761823225</v>
      </c>
      <c r="F39" s="680">
        <v>3</v>
      </c>
      <c r="G39" s="681">
        <v>1.25</v>
      </c>
      <c r="H39" s="683">
        <v>0</v>
      </c>
      <c r="I39" s="680">
        <v>0.12714</v>
      </c>
      <c r="J39" s="681">
        <v>-1.12286</v>
      </c>
      <c r="K39" s="684">
        <v>4.2379999999000002E-2</v>
      </c>
    </row>
    <row r="40" spans="1:11" ht="14.4" customHeight="1" thickBot="1" x14ac:dyDescent="0.35">
      <c r="A40" s="702" t="s">
        <v>359</v>
      </c>
      <c r="B40" s="680">
        <v>100.72374345450601</v>
      </c>
      <c r="C40" s="680">
        <v>59.255279999999999</v>
      </c>
      <c r="D40" s="681">
        <v>-41.468463454504999</v>
      </c>
      <c r="E40" s="682">
        <v>0.58829505305999996</v>
      </c>
      <c r="F40" s="680">
        <v>79.709555950639995</v>
      </c>
      <c r="G40" s="681">
        <v>33.212314979433003</v>
      </c>
      <c r="H40" s="683">
        <v>5.4791800000000004</v>
      </c>
      <c r="I40" s="680">
        <v>52.556510000000003</v>
      </c>
      <c r="J40" s="681">
        <v>19.344195020566001</v>
      </c>
      <c r="K40" s="684">
        <v>0.65935017919899996</v>
      </c>
    </row>
    <row r="41" spans="1:11" ht="14.4" customHeight="1" thickBot="1" x14ac:dyDescent="0.35">
      <c r="A41" s="702" t="s">
        <v>360</v>
      </c>
      <c r="B41" s="680">
        <v>0</v>
      </c>
      <c r="C41" s="680">
        <v>0</v>
      </c>
      <c r="D41" s="681">
        <v>0</v>
      </c>
      <c r="E41" s="690" t="s">
        <v>322</v>
      </c>
      <c r="F41" s="680">
        <v>0</v>
      </c>
      <c r="G41" s="681">
        <v>0</v>
      </c>
      <c r="H41" s="683">
        <v>0</v>
      </c>
      <c r="I41" s="680">
        <v>17.423999999999999</v>
      </c>
      <c r="J41" s="681">
        <v>17.423999999999999</v>
      </c>
      <c r="K41" s="691" t="s">
        <v>346</v>
      </c>
    </row>
    <row r="42" spans="1:11" ht="14.4" customHeight="1" thickBot="1" x14ac:dyDescent="0.35">
      <c r="A42" s="702" t="s">
        <v>361</v>
      </c>
      <c r="B42" s="680">
        <v>0</v>
      </c>
      <c r="C42" s="680">
        <v>0</v>
      </c>
      <c r="D42" s="681">
        <v>0</v>
      </c>
      <c r="E42" s="682">
        <v>1</v>
      </c>
      <c r="F42" s="680">
        <v>0</v>
      </c>
      <c r="G42" s="681">
        <v>0</v>
      </c>
      <c r="H42" s="683">
        <v>0</v>
      </c>
      <c r="I42" s="680">
        <v>4.59558</v>
      </c>
      <c r="J42" s="681">
        <v>4.59558</v>
      </c>
      <c r="K42" s="691" t="s">
        <v>346</v>
      </c>
    </row>
    <row r="43" spans="1:11" ht="14.4" customHeight="1" thickBot="1" x14ac:dyDescent="0.35">
      <c r="A43" s="702" t="s">
        <v>362</v>
      </c>
      <c r="B43" s="680">
        <v>0</v>
      </c>
      <c r="C43" s="680">
        <v>0</v>
      </c>
      <c r="D43" s="681">
        <v>0</v>
      </c>
      <c r="E43" s="682">
        <v>1</v>
      </c>
      <c r="F43" s="680">
        <v>0</v>
      </c>
      <c r="G43" s="681">
        <v>0</v>
      </c>
      <c r="H43" s="683">
        <v>2.89</v>
      </c>
      <c r="I43" s="680">
        <v>7.0299899999999997</v>
      </c>
      <c r="J43" s="681">
        <v>7.0299899999999997</v>
      </c>
      <c r="K43" s="691" t="s">
        <v>346</v>
      </c>
    </row>
    <row r="44" spans="1:11" ht="14.4" customHeight="1" thickBot="1" x14ac:dyDescent="0.35">
      <c r="A44" s="702" t="s">
        <v>363</v>
      </c>
      <c r="B44" s="680">
        <v>54.199498230246</v>
      </c>
      <c r="C44" s="680">
        <v>58.812220000000003</v>
      </c>
      <c r="D44" s="681">
        <v>4.6127217697529996</v>
      </c>
      <c r="E44" s="682">
        <v>1.0851063556</v>
      </c>
      <c r="F44" s="680">
        <v>60</v>
      </c>
      <c r="G44" s="681">
        <v>25</v>
      </c>
      <c r="H44" s="683">
        <v>3.7816800000000002</v>
      </c>
      <c r="I44" s="680">
        <v>25.170390000000001</v>
      </c>
      <c r="J44" s="681">
        <v>0.17039000000000001</v>
      </c>
      <c r="K44" s="684">
        <v>0.4195065</v>
      </c>
    </row>
    <row r="45" spans="1:11" ht="14.4" customHeight="1" thickBot="1" x14ac:dyDescent="0.35">
      <c r="A45" s="701" t="s">
        <v>364</v>
      </c>
      <c r="B45" s="685">
        <v>22.290174828729</v>
      </c>
      <c r="C45" s="685">
        <v>31.462959999999999</v>
      </c>
      <c r="D45" s="686">
        <v>9.1727851712700001</v>
      </c>
      <c r="E45" s="692">
        <v>1.411516968428</v>
      </c>
      <c r="F45" s="685">
        <v>35.416862363961997</v>
      </c>
      <c r="G45" s="686">
        <v>14.757025984984001</v>
      </c>
      <c r="H45" s="688">
        <v>6.2E-2</v>
      </c>
      <c r="I45" s="685">
        <v>24.605740000000001</v>
      </c>
      <c r="J45" s="686">
        <v>9.8487140150150001</v>
      </c>
      <c r="K45" s="693">
        <v>0.69474646701099996</v>
      </c>
    </row>
    <row r="46" spans="1:11" ht="14.4" customHeight="1" thickBot="1" x14ac:dyDescent="0.35">
      <c r="A46" s="702" t="s">
        <v>365</v>
      </c>
      <c r="B46" s="680">
        <v>12.051238866942001</v>
      </c>
      <c r="C46" s="680">
        <v>27.53473</v>
      </c>
      <c r="D46" s="681">
        <v>15.483491133057001</v>
      </c>
      <c r="E46" s="682">
        <v>2.2848049320079999</v>
      </c>
      <c r="F46" s="680">
        <v>29.773786956146999</v>
      </c>
      <c r="G46" s="681">
        <v>12.405744565060999</v>
      </c>
      <c r="H46" s="683">
        <v>0</v>
      </c>
      <c r="I46" s="680">
        <v>0</v>
      </c>
      <c r="J46" s="681">
        <v>-12.405744565060999</v>
      </c>
      <c r="K46" s="684">
        <v>0</v>
      </c>
    </row>
    <row r="47" spans="1:11" ht="14.4" customHeight="1" thickBot="1" x14ac:dyDescent="0.35">
      <c r="A47" s="702" t="s">
        <v>366</v>
      </c>
      <c r="B47" s="680">
        <v>4.0917570460280004</v>
      </c>
      <c r="C47" s="680">
        <v>0.01</v>
      </c>
      <c r="D47" s="681">
        <v>-4.0817570460279997</v>
      </c>
      <c r="E47" s="682">
        <v>2.4439378700000002E-3</v>
      </c>
      <c r="F47" s="680">
        <v>1.0702586569E-2</v>
      </c>
      <c r="G47" s="681">
        <v>4.4594110699999997E-3</v>
      </c>
      <c r="H47" s="683">
        <v>0</v>
      </c>
      <c r="I47" s="680">
        <v>23.716000000000001</v>
      </c>
      <c r="J47" s="681">
        <v>23.711540588929001</v>
      </c>
      <c r="K47" s="684">
        <v>0</v>
      </c>
    </row>
    <row r="48" spans="1:11" ht="14.4" customHeight="1" thickBot="1" x14ac:dyDescent="0.35">
      <c r="A48" s="702" t="s">
        <v>367</v>
      </c>
      <c r="B48" s="680">
        <v>0</v>
      </c>
      <c r="C48" s="680">
        <v>0.76229999999999998</v>
      </c>
      <c r="D48" s="681">
        <v>0.76229999999999998</v>
      </c>
      <c r="E48" s="690" t="s">
        <v>346</v>
      </c>
      <c r="F48" s="680">
        <v>0</v>
      </c>
      <c r="G48" s="681">
        <v>0</v>
      </c>
      <c r="H48" s="683">
        <v>0</v>
      </c>
      <c r="I48" s="680">
        <v>0.1598</v>
      </c>
      <c r="J48" s="681">
        <v>0.1598</v>
      </c>
      <c r="K48" s="691" t="s">
        <v>322</v>
      </c>
    </row>
    <row r="49" spans="1:11" ht="14.4" customHeight="1" thickBot="1" x14ac:dyDescent="0.35">
      <c r="A49" s="702" t="s">
        <v>368</v>
      </c>
      <c r="B49" s="680">
        <v>6.1471789157580004</v>
      </c>
      <c r="C49" s="680">
        <v>3.1559300000000001</v>
      </c>
      <c r="D49" s="681">
        <v>-2.9912489157579998</v>
      </c>
      <c r="E49" s="682">
        <v>0.51339485042599997</v>
      </c>
      <c r="F49" s="680">
        <v>5.6323728212460002</v>
      </c>
      <c r="G49" s="681">
        <v>2.346822008852</v>
      </c>
      <c r="H49" s="683">
        <v>6.2E-2</v>
      </c>
      <c r="I49" s="680">
        <v>0.72994000000000003</v>
      </c>
      <c r="J49" s="681">
        <v>-1.616882008852</v>
      </c>
      <c r="K49" s="684">
        <v>0.12959724491999999</v>
      </c>
    </row>
    <row r="50" spans="1:11" ht="14.4" customHeight="1" thickBot="1" x14ac:dyDescent="0.35">
      <c r="A50" s="701" t="s">
        <v>369</v>
      </c>
      <c r="B50" s="685">
        <v>38.37579734781</v>
      </c>
      <c r="C50" s="685">
        <v>59.175440000000002</v>
      </c>
      <c r="D50" s="686">
        <v>20.799642652189</v>
      </c>
      <c r="E50" s="692">
        <v>1.541998970436</v>
      </c>
      <c r="F50" s="685">
        <v>61</v>
      </c>
      <c r="G50" s="686">
        <v>25.416666666666</v>
      </c>
      <c r="H50" s="688">
        <v>4.3753200000000003</v>
      </c>
      <c r="I50" s="685">
        <v>26.85342</v>
      </c>
      <c r="J50" s="686">
        <v>1.436753333333</v>
      </c>
      <c r="K50" s="693">
        <v>0.44022</v>
      </c>
    </row>
    <row r="51" spans="1:11" ht="14.4" customHeight="1" thickBot="1" x14ac:dyDescent="0.35">
      <c r="A51" s="702" t="s">
        <v>370</v>
      </c>
      <c r="B51" s="680">
        <v>0</v>
      </c>
      <c r="C51" s="680">
        <v>20.064260000000001</v>
      </c>
      <c r="D51" s="681">
        <v>20.064260000000001</v>
      </c>
      <c r="E51" s="690" t="s">
        <v>322</v>
      </c>
      <c r="F51" s="680">
        <v>23</v>
      </c>
      <c r="G51" s="681">
        <v>9.583333333333</v>
      </c>
      <c r="H51" s="683">
        <v>1.8936500000000001</v>
      </c>
      <c r="I51" s="680">
        <v>12.62154</v>
      </c>
      <c r="J51" s="681">
        <v>3.0382066666659999</v>
      </c>
      <c r="K51" s="684">
        <v>0.54876260869500004</v>
      </c>
    </row>
    <row r="52" spans="1:11" ht="14.4" customHeight="1" thickBot="1" x14ac:dyDescent="0.35">
      <c r="A52" s="702" t="s">
        <v>371</v>
      </c>
      <c r="B52" s="680">
        <v>0</v>
      </c>
      <c r="C52" s="680">
        <v>2.4523999999999999</v>
      </c>
      <c r="D52" s="681">
        <v>2.4523999999999999</v>
      </c>
      <c r="E52" s="690" t="s">
        <v>346</v>
      </c>
      <c r="F52" s="680">
        <v>0</v>
      </c>
      <c r="G52" s="681">
        <v>0</v>
      </c>
      <c r="H52" s="683">
        <v>0</v>
      </c>
      <c r="I52" s="680">
        <v>0</v>
      </c>
      <c r="J52" s="681">
        <v>0</v>
      </c>
      <c r="K52" s="691" t="s">
        <v>322</v>
      </c>
    </row>
    <row r="53" spans="1:11" ht="14.4" customHeight="1" thickBot="1" x14ac:dyDescent="0.35">
      <c r="A53" s="702" t="s">
        <v>372</v>
      </c>
      <c r="B53" s="680">
        <v>1.0193898590349999</v>
      </c>
      <c r="C53" s="680">
        <v>0.78771000000000002</v>
      </c>
      <c r="D53" s="681">
        <v>-0.23167985903499999</v>
      </c>
      <c r="E53" s="682">
        <v>0.77272693368199996</v>
      </c>
      <c r="F53" s="680">
        <v>1</v>
      </c>
      <c r="G53" s="681">
        <v>0.416666666666</v>
      </c>
      <c r="H53" s="683">
        <v>0</v>
      </c>
      <c r="I53" s="680">
        <v>0.1089</v>
      </c>
      <c r="J53" s="681">
        <v>-0.307766666666</v>
      </c>
      <c r="K53" s="684">
        <v>0.1089</v>
      </c>
    </row>
    <row r="54" spans="1:11" ht="14.4" customHeight="1" thickBot="1" x14ac:dyDescent="0.35">
      <c r="A54" s="702" t="s">
        <v>373</v>
      </c>
      <c r="B54" s="680">
        <v>37.356407488774003</v>
      </c>
      <c r="C54" s="680">
        <v>35.871070000000003</v>
      </c>
      <c r="D54" s="681">
        <v>-1.4853374887740001</v>
      </c>
      <c r="E54" s="682">
        <v>0.96023874915600005</v>
      </c>
      <c r="F54" s="680">
        <v>37</v>
      </c>
      <c r="G54" s="681">
        <v>15.416666666666</v>
      </c>
      <c r="H54" s="683">
        <v>2.4816699999999998</v>
      </c>
      <c r="I54" s="680">
        <v>14.12298</v>
      </c>
      <c r="J54" s="681">
        <v>-1.2936866666660001</v>
      </c>
      <c r="K54" s="684">
        <v>0.38170216216199998</v>
      </c>
    </row>
    <row r="55" spans="1:11" ht="14.4" customHeight="1" thickBot="1" x14ac:dyDescent="0.35">
      <c r="A55" s="700" t="s">
        <v>42</v>
      </c>
      <c r="B55" s="680">
        <v>2188.3949646267101</v>
      </c>
      <c r="C55" s="680">
        <v>2173.6990000000001</v>
      </c>
      <c r="D55" s="681">
        <v>-14.695964626705999</v>
      </c>
      <c r="E55" s="682">
        <v>0.993284592194</v>
      </c>
      <c r="F55" s="680">
        <v>2195.2028034166601</v>
      </c>
      <c r="G55" s="681">
        <v>914.66783475694103</v>
      </c>
      <c r="H55" s="683">
        <v>145.07400000000001</v>
      </c>
      <c r="I55" s="680">
        <v>1049.299</v>
      </c>
      <c r="J55" s="681">
        <v>134.63116524306</v>
      </c>
      <c r="K55" s="684">
        <v>0.47799638300699998</v>
      </c>
    </row>
    <row r="56" spans="1:11" ht="14.4" customHeight="1" thickBot="1" x14ac:dyDescent="0.35">
      <c r="A56" s="701" t="s">
        <v>374</v>
      </c>
      <c r="B56" s="685">
        <v>2188.3949646267101</v>
      </c>
      <c r="C56" s="685">
        <v>2173.6990000000001</v>
      </c>
      <c r="D56" s="686">
        <v>-14.695964626705999</v>
      </c>
      <c r="E56" s="692">
        <v>0.993284592194</v>
      </c>
      <c r="F56" s="685">
        <v>2195.2028034166601</v>
      </c>
      <c r="G56" s="686">
        <v>914.66783475694103</v>
      </c>
      <c r="H56" s="688">
        <v>145.07400000000001</v>
      </c>
      <c r="I56" s="685">
        <v>1049.299</v>
      </c>
      <c r="J56" s="686">
        <v>134.63116524306</v>
      </c>
      <c r="K56" s="693">
        <v>0.47799638300699998</v>
      </c>
    </row>
    <row r="57" spans="1:11" ht="14.4" customHeight="1" thickBot="1" x14ac:dyDescent="0.35">
      <c r="A57" s="702" t="s">
        <v>375</v>
      </c>
      <c r="B57" s="680">
        <v>638.96967435943998</v>
      </c>
      <c r="C57" s="680">
        <v>564.10299999999995</v>
      </c>
      <c r="D57" s="681">
        <v>-74.866674359439997</v>
      </c>
      <c r="E57" s="682">
        <v>0.88283219475999997</v>
      </c>
      <c r="F57" s="680">
        <v>581.99999999999795</v>
      </c>
      <c r="G57" s="681">
        <v>242.49999999999901</v>
      </c>
      <c r="H57" s="683">
        <v>50.837000000000003</v>
      </c>
      <c r="I57" s="680">
        <v>240.37899999999999</v>
      </c>
      <c r="J57" s="681">
        <v>-2.1209999999979998</v>
      </c>
      <c r="K57" s="684">
        <v>0.41302233676900002</v>
      </c>
    </row>
    <row r="58" spans="1:11" ht="14.4" customHeight="1" thickBot="1" x14ac:dyDescent="0.35">
      <c r="A58" s="702" t="s">
        <v>376</v>
      </c>
      <c r="B58" s="680">
        <v>227.479329382804</v>
      </c>
      <c r="C58" s="680">
        <v>237.23400000000001</v>
      </c>
      <c r="D58" s="681">
        <v>9.754670617196</v>
      </c>
      <c r="E58" s="682">
        <v>1.042881569255</v>
      </c>
      <c r="F58" s="680">
        <v>256.20280341666597</v>
      </c>
      <c r="G58" s="681">
        <v>106.75116809027701</v>
      </c>
      <c r="H58" s="683">
        <v>21.202000000000002</v>
      </c>
      <c r="I58" s="680">
        <v>102.544</v>
      </c>
      <c r="J58" s="681">
        <v>-4.2071680902770003</v>
      </c>
      <c r="K58" s="684">
        <v>0.40024542523500001</v>
      </c>
    </row>
    <row r="59" spans="1:11" ht="14.4" customHeight="1" thickBot="1" x14ac:dyDescent="0.35">
      <c r="A59" s="702" t="s">
        <v>377</v>
      </c>
      <c r="B59" s="680">
        <v>1321.94596088446</v>
      </c>
      <c r="C59" s="680">
        <v>1372.3620000000001</v>
      </c>
      <c r="D59" s="681">
        <v>50.416039115536996</v>
      </c>
      <c r="E59" s="682">
        <v>1.038137745874</v>
      </c>
      <c r="F59" s="680">
        <v>1356.99999999999</v>
      </c>
      <c r="G59" s="681">
        <v>565.41666666666401</v>
      </c>
      <c r="H59" s="683">
        <v>73.034999999999997</v>
      </c>
      <c r="I59" s="680">
        <v>706.37599999999998</v>
      </c>
      <c r="J59" s="681">
        <v>140.95933333333599</v>
      </c>
      <c r="K59" s="684">
        <v>0.52054237288100003</v>
      </c>
    </row>
    <row r="60" spans="1:11" ht="14.4" customHeight="1" thickBot="1" x14ac:dyDescent="0.35">
      <c r="A60" s="703" t="s">
        <v>378</v>
      </c>
      <c r="B60" s="685">
        <v>4835.7109620874699</v>
      </c>
      <c r="C60" s="685">
        <v>3046.7921200000001</v>
      </c>
      <c r="D60" s="686">
        <v>-1788.91884208747</v>
      </c>
      <c r="E60" s="692">
        <v>0.63006084190800005</v>
      </c>
      <c r="F60" s="685">
        <v>2944.9738036972799</v>
      </c>
      <c r="G60" s="686">
        <v>1227.0724182071999</v>
      </c>
      <c r="H60" s="688">
        <v>302.44645000000003</v>
      </c>
      <c r="I60" s="685">
        <v>1806.7630200000001</v>
      </c>
      <c r="J60" s="686">
        <v>579.69060179279904</v>
      </c>
      <c r="K60" s="693">
        <v>0.61350733162000004</v>
      </c>
    </row>
    <row r="61" spans="1:11" ht="14.4" customHeight="1" thickBot="1" x14ac:dyDescent="0.35">
      <c r="A61" s="700" t="s">
        <v>45</v>
      </c>
      <c r="B61" s="680">
        <v>753.707703382099</v>
      </c>
      <c r="C61" s="680">
        <v>399.08956999999998</v>
      </c>
      <c r="D61" s="681">
        <v>-354.61813338209902</v>
      </c>
      <c r="E61" s="682">
        <v>0.52950177928200004</v>
      </c>
      <c r="F61" s="680">
        <v>298.59169671361502</v>
      </c>
      <c r="G61" s="681">
        <v>124.41320696400599</v>
      </c>
      <c r="H61" s="683">
        <v>46.751579999999997</v>
      </c>
      <c r="I61" s="680">
        <v>431.74882000000002</v>
      </c>
      <c r="J61" s="681">
        <v>307.33561303599402</v>
      </c>
      <c r="K61" s="684">
        <v>1.4459505229109999</v>
      </c>
    </row>
    <row r="62" spans="1:11" ht="14.4" customHeight="1" thickBot="1" x14ac:dyDescent="0.35">
      <c r="A62" s="704" t="s">
        <v>379</v>
      </c>
      <c r="B62" s="680">
        <v>753.707703382099</v>
      </c>
      <c r="C62" s="680">
        <v>399.08956999999998</v>
      </c>
      <c r="D62" s="681">
        <v>-354.61813338209902</v>
      </c>
      <c r="E62" s="682">
        <v>0.52950177928200004</v>
      </c>
      <c r="F62" s="680">
        <v>298.59169671361502</v>
      </c>
      <c r="G62" s="681">
        <v>124.41320696400599</v>
      </c>
      <c r="H62" s="683">
        <v>46.751579999999997</v>
      </c>
      <c r="I62" s="680">
        <v>431.74882000000002</v>
      </c>
      <c r="J62" s="681">
        <v>307.33561303599402</v>
      </c>
      <c r="K62" s="684">
        <v>1.4459505229109999</v>
      </c>
    </row>
    <row r="63" spans="1:11" ht="14.4" customHeight="1" thickBot="1" x14ac:dyDescent="0.35">
      <c r="A63" s="702" t="s">
        <v>380</v>
      </c>
      <c r="B63" s="680">
        <v>76.279883051793007</v>
      </c>
      <c r="C63" s="680">
        <v>5.9628800000000002</v>
      </c>
      <c r="D63" s="681">
        <v>-70.317003051792994</v>
      </c>
      <c r="E63" s="682">
        <v>7.8171068982000005E-2</v>
      </c>
      <c r="F63" s="680">
        <v>6.0011862469470003</v>
      </c>
      <c r="G63" s="681">
        <v>2.500494269561</v>
      </c>
      <c r="H63" s="683">
        <v>10.820220000000001</v>
      </c>
      <c r="I63" s="680">
        <v>192.48935</v>
      </c>
      <c r="J63" s="681">
        <v>189.98885573043799</v>
      </c>
      <c r="K63" s="684">
        <v>32.075216811993002</v>
      </c>
    </row>
    <row r="64" spans="1:11" ht="14.4" customHeight="1" thickBot="1" x14ac:dyDescent="0.35">
      <c r="A64" s="702" t="s">
        <v>381</v>
      </c>
      <c r="B64" s="680">
        <v>1.3485685015</v>
      </c>
      <c r="C64" s="680">
        <v>0</v>
      </c>
      <c r="D64" s="681">
        <v>-1.3485685015</v>
      </c>
      <c r="E64" s="682">
        <v>0</v>
      </c>
      <c r="F64" s="680">
        <v>0</v>
      </c>
      <c r="G64" s="681">
        <v>0</v>
      </c>
      <c r="H64" s="683">
        <v>0</v>
      </c>
      <c r="I64" s="680">
        <v>0</v>
      </c>
      <c r="J64" s="681">
        <v>0</v>
      </c>
      <c r="K64" s="684">
        <v>5</v>
      </c>
    </row>
    <row r="65" spans="1:11" ht="14.4" customHeight="1" thickBot="1" x14ac:dyDescent="0.35">
      <c r="A65" s="702" t="s">
        <v>382</v>
      </c>
      <c r="B65" s="680">
        <v>517.61097845740096</v>
      </c>
      <c r="C65" s="680">
        <v>122.86272</v>
      </c>
      <c r="D65" s="681">
        <v>-394.74825845740003</v>
      </c>
      <c r="E65" s="682">
        <v>0.23736498086999999</v>
      </c>
      <c r="F65" s="680">
        <v>143.59051046666701</v>
      </c>
      <c r="G65" s="681">
        <v>59.829379361111002</v>
      </c>
      <c r="H65" s="683">
        <v>13.50441</v>
      </c>
      <c r="I65" s="680">
        <v>148.98838000000001</v>
      </c>
      <c r="J65" s="681">
        <v>89.159000638888003</v>
      </c>
      <c r="K65" s="684">
        <v>1.0375921049079999</v>
      </c>
    </row>
    <row r="66" spans="1:11" ht="14.4" customHeight="1" thickBot="1" x14ac:dyDescent="0.35">
      <c r="A66" s="702" t="s">
        <v>383</v>
      </c>
      <c r="B66" s="680">
        <v>79.583046848934998</v>
      </c>
      <c r="C66" s="680">
        <v>167.85133999999999</v>
      </c>
      <c r="D66" s="681">
        <v>88.268293151064</v>
      </c>
      <c r="E66" s="682">
        <v>2.1091343778099998</v>
      </c>
      <c r="F66" s="680">
        <v>45</v>
      </c>
      <c r="G66" s="681">
        <v>18.75</v>
      </c>
      <c r="H66" s="683">
        <v>3.63</v>
      </c>
      <c r="I66" s="680">
        <v>52.133989999999997</v>
      </c>
      <c r="J66" s="681">
        <v>33.383989999999997</v>
      </c>
      <c r="K66" s="684">
        <v>1.158533111111</v>
      </c>
    </row>
    <row r="67" spans="1:11" ht="14.4" customHeight="1" thickBot="1" x14ac:dyDescent="0.35">
      <c r="A67" s="702" t="s">
        <v>384</v>
      </c>
      <c r="B67" s="680">
        <v>78.885226522468997</v>
      </c>
      <c r="C67" s="680">
        <v>102.41262999999999</v>
      </c>
      <c r="D67" s="681">
        <v>23.527403477530001</v>
      </c>
      <c r="E67" s="682">
        <v>1.2982485379669999</v>
      </c>
      <c r="F67" s="680">
        <v>104</v>
      </c>
      <c r="G67" s="681">
        <v>43.333333333333002</v>
      </c>
      <c r="H67" s="683">
        <v>18.796949999999999</v>
      </c>
      <c r="I67" s="680">
        <v>37.501849999999997</v>
      </c>
      <c r="J67" s="681">
        <v>-5.8314833333329998</v>
      </c>
      <c r="K67" s="684">
        <v>0.36059471153799999</v>
      </c>
    </row>
    <row r="68" spans="1:11" ht="14.4" customHeight="1" thickBot="1" x14ac:dyDescent="0.35">
      <c r="A68" s="702" t="s">
        <v>385</v>
      </c>
      <c r="B68" s="680">
        <v>0</v>
      </c>
      <c r="C68" s="680">
        <v>0</v>
      </c>
      <c r="D68" s="681">
        <v>0</v>
      </c>
      <c r="E68" s="682">
        <v>1</v>
      </c>
      <c r="F68" s="680">
        <v>0</v>
      </c>
      <c r="G68" s="681">
        <v>0</v>
      </c>
      <c r="H68" s="683">
        <v>0</v>
      </c>
      <c r="I68" s="680">
        <v>0.63524999999999998</v>
      </c>
      <c r="J68" s="681">
        <v>0.63524999999999998</v>
      </c>
      <c r="K68" s="691" t="s">
        <v>346</v>
      </c>
    </row>
    <row r="69" spans="1:11" ht="14.4" customHeight="1" thickBot="1" x14ac:dyDescent="0.35">
      <c r="A69" s="705" t="s">
        <v>46</v>
      </c>
      <c r="B69" s="685">
        <v>0</v>
      </c>
      <c r="C69" s="685">
        <v>61.26</v>
      </c>
      <c r="D69" s="686">
        <v>61.26</v>
      </c>
      <c r="E69" s="687" t="s">
        <v>322</v>
      </c>
      <c r="F69" s="685">
        <v>0</v>
      </c>
      <c r="G69" s="686">
        <v>0</v>
      </c>
      <c r="H69" s="688">
        <v>13.113</v>
      </c>
      <c r="I69" s="685">
        <v>49.686</v>
      </c>
      <c r="J69" s="686">
        <v>49.686</v>
      </c>
      <c r="K69" s="689" t="s">
        <v>322</v>
      </c>
    </row>
    <row r="70" spans="1:11" ht="14.4" customHeight="1" thickBot="1" x14ac:dyDescent="0.35">
      <c r="A70" s="701" t="s">
        <v>386</v>
      </c>
      <c r="B70" s="685">
        <v>0</v>
      </c>
      <c r="C70" s="685">
        <v>39.947000000000003</v>
      </c>
      <c r="D70" s="686">
        <v>39.947000000000003</v>
      </c>
      <c r="E70" s="687" t="s">
        <v>322</v>
      </c>
      <c r="F70" s="685">
        <v>0</v>
      </c>
      <c r="G70" s="686">
        <v>0</v>
      </c>
      <c r="H70" s="688">
        <v>13.113</v>
      </c>
      <c r="I70" s="685">
        <v>49.686</v>
      </c>
      <c r="J70" s="686">
        <v>49.686</v>
      </c>
      <c r="K70" s="689" t="s">
        <v>322</v>
      </c>
    </row>
    <row r="71" spans="1:11" ht="14.4" customHeight="1" thickBot="1" x14ac:dyDescent="0.35">
      <c r="A71" s="702" t="s">
        <v>387</v>
      </c>
      <c r="B71" s="680">
        <v>0</v>
      </c>
      <c r="C71" s="680">
        <v>37.872</v>
      </c>
      <c r="D71" s="681">
        <v>37.872</v>
      </c>
      <c r="E71" s="690" t="s">
        <v>322</v>
      </c>
      <c r="F71" s="680">
        <v>0</v>
      </c>
      <c r="G71" s="681">
        <v>0</v>
      </c>
      <c r="H71" s="683">
        <v>12.363</v>
      </c>
      <c r="I71" s="680">
        <v>46.710999999999999</v>
      </c>
      <c r="J71" s="681">
        <v>46.710999999999999</v>
      </c>
      <c r="K71" s="691" t="s">
        <v>322</v>
      </c>
    </row>
    <row r="72" spans="1:11" ht="14.4" customHeight="1" thickBot="1" x14ac:dyDescent="0.35">
      <c r="A72" s="702" t="s">
        <v>388</v>
      </c>
      <c r="B72" s="680">
        <v>0</v>
      </c>
      <c r="C72" s="680">
        <v>2.0750000000000002</v>
      </c>
      <c r="D72" s="681">
        <v>2.0750000000000002</v>
      </c>
      <c r="E72" s="690" t="s">
        <v>322</v>
      </c>
      <c r="F72" s="680">
        <v>0</v>
      </c>
      <c r="G72" s="681">
        <v>0</v>
      </c>
      <c r="H72" s="683">
        <v>0.75</v>
      </c>
      <c r="I72" s="680">
        <v>2.9750000000000001</v>
      </c>
      <c r="J72" s="681">
        <v>2.9750000000000001</v>
      </c>
      <c r="K72" s="691" t="s">
        <v>322</v>
      </c>
    </row>
    <row r="73" spans="1:11" ht="14.4" customHeight="1" thickBot="1" x14ac:dyDescent="0.35">
      <c r="A73" s="701" t="s">
        <v>389</v>
      </c>
      <c r="B73" s="685">
        <v>0</v>
      </c>
      <c r="C73" s="685">
        <v>21.312999999999999</v>
      </c>
      <c r="D73" s="686">
        <v>21.312999999999999</v>
      </c>
      <c r="E73" s="687" t="s">
        <v>322</v>
      </c>
      <c r="F73" s="685">
        <v>0</v>
      </c>
      <c r="G73" s="686">
        <v>0</v>
      </c>
      <c r="H73" s="688">
        <v>0</v>
      </c>
      <c r="I73" s="685">
        <v>0</v>
      </c>
      <c r="J73" s="686">
        <v>0</v>
      </c>
      <c r="K73" s="689" t="s">
        <v>322</v>
      </c>
    </row>
    <row r="74" spans="1:11" ht="14.4" customHeight="1" thickBot="1" x14ac:dyDescent="0.35">
      <c r="A74" s="702" t="s">
        <v>390</v>
      </c>
      <c r="B74" s="680">
        <v>0</v>
      </c>
      <c r="C74" s="680">
        <v>21.312999999999999</v>
      </c>
      <c r="D74" s="681">
        <v>21.312999999999999</v>
      </c>
      <c r="E74" s="690" t="s">
        <v>322</v>
      </c>
      <c r="F74" s="680">
        <v>0</v>
      </c>
      <c r="G74" s="681">
        <v>0</v>
      </c>
      <c r="H74" s="683">
        <v>0</v>
      </c>
      <c r="I74" s="680">
        <v>0</v>
      </c>
      <c r="J74" s="681">
        <v>0</v>
      </c>
      <c r="K74" s="691" t="s">
        <v>322</v>
      </c>
    </row>
    <row r="75" spans="1:11" ht="14.4" customHeight="1" thickBot="1" x14ac:dyDescent="0.35">
      <c r="A75" s="700" t="s">
        <v>47</v>
      </c>
      <c r="B75" s="680">
        <v>4082.0032587053702</v>
      </c>
      <c r="C75" s="680">
        <v>2586.4425500000002</v>
      </c>
      <c r="D75" s="681">
        <v>-1495.56070870537</v>
      </c>
      <c r="E75" s="682">
        <v>0.63362089299699997</v>
      </c>
      <c r="F75" s="680">
        <v>2646.3821069836699</v>
      </c>
      <c r="G75" s="681">
        <v>1102.6592112431999</v>
      </c>
      <c r="H75" s="683">
        <v>242.58187000000001</v>
      </c>
      <c r="I75" s="680">
        <v>1325.3281999999999</v>
      </c>
      <c r="J75" s="681">
        <v>222.66898875680499</v>
      </c>
      <c r="K75" s="684">
        <v>0.50080757291300004</v>
      </c>
    </row>
    <row r="76" spans="1:11" ht="14.4" customHeight="1" thickBot="1" x14ac:dyDescent="0.35">
      <c r="A76" s="701" t="s">
        <v>391</v>
      </c>
      <c r="B76" s="685">
        <v>0.50510370112400005</v>
      </c>
      <c r="C76" s="685">
        <v>0</v>
      </c>
      <c r="D76" s="686">
        <v>-0.50510370112400005</v>
      </c>
      <c r="E76" s="692">
        <v>0</v>
      </c>
      <c r="F76" s="685">
        <v>0</v>
      </c>
      <c r="G76" s="686">
        <v>0</v>
      </c>
      <c r="H76" s="688">
        <v>0</v>
      </c>
      <c r="I76" s="685">
        <v>0</v>
      </c>
      <c r="J76" s="686">
        <v>0</v>
      </c>
      <c r="K76" s="693">
        <v>0</v>
      </c>
    </row>
    <row r="77" spans="1:11" ht="14.4" customHeight="1" thickBot="1" x14ac:dyDescent="0.35">
      <c r="A77" s="702" t="s">
        <v>392</v>
      </c>
      <c r="B77" s="680">
        <v>0.50510370112400005</v>
      </c>
      <c r="C77" s="680">
        <v>0</v>
      </c>
      <c r="D77" s="681">
        <v>-0.50510370112400005</v>
      </c>
      <c r="E77" s="682">
        <v>0</v>
      </c>
      <c r="F77" s="680">
        <v>0</v>
      </c>
      <c r="G77" s="681">
        <v>0</v>
      </c>
      <c r="H77" s="683">
        <v>0</v>
      </c>
      <c r="I77" s="680">
        <v>0</v>
      </c>
      <c r="J77" s="681">
        <v>0</v>
      </c>
      <c r="K77" s="684">
        <v>0</v>
      </c>
    </row>
    <row r="78" spans="1:11" ht="14.4" customHeight="1" thickBot="1" x14ac:dyDescent="0.35">
      <c r="A78" s="701" t="s">
        <v>393</v>
      </c>
      <c r="B78" s="685">
        <v>72.676064930213997</v>
      </c>
      <c r="C78" s="685">
        <v>97.80753</v>
      </c>
      <c r="D78" s="686">
        <v>25.131465069786</v>
      </c>
      <c r="E78" s="692">
        <v>1.345801125775</v>
      </c>
      <c r="F78" s="685">
        <v>98.610569068917002</v>
      </c>
      <c r="G78" s="686">
        <v>41.087737112048998</v>
      </c>
      <c r="H78" s="688">
        <v>7.9546000000000001</v>
      </c>
      <c r="I78" s="685">
        <v>36.457909999999998</v>
      </c>
      <c r="J78" s="686">
        <v>-4.629827112049</v>
      </c>
      <c r="K78" s="693">
        <v>0.36971604914299999</v>
      </c>
    </row>
    <row r="79" spans="1:11" ht="14.4" customHeight="1" thickBot="1" x14ac:dyDescent="0.35">
      <c r="A79" s="702" t="s">
        <v>394</v>
      </c>
      <c r="B79" s="680">
        <v>38.738341526016001</v>
      </c>
      <c r="C79" s="680">
        <v>62.660400000000003</v>
      </c>
      <c r="D79" s="681">
        <v>23.922058473983999</v>
      </c>
      <c r="E79" s="682">
        <v>1.61752923671</v>
      </c>
      <c r="F79" s="680">
        <v>58.062021085047</v>
      </c>
      <c r="G79" s="681">
        <v>24.192508785436001</v>
      </c>
      <c r="H79" s="683">
        <v>5.5895000000000001</v>
      </c>
      <c r="I79" s="680">
        <v>24.250699999999998</v>
      </c>
      <c r="J79" s="681">
        <v>5.8191214562999999E-2</v>
      </c>
      <c r="K79" s="684">
        <v>0.41766889176100003</v>
      </c>
    </row>
    <row r="80" spans="1:11" ht="14.4" customHeight="1" thickBot="1" x14ac:dyDescent="0.35">
      <c r="A80" s="702" t="s">
        <v>395</v>
      </c>
      <c r="B80" s="680">
        <v>3.7279293499019999</v>
      </c>
      <c r="C80" s="680">
        <v>2</v>
      </c>
      <c r="D80" s="681">
        <v>-1.7279293499020001</v>
      </c>
      <c r="E80" s="682">
        <v>0.53649085384399997</v>
      </c>
      <c r="F80" s="680">
        <v>2.6494277236110002</v>
      </c>
      <c r="G80" s="681">
        <v>1.103928218171</v>
      </c>
      <c r="H80" s="683">
        <v>0</v>
      </c>
      <c r="I80" s="680">
        <v>0</v>
      </c>
      <c r="J80" s="681">
        <v>-1.103928218171</v>
      </c>
      <c r="K80" s="684">
        <v>0</v>
      </c>
    </row>
    <row r="81" spans="1:11" ht="14.4" customHeight="1" thickBot="1" x14ac:dyDescent="0.35">
      <c r="A81" s="702" t="s">
        <v>396</v>
      </c>
      <c r="B81" s="680">
        <v>30.209794054296001</v>
      </c>
      <c r="C81" s="680">
        <v>33.147129999999997</v>
      </c>
      <c r="D81" s="681">
        <v>2.937335945704</v>
      </c>
      <c r="E81" s="682">
        <v>1.0972312469400001</v>
      </c>
      <c r="F81" s="680">
        <v>37.899120260258002</v>
      </c>
      <c r="G81" s="681">
        <v>15.791300108441</v>
      </c>
      <c r="H81" s="683">
        <v>2.3651</v>
      </c>
      <c r="I81" s="680">
        <v>12.20721</v>
      </c>
      <c r="J81" s="681">
        <v>-3.5840901084399999</v>
      </c>
      <c r="K81" s="684">
        <v>0.32209745018199998</v>
      </c>
    </row>
    <row r="82" spans="1:11" ht="14.4" customHeight="1" thickBot="1" x14ac:dyDescent="0.35">
      <c r="A82" s="701" t="s">
        <v>397</v>
      </c>
      <c r="B82" s="685">
        <v>24.3311304138</v>
      </c>
      <c r="C82" s="685">
        <v>23.021599999999999</v>
      </c>
      <c r="D82" s="686">
        <v>-1.3095304137999999</v>
      </c>
      <c r="E82" s="692">
        <v>0.94617880914100005</v>
      </c>
      <c r="F82" s="685">
        <v>28</v>
      </c>
      <c r="G82" s="686">
        <v>11.666666666666</v>
      </c>
      <c r="H82" s="688">
        <v>0</v>
      </c>
      <c r="I82" s="685">
        <v>12.70467</v>
      </c>
      <c r="J82" s="686">
        <v>1.0380033333330001</v>
      </c>
      <c r="K82" s="693">
        <v>0.453738214285</v>
      </c>
    </row>
    <row r="83" spans="1:11" ht="14.4" customHeight="1" thickBot="1" x14ac:dyDescent="0.35">
      <c r="A83" s="702" t="s">
        <v>398</v>
      </c>
      <c r="B83" s="680">
        <v>19.999968169289001</v>
      </c>
      <c r="C83" s="680">
        <v>19.440000000000001</v>
      </c>
      <c r="D83" s="681">
        <v>-0.55996816928899995</v>
      </c>
      <c r="E83" s="682">
        <v>0.97200154697399999</v>
      </c>
      <c r="F83" s="680">
        <v>20</v>
      </c>
      <c r="G83" s="681">
        <v>8.333333333333</v>
      </c>
      <c r="H83" s="683">
        <v>0</v>
      </c>
      <c r="I83" s="680">
        <v>9.7200000000000006</v>
      </c>
      <c r="J83" s="681">
        <v>1.3866666666659999</v>
      </c>
      <c r="K83" s="684">
        <v>0.48599999999900001</v>
      </c>
    </row>
    <row r="84" spans="1:11" ht="14.4" customHeight="1" thickBot="1" x14ac:dyDescent="0.35">
      <c r="A84" s="702" t="s">
        <v>399</v>
      </c>
      <c r="B84" s="680">
        <v>4.3311622445109998</v>
      </c>
      <c r="C84" s="680">
        <v>3.5815999999999999</v>
      </c>
      <c r="D84" s="681">
        <v>-0.74956224451099995</v>
      </c>
      <c r="E84" s="682">
        <v>0.82693738950499995</v>
      </c>
      <c r="F84" s="680">
        <v>8</v>
      </c>
      <c r="G84" s="681">
        <v>3.333333333333</v>
      </c>
      <c r="H84" s="683">
        <v>0</v>
      </c>
      <c r="I84" s="680">
        <v>2.9846699999999999</v>
      </c>
      <c r="J84" s="681">
        <v>-0.34866333333299998</v>
      </c>
      <c r="K84" s="684">
        <v>0.37308374999900001</v>
      </c>
    </row>
    <row r="85" spans="1:11" ht="14.4" customHeight="1" thickBot="1" x14ac:dyDescent="0.35">
      <c r="A85" s="701" t="s">
        <v>400</v>
      </c>
      <c r="B85" s="685">
        <v>26.557455239753999</v>
      </c>
      <c r="C85" s="685">
        <v>2.585</v>
      </c>
      <c r="D85" s="686">
        <v>-23.972455239754002</v>
      </c>
      <c r="E85" s="692">
        <v>9.7336133174E-2</v>
      </c>
      <c r="F85" s="685">
        <v>0</v>
      </c>
      <c r="G85" s="686">
        <v>0</v>
      </c>
      <c r="H85" s="688">
        <v>0</v>
      </c>
      <c r="I85" s="685">
        <v>0</v>
      </c>
      <c r="J85" s="686">
        <v>0</v>
      </c>
      <c r="K85" s="689" t="s">
        <v>322</v>
      </c>
    </row>
    <row r="86" spans="1:11" ht="14.4" customHeight="1" thickBot="1" x14ac:dyDescent="0.35">
      <c r="A86" s="702" t="s">
        <v>401</v>
      </c>
      <c r="B86" s="680">
        <v>26.557455239753999</v>
      </c>
      <c r="C86" s="680">
        <v>2.585</v>
      </c>
      <c r="D86" s="681">
        <v>-23.972455239754002</v>
      </c>
      <c r="E86" s="682">
        <v>9.7336133174E-2</v>
      </c>
      <c r="F86" s="680">
        <v>0</v>
      </c>
      <c r="G86" s="681">
        <v>0</v>
      </c>
      <c r="H86" s="683">
        <v>0</v>
      </c>
      <c r="I86" s="680">
        <v>0</v>
      </c>
      <c r="J86" s="681">
        <v>0</v>
      </c>
      <c r="K86" s="691" t="s">
        <v>322</v>
      </c>
    </row>
    <row r="87" spans="1:11" ht="14.4" customHeight="1" thickBot="1" x14ac:dyDescent="0.35">
      <c r="A87" s="701" t="s">
        <v>402</v>
      </c>
      <c r="B87" s="685">
        <v>587.51627867538002</v>
      </c>
      <c r="C87" s="685">
        <v>601.66711999999995</v>
      </c>
      <c r="D87" s="686">
        <v>14.15084132462</v>
      </c>
      <c r="E87" s="692">
        <v>1.024085871044</v>
      </c>
      <c r="F87" s="685">
        <v>632.17332058969396</v>
      </c>
      <c r="G87" s="686">
        <v>263.40555024570602</v>
      </c>
      <c r="H87" s="688">
        <v>45.08146</v>
      </c>
      <c r="I87" s="685">
        <v>236.13426999999999</v>
      </c>
      <c r="J87" s="686">
        <v>-27.271280245705</v>
      </c>
      <c r="K87" s="693">
        <v>0.37352773726600003</v>
      </c>
    </row>
    <row r="88" spans="1:11" ht="14.4" customHeight="1" thickBot="1" x14ac:dyDescent="0.35">
      <c r="A88" s="702" t="s">
        <v>403</v>
      </c>
      <c r="B88" s="680">
        <v>501.40115269059402</v>
      </c>
      <c r="C88" s="680">
        <v>488.61610999999999</v>
      </c>
      <c r="D88" s="681">
        <v>-12.785042690593</v>
      </c>
      <c r="E88" s="682">
        <v>0.97450136956800004</v>
      </c>
      <c r="F88" s="680">
        <v>506</v>
      </c>
      <c r="G88" s="681">
        <v>210.833333333333</v>
      </c>
      <c r="H88" s="683">
        <v>35.749070000000003</v>
      </c>
      <c r="I88" s="680">
        <v>191.49534</v>
      </c>
      <c r="J88" s="681">
        <v>-19.337993333332999</v>
      </c>
      <c r="K88" s="684">
        <v>0.37844928853699999</v>
      </c>
    </row>
    <row r="89" spans="1:11" ht="14.4" customHeight="1" thickBot="1" x14ac:dyDescent="0.35">
      <c r="A89" s="702" t="s">
        <v>404</v>
      </c>
      <c r="B89" s="680">
        <v>0</v>
      </c>
      <c r="C89" s="680">
        <v>9.8373000000000008</v>
      </c>
      <c r="D89" s="681">
        <v>9.8373000000000008</v>
      </c>
      <c r="E89" s="690" t="s">
        <v>346</v>
      </c>
      <c r="F89" s="680">
        <v>0</v>
      </c>
      <c r="G89" s="681">
        <v>0</v>
      </c>
      <c r="H89" s="683">
        <v>1.8730800000000001</v>
      </c>
      <c r="I89" s="680">
        <v>9.4041200000000007</v>
      </c>
      <c r="J89" s="681">
        <v>9.4041200000000007</v>
      </c>
      <c r="K89" s="691" t="s">
        <v>322</v>
      </c>
    </row>
    <row r="90" spans="1:11" ht="14.4" customHeight="1" thickBot="1" x14ac:dyDescent="0.35">
      <c r="A90" s="702" t="s">
        <v>405</v>
      </c>
      <c r="B90" s="680">
        <v>0</v>
      </c>
      <c r="C90" s="680">
        <v>19.809999999999999</v>
      </c>
      <c r="D90" s="681">
        <v>19.809999999999999</v>
      </c>
      <c r="E90" s="690" t="s">
        <v>346</v>
      </c>
      <c r="F90" s="680">
        <v>22.245102122349</v>
      </c>
      <c r="G90" s="681">
        <v>9.2687925509780005</v>
      </c>
      <c r="H90" s="683">
        <v>0</v>
      </c>
      <c r="I90" s="680">
        <v>0</v>
      </c>
      <c r="J90" s="681">
        <v>-9.2687925509780005</v>
      </c>
      <c r="K90" s="684">
        <v>0</v>
      </c>
    </row>
    <row r="91" spans="1:11" ht="14.4" customHeight="1" thickBot="1" x14ac:dyDescent="0.35">
      <c r="A91" s="702" t="s">
        <v>406</v>
      </c>
      <c r="B91" s="680">
        <v>86.115125984784996</v>
      </c>
      <c r="C91" s="680">
        <v>83.403710000000004</v>
      </c>
      <c r="D91" s="681">
        <v>-2.7114159847849999</v>
      </c>
      <c r="E91" s="682">
        <v>0.968514056575</v>
      </c>
      <c r="F91" s="680">
        <v>103.928218467345</v>
      </c>
      <c r="G91" s="681">
        <v>43.303424361392999</v>
      </c>
      <c r="H91" s="683">
        <v>7.4593100000000003</v>
      </c>
      <c r="I91" s="680">
        <v>35.234810000000003</v>
      </c>
      <c r="J91" s="681">
        <v>-8.0686143613929993</v>
      </c>
      <c r="K91" s="684">
        <v>0.33903025106700002</v>
      </c>
    </row>
    <row r="92" spans="1:11" ht="14.4" customHeight="1" thickBot="1" x14ac:dyDescent="0.35">
      <c r="A92" s="701" t="s">
        <v>407</v>
      </c>
      <c r="B92" s="685">
        <v>3325.4172973641998</v>
      </c>
      <c r="C92" s="685">
        <v>1790.43155</v>
      </c>
      <c r="D92" s="686">
        <v>-1534.98574736419</v>
      </c>
      <c r="E92" s="692">
        <v>0.53840808232299997</v>
      </c>
      <c r="F92" s="685">
        <v>1852.59821732506</v>
      </c>
      <c r="G92" s="686">
        <v>771.91592388543995</v>
      </c>
      <c r="H92" s="688">
        <v>189.54580999999999</v>
      </c>
      <c r="I92" s="685">
        <v>1039.77531</v>
      </c>
      <c r="J92" s="686">
        <v>267.85938611455998</v>
      </c>
      <c r="K92" s="693">
        <v>0.56125246169200005</v>
      </c>
    </row>
    <row r="93" spans="1:11" ht="14.4" customHeight="1" thickBot="1" x14ac:dyDescent="0.35">
      <c r="A93" s="702" t="s">
        <v>408</v>
      </c>
      <c r="B93" s="680">
        <v>32.999947479328</v>
      </c>
      <c r="C93" s="680">
        <v>25.904</v>
      </c>
      <c r="D93" s="681">
        <v>-7.0959474793280002</v>
      </c>
      <c r="E93" s="682">
        <v>0.78497094627800001</v>
      </c>
      <c r="F93" s="680">
        <v>26.999999999999002</v>
      </c>
      <c r="G93" s="681">
        <v>11.25</v>
      </c>
      <c r="H93" s="683">
        <v>0</v>
      </c>
      <c r="I93" s="680">
        <v>0</v>
      </c>
      <c r="J93" s="681">
        <v>-11.25</v>
      </c>
      <c r="K93" s="684">
        <v>0</v>
      </c>
    </row>
    <row r="94" spans="1:11" ht="14.4" customHeight="1" thickBot="1" x14ac:dyDescent="0.35">
      <c r="A94" s="702" t="s">
        <v>409</v>
      </c>
      <c r="B94" s="680">
        <v>163.689673424727</v>
      </c>
      <c r="C94" s="680">
        <v>203.07023000000001</v>
      </c>
      <c r="D94" s="681">
        <v>39.380556575272998</v>
      </c>
      <c r="E94" s="682">
        <v>1.2405805800159999</v>
      </c>
      <c r="F94" s="680">
        <v>191.525019554061</v>
      </c>
      <c r="G94" s="681">
        <v>79.802091480857996</v>
      </c>
      <c r="H94" s="683">
        <v>5.9285100000000002</v>
      </c>
      <c r="I94" s="680">
        <v>93.900909999999996</v>
      </c>
      <c r="J94" s="681">
        <v>14.098818519141</v>
      </c>
      <c r="K94" s="684">
        <v>0.49028012224500001</v>
      </c>
    </row>
    <row r="95" spans="1:11" ht="14.4" customHeight="1" thickBot="1" x14ac:dyDescent="0.35">
      <c r="A95" s="702" t="s">
        <v>410</v>
      </c>
      <c r="B95" s="680">
        <v>2.999995225393</v>
      </c>
      <c r="C95" s="680">
        <v>3.9266000000000001</v>
      </c>
      <c r="D95" s="681">
        <v>0.92660477460599999</v>
      </c>
      <c r="E95" s="682">
        <v>1.308868749777</v>
      </c>
      <c r="F95" s="680">
        <v>3</v>
      </c>
      <c r="G95" s="681">
        <v>1.25</v>
      </c>
      <c r="H95" s="683">
        <v>0</v>
      </c>
      <c r="I95" s="680">
        <v>0.65339999999999998</v>
      </c>
      <c r="J95" s="681">
        <v>-0.59660000000000002</v>
      </c>
      <c r="K95" s="684">
        <v>0.21779999999999999</v>
      </c>
    </row>
    <row r="96" spans="1:11" ht="14.4" customHeight="1" thickBot="1" x14ac:dyDescent="0.35">
      <c r="A96" s="702" t="s">
        <v>411</v>
      </c>
      <c r="B96" s="680">
        <v>239.40236516462201</v>
      </c>
      <c r="C96" s="680">
        <v>250.27423999999999</v>
      </c>
      <c r="D96" s="681">
        <v>10.871874835378</v>
      </c>
      <c r="E96" s="682">
        <v>1.0454125623520001</v>
      </c>
      <c r="F96" s="680">
        <v>169.26629586157699</v>
      </c>
      <c r="G96" s="681">
        <v>70.527623275657007</v>
      </c>
      <c r="H96" s="683">
        <v>0</v>
      </c>
      <c r="I96" s="680">
        <v>42.562609999999999</v>
      </c>
      <c r="J96" s="681">
        <v>-27.965013275657</v>
      </c>
      <c r="K96" s="684">
        <v>0.251453544152</v>
      </c>
    </row>
    <row r="97" spans="1:11" ht="14.4" customHeight="1" thickBot="1" x14ac:dyDescent="0.35">
      <c r="A97" s="702" t="s">
        <v>412</v>
      </c>
      <c r="B97" s="680">
        <v>2886.3253160701202</v>
      </c>
      <c r="C97" s="680">
        <v>1307.25648</v>
      </c>
      <c r="D97" s="681">
        <v>-1579.0688360701199</v>
      </c>
      <c r="E97" s="682">
        <v>0.45291376987900001</v>
      </c>
      <c r="F97" s="680">
        <v>1461.80690190942</v>
      </c>
      <c r="G97" s="681">
        <v>609.08620912892502</v>
      </c>
      <c r="H97" s="683">
        <v>183.6173</v>
      </c>
      <c r="I97" s="680">
        <v>900.92421999999999</v>
      </c>
      <c r="J97" s="681">
        <v>291.83801087107599</v>
      </c>
      <c r="K97" s="684">
        <v>0.61630863749700004</v>
      </c>
    </row>
    <row r="98" spans="1:11" ht="14.4" customHeight="1" thickBot="1" x14ac:dyDescent="0.35">
      <c r="A98" s="702" t="s">
        <v>413</v>
      </c>
      <c r="B98" s="680">
        <v>0</v>
      </c>
      <c r="C98" s="680">
        <v>0</v>
      </c>
      <c r="D98" s="681">
        <v>0</v>
      </c>
      <c r="E98" s="682">
        <v>1</v>
      </c>
      <c r="F98" s="680">
        <v>0</v>
      </c>
      <c r="G98" s="681">
        <v>0</v>
      </c>
      <c r="H98" s="683">
        <v>0</v>
      </c>
      <c r="I98" s="680">
        <v>1.73417</v>
      </c>
      <c r="J98" s="681">
        <v>1.73417</v>
      </c>
      <c r="K98" s="691" t="s">
        <v>346</v>
      </c>
    </row>
    <row r="99" spans="1:11" ht="14.4" customHeight="1" thickBot="1" x14ac:dyDescent="0.35">
      <c r="A99" s="701" t="s">
        <v>414</v>
      </c>
      <c r="B99" s="685">
        <v>44.999928380901999</v>
      </c>
      <c r="C99" s="685">
        <v>70.929749999999999</v>
      </c>
      <c r="D99" s="686">
        <v>25.929821619097002</v>
      </c>
      <c r="E99" s="692">
        <v>1.5762191752750001</v>
      </c>
      <c r="F99" s="685">
        <v>35</v>
      </c>
      <c r="G99" s="686">
        <v>14.583333333333</v>
      </c>
      <c r="H99" s="688">
        <v>0</v>
      </c>
      <c r="I99" s="685">
        <v>0</v>
      </c>
      <c r="J99" s="686">
        <v>-14.583333333333</v>
      </c>
      <c r="K99" s="693">
        <v>0</v>
      </c>
    </row>
    <row r="100" spans="1:11" ht="14.4" customHeight="1" thickBot="1" x14ac:dyDescent="0.35">
      <c r="A100" s="702" t="s">
        <v>415</v>
      </c>
      <c r="B100" s="680">
        <v>0</v>
      </c>
      <c r="C100" s="680">
        <v>0.53949999999999998</v>
      </c>
      <c r="D100" s="681">
        <v>0.53949999999999998</v>
      </c>
      <c r="E100" s="690" t="s">
        <v>346</v>
      </c>
      <c r="F100" s="680">
        <v>0</v>
      </c>
      <c r="G100" s="681">
        <v>0</v>
      </c>
      <c r="H100" s="683">
        <v>0</v>
      </c>
      <c r="I100" s="680">
        <v>0</v>
      </c>
      <c r="J100" s="681">
        <v>0</v>
      </c>
      <c r="K100" s="691" t="s">
        <v>322</v>
      </c>
    </row>
    <row r="101" spans="1:11" ht="14.4" customHeight="1" thickBot="1" x14ac:dyDescent="0.35">
      <c r="A101" s="702" t="s">
        <v>416</v>
      </c>
      <c r="B101" s="680">
        <v>44.999928380901999</v>
      </c>
      <c r="C101" s="680">
        <v>70.390249999999995</v>
      </c>
      <c r="D101" s="681">
        <v>25.390321619097001</v>
      </c>
      <c r="E101" s="682">
        <v>1.5642302673049999</v>
      </c>
      <c r="F101" s="680">
        <v>35</v>
      </c>
      <c r="G101" s="681">
        <v>14.583333333333</v>
      </c>
      <c r="H101" s="683">
        <v>0</v>
      </c>
      <c r="I101" s="680">
        <v>0</v>
      </c>
      <c r="J101" s="681">
        <v>-14.583333333333</v>
      </c>
      <c r="K101" s="684">
        <v>0</v>
      </c>
    </row>
    <row r="102" spans="1:11" ht="14.4" customHeight="1" thickBot="1" x14ac:dyDescent="0.35">
      <c r="A102" s="701" t="s">
        <v>417</v>
      </c>
      <c r="B102" s="685">
        <v>0</v>
      </c>
      <c r="C102" s="685">
        <v>0</v>
      </c>
      <c r="D102" s="686">
        <v>0</v>
      </c>
      <c r="E102" s="687" t="s">
        <v>322</v>
      </c>
      <c r="F102" s="685">
        <v>0</v>
      </c>
      <c r="G102" s="686">
        <v>0</v>
      </c>
      <c r="H102" s="688">
        <v>0</v>
      </c>
      <c r="I102" s="685">
        <v>0.25603999999999999</v>
      </c>
      <c r="J102" s="686">
        <v>0.25603999999999999</v>
      </c>
      <c r="K102" s="689" t="s">
        <v>346</v>
      </c>
    </row>
    <row r="103" spans="1:11" ht="14.4" customHeight="1" thickBot="1" x14ac:dyDescent="0.35">
      <c r="A103" s="702" t="s">
        <v>418</v>
      </c>
      <c r="B103" s="680">
        <v>0</v>
      </c>
      <c r="C103" s="680">
        <v>0</v>
      </c>
      <c r="D103" s="681">
        <v>0</v>
      </c>
      <c r="E103" s="690" t="s">
        <v>322</v>
      </c>
      <c r="F103" s="680">
        <v>0</v>
      </c>
      <c r="G103" s="681">
        <v>0</v>
      </c>
      <c r="H103" s="683">
        <v>0</v>
      </c>
      <c r="I103" s="680">
        <v>0.25603999999999999</v>
      </c>
      <c r="J103" s="681">
        <v>0.25603999999999999</v>
      </c>
      <c r="K103" s="691" t="s">
        <v>346</v>
      </c>
    </row>
    <row r="104" spans="1:11" ht="14.4" customHeight="1" thickBot="1" x14ac:dyDescent="0.35">
      <c r="A104" s="699" t="s">
        <v>48</v>
      </c>
      <c r="B104" s="680">
        <v>24034.002169777301</v>
      </c>
      <c r="C104" s="680">
        <v>26331.0131</v>
      </c>
      <c r="D104" s="681">
        <v>2297.0109302226701</v>
      </c>
      <c r="E104" s="682">
        <v>1.09557338449</v>
      </c>
      <c r="F104" s="680">
        <v>26063</v>
      </c>
      <c r="G104" s="681">
        <v>10859.583333333299</v>
      </c>
      <c r="H104" s="683">
        <v>2258.9074900000001</v>
      </c>
      <c r="I104" s="680">
        <v>11387.13818</v>
      </c>
      <c r="J104" s="681">
        <v>527.55484666666405</v>
      </c>
      <c r="K104" s="684">
        <v>0.43690819092099997</v>
      </c>
    </row>
    <row r="105" spans="1:11" ht="14.4" customHeight="1" thickBot="1" x14ac:dyDescent="0.35">
      <c r="A105" s="705" t="s">
        <v>419</v>
      </c>
      <c r="B105" s="685">
        <v>17750.001602461001</v>
      </c>
      <c r="C105" s="685">
        <v>19463.463</v>
      </c>
      <c r="D105" s="686">
        <v>1713.461397539</v>
      </c>
      <c r="E105" s="692">
        <v>1.0965330277659999</v>
      </c>
      <c r="F105" s="685">
        <v>19193</v>
      </c>
      <c r="G105" s="686">
        <v>7997.0833333333403</v>
      </c>
      <c r="H105" s="688">
        <v>1663.502</v>
      </c>
      <c r="I105" s="685">
        <v>8387.5079999999998</v>
      </c>
      <c r="J105" s="686">
        <v>390.42466666666502</v>
      </c>
      <c r="K105" s="693">
        <v>0.437008701088</v>
      </c>
    </row>
    <row r="106" spans="1:11" ht="14.4" customHeight="1" thickBot="1" x14ac:dyDescent="0.35">
      <c r="A106" s="701" t="s">
        <v>420</v>
      </c>
      <c r="B106" s="685">
        <v>17700.001597947001</v>
      </c>
      <c r="C106" s="685">
        <v>19390.403999999999</v>
      </c>
      <c r="D106" s="686">
        <v>1690.4024020529801</v>
      </c>
      <c r="E106" s="692">
        <v>1.095502951946</v>
      </c>
      <c r="F106" s="685">
        <v>19080</v>
      </c>
      <c r="G106" s="686">
        <v>7950</v>
      </c>
      <c r="H106" s="688">
        <v>1653.902</v>
      </c>
      <c r="I106" s="685">
        <v>8331.3209999999999</v>
      </c>
      <c r="J106" s="686">
        <v>381.32099999999701</v>
      </c>
      <c r="K106" s="693">
        <v>0.43665204402500002</v>
      </c>
    </row>
    <row r="107" spans="1:11" ht="14.4" customHeight="1" thickBot="1" x14ac:dyDescent="0.35">
      <c r="A107" s="702" t="s">
        <v>421</v>
      </c>
      <c r="B107" s="680">
        <v>17700.001597947001</v>
      </c>
      <c r="C107" s="680">
        <v>19390.403999999999</v>
      </c>
      <c r="D107" s="681">
        <v>1690.4024020529801</v>
      </c>
      <c r="E107" s="682">
        <v>1.095502951946</v>
      </c>
      <c r="F107" s="680">
        <v>19080</v>
      </c>
      <c r="G107" s="681">
        <v>7950</v>
      </c>
      <c r="H107" s="683">
        <v>1653.902</v>
      </c>
      <c r="I107" s="680">
        <v>8331.3209999999999</v>
      </c>
      <c r="J107" s="681">
        <v>381.32099999999701</v>
      </c>
      <c r="K107" s="684">
        <v>0.43665204402500002</v>
      </c>
    </row>
    <row r="108" spans="1:11" ht="14.4" customHeight="1" thickBot="1" x14ac:dyDescent="0.35">
      <c r="A108" s="701" t="s">
        <v>422</v>
      </c>
      <c r="B108" s="685">
        <v>0</v>
      </c>
      <c r="C108" s="685">
        <v>59.2</v>
      </c>
      <c r="D108" s="686">
        <v>59.2</v>
      </c>
      <c r="E108" s="687" t="s">
        <v>322</v>
      </c>
      <c r="F108" s="685">
        <v>60</v>
      </c>
      <c r="G108" s="686">
        <v>25</v>
      </c>
      <c r="H108" s="688">
        <v>9.6</v>
      </c>
      <c r="I108" s="685">
        <v>38.4</v>
      </c>
      <c r="J108" s="686">
        <v>13.4</v>
      </c>
      <c r="K108" s="693">
        <v>0.64</v>
      </c>
    </row>
    <row r="109" spans="1:11" ht="14.4" customHeight="1" thickBot="1" x14ac:dyDescent="0.35">
      <c r="A109" s="702" t="s">
        <v>423</v>
      </c>
      <c r="B109" s="680">
        <v>0</v>
      </c>
      <c r="C109" s="680">
        <v>59.2</v>
      </c>
      <c r="D109" s="681">
        <v>59.2</v>
      </c>
      <c r="E109" s="690" t="s">
        <v>322</v>
      </c>
      <c r="F109" s="680">
        <v>60</v>
      </c>
      <c r="G109" s="681">
        <v>25</v>
      </c>
      <c r="H109" s="683">
        <v>9.6</v>
      </c>
      <c r="I109" s="680">
        <v>38.4</v>
      </c>
      <c r="J109" s="681">
        <v>13.4</v>
      </c>
      <c r="K109" s="684">
        <v>0.64</v>
      </c>
    </row>
    <row r="110" spans="1:11" ht="14.4" customHeight="1" thickBot="1" x14ac:dyDescent="0.35">
      <c r="A110" s="701" t="s">
        <v>424</v>
      </c>
      <c r="B110" s="685">
        <v>50.000004513973998</v>
      </c>
      <c r="C110" s="685">
        <v>13.859</v>
      </c>
      <c r="D110" s="686">
        <v>-36.141004513974003</v>
      </c>
      <c r="E110" s="692">
        <v>0.277179974976</v>
      </c>
      <c r="F110" s="685">
        <v>53</v>
      </c>
      <c r="G110" s="686">
        <v>22.083333333333002</v>
      </c>
      <c r="H110" s="688">
        <v>0</v>
      </c>
      <c r="I110" s="685">
        <v>17.786999999999999</v>
      </c>
      <c r="J110" s="686">
        <v>-4.296333333333</v>
      </c>
      <c r="K110" s="693">
        <v>0.33560377358400001</v>
      </c>
    </row>
    <row r="111" spans="1:11" ht="14.4" customHeight="1" thickBot="1" x14ac:dyDescent="0.35">
      <c r="A111" s="702" t="s">
        <v>425</v>
      </c>
      <c r="B111" s="680">
        <v>50.000004513973998</v>
      </c>
      <c r="C111" s="680">
        <v>13.859</v>
      </c>
      <c r="D111" s="681">
        <v>-36.141004513974003</v>
      </c>
      <c r="E111" s="682">
        <v>0.277179974976</v>
      </c>
      <c r="F111" s="680">
        <v>53</v>
      </c>
      <c r="G111" s="681">
        <v>22.083333333333002</v>
      </c>
      <c r="H111" s="683">
        <v>0</v>
      </c>
      <c r="I111" s="680">
        <v>17.786999999999999</v>
      </c>
      <c r="J111" s="681">
        <v>-4.296333333333</v>
      </c>
      <c r="K111" s="684">
        <v>0.33560377358400001</v>
      </c>
    </row>
    <row r="112" spans="1:11" ht="14.4" customHeight="1" thickBot="1" x14ac:dyDescent="0.35">
      <c r="A112" s="700" t="s">
        <v>426</v>
      </c>
      <c r="B112" s="680">
        <v>6018.0005433019896</v>
      </c>
      <c r="C112" s="680">
        <v>6576.4780099999998</v>
      </c>
      <c r="D112" s="681">
        <v>558.47746669800995</v>
      </c>
      <c r="E112" s="682">
        <v>1.092801165882</v>
      </c>
      <c r="F112" s="680">
        <v>6487.99999999999</v>
      </c>
      <c r="G112" s="681">
        <v>2703.3333333333298</v>
      </c>
      <c r="H112" s="683">
        <v>562.32689000000005</v>
      </c>
      <c r="I112" s="680">
        <v>2832.6456400000002</v>
      </c>
      <c r="J112" s="681">
        <v>129.31230666667099</v>
      </c>
      <c r="K112" s="684">
        <v>0.43659766337799999</v>
      </c>
    </row>
    <row r="113" spans="1:11" ht="14.4" customHeight="1" thickBot="1" x14ac:dyDescent="0.35">
      <c r="A113" s="701" t="s">
        <v>427</v>
      </c>
      <c r="B113" s="685">
        <v>1593.0001438152301</v>
      </c>
      <c r="C113" s="685">
        <v>1745.13102</v>
      </c>
      <c r="D113" s="686">
        <v>152.130876184768</v>
      </c>
      <c r="E113" s="692">
        <v>1.0954995997800001</v>
      </c>
      <c r="F113" s="685">
        <v>1716.99999999999</v>
      </c>
      <c r="G113" s="686">
        <v>715.41666666666401</v>
      </c>
      <c r="H113" s="688">
        <v>148.85140000000001</v>
      </c>
      <c r="I113" s="685">
        <v>749.81539999999995</v>
      </c>
      <c r="J113" s="686">
        <v>34.398733333335997</v>
      </c>
      <c r="K113" s="693">
        <v>0.43670087361600002</v>
      </c>
    </row>
    <row r="114" spans="1:11" ht="14.4" customHeight="1" thickBot="1" x14ac:dyDescent="0.35">
      <c r="A114" s="702" t="s">
        <v>428</v>
      </c>
      <c r="B114" s="680">
        <v>1593.0001438152301</v>
      </c>
      <c r="C114" s="680">
        <v>1745.13102</v>
      </c>
      <c r="D114" s="681">
        <v>152.130876184768</v>
      </c>
      <c r="E114" s="682">
        <v>1.0954995997800001</v>
      </c>
      <c r="F114" s="680">
        <v>1716.99999999999</v>
      </c>
      <c r="G114" s="681">
        <v>715.41666666666401</v>
      </c>
      <c r="H114" s="683">
        <v>148.85140000000001</v>
      </c>
      <c r="I114" s="680">
        <v>749.81539999999995</v>
      </c>
      <c r="J114" s="681">
        <v>34.398733333335997</v>
      </c>
      <c r="K114" s="684">
        <v>0.43670087361600002</v>
      </c>
    </row>
    <row r="115" spans="1:11" ht="14.4" customHeight="1" thickBot="1" x14ac:dyDescent="0.35">
      <c r="A115" s="701" t="s">
        <v>429</v>
      </c>
      <c r="B115" s="685">
        <v>4425.0003994867602</v>
      </c>
      <c r="C115" s="685">
        <v>4831.34699</v>
      </c>
      <c r="D115" s="686">
        <v>406.34659051324297</v>
      </c>
      <c r="E115" s="692">
        <v>1.091829729678</v>
      </c>
      <c r="F115" s="685">
        <v>4771</v>
      </c>
      <c r="G115" s="686">
        <v>1987.9166666666699</v>
      </c>
      <c r="H115" s="688">
        <v>413.47548999999998</v>
      </c>
      <c r="I115" s="685">
        <v>2082.8302399999998</v>
      </c>
      <c r="J115" s="686">
        <v>94.913573333334</v>
      </c>
      <c r="K115" s="693">
        <v>0.436560519807</v>
      </c>
    </row>
    <row r="116" spans="1:11" ht="14.4" customHeight="1" thickBot="1" x14ac:dyDescent="0.35">
      <c r="A116" s="702" t="s">
        <v>430</v>
      </c>
      <c r="B116" s="680">
        <v>4425.0003994867602</v>
      </c>
      <c r="C116" s="680">
        <v>4831.34699</v>
      </c>
      <c r="D116" s="681">
        <v>406.34659051324297</v>
      </c>
      <c r="E116" s="682">
        <v>1.091829729678</v>
      </c>
      <c r="F116" s="680">
        <v>4771</v>
      </c>
      <c r="G116" s="681">
        <v>1987.9166666666699</v>
      </c>
      <c r="H116" s="683">
        <v>413.47548999999998</v>
      </c>
      <c r="I116" s="680">
        <v>2082.8302399999998</v>
      </c>
      <c r="J116" s="681">
        <v>94.913573333334</v>
      </c>
      <c r="K116" s="684">
        <v>0.436560519807</v>
      </c>
    </row>
    <row r="117" spans="1:11" ht="14.4" customHeight="1" thickBot="1" x14ac:dyDescent="0.35">
      <c r="A117" s="700" t="s">
        <v>431</v>
      </c>
      <c r="B117" s="680">
        <v>266.000024014345</v>
      </c>
      <c r="C117" s="680">
        <v>291.07209</v>
      </c>
      <c r="D117" s="681">
        <v>25.072065985654</v>
      </c>
      <c r="E117" s="682">
        <v>1.094255878654</v>
      </c>
      <c r="F117" s="680">
        <v>382</v>
      </c>
      <c r="G117" s="681">
        <v>159.166666666667</v>
      </c>
      <c r="H117" s="683">
        <v>33.078600000000002</v>
      </c>
      <c r="I117" s="680">
        <v>166.98454000000001</v>
      </c>
      <c r="J117" s="681">
        <v>7.8178733333329999</v>
      </c>
      <c r="K117" s="684">
        <v>0.43713230366400002</v>
      </c>
    </row>
    <row r="118" spans="1:11" ht="14.4" customHeight="1" thickBot="1" x14ac:dyDescent="0.35">
      <c r="A118" s="701" t="s">
        <v>432</v>
      </c>
      <c r="B118" s="685">
        <v>266.000024014345</v>
      </c>
      <c r="C118" s="685">
        <v>291.07209</v>
      </c>
      <c r="D118" s="686">
        <v>25.072065985654</v>
      </c>
      <c r="E118" s="692">
        <v>1.094255878654</v>
      </c>
      <c r="F118" s="685">
        <v>382</v>
      </c>
      <c r="G118" s="686">
        <v>159.166666666667</v>
      </c>
      <c r="H118" s="688">
        <v>33.078600000000002</v>
      </c>
      <c r="I118" s="685">
        <v>166.98454000000001</v>
      </c>
      <c r="J118" s="686">
        <v>7.8178733333329999</v>
      </c>
      <c r="K118" s="693">
        <v>0.43713230366400002</v>
      </c>
    </row>
    <row r="119" spans="1:11" ht="14.4" customHeight="1" thickBot="1" x14ac:dyDescent="0.35">
      <c r="A119" s="702" t="s">
        <v>433</v>
      </c>
      <c r="B119" s="680">
        <v>266.000024014345</v>
      </c>
      <c r="C119" s="680">
        <v>291.07209</v>
      </c>
      <c r="D119" s="681">
        <v>25.072065985654</v>
      </c>
      <c r="E119" s="682">
        <v>1.094255878654</v>
      </c>
      <c r="F119" s="680">
        <v>382</v>
      </c>
      <c r="G119" s="681">
        <v>159.166666666667</v>
      </c>
      <c r="H119" s="683">
        <v>33.078600000000002</v>
      </c>
      <c r="I119" s="680">
        <v>166.98454000000001</v>
      </c>
      <c r="J119" s="681">
        <v>7.8178733333329999</v>
      </c>
      <c r="K119" s="684">
        <v>0.43713230366400002</v>
      </c>
    </row>
    <row r="120" spans="1:11" ht="14.4" customHeight="1" thickBot="1" x14ac:dyDescent="0.35">
      <c r="A120" s="699" t="s">
        <v>434</v>
      </c>
      <c r="B120" s="680">
        <v>0</v>
      </c>
      <c r="C120" s="680">
        <v>19.933420000000002</v>
      </c>
      <c r="D120" s="681">
        <v>19.933420000000002</v>
      </c>
      <c r="E120" s="690" t="s">
        <v>322</v>
      </c>
      <c r="F120" s="680">
        <v>0</v>
      </c>
      <c r="G120" s="681">
        <v>0</v>
      </c>
      <c r="H120" s="683">
        <v>3.88</v>
      </c>
      <c r="I120" s="680">
        <v>21.782170000000001</v>
      </c>
      <c r="J120" s="681">
        <v>21.782170000000001</v>
      </c>
      <c r="K120" s="691" t="s">
        <v>322</v>
      </c>
    </row>
    <row r="121" spans="1:11" ht="14.4" customHeight="1" thickBot="1" x14ac:dyDescent="0.35">
      <c r="A121" s="700" t="s">
        <v>435</v>
      </c>
      <c r="B121" s="680">
        <v>0</v>
      </c>
      <c r="C121" s="680">
        <v>19.933420000000002</v>
      </c>
      <c r="D121" s="681">
        <v>19.933420000000002</v>
      </c>
      <c r="E121" s="690" t="s">
        <v>322</v>
      </c>
      <c r="F121" s="680">
        <v>0</v>
      </c>
      <c r="G121" s="681">
        <v>0</v>
      </c>
      <c r="H121" s="683">
        <v>3.88</v>
      </c>
      <c r="I121" s="680">
        <v>21.782170000000001</v>
      </c>
      <c r="J121" s="681">
        <v>21.782170000000001</v>
      </c>
      <c r="K121" s="691" t="s">
        <v>322</v>
      </c>
    </row>
    <row r="122" spans="1:11" ht="14.4" customHeight="1" thickBot="1" x14ac:dyDescent="0.35">
      <c r="A122" s="701" t="s">
        <v>436</v>
      </c>
      <c r="B122" s="685">
        <v>0</v>
      </c>
      <c r="C122" s="685">
        <v>16.28342</v>
      </c>
      <c r="D122" s="686">
        <v>16.28342</v>
      </c>
      <c r="E122" s="687" t="s">
        <v>322</v>
      </c>
      <c r="F122" s="685">
        <v>0</v>
      </c>
      <c r="G122" s="686">
        <v>0</v>
      </c>
      <c r="H122" s="688">
        <v>2.38</v>
      </c>
      <c r="I122" s="685">
        <v>15.999370000000001</v>
      </c>
      <c r="J122" s="686">
        <v>15.999370000000001</v>
      </c>
      <c r="K122" s="689" t="s">
        <v>322</v>
      </c>
    </row>
    <row r="123" spans="1:11" ht="14.4" customHeight="1" thickBot="1" x14ac:dyDescent="0.35">
      <c r="A123" s="702" t="s">
        <v>437</v>
      </c>
      <c r="B123" s="680">
        <v>0</v>
      </c>
      <c r="C123" s="680">
        <v>3.32342</v>
      </c>
      <c r="D123" s="681">
        <v>3.32342</v>
      </c>
      <c r="E123" s="690" t="s">
        <v>322</v>
      </c>
      <c r="F123" s="680">
        <v>0</v>
      </c>
      <c r="G123" s="681">
        <v>0</v>
      </c>
      <c r="H123" s="683">
        <v>0</v>
      </c>
      <c r="I123" s="680">
        <v>0.71936999999999995</v>
      </c>
      <c r="J123" s="681">
        <v>0.71936999999999995</v>
      </c>
      <c r="K123" s="691" t="s">
        <v>322</v>
      </c>
    </row>
    <row r="124" spans="1:11" ht="14.4" customHeight="1" thickBot="1" x14ac:dyDescent="0.35">
      <c r="A124" s="702" t="s">
        <v>438</v>
      </c>
      <c r="B124" s="680">
        <v>0</v>
      </c>
      <c r="C124" s="680">
        <v>12.85</v>
      </c>
      <c r="D124" s="681">
        <v>12.85</v>
      </c>
      <c r="E124" s="690" t="s">
        <v>322</v>
      </c>
      <c r="F124" s="680">
        <v>0</v>
      </c>
      <c r="G124" s="681">
        <v>0</v>
      </c>
      <c r="H124" s="683">
        <v>2.38</v>
      </c>
      <c r="I124" s="680">
        <v>15.28</v>
      </c>
      <c r="J124" s="681">
        <v>15.28</v>
      </c>
      <c r="K124" s="691" t="s">
        <v>322</v>
      </c>
    </row>
    <row r="125" spans="1:11" ht="14.4" customHeight="1" thickBot="1" x14ac:dyDescent="0.35">
      <c r="A125" s="702" t="s">
        <v>439</v>
      </c>
      <c r="B125" s="680">
        <v>0</v>
      </c>
      <c r="C125" s="680">
        <v>0.11</v>
      </c>
      <c r="D125" s="681">
        <v>0.11</v>
      </c>
      <c r="E125" s="690" t="s">
        <v>322</v>
      </c>
      <c r="F125" s="680">
        <v>0</v>
      </c>
      <c r="G125" s="681">
        <v>0</v>
      </c>
      <c r="H125" s="683">
        <v>0</v>
      </c>
      <c r="I125" s="680">
        <v>0</v>
      </c>
      <c r="J125" s="681">
        <v>0</v>
      </c>
      <c r="K125" s="691" t="s">
        <v>322</v>
      </c>
    </row>
    <row r="126" spans="1:11" ht="14.4" customHeight="1" thickBot="1" x14ac:dyDescent="0.35">
      <c r="A126" s="704" t="s">
        <v>440</v>
      </c>
      <c r="B126" s="680">
        <v>0</v>
      </c>
      <c r="C126" s="680">
        <v>0.45</v>
      </c>
      <c r="D126" s="681">
        <v>0.45</v>
      </c>
      <c r="E126" s="690" t="s">
        <v>322</v>
      </c>
      <c r="F126" s="680">
        <v>0</v>
      </c>
      <c r="G126" s="681">
        <v>0</v>
      </c>
      <c r="H126" s="683">
        <v>1</v>
      </c>
      <c r="I126" s="680">
        <v>1</v>
      </c>
      <c r="J126" s="681">
        <v>1</v>
      </c>
      <c r="K126" s="691" t="s">
        <v>322</v>
      </c>
    </row>
    <row r="127" spans="1:11" ht="14.4" customHeight="1" thickBot="1" x14ac:dyDescent="0.35">
      <c r="A127" s="702" t="s">
        <v>441</v>
      </c>
      <c r="B127" s="680">
        <v>0</v>
      </c>
      <c r="C127" s="680">
        <v>0.45</v>
      </c>
      <c r="D127" s="681">
        <v>0.45</v>
      </c>
      <c r="E127" s="690" t="s">
        <v>322</v>
      </c>
      <c r="F127" s="680">
        <v>0</v>
      </c>
      <c r="G127" s="681">
        <v>0</v>
      </c>
      <c r="H127" s="683">
        <v>1</v>
      </c>
      <c r="I127" s="680">
        <v>1</v>
      </c>
      <c r="J127" s="681">
        <v>1</v>
      </c>
      <c r="K127" s="691" t="s">
        <v>322</v>
      </c>
    </row>
    <row r="128" spans="1:11" ht="14.4" customHeight="1" thickBot="1" x14ac:dyDescent="0.35">
      <c r="A128" s="704" t="s">
        <v>442</v>
      </c>
      <c r="B128" s="680">
        <v>0</v>
      </c>
      <c r="C128" s="680">
        <v>3.2</v>
      </c>
      <c r="D128" s="681">
        <v>3.2</v>
      </c>
      <c r="E128" s="690" t="s">
        <v>322</v>
      </c>
      <c r="F128" s="680">
        <v>0</v>
      </c>
      <c r="G128" s="681">
        <v>0</v>
      </c>
      <c r="H128" s="683">
        <v>0.5</v>
      </c>
      <c r="I128" s="680">
        <v>1</v>
      </c>
      <c r="J128" s="681">
        <v>1</v>
      </c>
      <c r="K128" s="691" t="s">
        <v>322</v>
      </c>
    </row>
    <row r="129" spans="1:11" ht="14.4" customHeight="1" thickBot="1" x14ac:dyDescent="0.35">
      <c r="A129" s="702" t="s">
        <v>443</v>
      </c>
      <c r="B129" s="680">
        <v>0</v>
      </c>
      <c r="C129" s="680">
        <v>3.2</v>
      </c>
      <c r="D129" s="681">
        <v>3.2</v>
      </c>
      <c r="E129" s="690" t="s">
        <v>322</v>
      </c>
      <c r="F129" s="680">
        <v>0</v>
      </c>
      <c r="G129" s="681">
        <v>0</v>
      </c>
      <c r="H129" s="683">
        <v>0.5</v>
      </c>
      <c r="I129" s="680">
        <v>1</v>
      </c>
      <c r="J129" s="681">
        <v>1</v>
      </c>
      <c r="K129" s="691" t="s">
        <v>322</v>
      </c>
    </row>
    <row r="130" spans="1:11" ht="14.4" customHeight="1" thickBot="1" x14ac:dyDescent="0.35">
      <c r="A130" s="701" t="s">
        <v>444</v>
      </c>
      <c r="B130" s="685">
        <v>0</v>
      </c>
      <c r="C130" s="685">
        <v>0</v>
      </c>
      <c r="D130" s="686">
        <v>0</v>
      </c>
      <c r="E130" s="692">
        <v>1</v>
      </c>
      <c r="F130" s="685">
        <v>0</v>
      </c>
      <c r="G130" s="686">
        <v>0</v>
      </c>
      <c r="H130" s="688">
        <v>0</v>
      </c>
      <c r="I130" s="685">
        <v>3.7827999999999999</v>
      </c>
      <c r="J130" s="686">
        <v>3.7827999999999999</v>
      </c>
      <c r="K130" s="689" t="s">
        <v>346</v>
      </c>
    </row>
    <row r="131" spans="1:11" ht="14.4" customHeight="1" thickBot="1" x14ac:dyDescent="0.35">
      <c r="A131" s="702" t="s">
        <v>445</v>
      </c>
      <c r="B131" s="680">
        <v>0</v>
      </c>
      <c r="C131" s="680">
        <v>0</v>
      </c>
      <c r="D131" s="681">
        <v>0</v>
      </c>
      <c r="E131" s="682">
        <v>1</v>
      </c>
      <c r="F131" s="680">
        <v>0</v>
      </c>
      <c r="G131" s="681">
        <v>0</v>
      </c>
      <c r="H131" s="683">
        <v>0</v>
      </c>
      <c r="I131" s="680">
        <v>3.7827999999999999</v>
      </c>
      <c r="J131" s="681">
        <v>3.7827999999999999</v>
      </c>
      <c r="K131" s="691" t="s">
        <v>346</v>
      </c>
    </row>
    <row r="132" spans="1:11" ht="14.4" customHeight="1" thickBot="1" x14ac:dyDescent="0.35">
      <c r="A132" s="699" t="s">
        <v>446</v>
      </c>
      <c r="B132" s="680">
        <v>11570.182125772701</v>
      </c>
      <c r="C132" s="680">
        <v>11689.74389</v>
      </c>
      <c r="D132" s="681">
        <v>119.561764227268</v>
      </c>
      <c r="E132" s="682">
        <v>1.010333611254</v>
      </c>
      <c r="F132" s="680">
        <v>12427</v>
      </c>
      <c r="G132" s="681">
        <v>5177.9166666666697</v>
      </c>
      <c r="H132" s="683">
        <v>966.12199999999996</v>
      </c>
      <c r="I132" s="680">
        <v>4809.5360000000001</v>
      </c>
      <c r="J132" s="681">
        <v>-368.38066666667203</v>
      </c>
      <c r="K132" s="684">
        <v>0.387023094874</v>
      </c>
    </row>
    <row r="133" spans="1:11" ht="14.4" customHeight="1" thickBot="1" x14ac:dyDescent="0.35">
      <c r="A133" s="700" t="s">
        <v>447</v>
      </c>
      <c r="B133" s="680">
        <v>11543.026655784201</v>
      </c>
      <c r="C133" s="680">
        <v>11578.63</v>
      </c>
      <c r="D133" s="681">
        <v>35.603344215821998</v>
      </c>
      <c r="E133" s="682">
        <v>1.003084402841</v>
      </c>
      <c r="F133" s="680">
        <v>12426</v>
      </c>
      <c r="G133" s="681">
        <v>5177.50000000001</v>
      </c>
      <c r="H133" s="683">
        <v>966.12199999999996</v>
      </c>
      <c r="I133" s="680">
        <v>4799.4930000000004</v>
      </c>
      <c r="J133" s="681">
        <v>-378.00700000000597</v>
      </c>
      <c r="K133" s="684">
        <v>0.38624601641700002</v>
      </c>
    </row>
    <row r="134" spans="1:11" ht="14.4" customHeight="1" thickBot="1" x14ac:dyDescent="0.35">
      <c r="A134" s="701" t="s">
        <v>448</v>
      </c>
      <c r="B134" s="685">
        <v>11543.026655784201</v>
      </c>
      <c r="C134" s="685">
        <v>11578.63</v>
      </c>
      <c r="D134" s="686">
        <v>35.603344215821998</v>
      </c>
      <c r="E134" s="692">
        <v>1.003084402841</v>
      </c>
      <c r="F134" s="685">
        <v>12426</v>
      </c>
      <c r="G134" s="686">
        <v>5177.50000000001</v>
      </c>
      <c r="H134" s="688">
        <v>950.53899999999999</v>
      </c>
      <c r="I134" s="685">
        <v>4783.91</v>
      </c>
      <c r="J134" s="686">
        <v>-393.59000000000702</v>
      </c>
      <c r="K134" s="693">
        <v>0.38499195235700001</v>
      </c>
    </row>
    <row r="135" spans="1:11" ht="14.4" customHeight="1" thickBot="1" x14ac:dyDescent="0.35">
      <c r="A135" s="702" t="s">
        <v>449</v>
      </c>
      <c r="B135" s="680">
        <v>372.00085904459098</v>
      </c>
      <c r="C135" s="680">
        <v>403.79199999999997</v>
      </c>
      <c r="D135" s="681">
        <v>31.791140955408999</v>
      </c>
      <c r="E135" s="682">
        <v>1.0854598589819999</v>
      </c>
      <c r="F135" s="680">
        <v>468.00000000000102</v>
      </c>
      <c r="G135" s="681">
        <v>195</v>
      </c>
      <c r="H135" s="683">
        <v>40.006</v>
      </c>
      <c r="I135" s="680">
        <v>198.07</v>
      </c>
      <c r="J135" s="681">
        <v>3.0699999999990002</v>
      </c>
      <c r="K135" s="684">
        <v>0.42322649572600002</v>
      </c>
    </row>
    <row r="136" spans="1:11" ht="14.4" customHeight="1" thickBot="1" x14ac:dyDescent="0.35">
      <c r="A136" s="702" t="s">
        <v>450</v>
      </c>
      <c r="B136" s="680">
        <v>2417.0055814805801</v>
      </c>
      <c r="C136" s="680">
        <v>2418.3130000000001</v>
      </c>
      <c r="D136" s="681">
        <v>1.307418519417</v>
      </c>
      <c r="E136" s="682">
        <v>1.0005409249070001</v>
      </c>
      <c r="F136" s="680">
        <v>2526</v>
      </c>
      <c r="G136" s="681">
        <v>1052.5</v>
      </c>
      <c r="H136" s="683">
        <v>182.798</v>
      </c>
      <c r="I136" s="680">
        <v>947.26499999999999</v>
      </c>
      <c r="J136" s="681">
        <v>-105.23500000000099</v>
      </c>
      <c r="K136" s="684">
        <v>0.37500593824200001</v>
      </c>
    </row>
    <row r="137" spans="1:11" ht="14.4" customHeight="1" thickBot="1" x14ac:dyDescent="0.35">
      <c r="A137" s="702" t="s">
        <v>451</v>
      </c>
      <c r="B137" s="680">
        <v>23.000053112972001</v>
      </c>
      <c r="C137" s="680">
        <v>23.076000000000001</v>
      </c>
      <c r="D137" s="681">
        <v>7.5946887027000004E-2</v>
      </c>
      <c r="E137" s="682">
        <v>1.0033020309409999</v>
      </c>
      <c r="F137" s="680">
        <v>23</v>
      </c>
      <c r="G137" s="681">
        <v>9.583333333333</v>
      </c>
      <c r="H137" s="683">
        <v>1.923</v>
      </c>
      <c r="I137" s="680">
        <v>9.6150000000000002</v>
      </c>
      <c r="J137" s="681">
        <v>3.1666666666000001E-2</v>
      </c>
      <c r="K137" s="684">
        <v>0.41804347825999999</v>
      </c>
    </row>
    <row r="138" spans="1:11" ht="14.4" customHeight="1" thickBot="1" x14ac:dyDescent="0.35">
      <c r="A138" s="702" t="s">
        <v>452</v>
      </c>
      <c r="B138" s="680">
        <v>649.00149870951498</v>
      </c>
      <c r="C138" s="680">
        <v>651.95600000000002</v>
      </c>
      <c r="D138" s="681">
        <v>2.9545012904850001</v>
      </c>
      <c r="E138" s="682">
        <v>1.004552379765</v>
      </c>
      <c r="F138" s="680">
        <v>655.00000000000102</v>
      </c>
      <c r="G138" s="681">
        <v>272.91666666666703</v>
      </c>
      <c r="H138" s="683">
        <v>54.691000000000003</v>
      </c>
      <c r="I138" s="680">
        <v>273.35500000000002</v>
      </c>
      <c r="J138" s="681">
        <v>0.43833333333300001</v>
      </c>
      <c r="K138" s="684">
        <v>0.41733587786199999</v>
      </c>
    </row>
    <row r="139" spans="1:11" ht="14.4" customHeight="1" thickBot="1" x14ac:dyDescent="0.35">
      <c r="A139" s="702" t="s">
        <v>453</v>
      </c>
      <c r="B139" s="680">
        <v>8082.01866343652</v>
      </c>
      <c r="C139" s="680">
        <v>8081.4930000000004</v>
      </c>
      <c r="D139" s="681">
        <v>-0.52566343651699998</v>
      </c>
      <c r="E139" s="682">
        <v>0.99993495889299999</v>
      </c>
      <c r="F139" s="680">
        <v>8754.0000000000091</v>
      </c>
      <c r="G139" s="681">
        <v>3647.50000000001</v>
      </c>
      <c r="H139" s="683">
        <v>671.12099999999998</v>
      </c>
      <c r="I139" s="680">
        <v>3355.605</v>
      </c>
      <c r="J139" s="681">
        <v>-291.89500000000402</v>
      </c>
      <c r="K139" s="684">
        <v>0.38332248115099998</v>
      </c>
    </row>
    <row r="140" spans="1:11" ht="14.4" customHeight="1" thickBot="1" x14ac:dyDescent="0.35">
      <c r="A140" s="701" t="s">
        <v>454</v>
      </c>
      <c r="B140" s="685">
        <v>0</v>
      </c>
      <c r="C140" s="685">
        <v>0</v>
      </c>
      <c r="D140" s="686">
        <v>0</v>
      </c>
      <c r="E140" s="687" t="s">
        <v>322</v>
      </c>
      <c r="F140" s="685">
        <v>0</v>
      </c>
      <c r="G140" s="686">
        <v>0</v>
      </c>
      <c r="H140" s="688">
        <v>15.583</v>
      </c>
      <c r="I140" s="685">
        <v>15.583</v>
      </c>
      <c r="J140" s="686">
        <v>15.583</v>
      </c>
      <c r="K140" s="689" t="s">
        <v>346</v>
      </c>
    </row>
    <row r="141" spans="1:11" ht="14.4" customHeight="1" thickBot="1" x14ac:dyDescent="0.35">
      <c r="A141" s="702" t="s">
        <v>455</v>
      </c>
      <c r="B141" s="680">
        <v>0</v>
      </c>
      <c r="C141" s="680">
        <v>0</v>
      </c>
      <c r="D141" s="681">
        <v>0</v>
      </c>
      <c r="E141" s="690" t="s">
        <v>322</v>
      </c>
      <c r="F141" s="680">
        <v>0</v>
      </c>
      <c r="G141" s="681">
        <v>0</v>
      </c>
      <c r="H141" s="683">
        <v>15.583</v>
      </c>
      <c r="I141" s="680">
        <v>15.583</v>
      </c>
      <c r="J141" s="681">
        <v>15.583</v>
      </c>
      <c r="K141" s="691" t="s">
        <v>346</v>
      </c>
    </row>
    <row r="142" spans="1:11" ht="14.4" customHeight="1" thickBot="1" x14ac:dyDescent="0.35">
      <c r="A142" s="700" t="s">
        <v>456</v>
      </c>
      <c r="B142" s="680">
        <v>27.155469988553001</v>
      </c>
      <c r="C142" s="680">
        <v>111.11389</v>
      </c>
      <c r="D142" s="681">
        <v>83.958420011445995</v>
      </c>
      <c r="E142" s="682">
        <v>4.0917682532040001</v>
      </c>
      <c r="F142" s="680">
        <v>1</v>
      </c>
      <c r="G142" s="681">
        <v>0.416666666666</v>
      </c>
      <c r="H142" s="683">
        <v>0</v>
      </c>
      <c r="I142" s="680">
        <v>10.042999999999999</v>
      </c>
      <c r="J142" s="681">
        <v>9.6263333333329992</v>
      </c>
      <c r="K142" s="684">
        <v>10.042999999999999</v>
      </c>
    </row>
    <row r="143" spans="1:11" ht="14.4" customHeight="1" thickBot="1" x14ac:dyDescent="0.35">
      <c r="A143" s="701" t="s">
        <v>457</v>
      </c>
      <c r="B143" s="685">
        <v>0</v>
      </c>
      <c r="C143" s="685">
        <v>85.528999999999996</v>
      </c>
      <c r="D143" s="686">
        <v>85.528999999999996</v>
      </c>
      <c r="E143" s="687" t="s">
        <v>346</v>
      </c>
      <c r="F143" s="685">
        <v>1</v>
      </c>
      <c r="G143" s="686">
        <v>0.416666666666</v>
      </c>
      <c r="H143" s="688">
        <v>0</v>
      </c>
      <c r="I143" s="685">
        <v>0</v>
      </c>
      <c r="J143" s="686">
        <v>-0.416666666666</v>
      </c>
      <c r="K143" s="693">
        <v>0</v>
      </c>
    </row>
    <row r="144" spans="1:11" ht="14.4" customHeight="1" thickBot="1" x14ac:dyDescent="0.35">
      <c r="A144" s="702" t="s">
        <v>458</v>
      </c>
      <c r="B144" s="680">
        <v>0</v>
      </c>
      <c r="C144" s="680">
        <v>85.528999999999996</v>
      </c>
      <c r="D144" s="681">
        <v>85.528999999999996</v>
      </c>
      <c r="E144" s="690" t="s">
        <v>346</v>
      </c>
      <c r="F144" s="680">
        <v>1</v>
      </c>
      <c r="G144" s="681">
        <v>0.416666666666</v>
      </c>
      <c r="H144" s="683">
        <v>0</v>
      </c>
      <c r="I144" s="680">
        <v>0</v>
      </c>
      <c r="J144" s="681">
        <v>-0.416666666666</v>
      </c>
      <c r="K144" s="684">
        <v>0</v>
      </c>
    </row>
    <row r="145" spans="1:11" ht="14.4" customHeight="1" thickBot="1" x14ac:dyDescent="0.35">
      <c r="A145" s="701" t="s">
        <v>459</v>
      </c>
      <c r="B145" s="685">
        <v>0</v>
      </c>
      <c r="C145" s="685">
        <v>14.225009999999999</v>
      </c>
      <c r="D145" s="686">
        <v>14.225009999999999</v>
      </c>
      <c r="E145" s="687" t="s">
        <v>346</v>
      </c>
      <c r="F145" s="685">
        <v>0</v>
      </c>
      <c r="G145" s="686">
        <v>0</v>
      </c>
      <c r="H145" s="688">
        <v>0</v>
      </c>
      <c r="I145" s="685">
        <v>0</v>
      </c>
      <c r="J145" s="686">
        <v>0</v>
      </c>
      <c r="K145" s="689" t="s">
        <v>322</v>
      </c>
    </row>
    <row r="146" spans="1:11" ht="14.4" customHeight="1" thickBot="1" x14ac:dyDescent="0.35">
      <c r="A146" s="702" t="s">
        <v>460</v>
      </c>
      <c r="B146" s="680">
        <v>0</v>
      </c>
      <c r="C146" s="680">
        <v>14.225009999999999</v>
      </c>
      <c r="D146" s="681">
        <v>14.225009999999999</v>
      </c>
      <c r="E146" s="690" t="s">
        <v>346</v>
      </c>
      <c r="F146" s="680">
        <v>0</v>
      </c>
      <c r="G146" s="681">
        <v>0</v>
      </c>
      <c r="H146" s="683">
        <v>0</v>
      </c>
      <c r="I146" s="680">
        <v>0</v>
      </c>
      <c r="J146" s="681">
        <v>0</v>
      </c>
      <c r="K146" s="691" t="s">
        <v>322</v>
      </c>
    </row>
    <row r="147" spans="1:11" ht="14.4" customHeight="1" thickBot="1" x14ac:dyDescent="0.35">
      <c r="A147" s="701" t="s">
        <v>461</v>
      </c>
      <c r="B147" s="685">
        <v>27.155469988553001</v>
      </c>
      <c r="C147" s="685">
        <v>4.5617000000000001</v>
      </c>
      <c r="D147" s="686">
        <v>-22.593769988552999</v>
      </c>
      <c r="E147" s="692">
        <v>0.16798457187099999</v>
      </c>
      <c r="F147" s="685">
        <v>0</v>
      </c>
      <c r="G147" s="686">
        <v>0</v>
      </c>
      <c r="H147" s="688">
        <v>0</v>
      </c>
      <c r="I147" s="685">
        <v>0</v>
      </c>
      <c r="J147" s="686">
        <v>0</v>
      </c>
      <c r="K147" s="689" t="s">
        <v>322</v>
      </c>
    </row>
    <row r="148" spans="1:11" ht="14.4" customHeight="1" thickBot="1" x14ac:dyDescent="0.35">
      <c r="A148" s="702" t="s">
        <v>462</v>
      </c>
      <c r="B148" s="680">
        <v>27.155469988553001</v>
      </c>
      <c r="C148" s="680">
        <v>4.5617000000000001</v>
      </c>
      <c r="D148" s="681">
        <v>-22.593769988552999</v>
      </c>
      <c r="E148" s="682">
        <v>0.16798457187099999</v>
      </c>
      <c r="F148" s="680">
        <v>0</v>
      </c>
      <c r="G148" s="681">
        <v>0</v>
      </c>
      <c r="H148" s="683">
        <v>0</v>
      </c>
      <c r="I148" s="680">
        <v>0</v>
      </c>
      <c r="J148" s="681">
        <v>0</v>
      </c>
      <c r="K148" s="691" t="s">
        <v>322</v>
      </c>
    </row>
    <row r="149" spans="1:11" ht="14.4" customHeight="1" thickBot="1" x14ac:dyDescent="0.35">
      <c r="A149" s="701" t="s">
        <v>463</v>
      </c>
      <c r="B149" s="685">
        <v>0</v>
      </c>
      <c r="C149" s="685">
        <v>6.7981800000000003</v>
      </c>
      <c r="D149" s="686">
        <v>6.7981800000000003</v>
      </c>
      <c r="E149" s="687" t="s">
        <v>322</v>
      </c>
      <c r="F149" s="685">
        <v>0</v>
      </c>
      <c r="G149" s="686">
        <v>0</v>
      </c>
      <c r="H149" s="688">
        <v>0</v>
      </c>
      <c r="I149" s="685">
        <v>10.042999999999999</v>
      </c>
      <c r="J149" s="686">
        <v>10.042999999999999</v>
      </c>
      <c r="K149" s="689" t="s">
        <v>322</v>
      </c>
    </row>
    <row r="150" spans="1:11" ht="14.4" customHeight="1" thickBot="1" x14ac:dyDescent="0.35">
      <c r="A150" s="702" t="s">
        <v>464</v>
      </c>
      <c r="B150" s="680">
        <v>0</v>
      </c>
      <c r="C150" s="680">
        <v>6.7981800000000003</v>
      </c>
      <c r="D150" s="681">
        <v>6.7981800000000003</v>
      </c>
      <c r="E150" s="690" t="s">
        <v>322</v>
      </c>
      <c r="F150" s="680">
        <v>0</v>
      </c>
      <c r="G150" s="681">
        <v>0</v>
      </c>
      <c r="H150" s="683">
        <v>0</v>
      </c>
      <c r="I150" s="680">
        <v>10.042999999999999</v>
      </c>
      <c r="J150" s="681">
        <v>10.042999999999999</v>
      </c>
      <c r="K150" s="691" t="s">
        <v>322</v>
      </c>
    </row>
    <row r="151" spans="1:11" ht="14.4" customHeight="1" thickBot="1" x14ac:dyDescent="0.35">
      <c r="A151" s="699" t="s">
        <v>465</v>
      </c>
      <c r="B151" s="680">
        <v>0</v>
      </c>
      <c r="C151" s="680">
        <v>0.69599999999999995</v>
      </c>
      <c r="D151" s="681">
        <v>0.69599999999999995</v>
      </c>
      <c r="E151" s="690" t="s">
        <v>322</v>
      </c>
      <c r="F151" s="680">
        <v>0</v>
      </c>
      <c r="G151" s="681">
        <v>0</v>
      </c>
      <c r="H151" s="683">
        <v>0</v>
      </c>
      <c r="I151" s="680">
        <v>0.66737999999999997</v>
      </c>
      <c r="J151" s="681">
        <v>0.66737999999999997</v>
      </c>
      <c r="K151" s="691" t="s">
        <v>322</v>
      </c>
    </row>
    <row r="152" spans="1:11" ht="14.4" customHeight="1" thickBot="1" x14ac:dyDescent="0.35">
      <c r="A152" s="700" t="s">
        <v>466</v>
      </c>
      <c r="B152" s="680">
        <v>0</v>
      </c>
      <c r="C152" s="680">
        <v>0.69599999999999995</v>
      </c>
      <c r="D152" s="681">
        <v>0.69599999999999995</v>
      </c>
      <c r="E152" s="690" t="s">
        <v>322</v>
      </c>
      <c r="F152" s="680">
        <v>0</v>
      </c>
      <c r="G152" s="681">
        <v>0</v>
      </c>
      <c r="H152" s="683">
        <v>0</v>
      </c>
      <c r="I152" s="680">
        <v>0.66737999999999997</v>
      </c>
      <c r="J152" s="681">
        <v>0.66737999999999997</v>
      </c>
      <c r="K152" s="691" t="s">
        <v>322</v>
      </c>
    </row>
    <row r="153" spans="1:11" ht="14.4" customHeight="1" thickBot="1" x14ac:dyDescent="0.35">
      <c r="A153" s="701" t="s">
        <v>467</v>
      </c>
      <c r="B153" s="685">
        <v>0</v>
      </c>
      <c r="C153" s="685">
        <v>0.69599999999999995</v>
      </c>
      <c r="D153" s="686">
        <v>0.69599999999999995</v>
      </c>
      <c r="E153" s="687" t="s">
        <v>322</v>
      </c>
      <c r="F153" s="685">
        <v>0</v>
      </c>
      <c r="G153" s="686">
        <v>0</v>
      </c>
      <c r="H153" s="688">
        <v>0</v>
      </c>
      <c r="I153" s="685">
        <v>0.66737999999999997</v>
      </c>
      <c r="J153" s="686">
        <v>0.66737999999999997</v>
      </c>
      <c r="K153" s="689" t="s">
        <v>322</v>
      </c>
    </row>
    <row r="154" spans="1:11" ht="14.4" customHeight="1" thickBot="1" x14ac:dyDescent="0.35">
      <c r="A154" s="702" t="s">
        <v>468</v>
      </c>
      <c r="B154" s="680">
        <v>0</v>
      </c>
      <c r="C154" s="680">
        <v>0.69599999999999995</v>
      </c>
      <c r="D154" s="681">
        <v>0.69599999999999995</v>
      </c>
      <c r="E154" s="690" t="s">
        <v>322</v>
      </c>
      <c r="F154" s="680">
        <v>0</v>
      </c>
      <c r="G154" s="681">
        <v>0</v>
      </c>
      <c r="H154" s="683">
        <v>0</v>
      </c>
      <c r="I154" s="680">
        <v>0.66737999999999997</v>
      </c>
      <c r="J154" s="681">
        <v>0.66737999999999997</v>
      </c>
      <c r="K154" s="691" t="s">
        <v>322</v>
      </c>
    </row>
    <row r="155" spans="1:11" ht="14.4" customHeight="1" thickBot="1" x14ac:dyDescent="0.35">
      <c r="A155" s="698" t="s">
        <v>469</v>
      </c>
      <c r="B155" s="680">
        <v>153023.28827073</v>
      </c>
      <c r="C155" s="680">
        <v>143414.19691</v>
      </c>
      <c r="D155" s="681">
        <v>-9609.0913607296807</v>
      </c>
      <c r="E155" s="682">
        <v>0.93720503938099997</v>
      </c>
      <c r="F155" s="680">
        <v>160420.39160985799</v>
      </c>
      <c r="G155" s="681">
        <v>66841.829837440906</v>
      </c>
      <c r="H155" s="683">
        <v>14305.116749999999</v>
      </c>
      <c r="I155" s="680">
        <v>62500.556060000003</v>
      </c>
      <c r="J155" s="681">
        <v>-4341.2737774408997</v>
      </c>
      <c r="K155" s="684">
        <v>0.38960480916899998</v>
      </c>
    </row>
    <row r="156" spans="1:11" ht="14.4" customHeight="1" thickBot="1" x14ac:dyDescent="0.35">
      <c r="A156" s="699" t="s">
        <v>470</v>
      </c>
      <c r="B156" s="680">
        <v>152952.916717257</v>
      </c>
      <c r="C156" s="680">
        <v>143411.41222999999</v>
      </c>
      <c r="D156" s="681">
        <v>-9541.5044872571598</v>
      </c>
      <c r="E156" s="682">
        <v>0.93761802852700005</v>
      </c>
      <c r="F156" s="680">
        <v>160417.82351284401</v>
      </c>
      <c r="G156" s="681">
        <v>66840.759797018298</v>
      </c>
      <c r="H156" s="683">
        <v>14305.116749999999</v>
      </c>
      <c r="I156" s="680">
        <v>62496.517220000002</v>
      </c>
      <c r="J156" s="681">
        <v>-4344.2425770183299</v>
      </c>
      <c r="K156" s="684">
        <v>0.38958586927200001</v>
      </c>
    </row>
    <row r="157" spans="1:11" ht="14.4" customHeight="1" thickBot="1" x14ac:dyDescent="0.35">
      <c r="A157" s="700" t="s">
        <v>471</v>
      </c>
      <c r="B157" s="680">
        <v>152952.916717257</v>
      </c>
      <c r="C157" s="680">
        <v>143411.41222999999</v>
      </c>
      <c r="D157" s="681">
        <v>-9541.5044872571598</v>
      </c>
      <c r="E157" s="682">
        <v>0.93761802852700005</v>
      </c>
      <c r="F157" s="680">
        <v>160417.82351284401</v>
      </c>
      <c r="G157" s="681">
        <v>66840.759797018298</v>
      </c>
      <c r="H157" s="683">
        <v>14305.116749999999</v>
      </c>
      <c r="I157" s="680">
        <v>62496.517220000002</v>
      </c>
      <c r="J157" s="681">
        <v>-4344.2425770183299</v>
      </c>
      <c r="K157" s="684">
        <v>0.38958586927200001</v>
      </c>
    </row>
    <row r="158" spans="1:11" ht="14.4" customHeight="1" thickBot="1" x14ac:dyDescent="0.35">
      <c r="A158" s="701" t="s">
        <v>472</v>
      </c>
      <c r="B158" s="685">
        <v>41.459090211037001</v>
      </c>
      <c r="C158" s="685">
        <v>18.591139999999999</v>
      </c>
      <c r="D158" s="686">
        <v>-22.867950211037002</v>
      </c>
      <c r="E158" s="692">
        <v>0.448421321002</v>
      </c>
      <c r="F158" s="685">
        <v>20</v>
      </c>
      <c r="G158" s="686">
        <v>8.333333333333</v>
      </c>
      <c r="H158" s="688">
        <v>0</v>
      </c>
      <c r="I158" s="685">
        <v>0</v>
      </c>
      <c r="J158" s="686">
        <v>-8.333333333333</v>
      </c>
      <c r="K158" s="693">
        <v>0</v>
      </c>
    </row>
    <row r="159" spans="1:11" ht="14.4" customHeight="1" thickBot="1" x14ac:dyDescent="0.35">
      <c r="A159" s="702" t="s">
        <v>473</v>
      </c>
      <c r="B159" s="680">
        <v>6.4351256075769996</v>
      </c>
      <c r="C159" s="680">
        <v>10.056050000000001</v>
      </c>
      <c r="D159" s="681">
        <v>3.6209243924229999</v>
      </c>
      <c r="E159" s="682">
        <v>1.562681230053</v>
      </c>
      <c r="F159" s="680">
        <v>10</v>
      </c>
      <c r="G159" s="681">
        <v>4.1666666666659999</v>
      </c>
      <c r="H159" s="683">
        <v>0</v>
      </c>
      <c r="I159" s="680">
        <v>0</v>
      </c>
      <c r="J159" s="681">
        <v>-4.1666666666659999</v>
      </c>
      <c r="K159" s="684">
        <v>0</v>
      </c>
    </row>
    <row r="160" spans="1:11" ht="14.4" customHeight="1" thickBot="1" x14ac:dyDescent="0.35">
      <c r="A160" s="702" t="s">
        <v>474</v>
      </c>
      <c r="B160" s="680">
        <v>35.023964603460001</v>
      </c>
      <c r="C160" s="680">
        <v>8.5350900000000003</v>
      </c>
      <c r="D160" s="681">
        <v>-26.488874603460001</v>
      </c>
      <c r="E160" s="682">
        <v>0.243692857066</v>
      </c>
      <c r="F160" s="680">
        <v>10</v>
      </c>
      <c r="G160" s="681">
        <v>4.1666666666659999</v>
      </c>
      <c r="H160" s="683">
        <v>0</v>
      </c>
      <c r="I160" s="680">
        <v>0</v>
      </c>
      <c r="J160" s="681">
        <v>-4.1666666666659999</v>
      </c>
      <c r="K160" s="684">
        <v>0</v>
      </c>
    </row>
    <row r="161" spans="1:11" ht="14.4" customHeight="1" thickBot="1" x14ac:dyDescent="0.35">
      <c r="A161" s="701" t="s">
        <v>475</v>
      </c>
      <c r="B161" s="685">
        <v>102.000010227403</v>
      </c>
      <c r="C161" s="685">
        <v>125.91373</v>
      </c>
      <c r="D161" s="686">
        <v>23.913719772596998</v>
      </c>
      <c r="E161" s="692">
        <v>1.2344482095560001</v>
      </c>
      <c r="F161" s="685">
        <v>136</v>
      </c>
      <c r="G161" s="686">
        <v>56.666666666666003</v>
      </c>
      <c r="H161" s="688">
        <v>0.26967999999999998</v>
      </c>
      <c r="I161" s="685">
        <v>57.204099999999997</v>
      </c>
      <c r="J161" s="686">
        <v>0.53743333333300003</v>
      </c>
      <c r="K161" s="693">
        <v>0.420618382352</v>
      </c>
    </row>
    <row r="162" spans="1:11" ht="14.4" customHeight="1" thickBot="1" x14ac:dyDescent="0.35">
      <c r="A162" s="702" t="s">
        <v>476</v>
      </c>
      <c r="B162" s="680">
        <v>102.000010227403</v>
      </c>
      <c r="C162" s="680">
        <v>122.40133</v>
      </c>
      <c r="D162" s="681">
        <v>20.401319772596999</v>
      </c>
      <c r="E162" s="682">
        <v>1.2000129188919999</v>
      </c>
      <c r="F162" s="680">
        <v>136</v>
      </c>
      <c r="G162" s="681">
        <v>56.666666666666003</v>
      </c>
      <c r="H162" s="683">
        <v>0.26967999999999998</v>
      </c>
      <c r="I162" s="680">
        <v>57.204099999999997</v>
      </c>
      <c r="J162" s="681">
        <v>0.53743333333300003</v>
      </c>
      <c r="K162" s="684">
        <v>0.420618382352</v>
      </c>
    </row>
    <row r="163" spans="1:11" ht="14.4" customHeight="1" thickBot="1" x14ac:dyDescent="0.35">
      <c r="A163" s="702" t="s">
        <v>477</v>
      </c>
      <c r="B163" s="680">
        <v>0</v>
      </c>
      <c r="C163" s="680">
        <v>3.5124</v>
      </c>
      <c r="D163" s="681">
        <v>3.5124</v>
      </c>
      <c r="E163" s="690" t="s">
        <v>322</v>
      </c>
      <c r="F163" s="680">
        <v>0</v>
      </c>
      <c r="G163" s="681">
        <v>0</v>
      </c>
      <c r="H163" s="683">
        <v>0</v>
      </c>
      <c r="I163" s="680">
        <v>0</v>
      </c>
      <c r="J163" s="681">
        <v>0</v>
      </c>
      <c r="K163" s="691" t="s">
        <v>322</v>
      </c>
    </row>
    <row r="164" spans="1:11" ht="14.4" customHeight="1" thickBot="1" x14ac:dyDescent="0.35">
      <c r="A164" s="701" t="s">
        <v>478</v>
      </c>
      <c r="B164" s="685">
        <v>3968.4426927315399</v>
      </c>
      <c r="C164" s="685">
        <v>4170.3316500000001</v>
      </c>
      <c r="D164" s="686">
        <v>201.888957268463</v>
      </c>
      <c r="E164" s="692">
        <v>1.050873597756</v>
      </c>
      <c r="F164" s="685">
        <v>4309.8235128439801</v>
      </c>
      <c r="G164" s="686">
        <v>1795.7597970183199</v>
      </c>
      <c r="H164" s="688">
        <v>364.29300999999998</v>
      </c>
      <c r="I164" s="685">
        <v>1678.81873</v>
      </c>
      <c r="J164" s="686">
        <v>-116.94106701832401</v>
      </c>
      <c r="K164" s="693">
        <v>0.38953305744299999</v>
      </c>
    </row>
    <row r="165" spans="1:11" ht="14.4" customHeight="1" thickBot="1" x14ac:dyDescent="0.35">
      <c r="A165" s="702" t="s">
        <v>479</v>
      </c>
      <c r="B165" s="680">
        <v>0.442294865506</v>
      </c>
      <c r="C165" s="680">
        <v>0.50083999999999995</v>
      </c>
      <c r="D165" s="681">
        <v>5.8545134493000001E-2</v>
      </c>
      <c r="E165" s="682">
        <v>1.132366751368</v>
      </c>
      <c r="F165" s="680">
        <v>0</v>
      </c>
      <c r="G165" s="681">
        <v>0</v>
      </c>
      <c r="H165" s="683">
        <v>0</v>
      </c>
      <c r="I165" s="680">
        <v>0.25512000000000001</v>
      </c>
      <c r="J165" s="681">
        <v>0.25512000000000001</v>
      </c>
      <c r="K165" s="691" t="s">
        <v>322</v>
      </c>
    </row>
    <row r="166" spans="1:11" ht="14.4" customHeight="1" thickBot="1" x14ac:dyDescent="0.35">
      <c r="A166" s="702" t="s">
        <v>480</v>
      </c>
      <c r="B166" s="680">
        <v>3900.0003910477599</v>
      </c>
      <c r="C166" s="680">
        <v>3944.3210899999999</v>
      </c>
      <c r="D166" s="681">
        <v>44.320698952237002</v>
      </c>
      <c r="E166" s="682">
        <v>1.0113642806430001</v>
      </c>
      <c r="F166" s="680">
        <v>4218.8235128439801</v>
      </c>
      <c r="G166" s="681">
        <v>1757.84313035166</v>
      </c>
      <c r="H166" s="683">
        <v>333.55022000000002</v>
      </c>
      <c r="I166" s="680">
        <v>1598.4974</v>
      </c>
      <c r="J166" s="681">
        <v>-159.34573035165801</v>
      </c>
      <c r="K166" s="684">
        <v>0.37889648503500001</v>
      </c>
    </row>
    <row r="167" spans="1:11" ht="14.4" customHeight="1" thickBot="1" x14ac:dyDescent="0.35">
      <c r="A167" s="702" t="s">
        <v>481</v>
      </c>
      <c r="B167" s="680">
        <v>68.000006818268005</v>
      </c>
      <c r="C167" s="680">
        <v>225.50971999999999</v>
      </c>
      <c r="D167" s="681">
        <v>157.509713181731</v>
      </c>
      <c r="E167" s="682">
        <v>3.316319079241</v>
      </c>
      <c r="F167" s="680">
        <v>91</v>
      </c>
      <c r="G167" s="681">
        <v>37.916666666666003</v>
      </c>
      <c r="H167" s="683">
        <v>30.742789999999999</v>
      </c>
      <c r="I167" s="680">
        <v>80.066209999999998</v>
      </c>
      <c r="J167" s="681">
        <v>42.149543333333</v>
      </c>
      <c r="K167" s="684">
        <v>0.879848461538</v>
      </c>
    </row>
    <row r="168" spans="1:11" ht="14.4" customHeight="1" thickBot="1" x14ac:dyDescent="0.35">
      <c r="A168" s="701" t="s">
        <v>482</v>
      </c>
      <c r="B168" s="685">
        <v>148841.01492408701</v>
      </c>
      <c r="C168" s="685">
        <v>134318.71333999999</v>
      </c>
      <c r="D168" s="686">
        <v>-14522.301584087199</v>
      </c>
      <c r="E168" s="692">
        <v>0.90243078098100005</v>
      </c>
      <c r="F168" s="685">
        <v>155952</v>
      </c>
      <c r="G168" s="686">
        <v>64980</v>
      </c>
      <c r="H168" s="688">
        <v>11954.19587</v>
      </c>
      <c r="I168" s="685">
        <v>58774.370920000001</v>
      </c>
      <c r="J168" s="686">
        <v>-6205.6290799999997</v>
      </c>
      <c r="K168" s="693">
        <v>0.37687474940999999</v>
      </c>
    </row>
    <row r="169" spans="1:11" ht="14.4" customHeight="1" thickBot="1" x14ac:dyDescent="0.35">
      <c r="A169" s="702" t="s">
        <v>483</v>
      </c>
      <c r="B169" s="680">
        <v>73893.007409151905</v>
      </c>
      <c r="C169" s="680">
        <v>62051.035159999999</v>
      </c>
      <c r="D169" s="681">
        <v>-11841.972249151901</v>
      </c>
      <c r="E169" s="682">
        <v>0.83974163910199995</v>
      </c>
      <c r="F169" s="680">
        <v>76196</v>
      </c>
      <c r="G169" s="681">
        <v>31748.333333333299</v>
      </c>
      <c r="H169" s="683">
        <v>5590.66626</v>
      </c>
      <c r="I169" s="680">
        <v>26411.801729999999</v>
      </c>
      <c r="J169" s="681">
        <v>-5336.5316033333402</v>
      </c>
      <c r="K169" s="684">
        <v>0.34662976704800003</v>
      </c>
    </row>
    <row r="170" spans="1:11" ht="14.4" customHeight="1" thickBot="1" x14ac:dyDescent="0.35">
      <c r="A170" s="702" t="s">
        <v>484</v>
      </c>
      <c r="B170" s="680">
        <v>74343.007454272796</v>
      </c>
      <c r="C170" s="680">
        <v>70423.397169999997</v>
      </c>
      <c r="D170" s="681">
        <v>-3919.6102842727901</v>
      </c>
      <c r="E170" s="682">
        <v>0.94727667848599995</v>
      </c>
      <c r="F170" s="680">
        <v>77784</v>
      </c>
      <c r="G170" s="681">
        <v>32410</v>
      </c>
      <c r="H170" s="683">
        <v>6198.77045</v>
      </c>
      <c r="I170" s="680">
        <v>31435.745579999999</v>
      </c>
      <c r="J170" s="681">
        <v>-974.25441999999396</v>
      </c>
      <c r="K170" s="684">
        <v>0.40414154041900002</v>
      </c>
    </row>
    <row r="171" spans="1:11" ht="14.4" customHeight="1" thickBot="1" x14ac:dyDescent="0.35">
      <c r="A171" s="702" t="s">
        <v>485</v>
      </c>
      <c r="B171" s="680">
        <v>282.000028275761</v>
      </c>
      <c r="C171" s="680">
        <v>662.86836000000005</v>
      </c>
      <c r="D171" s="681">
        <v>380.868331724239</v>
      </c>
      <c r="E171" s="682">
        <v>2.3505967855850001</v>
      </c>
      <c r="F171" s="680">
        <v>674</v>
      </c>
      <c r="G171" s="681">
        <v>280.83333333333297</v>
      </c>
      <c r="H171" s="683">
        <v>37.464640000000003</v>
      </c>
      <c r="I171" s="680">
        <v>621.572</v>
      </c>
      <c r="J171" s="681">
        <v>340.73866666666697</v>
      </c>
      <c r="K171" s="684">
        <v>0.92221364985099996</v>
      </c>
    </row>
    <row r="172" spans="1:11" ht="14.4" customHeight="1" thickBot="1" x14ac:dyDescent="0.35">
      <c r="A172" s="702" t="s">
        <v>486</v>
      </c>
      <c r="B172" s="680">
        <v>323.00003238677601</v>
      </c>
      <c r="C172" s="680">
        <v>1181.41265</v>
      </c>
      <c r="D172" s="681">
        <v>858.41261761322403</v>
      </c>
      <c r="E172" s="682">
        <v>3.6576239366599999</v>
      </c>
      <c r="F172" s="680">
        <v>1298</v>
      </c>
      <c r="G172" s="681">
        <v>540.83333333333303</v>
      </c>
      <c r="H172" s="683">
        <v>127.29452000000001</v>
      </c>
      <c r="I172" s="680">
        <v>305.25161000000003</v>
      </c>
      <c r="J172" s="681">
        <v>-235.581723333333</v>
      </c>
      <c r="K172" s="684">
        <v>0.23517073189500001</v>
      </c>
    </row>
    <row r="173" spans="1:11" ht="14.4" customHeight="1" thickBot="1" x14ac:dyDescent="0.35">
      <c r="A173" s="701" t="s">
        <v>487</v>
      </c>
      <c r="B173" s="685">
        <v>0</v>
      </c>
      <c r="C173" s="685">
        <v>4777.8623699999998</v>
      </c>
      <c r="D173" s="686">
        <v>4777.8623699999998</v>
      </c>
      <c r="E173" s="687" t="s">
        <v>322</v>
      </c>
      <c r="F173" s="685">
        <v>0</v>
      </c>
      <c r="G173" s="686">
        <v>0</v>
      </c>
      <c r="H173" s="688">
        <v>1986.3581899999999</v>
      </c>
      <c r="I173" s="685">
        <v>1986.12347</v>
      </c>
      <c r="J173" s="686">
        <v>1986.12347</v>
      </c>
      <c r="K173" s="689" t="s">
        <v>322</v>
      </c>
    </row>
    <row r="174" spans="1:11" ht="14.4" customHeight="1" thickBot="1" x14ac:dyDescent="0.35">
      <c r="A174" s="702" t="s">
        <v>488</v>
      </c>
      <c r="B174" s="680">
        <v>0</v>
      </c>
      <c r="C174" s="680">
        <v>652.95761000000005</v>
      </c>
      <c r="D174" s="681">
        <v>652.95761000000005</v>
      </c>
      <c r="E174" s="690" t="s">
        <v>322</v>
      </c>
      <c r="F174" s="680">
        <v>0</v>
      </c>
      <c r="G174" s="681">
        <v>0</v>
      </c>
      <c r="H174" s="683">
        <v>1986.3581899999999</v>
      </c>
      <c r="I174" s="680">
        <v>1986.3581899999999</v>
      </c>
      <c r="J174" s="681">
        <v>1986.3581899999999</v>
      </c>
      <c r="K174" s="691" t="s">
        <v>322</v>
      </c>
    </row>
    <row r="175" spans="1:11" ht="14.4" customHeight="1" thickBot="1" x14ac:dyDescent="0.35">
      <c r="A175" s="702" t="s">
        <v>489</v>
      </c>
      <c r="B175" s="680">
        <v>0</v>
      </c>
      <c r="C175" s="680">
        <v>4124.9047600000004</v>
      </c>
      <c r="D175" s="681">
        <v>4124.9047600000004</v>
      </c>
      <c r="E175" s="690" t="s">
        <v>322</v>
      </c>
      <c r="F175" s="680">
        <v>0</v>
      </c>
      <c r="G175" s="681">
        <v>0</v>
      </c>
      <c r="H175" s="683">
        <v>0</v>
      </c>
      <c r="I175" s="680">
        <v>-0.23472000000000001</v>
      </c>
      <c r="J175" s="681">
        <v>-0.23472000000000001</v>
      </c>
      <c r="K175" s="691" t="s">
        <v>322</v>
      </c>
    </row>
    <row r="176" spans="1:11" ht="14.4" customHeight="1" thickBot="1" x14ac:dyDescent="0.35">
      <c r="A176" s="699" t="s">
        <v>490</v>
      </c>
      <c r="B176" s="680">
        <v>70.37155347254</v>
      </c>
      <c r="C176" s="680">
        <v>2.7846799999999998</v>
      </c>
      <c r="D176" s="681">
        <v>-67.586873472540006</v>
      </c>
      <c r="E176" s="682">
        <v>3.9571103130999999E-2</v>
      </c>
      <c r="F176" s="680">
        <v>2.5680970141609998</v>
      </c>
      <c r="G176" s="681">
        <v>1.0700404225669999</v>
      </c>
      <c r="H176" s="683">
        <v>0</v>
      </c>
      <c r="I176" s="680">
        <v>4.0388400000000004</v>
      </c>
      <c r="J176" s="681">
        <v>2.9687995774320002</v>
      </c>
      <c r="K176" s="684">
        <v>1.5726975958180001</v>
      </c>
    </row>
    <row r="177" spans="1:11" ht="14.4" customHeight="1" thickBot="1" x14ac:dyDescent="0.35">
      <c r="A177" s="700" t="s">
        <v>491</v>
      </c>
      <c r="B177" s="680">
        <v>0</v>
      </c>
      <c r="C177" s="680">
        <v>0</v>
      </c>
      <c r="D177" s="681">
        <v>0</v>
      </c>
      <c r="E177" s="690" t="s">
        <v>322</v>
      </c>
      <c r="F177" s="680">
        <v>0</v>
      </c>
      <c r="G177" s="681">
        <v>0</v>
      </c>
      <c r="H177" s="683">
        <v>0</v>
      </c>
      <c r="I177" s="680">
        <v>4.0388400000000004</v>
      </c>
      <c r="J177" s="681">
        <v>4.0388400000000004</v>
      </c>
      <c r="K177" s="691" t="s">
        <v>346</v>
      </c>
    </row>
    <row r="178" spans="1:11" ht="14.4" customHeight="1" thickBot="1" x14ac:dyDescent="0.35">
      <c r="A178" s="701" t="s">
        <v>492</v>
      </c>
      <c r="B178" s="685">
        <v>0</v>
      </c>
      <c r="C178" s="685">
        <v>0</v>
      </c>
      <c r="D178" s="686">
        <v>0</v>
      </c>
      <c r="E178" s="687" t="s">
        <v>322</v>
      </c>
      <c r="F178" s="685">
        <v>0</v>
      </c>
      <c r="G178" s="686">
        <v>0</v>
      </c>
      <c r="H178" s="688">
        <v>0</v>
      </c>
      <c r="I178" s="685">
        <v>4.0388400000000004</v>
      </c>
      <c r="J178" s="686">
        <v>4.0388400000000004</v>
      </c>
      <c r="K178" s="689" t="s">
        <v>346</v>
      </c>
    </row>
    <row r="179" spans="1:11" ht="14.4" customHeight="1" thickBot="1" x14ac:dyDescent="0.35">
      <c r="A179" s="702" t="s">
        <v>493</v>
      </c>
      <c r="B179" s="680">
        <v>0</v>
      </c>
      <c r="C179" s="680">
        <v>0</v>
      </c>
      <c r="D179" s="681">
        <v>0</v>
      </c>
      <c r="E179" s="690" t="s">
        <v>322</v>
      </c>
      <c r="F179" s="680">
        <v>0</v>
      </c>
      <c r="G179" s="681">
        <v>0</v>
      </c>
      <c r="H179" s="683">
        <v>0</v>
      </c>
      <c r="I179" s="680">
        <v>4.0388400000000004</v>
      </c>
      <c r="J179" s="681">
        <v>4.0388400000000004</v>
      </c>
      <c r="K179" s="691" t="s">
        <v>346</v>
      </c>
    </row>
    <row r="180" spans="1:11" ht="14.4" customHeight="1" thickBot="1" x14ac:dyDescent="0.35">
      <c r="A180" s="705" t="s">
        <v>494</v>
      </c>
      <c r="B180" s="685">
        <v>70.37155347254</v>
      </c>
      <c r="C180" s="685">
        <v>2.7846799999999998</v>
      </c>
      <c r="D180" s="686">
        <v>-67.586873472540006</v>
      </c>
      <c r="E180" s="692">
        <v>3.9571103130999999E-2</v>
      </c>
      <c r="F180" s="685">
        <v>2.5680970141609998</v>
      </c>
      <c r="G180" s="686">
        <v>1.0700404225669999</v>
      </c>
      <c r="H180" s="688">
        <v>0</v>
      </c>
      <c r="I180" s="685">
        <v>0</v>
      </c>
      <c r="J180" s="686">
        <v>-1.0700404225669999</v>
      </c>
      <c r="K180" s="693">
        <v>0</v>
      </c>
    </row>
    <row r="181" spans="1:11" ht="14.4" customHeight="1" thickBot="1" x14ac:dyDescent="0.35">
      <c r="A181" s="701" t="s">
        <v>495</v>
      </c>
      <c r="B181" s="685">
        <v>0</v>
      </c>
      <c r="C181" s="685">
        <v>-4.6000000000000001E-4</v>
      </c>
      <c r="D181" s="686">
        <v>-4.6000000000000001E-4</v>
      </c>
      <c r="E181" s="687" t="s">
        <v>322</v>
      </c>
      <c r="F181" s="685">
        <v>0</v>
      </c>
      <c r="G181" s="686">
        <v>0</v>
      </c>
      <c r="H181" s="688">
        <v>0</v>
      </c>
      <c r="I181" s="685">
        <v>0</v>
      </c>
      <c r="J181" s="686">
        <v>0</v>
      </c>
      <c r="K181" s="689" t="s">
        <v>322</v>
      </c>
    </row>
    <row r="182" spans="1:11" ht="14.4" customHeight="1" thickBot="1" x14ac:dyDescent="0.35">
      <c r="A182" s="702" t="s">
        <v>496</v>
      </c>
      <c r="B182" s="680">
        <v>0</v>
      </c>
      <c r="C182" s="680">
        <v>-4.6000000000000001E-4</v>
      </c>
      <c r="D182" s="681">
        <v>-4.6000000000000001E-4</v>
      </c>
      <c r="E182" s="690" t="s">
        <v>322</v>
      </c>
      <c r="F182" s="680">
        <v>0</v>
      </c>
      <c r="G182" s="681">
        <v>0</v>
      </c>
      <c r="H182" s="683">
        <v>0</v>
      </c>
      <c r="I182" s="680">
        <v>0</v>
      </c>
      <c r="J182" s="681">
        <v>0</v>
      </c>
      <c r="K182" s="691" t="s">
        <v>322</v>
      </c>
    </row>
    <row r="183" spans="1:11" ht="14.4" customHeight="1" thickBot="1" x14ac:dyDescent="0.35">
      <c r="A183" s="701" t="s">
        <v>497</v>
      </c>
      <c r="B183" s="685">
        <v>70.37155347254</v>
      </c>
      <c r="C183" s="685">
        <v>2.7851400000000002</v>
      </c>
      <c r="D183" s="686">
        <v>-67.586413472540002</v>
      </c>
      <c r="E183" s="692">
        <v>3.9577639863000003E-2</v>
      </c>
      <c r="F183" s="685">
        <v>2.5680970141609998</v>
      </c>
      <c r="G183" s="686">
        <v>1.0700404225669999</v>
      </c>
      <c r="H183" s="688">
        <v>0</v>
      </c>
      <c r="I183" s="685">
        <v>0</v>
      </c>
      <c r="J183" s="686">
        <v>-1.0700404225669999</v>
      </c>
      <c r="K183" s="693">
        <v>0</v>
      </c>
    </row>
    <row r="184" spans="1:11" ht="14.4" customHeight="1" thickBot="1" x14ac:dyDescent="0.35">
      <c r="A184" s="702" t="s">
        <v>498</v>
      </c>
      <c r="B184" s="680">
        <v>0.13609725854499999</v>
      </c>
      <c r="C184" s="680">
        <v>0</v>
      </c>
      <c r="D184" s="681">
        <v>-0.13609725854499999</v>
      </c>
      <c r="E184" s="682">
        <v>0</v>
      </c>
      <c r="F184" s="680">
        <v>0</v>
      </c>
      <c r="G184" s="681">
        <v>0</v>
      </c>
      <c r="H184" s="683">
        <v>0</v>
      </c>
      <c r="I184" s="680">
        <v>0</v>
      </c>
      <c r="J184" s="681">
        <v>0</v>
      </c>
      <c r="K184" s="684">
        <v>5</v>
      </c>
    </row>
    <row r="185" spans="1:11" ht="14.4" customHeight="1" thickBot="1" x14ac:dyDescent="0.35">
      <c r="A185" s="702" t="s">
        <v>499</v>
      </c>
      <c r="B185" s="680">
        <v>70.235456213993999</v>
      </c>
      <c r="C185" s="680">
        <v>2.7851400000000002</v>
      </c>
      <c r="D185" s="681">
        <v>-67.450316213994</v>
      </c>
      <c r="E185" s="682">
        <v>3.9654330591999999E-2</v>
      </c>
      <c r="F185" s="680">
        <v>2.5680970141609998</v>
      </c>
      <c r="G185" s="681">
        <v>1.0700404225669999</v>
      </c>
      <c r="H185" s="683">
        <v>0</v>
      </c>
      <c r="I185" s="680">
        <v>0</v>
      </c>
      <c r="J185" s="681">
        <v>-1.0700404225669999</v>
      </c>
      <c r="K185" s="684">
        <v>0</v>
      </c>
    </row>
    <row r="186" spans="1:11" ht="14.4" customHeight="1" thickBot="1" x14ac:dyDescent="0.35">
      <c r="A186" s="698" t="s">
        <v>500</v>
      </c>
      <c r="B186" s="680">
        <v>4293.5543341341399</v>
      </c>
      <c r="C186" s="680">
        <v>4271.8333599999996</v>
      </c>
      <c r="D186" s="681">
        <v>-21.720974134142999</v>
      </c>
      <c r="E186" s="682">
        <v>0.99494102730599998</v>
      </c>
      <c r="F186" s="680">
        <v>4383.2781805755603</v>
      </c>
      <c r="G186" s="681">
        <v>1826.3659085731499</v>
      </c>
      <c r="H186" s="683">
        <v>375.21575000000001</v>
      </c>
      <c r="I186" s="680">
        <v>1741.27018</v>
      </c>
      <c r="J186" s="681">
        <v>-85.095728573147994</v>
      </c>
      <c r="K186" s="684">
        <v>0.39725294819599999</v>
      </c>
    </row>
    <row r="187" spans="1:11" ht="14.4" customHeight="1" thickBot="1" x14ac:dyDescent="0.35">
      <c r="A187" s="703" t="s">
        <v>501</v>
      </c>
      <c r="B187" s="685">
        <v>4293.5543341341399</v>
      </c>
      <c r="C187" s="685">
        <v>4271.8333599999996</v>
      </c>
      <c r="D187" s="686">
        <v>-21.720974134142999</v>
      </c>
      <c r="E187" s="692">
        <v>0.99494102730599998</v>
      </c>
      <c r="F187" s="685">
        <v>4383.2781805755603</v>
      </c>
      <c r="G187" s="686">
        <v>1826.3659085731499</v>
      </c>
      <c r="H187" s="688">
        <v>375.21575000000001</v>
      </c>
      <c r="I187" s="685">
        <v>1741.27018</v>
      </c>
      <c r="J187" s="686">
        <v>-85.095728573147994</v>
      </c>
      <c r="K187" s="693">
        <v>0.39725294819599999</v>
      </c>
    </row>
    <row r="188" spans="1:11" ht="14.4" customHeight="1" thickBot="1" x14ac:dyDescent="0.35">
      <c r="A188" s="705" t="s">
        <v>54</v>
      </c>
      <c r="B188" s="685">
        <v>4293.5543341341399</v>
      </c>
      <c r="C188" s="685">
        <v>4271.8333599999996</v>
      </c>
      <c r="D188" s="686">
        <v>-21.720974134142999</v>
      </c>
      <c r="E188" s="692">
        <v>0.99494102730599998</v>
      </c>
      <c r="F188" s="685">
        <v>4383.2781805755603</v>
      </c>
      <c r="G188" s="686">
        <v>1826.3659085731499</v>
      </c>
      <c r="H188" s="688">
        <v>375.21575000000001</v>
      </c>
      <c r="I188" s="685">
        <v>1741.27018</v>
      </c>
      <c r="J188" s="686">
        <v>-85.095728573147994</v>
      </c>
      <c r="K188" s="693">
        <v>0.39725294819599999</v>
      </c>
    </row>
    <row r="189" spans="1:11" ht="14.4" customHeight="1" thickBot="1" x14ac:dyDescent="0.35">
      <c r="A189" s="704" t="s">
        <v>502</v>
      </c>
      <c r="B189" s="680">
        <v>0</v>
      </c>
      <c r="C189" s="680">
        <v>0</v>
      </c>
      <c r="D189" s="681">
        <v>0</v>
      </c>
      <c r="E189" s="682">
        <v>1</v>
      </c>
      <c r="F189" s="680">
        <v>32.276886528835</v>
      </c>
      <c r="G189" s="681">
        <v>13.448702720348001</v>
      </c>
      <c r="H189" s="683">
        <v>1.0390699999999999</v>
      </c>
      <c r="I189" s="680">
        <v>9.7474799999999995</v>
      </c>
      <c r="J189" s="681">
        <v>-3.7012227203479999</v>
      </c>
      <c r="K189" s="684">
        <v>0.301995670843</v>
      </c>
    </row>
    <row r="190" spans="1:11" ht="14.4" customHeight="1" thickBot="1" x14ac:dyDescent="0.35">
      <c r="A190" s="702" t="s">
        <v>503</v>
      </c>
      <c r="B190" s="680">
        <v>0</v>
      </c>
      <c r="C190" s="680">
        <v>0</v>
      </c>
      <c r="D190" s="681">
        <v>0</v>
      </c>
      <c r="E190" s="682">
        <v>1</v>
      </c>
      <c r="F190" s="680">
        <v>32.276886528835</v>
      </c>
      <c r="G190" s="681">
        <v>13.448702720348001</v>
      </c>
      <c r="H190" s="683">
        <v>1.0390699999999999</v>
      </c>
      <c r="I190" s="680">
        <v>9.7474799999999995</v>
      </c>
      <c r="J190" s="681">
        <v>-3.7012227203479999</v>
      </c>
      <c r="K190" s="684">
        <v>0.301995670843</v>
      </c>
    </row>
    <row r="191" spans="1:11" ht="14.4" customHeight="1" thickBot="1" x14ac:dyDescent="0.35">
      <c r="A191" s="701" t="s">
        <v>504</v>
      </c>
      <c r="B191" s="685">
        <v>145.73469848940499</v>
      </c>
      <c r="C191" s="685">
        <v>134.78399999999999</v>
      </c>
      <c r="D191" s="686">
        <v>-10.950698489403999</v>
      </c>
      <c r="E191" s="692">
        <v>0.92485867399499999</v>
      </c>
      <c r="F191" s="685">
        <v>145.59898491791299</v>
      </c>
      <c r="G191" s="686">
        <v>60.666243715797002</v>
      </c>
      <c r="H191" s="688">
        <v>11.263</v>
      </c>
      <c r="I191" s="685">
        <v>56.652000000000001</v>
      </c>
      <c r="J191" s="686">
        <v>-4.0142437157969999</v>
      </c>
      <c r="K191" s="693">
        <v>0.38909611926100002</v>
      </c>
    </row>
    <row r="192" spans="1:11" ht="14.4" customHeight="1" thickBot="1" x14ac:dyDescent="0.35">
      <c r="A192" s="702" t="s">
        <v>505</v>
      </c>
      <c r="B192" s="680">
        <v>145.73469848940499</v>
      </c>
      <c r="C192" s="680">
        <v>134.78399999999999</v>
      </c>
      <c r="D192" s="681">
        <v>-10.950698489403999</v>
      </c>
      <c r="E192" s="682">
        <v>0.92485867399499999</v>
      </c>
      <c r="F192" s="680">
        <v>145.59898491791299</v>
      </c>
      <c r="G192" s="681">
        <v>60.666243715797002</v>
      </c>
      <c r="H192" s="683">
        <v>11.263</v>
      </c>
      <c r="I192" s="680">
        <v>56.652000000000001</v>
      </c>
      <c r="J192" s="681">
        <v>-4.0142437157969999</v>
      </c>
      <c r="K192" s="684">
        <v>0.38909611926100002</v>
      </c>
    </row>
    <row r="193" spans="1:11" ht="14.4" customHeight="1" thickBot="1" x14ac:dyDescent="0.35">
      <c r="A193" s="701" t="s">
        <v>506</v>
      </c>
      <c r="B193" s="685">
        <v>33.457926425041997</v>
      </c>
      <c r="C193" s="685">
        <v>38.936300000000003</v>
      </c>
      <c r="D193" s="686">
        <v>5.4783735749569997</v>
      </c>
      <c r="E193" s="692">
        <v>1.163739184113</v>
      </c>
      <c r="F193" s="685">
        <v>44.347692157989002</v>
      </c>
      <c r="G193" s="686">
        <v>18.478205065828998</v>
      </c>
      <c r="H193" s="688">
        <v>11.662599999999999</v>
      </c>
      <c r="I193" s="685">
        <v>24.259</v>
      </c>
      <c r="J193" s="686">
        <v>5.7807949341710003</v>
      </c>
      <c r="K193" s="693">
        <v>0.54701831864299999</v>
      </c>
    </row>
    <row r="194" spans="1:11" ht="14.4" customHeight="1" thickBot="1" x14ac:dyDescent="0.35">
      <c r="A194" s="702" t="s">
        <v>507</v>
      </c>
      <c r="B194" s="680">
        <v>19.034722658555001</v>
      </c>
      <c r="C194" s="680">
        <v>22.2</v>
      </c>
      <c r="D194" s="681">
        <v>3.1652773414439999</v>
      </c>
      <c r="E194" s="682">
        <v>1.1662896485659999</v>
      </c>
      <c r="F194" s="680">
        <v>25.928232359102001</v>
      </c>
      <c r="G194" s="681">
        <v>10.803430149624999</v>
      </c>
      <c r="H194" s="683">
        <v>0.37</v>
      </c>
      <c r="I194" s="680">
        <v>2.59</v>
      </c>
      <c r="J194" s="681">
        <v>-8.2134301496249993</v>
      </c>
      <c r="K194" s="684">
        <v>9.9891113443999993E-2</v>
      </c>
    </row>
    <row r="195" spans="1:11" ht="14.4" customHeight="1" thickBot="1" x14ac:dyDescent="0.35">
      <c r="A195" s="702" t="s">
        <v>508</v>
      </c>
      <c r="B195" s="680">
        <v>0</v>
      </c>
      <c r="C195" s="680">
        <v>0.6462</v>
      </c>
      <c r="D195" s="681">
        <v>0.6462</v>
      </c>
      <c r="E195" s="690" t="s">
        <v>346</v>
      </c>
      <c r="F195" s="680">
        <v>1.192953220023</v>
      </c>
      <c r="G195" s="681">
        <v>0.49706384167599998</v>
      </c>
      <c r="H195" s="683">
        <v>9.9695999999999998</v>
      </c>
      <c r="I195" s="680">
        <v>9.9695999999999998</v>
      </c>
      <c r="J195" s="681">
        <v>9.4725361583230008</v>
      </c>
      <c r="K195" s="684">
        <v>8.3570753929499997</v>
      </c>
    </row>
    <row r="196" spans="1:11" ht="14.4" customHeight="1" thickBot="1" x14ac:dyDescent="0.35">
      <c r="A196" s="702" t="s">
        <v>509</v>
      </c>
      <c r="B196" s="680">
        <v>14.423203766486999</v>
      </c>
      <c r="C196" s="680">
        <v>16.0901</v>
      </c>
      <c r="D196" s="681">
        <v>1.6668962335119999</v>
      </c>
      <c r="E196" s="682">
        <v>1.115570455808</v>
      </c>
      <c r="F196" s="680">
        <v>17.226506578862999</v>
      </c>
      <c r="G196" s="681">
        <v>7.177711074526</v>
      </c>
      <c r="H196" s="683">
        <v>1.323</v>
      </c>
      <c r="I196" s="680">
        <v>11.699400000000001</v>
      </c>
      <c r="J196" s="681">
        <v>4.5216889254729997</v>
      </c>
      <c r="K196" s="684">
        <v>0.67915104820799999</v>
      </c>
    </row>
    <row r="197" spans="1:11" ht="14.4" customHeight="1" thickBot="1" x14ac:dyDescent="0.35">
      <c r="A197" s="701" t="s">
        <v>510</v>
      </c>
      <c r="B197" s="685">
        <v>180.88139105739899</v>
      </c>
      <c r="C197" s="685">
        <v>171.56424999999999</v>
      </c>
      <c r="D197" s="686">
        <v>-9.3171410573980005</v>
      </c>
      <c r="E197" s="692">
        <v>0.94849032836900005</v>
      </c>
      <c r="F197" s="685">
        <v>167.879592266565</v>
      </c>
      <c r="G197" s="686">
        <v>69.949830111067996</v>
      </c>
      <c r="H197" s="688">
        <v>12.726000000000001</v>
      </c>
      <c r="I197" s="685">
        <v>71.90137</v>
      </c>
      <c r="J197" s="686">
        <v>1.9515398889310001</v>
      </c>
      <c r="K197" s="693">
        <v>0.42829130705599999</v>
      </c>
    </row>
    <row r="198" spans="1:11" ht="14.4" customHeight="1" thickBot="1" x14ac:dyDescent="0.35">
      <c r="A198" s="702" t="s">
        <v>511</v>
      </c>
      <c r="B198" s="680">
        <v>180.88139105739899</v>
      </c>
      <c r="C198" s="680">
        <v>171.56424999999999</v>
      </c>
      <c r="D198" s="681">
        <v>-9.3171410573980005</v>
      </c>
      <c r="E198" s="682">
        <v>0.94849032836900005</v>
      </c>
      <c r="F198" s="680">
        <v>167.879592266565</v>
      </c>
      <c r="G198" s="681">
        <v>69.949830111067996</v>
      </c>
      <c r="H198" s="683">
        <v>12.726000000000001</v>
      </c>
      <c r="I198" s="680">
        <v>71.90137</v>
      </c>
      <c r="J198" s="681">
        <v>1.9515398889310001</v>
      </c>
      <c r="K198" s="684">
        <v>0.42829130705599999</v>
      </c>
    </row>
    <row r="199" spans="1:11" ht="14.4" customHeight="1" thickBot="1" x14ac:dyDescent="0.35">
      <c r="A199" s="701" t="s">
        <v>512</v>
      </c>
      <c r="B199" s="685">
        <v>0</v>
      </c>
      <c r="C199" s="685">
        <v>5.7519999999999998</v>
      </c>
      <c r="D199" s="686">
        <v>5.7519999999999998</v>
      </c>
      <c r="E199" s="687" t="s">
        <v>346</v>
      </c>
      <c r="F199" s="685">
        <v>0</v>
      </c>
      <c r="G199" s="686">
        <v>0</v>
      </c>
      <c r="H199" s="688">
        <v>0.47</v>
      </c>
      <c r="I199" s="685">
        <v>2.911</v>
      </c>
      <c r="J199" s="686">
        <v>2.911</v>
      </c>
      <c r="K199" s="689" t="s">
        <v>346</v>
      </c>
    </row>
    <row r="200" spans="1:11" ht="14.4" customHeight="1" thickBot="1" x14ac:dyDescent="0.35">
      <c r="A200" s="702" t="s">
        <v>513</v>
      </c>
      <c r="B200" s="680">
        <v>0</v>
      </c>
      <c r="C200" s="680">
        <v>5.7519999999999998</v>
      </c>
      <c r="D200" s="681">
        <v>5.7519999999999998</v>
      </c>
      <c r="E200" s="690" t="s">
        <v>346</v>
      </c>
      <c r="F200" s="680">
        <v>0</v>
      </c>
      <c r="G200" s="681">
        <v>0</v>
      </c>
      <c r="H200" s="683">
        <v>0.47</v>
      </c>
      <c r="I200" s="680">
        <v>2.911</v>
      </c>
      <c r="J200" s="681">
        <v>2.911</v>
      </c>
      <c r="K200" s="691" t="s">
        <v>346</v>
      </c>
    </row>
    <row r="201" spans="1:11" ht="14.4" customHeight="1" thickBot="1" x14ac:dyDescent="0.35">
      <c r="A201" s="701" t="s">
        <v>514</v>
      </c>
      <c r="B201" s="685">
        <v>1232.2583289403301</v>
      </c>
      <c r="C201" s="685">
        <v>1179.00983</v>
      </c>
      <c r="D201" s="686">
        <v>-53.248498940326002</v>
      </c>
      <c r="E201" s="692">
        <v>0.956787876624</v>
      </c>
      <c r="F201" s="685">
        <v>1342.0422896436601</v>
      </c>
      <c r="G201" s="686">
        <v>559.184287351526</v>
      </c>
      <c r="H201" s="688">
        <v>81.168239999999997</v>
      </c>
      <c r="I201" s="685">
        <v>429.61694</v>
      </c>
      <c r="J201" s="686">
        <v>-129.567347351526</v>
      </c>
      <c r="K201" s="693">
        <v>0.320121760182</v>
      </c>
    </row>
    <row r="202" spans="1:11" ht="14.4" customHeight="1" thickBot="1" x14ac:dyDescent="0.35">
      <c r="A202" s="702" t="s">
        <v>515</v>
      </c>
      <c r="B202" s="680">
        <v>1232.2583289403301</v>
      </c>
      <c r="C202" s="680">
        <v>1179.00983</v>
      </c>
      <c r="D202" s="681">
        <v>-53.248498940326002</v>
      </c>
      <c r="E202" s="682">
        <v>0.956787876624</v>
      </c>
      <c r="F202" s="680">
        <v>1342.0422896436601</v>
      </c>
      <c r="G202" s="681">
        <v>559.184287351526</v>
      </c>
      <c r="H202" s="683">
        <v>81.168239999999997</v>
      </c>
      <c r="I202" s="680">
        <v>429.61694</v>
      </c>
      <c r="J202" s="681">
        <v>-129.567347351526</v>
      </c>
      <c r="K202" s="684">
        <v>0.320121760182</v>
      </c>
    </row>
    <row r="203" spans="1:11" ht="14.4" customHeight="1" thickBot="1" x14ac:dyDescent="0.35">
      <c r="A203" s="701" t="s">
        <v>516</v>
      </c>
      <c r="B203" s="685">
        <v>0</v>
      </c>
      <c r="C203" s="685">
        <v>34.898069999999997</v>
      </c>
      <c r="D203" s="686">
        <v>34.898069999999997</v>
      </c>
      <c r="E203" s="687" t="s">
        <v>346</v>
      </c>
      <c r="F203" s="685">
        <v>0</v>
      </c>
      <c r="G203" s="686">
        <v>0</v>
      </c>
      <c r="H203" s="688">
        <v>1.77369</v>
      </c>
      <c r="I203" s="685">
        <v>14.744450000000001</v>
      </c>
      <c r="J203" s="686">
        <v>14.744450000000001</v>
      </c>
      <c r="K203" s="689" t="s">
        <v>346</v>
      </c>
    </row>
    <row r="204" spans="1:11" ht="14.4" customHeight="1" thickBot="1" x14ac:dyDescent="0.35">
      <c r="A204" s="702" t="s">
        <v>517</v>
      </c>
      <c r="B204" s="680">
        <v>0</v>
      </c>
      <c r="C204" s="680">
        <v>34.898069999999997</v>
      </c>
      <c r="D204" s="681">
        <v>34.898069999999997</v>
      </c>
      <c r="E204" s="690" t="s">
        <v>346</v>
      </c>
      <c r="F204" s="680">
        <v>0</v>
      </c>
      <c r="G204" s="681">
        <v>0</v>
      </c>
      <c r="H204" s="683">
        <v>1.77369</v>
      </c>
      <c r="I204" s="680">
        <v>14.744450000000001</v>
      </c>
      <c r="J204" s="681">
        <v>14.744450000000001</v>
      </c>
      <c r="K204" s="691" t="s">
        <v>346</v>
      </c>
    </row>
    <row r="205" spans="1:11" ht="14.4" customHeight="1" thickBot="1" x14ac:dyDescent="0.35">
      <c r="A205" s="701" t="s">
        <v>518</v>
      </c>
      <c r="B205" s="685">
        <v>2701.22198922197</v>
      </c>
      <c r="C205" s="685">
        <v>2706.8889100000001</v>
      </c>
      <c r="D205" s="686">
        <v>5.6669207780289996</v>
      </c>
      <c r="E205" s="692">
        <v>1.002097910057</v>
      </c>
      <c r="F205" s="685">
        <v>2651.1327350605902</v>
      </c>
      <c r="G205" s="686">
        <v>1104.63863960858</v>
      </c>
      <c r="H205" s="688">
        <v>255.11314999999999</v>
      </c>
      <c r="I205" s="685">
        <v>1131.43794</v>
      </c>
      <c r="J205" s="686">
        <v>26.799300391420001</v>
      </c>
      <c r="K205" s="693">
        <v>0.42677528930800002</v>
      </c>
    </row>
    <row r="206" spans="1:11" ht="14.4" customHeight="1" thickBot="1" x14ac:dyDescent="0.35">
      <c r="A206" s="702" t="s">
        <v>519</v>
      </c>
      <c r="B206" s="680">
        <v>2701.22198922197</v>
      </c>
      <c r="C206" s="680">
        <v>2706.8889100000001</v>
      </c>
      <c r="D206" s="681">
        <v>5.6669207780289996</v>
      </c>
      <c r="E206" s="682">
        <v>1.002097910057</v>
      </c>
      <c r="F206" s="680">
        <v>2651.1327350605902</v>
      </c>
      <c r="G206" s="681">
        <v>1104.63863960858</v>
      </c>
      <c r="H206" s="683">
        <v>255.11314999999999</v>
      </c>
      <c r="I206" s="680">
        <v>1131.43794</v>
      </c>
      <c r="J206" s="681">
        <v>26.799300391420001</v>
      </c>
      <c r="K206" s="684">
        <v>0.42677528930800002</v>
      </c>
    </row>
    <row r="207" spans="1:11" ht="14.4" customHeight="1" thickBot="1" x14ac:dyDescent="0.35">
      <c r="A207" s="706" t="s">
        <v>520</v>
      </c>
      <c r="B207" s="685">
        <v>0</v>
      </c>
      <c r="C207" s="685">
        <v>159.22050999999999</v>
      </c>
      <c r="D207" s="686">
        <v>159.22050999999999</v>
      </c>
      <c r="E207" s="687" t="s">
        <v>346</v>
      </c>
      <c r="F207" s="685">
        <v>0</v>
      </c>
      <c r="G207" s="686">
        <v>0</v>
      </c>
      <c r="H207" s="688">
        <v>0</v>
      </c>
      <c r="I207" s="685">
        <v>74.400000000000006</v>
      </c>
      <c r="J207" s="686">
        <v>74.400000000000006</v>
      </c>
      <c r="K207" s="689" t="s">
        <v>346</v>
      </c>
    </row>
    <row r="208" spans="1:11" ht="14.4" customHeight="1" thickBot="1" x14ac:dyDescent="0.35">
      <c r="A208" s="703" t="s">
        <v>521</v>
      </c>
      <c r="B208" s="685">
        <v>0</v>
      </c>
      <c r="C208" s="685">
        <v>159.22050999999999</v>
      </c>
      <c r="D208" s="686">
        <v>159.22050999999999</v>
      </c>
      <c r="E208" s="687" t="s">
        <v>346</v>
      </c>
      <c r="F208" s="685">
        <v>0</v>
      </c>
      <c r="G208" s="686">
        <v>0</v>
      </c>
      <c r="H208" s="688">
        <v>0</v>
      </c>
      <c r="I208" s="685">
        <v>74.400000000000006</v>
      </c>
      <c r="J208" s="686">
        <v>74.400000000000006</v>
      </c>
      <c r="K208" s="689" t="s">
        <v>346</v>
      </c>
    </row>
    <row r="209" spans="1:11" ht="14.4" customHeight="1" thickBot="1" x14ac:dyDescent="0.35">
      <c r="A209" s="705" t="s">
        <v>522</v>
      </c>
      <c r="B209" s="685">
        <v>0</v>
      </c>
      <c r="C209" s="685">
        <v>159.22050999999999</v>
      </c>
      <c r="D209" s="686">
        <v>159.22050999999999</v>
      </c>
      <c r="E209" s="687" t="s">
        <v>346</v>
      </c>
      <c r="F209" s="685">
        <v>0</v>
      </c>
      <c r="G209" s="686">
        <v>0</v>
      </c>
      <c r="H209" s="688">
        <v>0</v>
      </c>
      <c r="I209" s="685">
        <v>74.400000000000006</v>
      </c>
      <c r="J209" s="686">
        <v>74.400000000000006</v>
      </c>
      <c r="K209" s="689" t="s">
        <v>346</v>
      </c>
    </row>
    <row r="210" spans="1:11" ht="14.4" customHeight="1" thickBot="1" x14ac:dyDescent="0.35">
      <c r="A210" s="701" t="s">
        <v>523</v>
      </c>
      <c r="B210" s="685">
        <v>0</v>
      </c>
      <c r="C210" s="685">
        <v>159.22050999999999</v>
      </c>
      <c r="D210" s="686">
        <v>159.22050999999999</v>
      </c>
      <c r="E210" s="687" t="s">
        <v>346</v>
      </c>
      <c r="F210" s="685">
        <v>0</v>
      </c>
      <c r="G210" s="686">
        <v>0</v>
      </c>
      <c r="H210" s="688">
        <v>0</v>
      </c>
      <c r="I210" s="685">
        <v>74.400000000000006</v>
      </c>
      <c r="J210" s="686">
        <v>74.400000000000006</v>
      </c>
      <c r="K210" s="689" t="s">
        <v>346</v>
      </c>
    </row>
    <row r="211" spans="1:11" ht="14.4" customHeight="1" thickBot="1" x14ac:dyDescent="0.35">
      <c r="A211" s="702" t="s">
        <v>524</v>
      </c>
      <c r="B211" s="680">
        <v>0</v>
      </c>
      <c r="C211" s="680">
        <v>7.6910000000000006E-2</v>
      </c>
      <c r="D211" s="681">
        <v>7.6910000000000006E-2</v>
      </c>
      <c r="E211" s="690" t="s">
        <v>346</v>
      </c>
      <c r="F211" s="680">
        <v>0</v>
      </c>
      <c r="G211" s="681">
        <v>0</v>
      </c>
      <c r="H211" s="683">
        <v>0</v>
      </c>
      <c r="I211" s="680">
        <v>0</v>
      </c>
      <c r="J211" s="681">
        <v>0</v>
      </c>
      <c r="K211" s="684">
        <v>0</v>
      </c>
    </row>
    <row r="212" spans="1:11" ht="14.4" customHeight="1" thickBot="1" x14ac:dyDescent="0.35">
      <c r="A212" s="702" t="s">
        <v>525</v>
      </c>
      <c r="B212" s="680">
        <v>0</v>
      </c>
      <c r="C212" s="680">
        <v>159.14359999999999</v>
      </c>
      <c r="D212" s="681">
        <v>159.14359999999999</v>
      </c>
      <c r="E212" s="690" t="s">
        <v>346</v>
      </c>
      <c r="F212" s="680">
        <v>0</v>
      </c>
      <c r="G212" s="681">
        <v>0</v>
      </c>
      <c r="H212" s="683">
        <v>0</v>
      </c>
      <c r="I212" s="680">
        <v>74.400000000000006</v>
      </c>
      <c r="J212" s="681">
        <v>74.400000000000006</v>
      </c>
      <c r="K212" s="691">
        <v>0</v>
      </c>
    </row>
    <row r="213" spans="1:11" ht="14.4" customHeight="1" thickBot="1" x14ac:dyDescent="0.35">
      <c r="A213" s="707"/>
      <c r="B213" s="680">
        <v>70491.318744794</v>
      </c>
      <c r="C213" s="680">
        <v>61696.543089999999</v>
      </c>
      <c r="D213" s="681">
        <v>-8794.7756547940207</v>
      </c>
      <c r="E213" s="682">
        <v>0.87523604592100002</v>
      </c>
      <c r="F213" s="680">
        <v>77460.108392763694</v>
      </c>
      <c r="G213" s="681">
        <v>32275.045163651499</v>
      </c>
      <c r="H213" s="683">
        <v>7329.8058799999899</v>
      </c>
      <c r="I213" s="680">
        <v>27388.820800000001</v>
      </c>
      <c r="J213" s="681">
        <v>-4886.2243636515504</v>
      </c>
      <c r="K213" s="684">
        <v>0.35358614089599999</v>
      </c>
    </row>
    <row r="214" spans="1:11" ht="14.4" customHeight="1" thickBot="1" x14ac:dyDescent="0.35">
      <c r="A214" s="708" t="s">
        <v>66</v>
      </c>
      <c r="B214" s="694">
        <v>70491.318744794</v>
      </c>
      <c r="C214" s="694">
        <v>61696.543089999999</v>
      </c>
      <c r="D214" s="695">
        <v>-8794.7756547940298</v>
      </c>
      <c r="E214" s="696" t="s">
        <v>346</v>
      </c>
      <c r="F214" s="694">
        <v>77460.108392763694</v>
      </c>
      <c r="G214" s="695">
        <v>32275.045163651499</v>
      </c>
      <c r="H214" s="694">
        <v>7329.8058799999899</v>
      </c>
      <c r="I214" s="694">
        <v>27388.820800000001</v>
      </c>
      <c r="J214" s="695">
        <v>-4886.2243636515504</v>
      </c>
      <c r="K214" s="697">
        <v>0.35358614089599999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56" t="s">
        <v>176</v>
      </c>
      <c r="B1" s="557"/>
      <c r="C1" s="557"/>
      <c r="D1" s="557"/>
      <c r="E1" s="557"/>
      <c r="F1" s="557"/>
      <c r="G1" s="527"/>
      <c r="H1" s="558"/>
      <c r="I1" s="558"/>
    </row>
    <row r="2" spans="1:10" ht="14.4" customHeight="1" thickBot="1" x14ac:dyDescent="0.35">
      <c r="A2" s="374" t="s">
        <v>321</v>
      </c>
      <c r="B2" s="328"/>
      <c r="C2" s="328"/>
      <c r="D2" s="328"/>
      <c r="E2" s="328"/>
      <c r="F2" s="328"/>
    </row>
    <row r="3" spans="1:10" ht="14.4" customHeight="1" thickBot="1" x14ac:dyDescent="0.35">
      <c r="A3" s="374"/>
      <c r="B3" s="480"/>
      <c r="C3" s="479">
        <v>2015</v>
      </c>
      <c r="D3" s="419">
        <v>2016</v>
      </c>
      <c r="E3" s="11"/>
      <c r="F3" s="535">
        <v>2017</v>
      </c>
      <c r="G3" s="553"/>
      <c r="H3" s="553"/>
      <c r="I3" s="536"/>
    </row>
    <row r="4" spans="1:10" ht="14.4" customHeight="1" thickBot="1" x14ac:dyDescent="0.35">
      <c r="A4" s="423" t="s">
        <v>0</v>
      </c>
      <c r="B4" s="424" t="s">
        <v>253</v>
      </c>
      <c r="C4" s="554" t="s">
        <v>94</v>
      </c>
      <c r="D4" s="555"/>
      <c r="E4" s="425"/>
      <c r="F4" s="420" t="s">
        <v>94</v>
      </c>
      <c r="G4" s="421" t="s">
        <v>95</v>
      </c>
      <c r="H4" s="421" t="s">
        <v>69</v>
      </c>
      <c r="I4" s="422" t="s">
        <v>96</v>
      </c>
    </row>
    <row r="5" spans="1:10" ht="14.4" customHeight="1" x14ac:dyDescent="0.3">
      <c r="A5" s="709" t="s">
        <v>526</v>
      </c>
      <c r="B5" s="710" t="s">
        <v>527</v>
      </c>
      <c r="C5" s="711" t="s">
        <v>528</v>
      </c>
      <c r="D5" s="711" t="s">
        <v>528</v>
      </c>
      <c r="E5" s="711"/>
      <c r="F5" s="711" t="s">
        <v>528</v>
      </c>
      <c r="G5" s="711" t="s">
        <v>528</v>
      </c>
      <c r="H5" s="711" t="s">
        <v>528</v>
      </c>
      <c r="I5" s="712" t="s">
        <v>528</v>
      </c>
      <c r="J5" s="713" t="s">
        <v>74</v>
      </c>
    </row>
    <row r="6" spans="1:10" ht="14.4" customHeight="1" x14ac:dyDescent="0.3">
      <c r="A6" s="709" t="s">
        <v>526</v>
      </c>
      <c r="B6" s="710" t="s">
        <v>529</v>
      </c>
      <c r="C6" s="711">
        <v>44.811860000000003</v>
      </c>
      <c r="D6" s="711">
        <v>122.82145999999999</v>
      </c>
      <c r="E6" s="711"/>
      <c r="F6" s="711">
        <v>37.685069999999996</v>
      </c>
      <c r="G6" s="711">
        <v>83.333332427978519</v>
      </c>
      <c r="H6" s="711">
        <v>-45.648262427978523</v>
      </c>
      <c r="I6" s="712">
        <v>0.45222084491304376</v>
      </c>
      <c r="J6" s="713" t="s">
        <v>1</v>
      </c>
    </row>
    <row r="7" spans="1:10" ht="14.4" customHeight="1" x14ac:dyDescent="0.3">
      <c r="A7" s="709" t="s">
        <v>526</v>
      </c>
      <c r="B7" s="710" t="s">
        <v>530</v>
      </c>
      <c r="C7" s="711">
        <v>12408.030599999998</v>
      </c>
      <c r="D7" s="711">
        <v>10776.6083</v>
      </c>
      <c r="E7" s="711"/>
      <c r="F7" s="711">
        <v>10701.593799999999</v>
      </c>
      <c r="G7" s="711">
        <v>10624.999906249999</v>
      </c>
      <c r="H7" s="711">
        <v>76.593893749999552</v>
      </c>
      <c r="I7" s="712">
        <v>1.0072088371224308</v>
      </c>
      <c r="J7" s="713" t="s">
        <v>1</v>
      </c>
    </row>
    <row r="8" spans="1:10" ht="14.4" customHeight="1" x14ac:dyDescent="0.3">
      <c r="A8" s="709" t="s">
        <v>526</v>
      </c>
      <c r="B8" s="710" t="s">
        <v>531</v>
      </c>
      <c r="C8" s="711">
        <v>1707.0182</v>
      </c>
      <c r="D8" s="711">
        <v>1860.3799099999999</v>
      </c>
      <c r="E8" s="711"/>
      <c r="F8" s="711">
        <v>1204.7156499999999</v>
      </c>
      <c r="G8" s="711">
        <v>1874.9999843749999</v>
      </c>
      <c r="H8" s="711">
        <v>-670.28433437500007</v>
      </c>
      <c r="I8" s="712">
        <v>0.64251501868762506</v>
      </c>
      <c r="J8" s="713" t="s">
        <v>1</v>
      </c>
    </row>
    <row r="9" spans="1:10" ht="14.4" customHeight="1" x14ac:dyDescent="0.3">
      <c r="A9" s="709" t="s">
        <v>526</v>
      </c>
      <c r="B9" s="710" t="s">
        <v>532</v>
      </c>
      <c r="C9" s="711">
        <v>0</v>
      </c>
      <c r="D9" s="711">
        <v>0.23188</v>
      </c>
      <c r="E9" s="711"/>
      <c r="F9" s="711">
        <v>0</v>
      </c>
      <c r="G9" s="711">
        <v>0.10274278259277343</v>
      </c>
      <c r="H9" s="711">
        <v>-0.10274278259277343</v>
      </c>
      <c r="I9" s="712">
        <v>0</v>
      </c>
      <c r="J9" s="713" t="s">
        <v>1</v>
      </c>
    </row>
    <row r="10" spans="1:10" ht="14.4" customHeight="1" x14ac:dyDescent="0.3">
      <c r="A10" s="709" t="s">
        <v>526</v>
      </c>
      <c r="B10" s="710" t="s">
        <v>533</v>
      </c>
      <c r="C10" s="711">
        <v>803.51614000000006</v>
      </c>
      <c r="D10" s="711">
        <v>171.20607000000001</v>
      </c>
      <c r="E10" s="711"/>
      <c r="F10" s="711">
        <v>923.24192000000005</v>
      </c>
      <c r="G10" s="711">
        <v>529.16668749999997</v>
      </c>
      <c r="H10" s="711">
        <v>394.07523250000008</v>
      </c>
      <c r="I10" s="712">
        <v>1.744709071468147</v>
      </c>
      <c r="J10" s="713" t="s">
        <v>1</v>
      </c>
    </row>
    <row r="11" spans="1:10" ht="14.4" customHeight="1" x14ac:dyDescent="0.3">
      <c r="A11" s="709" t="s">
        <v>526</v>
      </c>
      <c r="B11" s="710" t="s">
        <v>534</v>
      </c>
      <c r="C11" s="711">
        <v>0</v>
      </c>
      <c r="D11" s="711">
        <v>0</v>
      </c>
      <c r="E11" s="711"/>
      <c r="F11" s="711">
        <v>0</v>
      </c>
      <c r="G11" s="711">
        <v>0</v>
      </c>
      <c r="H11" s="711">
        <v>0</v>
      </c>
      <c r="I11" s="712" t="s">
        <v>528</v>
      </c>
      <c r="J11" s="713" t="s">
        <v>1</v>
      </c>
    </row>
    <row r="12" spans="1:10" ht="14.4" customHeight="1" x14ac:dyDescent="0.3">
      <c r="A12" s="709" t="s">
        <v>526</v>
      </c>
      <c r="B12" s="710" t="s">
        <v>535</v>
      </c>
      <c r="C12" s="711">
        <v>14963.376799999998</v>
      </c>
      <c r="D12" s="711">
        <v>12931.247619999998</v>
      </c>
      <c r="E12" s="711"/>
      <c r="F12" s="711">
        <v>12867.236439999999</v>
      </c>
      <c r="G12" s="711">
        <v>13112.602653335569</v>
      </c>
      <c r="H12" s="711">
        <v>-245.36621333557014</v>
      </c>
      <c r="I12" s="712">
        <v>0.98128775653297529</v>
      </c>
      <c r="J12" s="713" t="s">
        <v>536</v>
      </c>
    </row>
    <row r="14" spans="1:10" ht="14.4" customHeight="1" x14ac:dyDescent="0.3">
      <c r="A14" s="709" t="s">
        <v>526</v>
      </c>
      <c r="B14" s="710" t="s">
        <v>527</v>
      </c>
      <c r="C14" s="711" t="s">
        <v>528</v>
      </c>
      <c r="D14" s="711" t="s">
        <v>528</v>
      </c>
      <c r="E14" s="711"/>
      <c r="F14" s="711" t="s">
        <v>528</v>
      </c>
      <c r="G14" s="711" t="s">
        <v>528</v>
      </c>
      <c r="H14" s="711" t="s">
        <v>528</v>
      </c>
      <c r="I14" s="712" t="s">
        <v>528</v>
      </c>
      <c r="J14" s="713" t="s">
        <v>74</v>
      </c>
    </row>
    <row r="15" spans="1:10" ht="14.4" customHeight="1" x14ac:dyDescent="0.3">
      <c r="A15" s="709" t="s">
        <v>537</v>
      </c>
      <c r="B15" s="710" t="s">
        <v>538</v>
      </c>
      <c r="C15" s="711" t="s">
        <v>528</v>
      </c>
      <c r="D15" s="711" t="s">
        <v>528</v>
      </c>
      <c r="E15" s="711"/>
      <c r="F15" s="711" t="s">
        <v>528</v>
      </c>
      <c r="G15" s="711" t="s">
        <v>528</v>
      </c>
      <c r="H15" s="711" t="s">
        <v>528</v>
      </c>
      <c r="I15" s="712" t="s">
        <v>528</v>
      </c>
      <c r="J15" s="713" t="s">
        <v>0</v>
      </c>
    </row>
    <row r="16" spans="1:10" ht="14.4" customHeight="1" x14ac:dyDescent="0.3">
      <c r="A16" s="709" t="s">
        <v>537</v>
      </c>
      <c r="B16" s="710" t="s">
        <v>529</v>
      </c>
      <c r="C16" s="711">
        <v>6.3840699999999995</v>
      </c>
      <c r="D16" s="711">
        <v>7.93912</v>
      </c>
      <c r="E16" s="711"/>
      <c r="F16" s="711">
        <v>5.0186299999999999</v>
      </c>
      <c r="G16" s="711">
        <v>8</v>
      </c>
      <c r="H16" s="711">
        <v>-2.9813700000000001</v>
      </c>
      <c r="I16" s="712">
        <v>0.62732874999999999</v>
      </c>
      <c r="J16" s="713" t="s">
        <v>1</v>
      </c>
    </row>
    <row r="17" spans="1:10" ht="14.4" customHeight="1" x14ac:dyDescent="0.3">
      <c r="A17" s="709" t="s">
        <v>537</v>
      </c>
      <c r="B17" s="710" t="s">
        <v>530</v>
      </c>
      <c r="C17" s="711">
        <v>353.59500000000003</v>
      </c>
      <c r="D17" s="711">
        <v>430.78750000000002</v>
      </c>
      <c r="E17" s="711"/>
      <c r="F17" s="711">
        <v>363.05500000000001</v>
      </c>
      <c r="G17" s="711">
        <v>344</v>
      </c>
      <c r="H17" s="711">
        <v>19.055000000000007</v>
      </c>
      <c r="I17" s="712">
        <v>1.0553924418604652</v>
      </c>
      <c r="J17" s="713" t="s">
        <v>1</v>
      </c>
    </row>
    <row r="18" spans="1:10" ht="14.4" customHeight="1" x14ac:dyDescent="0.3">
      <c r="A18" s="709" t="s">
        <v>537</v>
      </c>
      <c r="B18" s="710" t="s">
        <v>532</v>
      </c>
      <c r="C18" s="711">
        <v>0</v>
      </c>
      <c r="D18" s="711">
        <v>0.23188</v>
      </c>
      <c r="E18" s="711"/>
      <c r="F18" s="711">
        <v>0</v>
      </c>
      <c r="G18" s="711">
        <v>0</v>
      </c>
      <c r="H18" s="711">
        <v>0</v>
      </c>
      <c r="I18" s="712" t="s">
        <v>528</v>
      </c>
      <c r="J18" s="713" t="s">
        <v>1</v>
      </c>
    </row>
    <row r="19" spans="1:10" ht="14.4" customHeight="1" x14ac:dyDescent="0.3">
      <c r="A19" s="709" t="s">
        <v>537</v>
      </c>
      <c r="B19" s="710" t="s">
        <v>534</v>
      </c>
      <c r="C19" s="711">
        <v>0</v>
      </c>
      <c r="D19" s="711">
        <v>0</v>
      </c>
      <c r="E19" s="711"/>
      <c r="F19" s="711">
        <v>0</v>
      </c>
      <c r="G19" s="711">
        <v>0</v>
      </c>
      <c r="H19" s="711">
        <v>0</v>
      </c>
      <c r="I19" s="712" t="s">
        <v>528</v>
      </c>
      <c r="J19" s="713" t="s">
        <v>1</v>
      </c>
    </row>
    <row r="20" spans="1:10" ht="14.4" customHeight="1" x14ac:dyDescent="0.3">
      <c r="A20" s="709" t="s">
        <v>537</v>
      </c>
      <c r="B20" s="710" t="s">
        <v>539</v>
      </c>
      <c r="C20" s="711">
        <v>359.97907000000004</v>
      </c>
      <c r="D20" s="711">
        <v>438.95850000000002</v>
      </c>
      <c r="E20" s="711"/>
      <c r="F20" s="711">
        <v>368.07362999999998</v>
      </c>
      <c r="G20" s="711">
        <v>352</v>
      </c>
      <c r="H20" s="711">
        <v>16.07362999999998</v>
      </c>
      <c r="I20" s="712">
        <v>1.045663721590909</v>
      </c>
      <c r="J20" s="713" t="s">
        <v>540</v>
      </c>
    </row>
    <row r="21" spans="1:10" ht="14.4" customHeight="1" x14ac:dyDescent="0.3">
      <c r="A21" s="709" t="s">
        <v>528</v>
      </c>
      <c r="B21" s="710" t="s">
        <v>528</v>
      </c>
      <c r="C21" s="711" t="s">
        <v>528</v>
      </c>
      <c r="D21" s="711" t="s">
        <v>528</v>
      </c>
      <c r="E21" s="711"/>
      <c r="F21" s="711" t="s">
        <v>528</v>
      </c>
      <c r="G21" s="711" t="s">
        <v>528</v>
      </c>
      <c r="H21" s="711" t="s">
        <v>528</v>
      </c>
      <c r="I21" s="712" t="s">
        <v>528</v>
      </c>
      <c r="J21" s="713" t="s">
        <v>541</v>
      </c>
    </row>
    <row r="22" spans="1:10" ht="14.4" customHeight="1" x14ac:dyDescent="0.3">
      <c r="A22" s="709" t="s">
        <v>542</v>
      </c>
      <c r="B22" s="710" t="s">
        <v>543</v>
      </c>
      <c r="C22" s="711" t="s">
        <v>528</v>
      </c>
      <c r="D22" s="711" t="s">
        <v>528</v>
      </c>
      <c r="E22" s="711"/>
      <c r="F22" s="711" t="s">
        <v>528</v>
      </c>
      <c r="G22" s="711" t="s">
        <v>528</v>
      </c>
      <c r="H22" s="711" t="s">
        <v>528</v>
      </c>
      <c r="I22" s="712" t="s">
        <v>528</v>
      </c>
      <c r="J22" s="713" t="s">
        <v>0</v>
      </c>
    </row>
    <row r="23" spans="1:10" ht="14.4" customHeight="1" x14ac:dyDescent="0.3">
      <c r="A23" s="709" t="s">
        <v>542</v>
      </c>
      <c r="B23" s="710" t="s">
        <v>529</v>
      </c>
      <c r="C23" s="711">
        <v>9.7481400000000011</v>
      </c>
      <c r="D23" s="711">
        <v>17.082769999999996</v>
      </c>
      <c r="E23" s="711"/>
      <c r="F23" s="711">
        <v>7.6095899999999981</v>
      </c>
      <c r="G23" s="711">
        <v>13</v>
      </c>
      <c r="H23" s="711">
        <v>-5.3904100000000019</v>
      </c>
      <c r="I23" s="712">
        <v>0.58535307692307681</v>
      </c>
      <c r="J23" s="713" t="s">
        <v>1</v>
      </c>
    </row>
    <row r="24" spans="1:10" ht="14.4" customHeight="1" x14ac:dyDescent="0.3">
      <c r="A24" s="709" t="s">
        <v>542</v>
      </c>
      <c r="B24" s="710" t="s">
        <v>530</v>
      </c>
      <c r="C24" s="711">
        <v>2217.2935999999991</v>
      </c>
      <c r="D24" s="711">
        <v>2394.6897999999997</v>
      </c>
      <c r="E24" s="711"/>
      <c r="F24" s="711">
        <v>3009.9087999999988</v>
      </c>
      <c r="G24" s="711">
        <v>2904</v>
      </c>
      <c r="H24" s="711">
        <v>105.90879999999879</v>
      </c>
      <c r="I24" s="712">
        <v>1.0364699724517903</v>
      </c>
      <c r="J24" s="713" t="s">
        <v>1</v>
      </c>
    </row>
    <row r="25" spans="1:10" ht="14.4" customHeight="1" x14ac:dyDescent="0.3">
      <c r="A25" s="709" t="s">
        <v>542</v>
      </c>
      <c r="B25" s="710" t="s">
        <v>531</v>
      </c>
      <c r="C25" s="711">
        <v>66.989999999999995</v>
      </c>
      <c r="D25" s="711">
        <v>135.89400000000001</v>
      </c>
      <c r="E25" s="711"/>
      <c r="F25" s="711">
        <v>72.731999999999999</v>
      </c>
      <c r="G25" s="711">
        <v>173</v>
      </c>
      <c r="H25" s="711">
        <v>-100.268</v>
      </c>
      <c r="I25" s="712">
        <v>0.42041618497109828</v>
      </c>
      <c r="J25" s="713" t="s">
        <v>1</v>
      </c>
    </row>
    <row r="26" spans="1:10" ht="14.4" customHeight="1" x14ac:dyDescent="0.3">
      <c r="A26" s="709" t="s">
        <v>542</v>
      </c>
      <c r="B26" s="710" t="s">
        <v>544</v>
      </c>
      <c r="C26" s="711">
        <v>2294.031739999999</v>
      </c>
      <c r="D26" s="711">
        <v>2547.6665699999994</v>
      </c>
      <c r="E26" s="711"/>
      <c r="F26" s="711">
        <v>3090.2503899999988</v>
      </c>
      <c r="G26" s="711">
        <v>3090</v>
      </c>
      <c r="H26" s="711">
        <v>0.25038999999878797</v>
      </c>
      <c r="I26" s="712">
        <v>1.0000810323624592</v>
      </c>
      <c r="J26" s="713" t="s">
        <v>540</v>
      </c>
    </row>
    <row r="27" spans="1:10" ht="14.4" customHeight="1" x14ac:dyDescent="0.3">
      <c r="A27" s="709" t="s">
        <v>528</v>
      </c>
      <c r="B27" s="710" t="s">
        <v>528</v>
      </c>
      <c r="C27" s="711" t="s">
        <v>528</v>
      </c>
      <c r="D27" s="711" t="s">
        <v>528</v>
      </c>
      <c r="E27" s="711"/>
      <c r="F27" s="711" t="s">
        <v>528</v>
      </c>
      <c r="G27" s="711" t="s">
        <v>528</v>
      </c>
      <c r="H27" s="711" t="s">
        <v>528</v>
      </c>
      <c r="I27" s="712" t="s">
        <v>528</v>
      </c>
      <c r="J27" s="713" t="s">
        <v>541</v>
      </c>
    </row>
    <row r="28" spans="1:10" ht="14.4" customHeight="1" x14ac:dyDescent="0.3">
      <c r="A28" s="709" t="s">
        <v>545</v>
      </c>
      <c r="B28" s="710" t="s">
        <v>546</v>
      </c>
      <c r="C28" s="711" t="s">
        <v>528</v>
      </c>
      <c r="D28" s="711" t="s">
        <v>528</v>
      </c>
      <c r="E28" s="711"/>
      <c r="F28" s="711" t="s">
        <v>528</v>
      </c>
      <c r="G28" s="711" t="s">
        <v>528</v>
      </c>
      <c r="H28" s="711" t="s">
        <v>528</v>
      </c>
      <c r="I28" s="712" t="s">
        <v>528</v>
      </c>
      <c r="J28" s="713" t="s">
        <v>0</v>
      </c>
    </row>
    <row r="29" spans="1:10" ht="14.4" customHeight="1" x14ac:dyDescent="0.3">
      <c r="A29" s="709" t="s">
        <v>545</v>
      </c>
      <c r="B29" s="710" t="s">
        <v>529</v>
      </c>
      <c r="C29" s="711">
        <v>0.11322999999999998</v>
      </c>
      <c r="D29" s="711">
        <v>2.0980000000000002E-2</v>
      </c>
      <c r="E29" s="711"/>
      <c r="F29" s="711">
        <v>0</v>
      </c>
      <c r="G29" s="711">
        <v>0</v>
      </c>
      <c r="H29" s="711">
        <v>0</v>
      </c>
      <c r="I29" s="712" t="s">
        <v>528</v>
      </c>
      <c r="J29" s="713" t="s">
        <v>1</v>
      </c>
    </row>
    <row r="30" spans="1:10" ht="14.4" customHeight="1" x14ac:dyDescent="0.3">
      <c r="A30" s="709" t="s">
        <v>545</v>
      </c>
      <c r="B30" s="710" t="s">
        <v>547</v>
      </c>
      <c r="C30" s="711">
        <v>0.11322999999999998</v>
      </c>
      <c r="D30" s="711">
        <v>2.0980000000000002E-2</v>
      </c>
      <c r="E30" s="711"/>
      <c r="F30" s="711">
        <v>0</v>
      </c>
      <c r="G30" s="711">
        <v>0</v>
      </c>
      <c r="H30" s="711">
        <v>0</v>
      </c>
      <c r="I30" s="712" t="s">
        <v>528</v>
      </c>
      <c r="J30" s="713" t="s">
        <v>540</v>
      </c>
    </row>
    <row r="31" spans="1:10" ht="14.4" customHeight="1" x14ac:dyDescent="0.3">
      <c r="A31" s="709" t="s">
        <v>528</v>
      </c>
      <c r="B31" s="710" t="s">
        <v>528</v>
      </c>
      <c r="C31" s="711" t="s">
        <v>528</v>
      </c>
      <c r="D31" s="711" t="s">
        <v>528</v>
      </c>
      <c r="E31" s="711"/>
      <c r="F31" s="711" t="s">
        <v>528</v>
      </c>
      <c r="G31" s="711" t="s">
        <v>528</v>
      </c>
      <c r="H31" s="711" t="s">
        <v>528</v>
      </c>
      <c r="I31" s="712" t="s">
        <v>528</v>
      </c>
      <c r="J31" s="713" t="s">
        <v>541</v>
      </c>
    </row>
    <row r="32" spans="1:10" ht="14.4" customHeight="1" x14ac:dyDescent="0.3">
      <c r="A32" s="709" t="s">
        <v>548</v>
      </c>
      <c r="B32" s="710" t="s">
        <v>549</v>
      </c>
      <c r="C32" s="711" t="s">
        <v>528</v>
      </c>
      <c r="D32" s="711" t="s">
        <v>528</v>
      </c>
      <c r="E32" s="711"/>
      <c r="F32" s="711" t="s">
        <v>528</v>
      </c>
      <c r="G32" s="711" t="s">
        <v>528</v>
      </c>
      <c r="H32" s="711" t="s">
        <v>528</v>
      </c>
      <c r="I32" s="712" t="s">
        <v>528</v>
      </c>
      <c r="J32" s="713" t="s">
        <v>0</v>
      </c>
    </row>
    <row r="33" spans="1:10" ht="14.4" customHeight="1" x14ac:dyDescent="0.3">
      <c r="A33" s="709" t="s">
        <v>548</v>
      </c>
      <c r="B33" s="710" t="s">
        <v>529</v>
      </c>
      <c r="C33" s="711">
        <v>28.566420000000001</v>
      </c>
      <c r="D33" s="711">
        <v>97.778589999999994</v>
      </c>
      <c r="E33" s="711"/>
      <c r="F33" s="711">
        <v>25.056849999999997</v>
      </c>
      <c r="G33" s="711">
        <v>63</v>
      </c>
      <c r="H33" s="711">
        <v>-37.943150000000003</v>
      </c>
      <c r="I33" s="712">
        <v>0.39772777777777774</v>
      </c>
      <c r="J33" s="713" t="s">
        <v>1</v>
      </c>
    </row>
    <row r="34" spans="1:10" ht="14.4" customHeight="1" x14ac:dyDescent="0.3">
      <c r="A34" s="709" t="s">
        <v>548</v>
      </c>
      <c r="B34" s="710" t="s">
        <v>530</v>
      </c>
      <c r="C34" s="711">
        <v>9837.1419999999998</v>
      </c>
      <c r="D34" s="711">
        <v>7951.1310000000003</v>
      </c>
      <c r="E34" s="711"/>
      <c r="F34" s="711">
        <v>7328.63</v>
      </c>
      <c r="G34" s="711">
        <v>7376</v>
      </c>
      <c r="H34" s="711">
        <v>-47.369999999999891</v>
      </c>
      <c r="I34" s="712">
        <v>0.99357781995661609</v>
      </c>
      <c r="J34" s="713" t="s">
        <v>1</v>
      </c>
    </row>
    <row r="35" spans="1:10" ht="14.4" customHeight="1" x14ac:dyDescent="0.3">
      <c r="A35" s="709" t="s">
        <v>548</v>
      </c>
      <c r="B35" s="710" t="s">
        <v>531</v>
      </c>
      <c r="C35" s="711">
        <v>1640.0282</v>
      </c>
      <c r="D35" s="711">
        <v>1724.4859099999999</v>
      </c>
      <c r="E35" s="711"/>
      <c r="F35" s="711">
        <v>1131.9836499999999</v>
      </c>
      <c r="G35" s="711">
        <v>1702</v>
      </c>
      <c r="H35" s="711">
        <v>-570.0163500000001</v>
      </c>
      <c r="I35" s="712">
        <v>0.66509027614571092</v>
      </c>
      <c r="J35" s="713" t="s">
        <v>1</v>
      </c>
    </row>
    <row r="36" spans="1:10" ht="14.4" customHeight="1" x14ac:dyDescent="0.3">
      <c r="A36" s="709" t="s">
        <v>548</v>
      </c>
      <c r="B36" s="710" t="s">
        <v>534</v>
      </c>
      <c r="C36" s="711">
        <v>0</v>
      </c>
      <c r="D36" s="711">
        <v>0</v>
      </c>
      <c r="E36" s="711"/>
      <c r="F36" s="711">
        <v>0</v>
      </c>
      <c r="G36" s="711">
        <v>0</v>
      </c>
      <c r="H36" s="711">
        <v>0</v>
      </c>
      <c r="I36" s="712" t="s">
        <v>528</v>
      </c>
      <c r="J36" s="713" t="s">
        <v>1</v>
      </c>
    </row>
    <row r="37" spans="1:10" ht="14.4" customHeight="1" x14ac:dyDescent="0.3">
      <c r="A37" s="709" t="s">
        <v>548</v>
      </c>
      <c r="B37" s="710" t="s">
        <v>550</v>
      </c>
      <c r="C37" s="711">
        <v>11505.73662</v>
      </c>
      <c r="D37" s="711">
        <v>9773.3955000000005</v>
      </c>
      <c r="E37" s="711"/>
      <c r="F37" s="711">
        <v>8485.6705000000002</v>
      </c>
      <c r="G37" s="711">
        <v>9141</v>
      </c>
      <c r="H37" s="711">
        <v>-655.32949999999983</v>
      </c>
      <c r="I37" s="712">
        <v>0.92830877365714914</v>
      </c>
      <c r="J37" s="713" t="s">
        <v>540</v>
      </c>
    </row>
    <row r="38" spans="1:10" ht="14.4" customHeight="1" x14ac:dyDescent="0.3">
      <c r="A38" s="709" t="s">
        <v>528</v>
      </c>
      <c r="B38" s="710" t="s">
        <v>528</v>
      </c>
      <c r="C38" s="711" t="s">
        <v>528</v>
      </c>
      <c r="D38" s="711" t="s">
        <v>528</v>
      </c>
      <c r="E38" s="711"/>
      <c r="F38" s="711" t="s">
        <v>528</v>
      </c>
      <c r="G38" s="711" t="s">
        <v>528</v>
      </c>
      <c r="H38" s="711" t="s">
        <v>528</v>
      </c>
      <c r="I38" s="712" t="s">
        <v>528</v>
      </c>
      <c r="J38" s="713" t="s">
        <v>541</v>
      </c>
    </row>
    <row r="39" spans="1:10" ht="14.4" customHeight="1" x14ac:dyDescent="0.3">
      <c r="A39" s="709" t="s">
        <v>551</v>
      </c>
      <c r="B39" s="710" t="s">
        <v>552</v>
      </c>
      <c r="C39" s="711" t="s">
        <v>528</v>
      </c>
      <c r="D39" s="711" t="s">
        <v>528</v>
      </c>
      <c r="E39" s="711"/>
      <c r="F39" s="711" t="s">
        <v>528</v>
      </c>
      <c r="G39" s="711" t="s">
        <v>528</v>
      </c>
      <c r="H39" s="711" t="s">
        <v>528</v>
      </c>
      <c r="I39" s="712" t="s">
        <v>528</v>
      </c>
      <c r="J39" s="713" t="s">
        <v>0</v>
      </c>
    </row>
    <row r="40" spans="1:10" ht="14.4" customHeight="1" x14ac:dyDescent="0.3">
      <c r="A40" s="709" t="s">
        <v>551</v>
      </c>
      <c r="B40" s="710" t="s">
        <v>533</v>
      </c>
      <c r="C40" s="711">
        <v>803.51614000000006</v>
      </c>
      <c r="D40" s="711">
        <v>171.20607000000001</v>
      </c>
      <c r="E40" s="711"/>
      <c r="F40" s="711">
        <v>923.24192000000005</v>
      </c>
      <c r="G40" s="711">
        <v>529</v>
      </c>
      <c r="H40" s="711">
        <v>394.24192000000005</v>
      </c>
      <c r="I40" s="712">
        <v>1.7452588279773158</v>
      </c>
      <c r="J40" s="713" t="s">
        <v>1</v>
      </c>
    </row>
    <row r="41" spans="1:10" ht="14.4" customHeight="1" x14ac:dyDescent="0.3">
      <c r="A41" s="709" t="s">
        <v>551</v>
      </c>
      <c r="B41" s="710" t="s">
        <v>553</v>
      </c>
      <c r="C41" s="711">
        <v>803.51614000000006</v>
      </c>
      <c r="D41" s="711">
        <v>171.20607000000001</v>
      </c>
      <c r="E41" s="711"/>
      <c r="F41" s="711">
        <v>923.24192000000005</v>
      </c>
      <c r="G41" s="711">
        <v>529</v>
      </c>
      <c r="H41" s="711">
        <v>394.24192000000005</v>
      </c>
      <c r="I41" s="712">
        <v>1.7452588279773158</v>
      </c>
      <c r="J41" s="713" t="s">
        <v>540</v>
      </c>
    </row>
    <row r="42" spans="1:10" ht="14.4" customHeight="1" x14ac:dyDescent="0.3">
      <c r="A42" s="709" t="s">
        <v>528</v>
      </c>
      <c r="B42" s="710" t="s">
        <v>528</v>
      </c>
      <c r="C42" s="711" t="s">
        <v>528</v>
      </c>
      <c r="D42" s="711" t="s">
        <v>528</v>
      </c>
      <c r="E42" s="711"/>
      <c r="F42" s="711" t="s">
        <v>528</v>
      </c>
      <c r="G42" s="711" t="s">
        <v>528</v>
      </c>
      <c r="H42" s="711" t="s">
        <v>528</v>
      </c>
      <c r="I42" s="712" t="s">
        <v>528</v>
      </c>
      <c r="J42" s="713" t="s">
        <v>541</v>
      </c>
    </row>
    <row r="43" spans="1:10" ht="14.4" customHeight="1" x14ac:dyDescent="0.3">
      <c r="A43" s="709" t="s">
        <v>526</v>
      </c>
      <c r="B43" s="710" t="s">
        <v>535</v>
      </c>
      <c r="C43" s="711">
        <v>14963.376799999998</v>
      </c>
      <c r="D43" s="711">
        <v>12931.24762</v>
      </c>
      <c r="E43" s="711"/>
      <c r="F43" s="711">
        <v>12867.236439999999</v>
      </c>
      <c r="G43" s="711">
        <v>13113</v>
      </c>
      <c r="H43" s="711">
        <v>-245.76356000000123</v>
      </c>
      <c r="I43" s="712">
        <v>0.9812580218104171</v>
      </c>
      <c r="J43" s="713" t="s">
        <v>536</v>
      </c>
    </row>
  </sheetData>
  <mergeCells count="3">
    <mergeCell ref="F3:I3"/>
    <mergeCell ref="C4:D4"/>
    <mergeCell ref="A1:I1"/>
  </mergeCells>
  <conditionalFormatting sqref="F13 F44:F65537">
    <cfRule type="cellIs" dxfId="80" priority="18" stopIfTrue="1" operator="greaterThan">
      <formula>1</formula>
    </cfRule>
  </conditionalFormatting>
  <conditionalFormatting sqref="H5:H12">
    <cfRule type="expression" dxfId="79" priority="14">
      <formula>$H5&gt;0</formula>
    </cfRule>
  </conditionalFormatting>
  <conditionalFormatting sqref="I5:I12">
    <cfRule type="expression" dxfId="78" priority="15">
      <formula>$I5&gt;1</formula>
    </cfRule>
  </conditionalFormatting>
  <conditionalFormatting sqref="B5:B12">
    <cfRule type="expression" dxfId="77" priority="11">
      <formula>OR($J5="NS",$J5="SumaNS",$J5="Účet")</formula>
    </cfRule>
  </conditionalFormatting>
  <conditionalFormatting sqref="B5:D12 F5:I12">
    <cfRule type="expression" dxfId="76" priority="17">
      <formula>AND($J5&lt;&gt;"",$J5&lt;&gt;"mezeraKL")</formula>
    </cfRule>
  </conditionalFormatting>
  <conditionalFormatting sqref="B5:D12 F5:I12">
    <cfRule type="expression" dxfId="7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2 B5:D12">
    <cfRule type="expression" dxfId="74" priority="13">
      <formula>OR($J5="SumaNS",$J5="NS")</formula>
    </cfRule>
  </conditionalFormatting>
  <conditionalFormatting sqref="A5:A12">
    <cfRule type="expression" dxfId="73" priority="9">
      <formula>AND($J5&lt;&gt;"mezeraKL",$J5&lt;&gt;"")</formula>
    </cfRule>
  </conditionalFormatting>
  <conditionalFormatting sqref="A5:A12">
    <cfRule type="expression" dxfId="72" priority="10">
      <formula>AND($J5&lt;&gt;"",$J5&lt;&gt;"mezeraKL")</formula>
    </cfRule>
  </conditionalFormatting>
  <conditionalFormatting sqref="H14:H43">
    <cfRule type="expression" dxfId="71" priority="5">
      <formula>$H14&gt;0</formula>
    </cfRule>
  </conditionalFormatting>
  <conditionalFormatting sqref="A14:A43">
    <cfRule type="expression" dxfId="70" priority="2">
      <formula>AND($J14&lt;&gt;"mezeraKL",$J14&lt;&gt;"")</formula>
    </cfRule>
  </conditionalFormatting>
  <conditionalFormatting sqref="I14:I43">
    <cfRule type="expression" dxfId="69" priority="6">
      <formula>$I14&gt;1</formula>
    </cfRule>
  </conditionalFormatting>
  <conditionalFormatting sqref="B14:B43">
    <cfRule type="expression" dxfId="68" priority="1">
      <formula>OR($J14="NS",$J14="SumaNS",$J14="Účet")</formula>
    </cfRule>
  </conditionalFormatting>
  <conditionalFormatting sqref="A14:D43 F14:I43">
    <cfRule type="expression" dxfId="67" priority="8">
      <formula>AND($J14&lt;&gt;"",$J14&lt;&gt;"mezeraKL")</formula>
    </cfRule>
  </conditionalFormatting>
  <conditionalFormatting sqref="B14:D43 F14:I43">
    <cfRule type="expression" dxfId="6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43 F14:I43">
    <cfRule type="expression" dxfId="6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519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63" t="s">
        <v>205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ht="14.4" customHeight="1" thickBot="1" x14ac:dyDescent="0.35">
      <c r="A2" s="374" t="s">
        <v>321</v>
      </c>
      <c r="B2" s="66"/>
      <c r="C2" s="333"/>
      <c r="D2" s="333"/>
      <c r="E2" s="518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59"/>
      <c r="D3" s="560"/>
      <c r="E3" s="560"/>
      <c r="F3" s="560"/>
      <c r="G3" s="560"/>
      <c r="H3" s="560"/>
      <c r="I3" s="560"/>
      <c r="J3" s="561" t="s">
        <v>159</v>
      </c>
      <c r="K3" s="562"/>
      <c r="L3" s="203">
        <f>IF(M3&lt;&gt;0,N3/M3,0)</f>
        <v>1934.2772761371366</v>
      </c>
      <c r="M3" s="203">
        <f>SUBTOTAL(9,M5:M1048576)</f>
        <v>839</v>
      </c>
      <c r="N3" s="204">
        <f>SUBTOTAL(9,N5:N1048576)</f>
        <v>1622858.6346790576</v>
      </c>
    </row>
    <row r="4" spans="1:14" s="330" customFormat="1" ht="14.4" customHeight="1" thickBot="1" x14ac:dyDescent="0.35">
      <c r="A4" s="714" t="s">
        <v>4</v>
      </c>
      <c r="B4" s="715" t="s">
        <v>5</v>
      </c>
      <c r="C4" s="715" t="s">
        <v>0</v>
      </c>
      <c r="D4" s="715" t="s">
        <v>6</v>
      </c>
      <c r="E4" s="716" t="s">
        <v>7</v>
      </c>
      <c r="F4" s="715" t="s">
        <v>1</v>
      </c>
      <c r="G4" s="715" t="s">
        <v>8</v>
      </c>
      <c r="H4" s="715" t="s">
        <v>9</v>
      </c>
      <c r="I4" s="715" t="s">
        <v>10</v>
      </c>
      <c r="J4" s="717" t="s">
        <v>11</v>
      </c>
      <c r="K4" s="717" t="s">
        <v>12</v>
      </c>
      <c r="L4" s="718" t="s">
        <v>184</v>
      </c>
      <c r="M4" s="718" t="s">
        <v>13</v>
      </c>
      <c r="N4" s="719" t="s">
        <v>201</v>
      </c>
    </row>
    <row r="5" spans="1:14" ht="14.4" customHeight="1" x14ac:dyDescent="0.3">
      <c r="A5" s="720" t="s">
        <v>526</v>
      </c>
      <c r="B5" s="721" t="s">
        <v>527</v>
      </c>
      <c r="C5" s="722" t="s">
        <v>537</v>
      </c>
      <c r="D5" s="723" t="s">
        <v>538</v>
      </c>
      <c r="E5" s="724">
        <v>50113001</v>
      </c>
      <c r="F5" s="723" t="s">
        <v>554</v>
      </c>
      <c r="G5" s="722" t="s">
        <v>555</v>
      </c>
      <c r="H5" s="722">
        <v>847962</v>
      </c>
      <c r="I5" s="722">
        <v>0</v>
      </c>
      <c r="J5" s="722" t="s">
        <v>556</v>
      </c>
      <c r="K5" s="722" t="s">
        <v>528</v>
      </c>
      <c r="L5" s="725">
        <v>127.99999999999999</v>
      </c>
      <c r="M5" s="725">
        <v>1</v>
      </c>
      <c r="N5" s="726">
        <v>127.99999999999999</v>
      </c>
    </row>
    <row r="6" spans="1:14" ht="14.4" customHeight="1" x14ac:dyDescent="0.3">
      <c r="A6" s="727" t="s">
        <v>526</v>
      </c>
      <c r="B6" s="728" t="s">
        <v>527</v>
      </c>
      <c r="C6" s="729" t="s">
        <v>537</v>
      </c>
      <c r="D6" s="730" t="s">
        <v>538</v>
      </c>
      <c r="E6" s="731">
        <v>50113001</v>
      </c>
      <c r="F6" s="730" t="s">
        <v>554</v>
      </c>
      <c r="G6" s="729" t="s">
        <v>555</v>
      </c>
      <c r="H6" s="729">
        <v>176954</v>
      </c>
      <c r="I6" s="729">
        <v>176954</v>
      </c>
      <c r="J6" s="729" t="s">
        <v>557</v>
      </c>
      <c r="K6" s="729" t="s">
        <v>558</v>
      </c>
      <c r="L6" s="732">
        <v>95.890000000000015</v>
      </c>
      <c r="M6" s="732">
        <v>1</v>
      </c>
      <c r="N6" s="733">
        <v>95.890000000000015</v>
      </c>
    </row>
    <row r="7" spans="1:14" ht="14.4" customHeight="1" x14ac:dyDescent="0.3">
      <c r="A7" s="727" t="s">
        <v>526</v>
      </c>
      <c r="B7" s="728" t="s">
        <v>527</v>
      </c>
      <c r="C7" s="729" t="s">
        <v>537</v>
      </c>
      <c r="D7" s="730" t="s">
        <v>538</v>
      </c>
      <c r="E7" s="731">
        <v>50113001</v>
      </c>
      <c r="F7" s="730" t="s">
        <v>554</v>
      </c>
      <c r="G7" s="729" t="s">
        <v>555</v>
      </c>
      <c r="H7" s="729">
        <v>847713</v>
      </c>
      <c r="I7" s="729">
        <v>125526</v>
      </c>
      <c r="J7" s="729" t="s">
        <v>559</v>
      </c>
      <c r="K7" s="729" t="s">
        <v>560</v>
      </c>
      <c r="L7" s="732">
        <v>87.57</v>
      </c>
      <c r="M7" s="732">
        <v>1</v>
      </c>
      <c r="N7" s="733">
        <v>87.57</v>
      </c>
    </row>
    <row r="8" spans="1:14" ht="14.4" customHeight="1" x14ac:dyDescent="0.3">
      <c r="A8" s="727" t="s">
        <v>526</v>
      </c>
      <c r="B8" s="728" t="s">
        <v>527</v>
      </c>
      <c r="C8" s="729" t="s">
        <v>537</v>
      </c>
      <c r="D8" s="730" t="s">
        <v>538</v>
      </c>
      <c r="E8" s="731">
        <v>50113001</v>
      </c>
      <c r="F8" s="730" t="s">
        <v>554</v>
      </c>
      <c r="G8" s="729" t="s">
        <v>555</v>
      </c>
      <c r="H8" s="729">
        <v>156926</v>
      </c>
      <c r="I8" s="729">
        <v>56926</v>
      </c>
      <c r="J8" s="729" t="s">
        <v>561</v>
      </c>
      <c r="K8" s="729" t="s">
        <v>562</v>
      </c>
      <c r="L8" s="732">
        <v>48.4</v>
      </c>
      <c r="M8" s="732">
        <v>1</v>
      </c>
      <c r="N8" s="733">
        <v>48.4</v>
      </c>
    </row>
    <row r="9" spans="1:14" ht="14.4" customHeight="1" x14ac:dyDescent="0.3">
      <c r="A9" s="727" t="s">
        <v>526</v>
      </c>
      <c r="B9" s="728" t="s">
        <v>527</v>
      </c>
      <c r="C9" s="729" t="s">
        <v>537</v>
      </c>
      <c r="D9" s="730" t="s">
        <v>538</v>
      </c>
      <c r="E9" s="731">
        <v>50113001</v>
      </c>
      <c r="F9" s="730" t="s">
        <v>554</v>
      </c>
      <c r="G9" s="729" t="s">
        <v>555</v>
      </c>
      <c r="H9" s="729">
        <v>169755</v>
      </c>
      <c r="I9" s="729">
        <v>69755</v>
      </c>
      <c r="J9" s="729" t="s">
        <v>563</v>
      </c>
      <c r="K9" s="729" t="s">
        <v>564</v>
      </c>
      <c r="L9" s="732">
        <v>36.93</v>
      </c>
      <c r="M9" s="732">
        <v>1</v>
      </c>
      <c r="N9" s="733">
        <v>36.93</v>
      </c>
    </row>
    <row r="10" spans="1:14" ht="14.4" customHeight="1" x14ac:dyDescent="0.3">
      <c r="A10" s="727" t="s">
        <v>526</v>
      </c>
      <c r="B10" s="728" t="s">
        <v>527</v>
      </c>
      <c r="C10" s="729" t="s">
        <v>537</v>
      </c>
      <c r="D10" s="730" t="s">
        <v>538</v>
      </c>
      <c r="E10" s="731">
        <v>50113001</v>
      </c>
      <c r="F10" s="730" t="s">
        <v>554</v>
      </c>
      <c r="G10" s="729" t="s">
        <v>555</v>
      </c>
      <c r="H10" s="729">
        <v>196303</v>
      </c>
      <c r="I10" s="729">
        <v>96303</v>
      </c>
      <c r="J10" s="729" t="s">
        <v>565</v>
      </c>
      <c r="K10" s="729" t="s">
        <v>566</v>
      </c>
      <c r="L10" s="732">
        <v>41.24000000000003</v>
      </c>
      <c r="M10" s="732">
        <v>1</v>
      </c>
      <c r="N10" s="733">
        <v>41.24000000000003</v>
      </c>
    </row>
    <row r="11" spans="1:14" ht="14.4" customHeight="1" x14ac:dyDescent="0.3">
      <c r="A11" s="727" t="s">
        <v>526</v>
      </c>
      <c r="B11" s="728" t="s">
        <v>527</v>
      </c>
      <c r="C11" s="729" t="s">
        <v>537</v>
      </c>
      <c r="D11" s="730" t="s">
        <v>538</v>
      </c>
      <c r="E11" s="731">
        <v>50113001</v>
      </c>
      <c r="F11" s="730" t="s">
        <v>554</v>
      </c>
      <c r="G11" s="729" t="s">
        <v>555</v>
      </c>
      <c r="H11" s="729">
        <v>148888</v>
      </c>
      <c r="I11" s="729">
        <v>48888</v>
      </c>
      <c r="J11" s="729" t="s">
        <v>567</v>
      </c>
      <c r="K11" s="729" t="s">
        <v>568</v>
      </c>
      <c r="L11" s="732">
        <v>57.620000000000026</v>
      </c>
      <c r="M11" s="732">
        <v>2</v>
      </c>
      <c r="N11" s="733">
        <v>115.24000000000005</v>
      </c>
    </row>
    <row r="12" spans="1:14" ht="14.4" customHeight="1" x14ac:dyDescent="0.3">
      <c r="A12" s="727" t="s">
        <v>526</v>
      </c>
      <c r="B12" s="728" t="s">
        <v>527</v>
      </c>
      <c r="C12" s="729" t="s">
        <v>537</v>
      </c>
      <c r="D12" s="730" t="s">
        <v>538</v>
      </c>
      <c r="E12" s="731">
        <v>50113001</v>
      </c>
      <c r="F12" s="730" t="s">
        <v>554</v>
      </c>
      <c r="G12" s="729" t="s">
        <v>569</v>
      </c>
      <c r="H12" s="729">
        <v>112891</v>
      </c>
      <c r="I12" s="729">
        <v>12891</v>
      </c>
      <c r="J12" s="729" t="s">
        <v>570</v>
      </c>
      <c r="K12" s="729" t="s">
        <v>571</v>
      </c>
      <c r="L12" s="732">
        <v>58.739999999999966</v>
      </c>
      <c r="M12" s="732">
        <v>2</v>
      </c>
      <c r="N12" s="733">
        <v>117.47999999999993</v>
      </c>
    </row>
    <row r="13" spans="1:14" ht="14.4" customHeight="1" x14ac:dyDescent="0.3">
      <c r="A13" s="727" t="s">
        <v>526</v>
      </c>
      <c r="B13" s="728" t="s">
        <v>527</v>
      </c>
      <c r="C13" s="729" t="s">
        <v>537</v>
      </c>
      <c r="D13" s="730" t="s">
        <v>538</v>
      </c>
      <c r="E13" s="731">
        <v>50113001</v>
      </c>
      <c r="F13" s="730" t="s">
        <v>554</v>
      </c>
      <c r="G13" s="729" t="s">
        <v>555</v>
      </c>
      <c r="H13" s="729">
        <v>132225</v>
      </c>
      <c r="I13" s="729">
        <v>32225</v>
      </c>
      <c r="J13" s="729" t="s">
        <v>572</v>
      </c>
      <c r="K13" s="729" t="s">
        <v>573</v>
      </c>
      <c r="L13" s="732">
        <v>73.790000000000006</v>
      </c>
      <c r="M13" s="732">
        <v>1</v>
      </c>
      <c r="N13" s="733">
        <v>73.790000000000006</v>
      </c>
    </row>
    <row r="14" spans="1:14" ht="14.4" customHeight="1" x14ac:dyDescent="0.3">
      <c r="A14" s="727" t="s">
        <v>526</v>
      </c>
      <c r="B14" s="728" t="s">
        <v>527</v>
      </c>
      <c r="C14" s="729" t="s">
        <v>537</v>
      </c>
      <c r="D14" s="730" t="s">
        <v>538</v>
      </c>
      <c r="E14" s="731">
        <v>50113001</v>
      </c>
      <c r="F14" s="730" t="s">
        <v>554</v>
      </c>
      <c r="G14" s="729" t="s">
        <v>555</v>
      </c>
      <c r="H14" s="729">
        <v>841498</v>
      </c>
      <c r="I14" s="729">
        <v>0</v>
      </c>
      <c r="J14" s="729" t="s">
        <v>574</v>
      </c>
      <c r="K14" s="729" t="s">
        <v>528</v>
      </c>
      <c r="L14" s="732">
        <v>44.21</v>
      </c>
      <c r="M14" s="732">
        <v>3</v>
      </c>
      <c r="N14" s="733">
        <v>132.63</v>
      </c>
    </row>
    <row r="15" spans="1:14" ht="14.4" customHeight="1" x14ac:dyDescent="0.3">
      <c r="A15" s="727" t="s">
        <v>526</v>
      </c>
      <c r="B15" s="728" t="s">
        <v>527</v>
      </c>
      <c r="C15" s="729" t="s">
        <v>537</v>
      </c>
      <c r="D15" s="730" t="s">
        <v>538</v>
      </c>
      <c r="E15" s="731">
        <v>50113001</v>
      </c>
      <c r="F15" s="730" t="s">
        <v>554</v>
      </c>
      <c r="G15" s="729" t="s">
        <v>555</v>
      </c>
      <c r="H15" s="729">
        <v>156993</v>
      </c>
      <c r="I15" s="729">
        <v>56993</v>
      </c>
      <c r="J15" s="729" t="s">
        <v>575</v>
      </c>
      <c r="K15" s="729" t="s">
        <v>576</v>
      </c>
      <c r="L15" s="732">
        <v>73.660000000000011</v>
      </c>
      <c r="M15" s="732">
        <v>1</v>
      </c>
      <c r="N15" s="733">
        <v>73.660000000000011</v>
      </c>
    </row>
    <row r="16" spans="1:14" ht="14.4" customHeight="1" x14ac:dyDescent="0.3">
      <c r="A16" s="727" t="s">
        <v>526</v>
      </c>
      <c r="B16" s="728" t="s">
        <v>527</v>
      </c>
      <c r="C16" s="729" t="s">
        <v>537</v>
      </c>
      <c r="D16" s="730" t="s">
        <v>538</v>
      </c>
      <c r="E16" s="731">
        <v>50113001</v>
      </c>
      <c r="F16" s="730" t="s">
        <v>554</v>
      </c>
      <c r="G16" s="729" t="s">
        <v>569</v>
      </c>
      <c r="H16" s="729">
        <v>215715</v>
      </c>
      <c r="I16" s="729">
        <v>215715</v>
      </c>
      <c r="J16" s="729" t="s">
        <v>577</v>
      </c>
      <c r="K16" s="729" t="s">
        <v>578</v>
      </c>
      <c r="L16" s="732">
        <v>66.339999999999989</v>
      </c>
      <c r="M16" s="732">
        <v>1</v>
      </c>
      <c r="N16" s="733">
        <v>66.339999999999989</v>
      </c>
    </row>
    <row r="17" spans="1:14" ht="14.4" customHeight="1" x14ac:dyDescent="0.3">
      <c r="A17" s="727" t="s">
        <v>526</v>
      </c>
      <c r="B17" s="728" t="s">
        <v>527</v>
      </c>
      <c r="C17" s="729" t="s">
        <v>537</v>
      </c>
      <c r="D17" s="730" t="s">
        <v>538</v>
      </c>
      <c r="E17" s="731">
        <v>50113001</v>
      </c>
      <c r="F17" s="730" t="s">
        <v>554</v>
      </c>
      <c r="G17" s="729" t="s">
        <v>555</v>
      </c>
      <c r="H17" s="729">
        <v>501596</v>
      </c>
      <c r="I17" s="729">
        <v>0</v>
      </c>
      <c r="J17" s="729" t="s">
        <v>579</v>
      </c>
      <c r="K17" s="729" t="s">
        <v>580</v>
      </c>
      <c r="L17" s="732">
        <v>115.43024814117157</v>
      </c>
      <c r="M17" s="732">
        <v>1</v>
      </c>
      <c r="N17" s="733">
        <v>115.43024814117157</v>
      </c>
    </row>
    <row r="18" spans="1:14" ht="14.4" customHeight="1" x14ac:dyDescent="0.3">
      <c r="A18" s="727" t="s">
        <v>526</v>
      </c>
      <c r="B18" s="728" t="s">
        <v>527</v>
      </c>
      <c r="C18" s="729" t="s">
        <v>537</v>
      </c>
      <c r="D18" s="730" t="s">
        <v>538</v>
      </c>
      <c r="E18" s="731">
        <v>50113001</v>
      </c>
      <c r="F18" s="730" t="s">
        <v>554</v>
      </c>
      <c r="G18" s="729" t="s">
        <v>569</v>
      </c>
      <c r="H18" s="729">
        <v>147458</v>
      </c>
      <c r="I18" s="729">
        <v>147458</v>
      </c>
      <c r="J18" s="729" t="s">
        <v>581</v>
      </c>
      <c r="K18" s="729" t="s">
        <v>582</v>
      </c>
      <c r="L18" s="732">
        <v>100.07</v>
      </c>
      <c r="M18" s="732">
        <v>1</v>
      </c>
      <c r="N18" s="733">
        <v>100.07</v>
      </c>
    </row>
    <row r="19" spans="1:14" ht="14.4" customHeight="1" x14ac:dyDescent="0.3">
      <c r="A19" s="727" t="s">
        <v>526</v>
      </c>
      <c r="B19" s="728" t="s">
        <v>527</v>
      </c>
      <c r="C19" s="729" t="s">
        <v>537</v>
      </c>
      <c r="D19" s="730" t="s">
        <v>538</v>
      </c>
      <c r="E19" s="731">
        <v>50113001</v>
      </c>
      <c r="F19" s="730" t="s">
        <v>554</v>
      </c>
      <c r="G19" s="729" t="s">
        <v>569</v>
      </c>
      <c r="H19" s="729">
        <v>169189</v>
      </c>
      <c r="I19" s="729">
        <v>69189</v>
      </c>
      <c r="J19" s="729" t="s">
        <v>583</v>
      </c>
      <c r="K19" s="729" t="s">
        <v>584</v>
      </c>
      <c r="L19" s="732">
        <v>61.529999999999994</v>
      </c>
      <c r="M19" s="732">
        <v>6</v>
      </c>
      <c r="N19" s="733">
        <v>369.17999999999995</v>
      </c>
    </row>
    <row r="20" spans="1:14" ht="14.4" customHeight="1" x14ac:dyDescent="0.3">
      <c r="A20" s="727" t="s">
        <v>526</v>
      </c>
      <c r="B20" s="728" t="s">
        <v>527</v>
      </c>
      <c r="C20" s="729" t="s">
        <v>537</v>
      </c>
      <c r="D20" s="730" t="s">
        <v>538</v>
      </c>
      <c r="E20" s="731">
        <v>50113001</v>
      </c>
      <c r="F20" s="730" t="s">
        <v>554</v>
      </c>
      <c r="G20" s="729" t="s">
        <v>555</v>
      </c>
      <c r="H20" s="729">
        <v>114825</v>
      </c>
      <c r="I20" s="729">
        <v>14825</v>
      </c>
      <c r="J20" s="729" t="s">
        <v>585</v>
      </c>
      <c r="K20" s="729" t="s">
        <v>586</v>
      </c>
      <c r="L20" s="732">
        <v>84.689999999999969</v>
      </c>
      <c r="M20" s="732">
        <v>2</v>
      </c>
      <c r="N20" s="733">
        <v>169.37999999999994</v>
      </c>
    </row>
    <row r="21" spans="1:14" ht="14.4" customHeight="1" x14ac:dyDescent="0.3">
      <c r="A21" s="727" t="s">
        <v>526</v>
      </c>
      <c r="B21" s="728" t="s">
        <v>527</v>
      </c>
      <c r="C21" s="729" t="s">
        <v>537</v>
      </c>
      <c r="D21" s="730" t="s">
        <v>538</v>
      </c>
      <c r="E21" s="731">
        <v>50113001</v>
      </c>
      <c r="F21" s="730" t="s">
        <v>554</v>
      </c>
      <c r="G21" s="729" t="s">
        <v>555</v>
      </c>
      <c r="H21" s="729">
        <v>215605</v>
      </c>
      <c r="I21" s="729">
        <v>215605</v>
      </c>
      <c r="J21" s="729" t="s">
        <v>587</v>
      </c>
      <c r="K21" s="729" t="s">
        <v>588</v>
      </c>
      <c r="L21" s="732">
        <v>28.600000000000012</v>
      </c>
      <c r="M21" s="732">
        <v>4</v>
      </c>
      <c r="N21" s="733">
        <v>114.40000000000005</v>
      </c>
    </row>
    <row r="22" spans="1:14" ht="14.4" customHeight="1" x14ac:dyDescent="0.3">
      <c r="A22" s="727" t="s">
        <v>526</v>
      </c>
      <c r="B22" s="728" t="s">
        <v>527</v>
      </c>
      <c r="C22" s="729" t="s">
        <v>537</v>
      </c>
      <c r="D22" s="730" t="s">
        <v>538</v>
      </c>
      <c r="E22" s="731">
        <v>50113001</v>
      </c>
      <c r="F22" s="730" t="s">
        <v>554</v>
      </c>
      <c r="G22" s="729" t="s">
        <v>555</v>
      </c>
      <c r="H22" s="729">
        <v>215606</v>
      </c>
      <c r="I22" s="729">
        <v>215606</v>
      </c>
      <c r="J22" s="729" t="s">
        <v>587</v>
      </c>
      <c r="K22" s="729" t="s">
        <v>589</v>
      </c>
      <c r="L22" s="732">
        <v>72.38000000000001</v>
      </c>
      <c r="M22" s="732">
        <v>1</v>
      </c>
      <c r="N22" s="733">
        <v>72.38000000000001</v>
      </c>
    </row>
    <row r="23" spans="1:14" ht="14.4" customHeight="1" x14ac:dyDescent="0.3">
      <c r="A23" s="727" t="s">
        <v>526</v>
      </c>
      <c r="B23" s="728" t="s">
        <v>527</v>
      </c>
      <c r="C23" s="729" t="s">
        <v>537</v>
      </c>
      <c r="D23" s="730" t="s">
        <v>538</v>
      </c>
      <c r="E23" s="731">
        <v>50113001</v>
      </c>
      <c r="F23" s="730" t="s">
        <v>554</v>
      </c>
      <c r="G23" s="729" t="s">
        <v>555</v>
      </c>
      <c r="H23" s="729">
        <v>103575</v>
      </c>
      <c r="I23" s="729">
        <v>3575</v>
      </c>
      <c r="J23" s="729" t="s">
        <v>590</v>
      </c>
      <c r="K23" s="729" t="s">
        <v>591</v>
      </c>
      <c r="L23" s="732">
        <v>66.719999999999956</v>
      </c>
      <c r="M23" s="732">
        <v>2</v>
      </c>
      <c r="N23" s="733">
        <v>133.43999999999991</v>
      </c>
    </row>
    <row r="24" spans="1:14" ht="14.4" customHeight="1" x14ac:dyDescent="0.3">
      <c r="A24" s="727" t="s">
        <v>526</v>
      </c>
      <c r="B24" s="728" t="s">
        <v>527</v>
      </c>
      <c r="C24" s="729" t="s">
        <v>537</v>
      </c>
      <c r="D24" s="730" t="s">
        <v>538</v>
      </c>
      <c r="E24" s="731">
        <v>50113001</v>
      </c>
      <c r="F24" s="730" t="s">
        <v>554</v>
      </c>
      <c r="G24" s="729" t="s">
        <v>555</v>
      </c>
      <c r="H24" s="729">
        <v>846618</v>
      </c>
      <c r="I24" s="729">
        <v>100014</v>
      </c>
      <c r="J24" s="729" t="s">
        <v>592</v>
      </c>
      <c r="K24" s="729" t="s">
        <v>593</v>
      </c>
      <c r="L24" s="732">
        <v>29.920000000000005</v>
      </c>
      <c r="M24" s="732">
        <v>1</v>
      </c>
      <c r="N24" s="733">
        <v>29.920000000000005</v>
      </c>
    </row>
    <row r="25" spans="1:14" ht="14.4" customHeight="1" x14ac:dyDescent="0.3">
      <c r="A25" s="727" t="s">
        <v>526</v>
      </c>
      <c r="B25" s="728" t="s">
        <v>527</v>
      </c>
      <c r="C25" s="729" t="s">
        <v>537</v>
      </c>
      <c r="D25" s="730" t="s">
        <v>538</v>
      </c>
      <c r="E25" s="731">
        <v>50113001</v>
      </c>
      <c r="F25" s="730" t="s">
        <v>554</v>
      </c>
      <c r="G25" s="729" t="s">
        <v>555</v>
      </c>
      <c r="H25" s="729">
        <v>900071</v>
      </c>
      <c r="I25" s="729">
        <v>0</v>
      </c>
      <c r="J25" s="729" t="s">
        <v>594</v>
      </c>
      <c r="K25" s="729" t="s">
        <v>528</v>
      </c>
      <c r="L25" s="732">
        <v>161.6766489774688</v>
      </c>
      <c r="M25" s="732">
        <v>4</v>
      </c>
      <c r="N25" s="733">
        <v>646.7065959098752</v>
      </c>
    </row>
    <row r="26" spans="1:14" ht="14.4" customHeight="1" x14ac:dyDescent="0.3">
      <c r="A26" s="727" t="s">
        <v>526</v>
      </c>
      <c r="B26" s="728" t="s">
        <v>527</v>
      </c>
      <c r="C26" s="729" t="s">
        <v>537</v>
      </c>
      <c r="D26" s="730" t="s">
        <v>538</v>
      </c>
      <c r="E26" s="731">
        <v>50113001</v>
      </c>
      <c r="F26" s="730" t="s">
        <v>554</v>
      </c>
      <c r="G26" s="729" t="s">
        <v>569</v>
      </c>
      <c r="H26" s="729">
        <v>187427</v>
      </c>
      <c r="I26" s="729">
        <v>187427</v>
      </c>
      <c r="J26" s="729" t="s">
        <v>595</v>
      </c>
      <c r="K26" s="729" t="s">
        <v>596</v>
      </c>
      <c r="L26" s="732">
        <v>63.109999999999985</v>
      </c>
      <c r="M26" s="732">
        <v>2</v>
      </c>
      <c r="N26" s="733">
        <v>126.21999999999997</v>
      </c>
    </row>
    <row r="27" spans="1:14" ht="14.4" customHeight="1" x14ac:dyDescent="0.3">
      <c r="A27" s="727" t="s">
        <v>526</v>
      </c>
      <c r="B27" s="728" t="s">
        <v>527</v>
      </c>
      <c r="C27" s="729" t="s">
        <v>537</v>
      </c>
      <c r="D27" s="730" t="s">
        <v>538</v>
      </c>
      <c r="E27" s="731">
        <v>50113001</v>
      </c>
      <c r="F27" s="730" t="s">
        <v>554</v>
      </c>
      <c r="G27" s="729" t="s">
        <v>569</v>
      </c>
      <c r="H27" s="729">
        <v>169714</v>
      </c>
      <c r="I27" s="729">
        <v>169714</v>
      </c>
      <c r="J27" s="729" t="s">
        <v>597</v>
      </c>
      <c r="K27" s="729" t="s">
        <v>598</v>
      </c>
      <c r="L27" s="732">
        <v>113.04999999999994</v>
      </c>
      <c r="M27" s="732">
        <v>1</v>
      </c>
      <c r="N27" s="733">
        <v>113.04999999999994</v>
      </c>
    </row>
    <row r="28" spans="1:14" ht="14.4" customHeight="1" x14ac:dyDescent="0.3">
      <c r="A28" s="727" t="s">
        <v>526</v>
      </c>
      <c r="B28" s="728" t="s">
        <v>527</v>
      </c>
      <c r="C28" s="729" t="s">
        <v>537</v>
      </c>
      <c r="D28" s="730" t="s">
        <v>538</v>
      </c>
      <c r="E28" s="731">
        <v>50113001</v>
      </c>
      <c r="F28" s="730" t="s">
        <v>554</v>
      </c>
      <c r="G28" s="729" t="s">
        <v>569</v>
      </c>
      <c r="H28" s="729">
        <v>187425</v>
      </c>
      <c r="I28" s="729">
        <v>187425</v>
      </c>
      <c r="J28" s="729" t="s">
        <v>599</v>
      </c>
      <c r="K28" s="729" t="s">
        <v>600</v>
      </c>
      <c r="L28" s="732">
        <v>49.55</v>
      </c>
      <c r="M28" s="732">
        <v>4</v>
      </c>
      <c r="N28" s="733">
        <v>198.2</v>
      </c>
    </row>
    <row r="29" spans="1:14" ht="14.4" customHeight="1" x14ac:dyDescent="0.3">
      <c r="A29" s="727" t="s">
        <v>526</v>
      </c>
      <c r="B29" s="728" t="s">
        <v>527</v>
      </c>
      <c r="C29" s="729" t="s">
        <v>537</v>
      </c>
      <c r="D29" s="730" t="s">
        <v>538</v>
      </c>
      <c r="E29" s="731">
        <v>50113001</v>
      </c>
      <c r="F29" s="730" t="s">
        <v>554</v>
      </c>
      <c r="G29" s="729" t="s">
        <v>555</v>
      </c>
      <c r="H29" s="729">
        <v>188219</v>
      </c>
      <c r="I29" s="729">
        <v>88219</v>
      </c>
      <c r="J29" s="729" t="s">
        <v>601</v>
      </c>
      <c r="K29" s="729" t="s">
        <v>602</v>
      </c>
      <c r="L29" s="732">
        <v>142.43</v>
      </c>
      <c r="M29" s="732">
        <v>2</v>
      </c>
      <c r="N29" s="733">
        <v>284.86</v>
      </c>
    </row>
    <row r="30" spans="1:14" ht="14.4" customHeight="1" x14ac:dyDescent="0.3">
      <c r="A30" s="727" t="s">
        <v>526</v>
      </c>
      <c r="B30" s="728" t="s">
        <v>527</v>
      </c>
      <c r="C30" s="729" t="s">
        <v>537</v>
      </c>
      <c r="D30" s="730" t="s">
        <v>538</v>
      </c>
      <c r="E30" s="731">
        <v>50113001</v>
      </c>
      <c r="F30" s="730" t="s">
        <v>554</v>
      </c>
      <c r="G30" s="729" t="s">
        <v>555</v>
      </c>
      <c r="H30" s="729">
        <v>843905</v>
      </c>
      <c r="I30" s="729">
        <v>103391</v>
      </c>
      <c r="J30" s="729" t="s">
        <v>603</v>
      </c>
      <c r="K30" s="729" t="s">
        <v>604</v>
      </c>
      <c r="L30" s="732">
        <v>73.533333333333331</v>
      </c>
      <c r="M30" s="732">
        <v>3</v>
      </c>
      <c r="N30" s="733">
        <v>220.6</v>
      </c>
    </row>
    <row r="31" spans="1:14" ht="14.4" customHeight="1" x14ac:dyDescent="0.3">
      <c r="A31" s="727" t="s">
        <v>526</v>
      </c>
      <c r="B31" s="728" t="s">
        <v>527</v>
      </c>
      <c r="C31" s="729" t="s">
        <v>537</v>
      </c>
      <c r="D31" s="730" t="s">
        <v>538</v>
      </c>
      <c r="E31" s="731">
        <v>50113001</v>
      </c>
      <c r="F31" s="730" t="s">
        <v>554</v>
      </c>
      <c r="G31" s="729" t="s">
        <v>555</v>
      </c>
      <c r="H31" s="729">
        <v>109414</v>
      </c>
      <c r="I31" s="729">
        <v>119687</v>
      </c>
      <c r="J31" s="729" t="s">
        <v>605</v>
      </c>
      <c r="K31" s="729" t="s">
        <v>606</v>
      </c>
      <c r="L31" s="732">
        <v>55.350611767072984</v>
      </c>
      <c r="M31" s="732">
        <v>1</v>
      </c>
      <c r="N31" s="733">
        <v>55.350611767072984</v>
      </c>
    </row>
    <row r="32" spans="1:14" ht="14.4" customHeight="1" x14ac:dyDescent="0.3">
      <c r="A32" s="727" t="s">
        <v>526</v>
      </c>
      <c r="B32" s="728" t="s">
        <v>527</v>
      </c>
      <c r="C32" s="729" t="s">
        <v>537</v>
      </c>
      <c r="D32" s="730" t="s">
        <v>538</v>
      </c>
      <c r="E32" s="731">
        <v>50113001</v>
      </c>
      <c r="F32" s="730" t="s">
        <v>554</v>
      </c>
      <c r="G32" s="729" t="s">
        <v>555</v>
      </c>
      <c r="H32" s="729">
        <v>109415</v>
      </c>
      <c r="I32" s="729">
        <v>119683</v>
      </c>
      <c r="J32" s="729" t="s">
        <v>605</v>
      </c>
      <c r="K32" s="729" t="s">
        <v>607</v>
      </c>
      <c r="L32" s="732">
        <v>62.139999999999993</v>
      </c>
      <c r="M32" s="732">
        <v>3</v>
      </c>
      <c r="N32" s="733">
        <v>186.42</v>
      </c>
    </row>
    <row r="33" spans="1:14" ht="14.4" customHeight="1" x14ac:dyDescent="0.3">
      <c r="A33" s="727" t="s">
        <v>526</v>
      </c>
      <c r="B33" s="728" t="s">
        <v>527</v>
      </c>
      <c r="C33" s="729" t="s">
        <v>537</v>
      </c>
      <c r="D33" s="730" t="s">
        <v>538</v>
      </c>
      <c r="E33" s="731">
        <v>50113001</v>
      </c>
      <c r="F33" s="730" t="s">
        <v>554</v>
      </c>
      <c r="G33" s="729" t="s">
        <v>555</v>
      </c>
      <c r="H33" s="729">
        <v>849253</v>
      </c>
      <c r="I33" s="729">
        <v>141763</v>
      </c>
      <c r="J33" s="729" t="s">
        <v>608</v>
      </c>
      <c r="K33" s="729" t="s">
        <v>609</v>
      </c>
      <c r="L33" s="732">
        <v>74.599999999999994</v>
      </c>
      <c r="M33" s="732">
        <v>1</v>
      </c>
      <c r="N33" s="733">
        <v>74.599999999999994</v>
      </c>
    </row>
    <row r="34" spans="1:14" ht="14.4" customHeight="1" x14ac:dyDescent="0.3">
      <c r="A34" s="727" t="s">
        <v>526</v>
      </c>
      <c r="B34" s="728" t="s">
        <v>527</v>
      </c>
      <c r="C34" s="729" t="s">
        <v>537</v>
      </c>
      <c r="D34" s="730" t="s">
        <v>538</v>
      </c>
      <c r="E34" s="731">
        <v>50113001</v>
      </c>
      <c r="F34" s="730" t="s">
        <v>554</v>
      </c>
      <c r="G34" s="729" t="s">
        <v>569</v>
      </c>
      <c r="H34" s="729">
        <v>155823</v>
      </c>
      <c r="I34" s="729">
        <v>55823</v>
      </c>
      <c r="J34" s="729" t="s">
        <v>610</v>
      </c>
      <c r="K34" s="729" t="s">
        <v>611</v>
      </c>
      <c r="L34" s="732">
        <v>44.59</v>
      </c>
      <c r="M34" s="732">
        <v>3</v>
      </c>
      <c r="N34" s="733">
        <v>133.77000000000001</v>
      </c>
    </row>
    <row r="35" spans="1:14" ht="14.4" customHeight="1" x14ac:dyDescent="0.3">
      <c r="A35" s="727" t="s">
        <v>526</v>
      </c>
      <c r="B35" s="728" t="s">
        <v>527</v>
      </c>
      <c r="C35" s="729" t="s">
        <v>537</v>
      </c>
      <c r="D35" s="730" t="s">
        <v>538</v>
      </c>
      <c r="E35" s="731">
        <v>50113001</v>
      </c>
      <c r="F35" s="730" t="s">
        <v>554</v>
      </c>
      <c r="G35" s="729" t="s">
        <v>555</v>
      </c>
      <c r="H35" s="729">
        <v>102420</v>
      </c>
      <c r="I35" s="729">
        <v>2420</v>
      </c>
      <c r="J35" s="729" t="s">
        <v>612</v>
      </c>
      <c r="K35" s="729" t="s">
        <v>613</v>
      </c>
      <c r="L35" s="732">
        <v>97.370000000000033</v>
      </c>
      <c r="M35" s="732">
        <v>1</v>
      </c>
      <c r="N35" s="733">
        <v>97.370000000000033</v>
      </c>
    </row>
    <row r="36" spans="1:14" ht="14.4" customHeight="1" x14ac:dyDescent="0.3">
      <c r="A36" s="727" t="s">
        <v>526</v>
      </c>
      <c r="B36" s="728" t="s">
        <v>527</v>
      </c>
      <c r="C36" s="729" t="s">
        <v>537</v>
      </c>
      <c r="D36" s="730" t="s">
        <v>538</v>
      </c>
      <c r="E36" s="731">
        <v>50113001</v>
      </c>
      <c r="F36" s="730" t="s">
        <v>554</v>
      </c>
      <c r="G36" s="729" t="s">
        <v>555</v>
      </c>
      <c r="H36" s="729">
        <v>848950</v>
      </c>
      <c r="I36" s="729">
        <v>155148</v>
      </c>
      <c r="J36" s="729" t="s">
        <v>614</v>
      </c>
      <c r="K36" s="729" t="s">
        <v>615</v>
      </c>
      <c r="L36" s="732">
        <v>18.670000000000009</v>
      </c>
      <c r="M36" s="732">
        <v>3</v>
      </c>
      <c r="N36" s="733">
        <v>56.010000000000026</v>
      </c>
    </row>
    <row r="37" spans="1:14" ht="14.4" customHeight="1" x14ac:dyDescent="0.3">
      <c r="A37" s="727" t="s">
        <v>526</v>
      </c>
      <c r="B37" s="728" t="s">
        <v>527</v>
      </c>
      <c r="C37" s="729" t="s">
        <v>537</v>
      </c>
      <c r="D37" s="730" t="s">
        <v>538</v>
      </c>
      <c r="E37" s="731">
        <v>50113001</v>
      </c>
      <c r="F37" s="730" t="s">
        <v>554</v>
      </c>
      <c r="G37" s="729" t="s">
        <v>555</v>
      </c>
      <c r="H37" s="729">
        <v>102963</v>
      </c>
      <c r="I37" s="729">
        <v>2963</v>
      </c>
      <c r="J37" s="729" t="s">
        <v>616</v>
      </c>
      <c r="K37" s="729" t="s">
        <v>617</v>
      </c>
      <c r="L37" s="732">
        <v>97.590000000000018</v>
      </c>
      <c r="M37" s="732">
        <v>5</v>
      </c>
      <c r="N37" s="733">
        <v>487.9500000000001</v>
      </c>
    </row>
    <row r="38" spans="1:14" ht="14.4" customHeight="1" x14ac:dyDescent="0.3">
      <c r="A38" s="727" t="s">
        <v>526</v>
      </c>
      <c r="B38" s="728" t="s">
        <v>527</v>
      </c>
      <c r="C38" s="729" t="s">
        <v>537</v>
      </c>
      <c r="D38" s="730" t="s">
        <v>538</v>
      </c>
      <c r="E38" s="731">
        <v>50113001</v>
      </c>
      <c r="F38" s="730" t="s">
        <v>554</v>
      </c>
      <c r="G38" s="729" t="s">
        <v>528</v>
      </c>
      <c r="H38" s="729">
        <v>198054</v>
      </c>
      <c r="I38" s="729">
        <v>198054</v>
      </c>
      <c r="J38" s="729" t="s">
        <v>618</v>
      </c>
      <c r="K38" s="729" t="s">
        <v>619</v>
      </c>
      <c r="L38" s="732">
        <v>43.999999999999993</v>
      </c>
      <c r="M38" s="732">
        <v>3</v>
      </c>
      <c r="N38" s="733">
        <v>131.99999999999997</v>
      </c>
    </row>
    <row r="39" spans="1:14" ht="14.4" customHeight="1" x14ac:dyDescent="0.3">
      <c r="A39" s="727" t="s">
        <v>526</v>
      </c>
      <c r="B39" s="728" t="s">
        <v>527</v>
      </c>
      <c r="C39" s="729" t="s">
        <v>537</v>
      </c>
      <c r="D39" s="730" t="s">
        <v>538</v>
      </c>
      <c r="E39" s="731">
        <v>50113001</v>
      </c>
      <c r="F39" s="730" t="s">
        <v>554</v>
      </c>
      <c r="G39" s="729" t="s">
        <v>555</v>
      </c>
      <c r="H39" s="729">
        <v>840464</v>
      </c>
      <c r="I39" s="729">
        <v>0</v>
      </c>
      <c r="J39" s="729" t="s">
        <v>620</v>
      </c>
      <c r="K39" s="729" t="s">
        <v>621</v>
      </c>
      <c r="L39" s="732">
        <v>40.229999999999997</v>
      </c>
      <c r="M39" s="732">
        <v>1</v>
      </c>
      <c r="N39" s="733">
        <v>40.229999999999997</v>
      </c>
    </row>
    <row r="40" spans="1:14" ht="14.4" customHeight="1" x14ac:dyDescent="0.3">
      <c r="A40" s="727" t="s">
        <v>526</v>
      </c>
      <c r="B40" s="728" t="s">
        <v>527</v>
      </c>
      <c r="C40" s="729" t="s">
        <v>537</v>
      </c>
      <c r="D40" s="730" t="s">
        <v>538</v>
      </c>
      <c r="E40" s="731">
        <v>50113001</v>
      </c>
      <c r="F40" s="730" t="s">
        <v>554</v>
      </c>
      <c r="G40" s="729" t="s">
        <v>569</v>
      </c>
      <c r="H40" s="729">
        <v>987473</v>
      </c>
      <c r="I40" s="729">
        <v>146894</v>
      </c>
      <c r="J40" s="729" t="s">
        <v>622</v>
      </c>
      <c r="K40" s="729" t="s">
        <v>619</v>
      </c>
      <c r="L40" s="732">
        <v>21.96</v>
      </c>
      <c r="M40" s="732">
        <v>2</v>
      </c>
      <c r="N40" s="733">
        <v>43.92</v>
      </c>
    </row>
    <row r="41" spans="1:14" ht="14.4" customHeight="1" x14ac:dyDescent="0.3">
      <c r="A41" s="727" t="s">
        <v>526</v>
      </c>
      <c r="B41" s="728" t="s">
        <v>527</v>
      </c>
      <c r="C41" s="729" t="s">
        <v>542</v>
      </c>
      <c r="D41" s="730" t="s">
        <v>543</v>
      </c>
      <c r="E41" s="731">
        <v>50113001</v>
      </c>
      <c r="F41" s="730" t="s">
        <v>554</v>
      </c>
      <c r="G41" s="729" t="s">
        <v>555</v>
      </c>
      <c r="H41" s="729">
        <v>100362</v>
      </c>
      <c r="I41" s="729">
        <v>362</v>
      </c>
      <c r="J41" s="729" t="s">
        <v>623</v>
      </c>
      <c r="K41" s="729" t="s">
        <v>624</v>
      </c>
      <c r="L41" s="732">
        <v>87.2</v>
      </c>
      <c r="M41" s="732">
        <v>3</v>
      </c>
      <c r="N41" s="733">
        <v>261.60000000000002</v>
      </c>
    </row>
    <row r="42" spans="1:14" ht="14.4" customHeight="1" x14ac:dyDescent="0.3">
      <c r="A42" s="727" t="s">
        <v>526</v>
      </c>
      <c r="B42" s="728" t="s">
        <v>527</v>
      </c>
      <c r="C42" s="729" t="s">
        <v>542</v>
      </c>
      <c r="D42" s="730" t="s">
        <v>543</v>
      </c>
      <c r="E42" s="731">
        <v>50113001</v>
      </c>
      <c r="F42" s="730" t="s">
        <v>554</v>
      </c>
      <c r="G42" s="729" t="s">
        <v>555</v>
      </c>
      <c r="H42" s="729">
        <v>169755</v>
      </c>
      <c r="I42" s="729">
        <v>69755</v>
      </c>
      <c r="J42" s="729" t="s">
        <v>563</v>
      </c>
      <c r="K42" s="729" t="s">
        <v>564</v>
      </c>
      <c r="L42" s="732">
        <v>36.93</v>
      </c>
      <c r="M42" s="732">
        <v>2</v>
      </c>
      <c r="N42" s="733">
        <v>73.86</v>
      </c>
    </row>
    <row r="43" spans="1:14" ht="14.4" customHeight="1" x14ac:dyDescent="0.3">
      <c r="A43" s="727" t="s">
        <v>526</v>
      </c>
      <c r="B43" s="728" t="s">
        <v>527</v>
      </c>
      <c r="C43" s="729" t="s">
        <v>542</v>
      </c>
      <c r="D43" s="730" t="s">
        <v>543</v>
      </c>
      <c r="E43" s="731">
        <v>50113001</v>
      </c>
      <c r="F43" s="730" t="s">
        <v>554</v>
      </c>
      <c r="G43" s="729" t="s">
        <v>555</v>
      </c>
      <c r="H43" s="729">
        <v>184090</v>
      </c>
      <c r="I43" s="729">
        <v>84090</v>
      </c>
      <c r="J43" s="729" t="s">
        <v>625</v>
      </c>
      <c r="K43" s="729" t="s">
        <v>626</v>
      </c>
      <c r="L43" s="732">
        <v>60.139999999999986</v>
      </c>
      <c r="M43" s="732">
        <v>1</v>
      </c>
      <c r="N43" s="733">
        <v>60.139999999999986</v>
      </c>
    </row>
    <row r="44" spans="1:14" ht="14.4" customHeight="1" x14ac:dyDescent="0.3">
      <c r="A44" s="727" t="s">
        <v>526</v>
      </c>
      <c r="B44" s="728" t="s">
        <v>527</v>
      </c>
      <c r="C44" s="729" t="s">
        <v>542</v>
      </c>
      <c r="D44" s="730" t="s">
        <v>543</v>
      </c>
      <c r="E44" s="731">
        <v>50113001</v>
      </c>
      <c r="F44" s="730" t="s">
        <v>554</v>
      </c>
      <c r="G44" s="729" t="s">
        <v>555</v>
      </c>
      <c r="H44" s="729">
        <v>102477</v>
      </c>
      <c r="I44" s="729">
        <v>2477</v>
      </c>
      <c r="J44" s="729" t="s">
        <v>627</v>
      </c>
      <c r="K44" s="729" t="s">
        <v>628</v>
      </c>
      <c r="L44" s="732">
        <v>40.17</v>
      </c>
      <c r="M44" s="732">
        <v>1</v>
      </c>
      <c r="N44" s="733">
        <v>40.17</v>
      </c>
    </row>
    <row r="45" spans="1:14" ht="14.4" customHeight="1" x14ac:dyDescent="0.3">
      <c r="A45" s="727" t="s">
        <v>526</v>
      </c>
      <c r="B45" s="728" t="s">
        <v>527</v>
      </c>
      <c r="C45" s="729" t="s">
        <v>542</v>
      </c>
      <c r="D45" s="730" t="s">
        <v>543</v>
      </c>
      <c r="E45" s="731">
        <v>50113001</v>
      </c>
      <c r="F45" s="730" t="s">
        <v>554</v>
      </c>
      <c r="G45" s="729" t="s">
        <v>555</v>
      </c>
      <c r="H45" s="729">
        <v>104071</v>
      </c>
      <c r="I45" s="729">
        <v>4071</v>
      </c>
      <c r="J45" s="729" t="s">
        <v>629</v>
      </c>
      <c r="K45" s="729" t="s">
        <v>630</v>
      </c>
      <c r="L45" s="732">
        <v>154.02999999999992</v>
      </c>
      <c r="M45" s="732">
        <v>1</v>
      </c>
      <c r="N45" s="733">
        <v>154.02999999999992</v>
      </c>
    </row>
    <row r="46" spans="1:14" ht="14.4" customHeight="1" x14ac:dyDescent="0.3">
      <c r="A46" s="727" t="s">
        <v>526</v>
      </c>
      <c r="B46" s="728" t="s">
        <v>527</v>
      </c>
      <c r="C46" s="729" t="s">
        <v>542</v>
      </c>
      <c r="D46" s="730" t="s">
        <v>543</v>
      </c>
      <c r="E46" s="731">
        <v>50113001</v>
      </c>
      <c r="F46" s="730" t="s">
        <v>554</v>
      </c>
      <c r="G46" s="729" t="s">
        <v>555</v>
      </c>
      <c r="H46" s="729">
        <v>102133</v>
      </c>
      <c r="I46" s="729">
        <v>2133</v>
      </c>
      <c r="J46" s="729" t="s">
        <v>631</v>
      </c>
      <c r="K46" s="729" t="s">
        <v>632</v>
      </c>
      <c r="L46" s="732">
        <v>28.190000000000005</v>
      </c>
      <c r="M46" s="732">
        <v>20</v>
      </c>
      <c r="N46" s="733">
        <v>563.80000000000007</v>
      </c>
    </row>
    <row r="47" spans="1:14" ht="14.4" customHeight="1" x14ac:dyDescent="0.3">
      <c r="A47" s="727" t="s">
        <v>526</v>
      </c>
      <c r="B47" s="728" t="s">
        <v>527</v>
      </c>
      <c r="C47" s="729" t="s">
        <v>542</v>
      </c>
      <c r="D47" s="730" t="s">
        <v>543</v>
      </c>
      <c r="E47" s="731">
        <v>50113001</v>
      </c>
      <c r="F47" s="730" t="s">
        <v>554</v>
      </c>
      <c r="G47" s="729" t="s">
        <v>555</v>
      </c>
      <c r="H47" s="729">
        <v>51366</v>
      </c>
      <c r="I47" s="729">
        <v>51366</v>
      </c>
      <c r="J47" s="729" t="s">
        <v>633</v>
      </c>
      <c r="K47" s="729" t="s">
        <v>634</v>
      </c>
      <c r="L47" s="732">
        <v>171.60000064855228</v>
      </c>
      <c r="M47" s="732">
        <v>12</v>
      </c>
      <c r="N47" s="733">
        <v>2059.2000077826274</v>
      </c>
    </row>
    <row r="48" spans="1:14" ht="14.4" customHeight="1" x14ac:dyDescent="0.3">
      <c r="A48" s="727" t="s">
        <v>526</v>
      </c>
      <c r="B48" s="728" t="s">
        <v>527</v>
      </c>
      <c r="C48" s="729" t="s">
        <v>542</v>
      </c>
      <c r="D48" s="730" t="s">
        <v>543</v>
      </c>
      <c r="E48" s="731">
        <v>50113001</v>
      </c>
      <c r="F48" s="730" t="s">
        <v>554</v>
      </c>
      <c r="G48" s="729" t="s">
        <v>555</v>
      </c>
      <c r="H48" s="729">
        <v>51367</v>
      </c>
      <c r="I48" s="729">
        <v>51367</v>
      </c>
      <c r="J48" s="729" t="s">
        <v>633</v>
      </c>
      <c r="K48" s="729" t="s">
        <v>635</v>
      </c>
      <c r="L48" s="732">
        <v>92.95</v>
      </c>
      <c r="M48" s="732">
        <v>7</v>
      </c>
      <c r="N48" s="733">
        <v>650.65</v>
      </c>
    </row>
    <row r="49" spans="1:14" ht="14.4" customHeight="1" x14ac:dyDescent="0.3">
      <c r="A49" s="727" t="s">
        <v>526</v>
      </c>
      <c r="B49" s="728" t="s">
        <v>527</v>
      </c>
      <c r="C49" s="729" t="s">
        <v>542</v>
      </c>
      <c r="D49" s="730" t="s">
        <v>543</v>
      </c>
      <c r="E49" s="731">
        <v>50113001</v>
      </c>
      <c r="F49" s="730" t="s">
        <v>554</v>
      </c>
      <c r="G49" s="729" t="s">
        <v>555</v>
      </c>
      <c r="H49" s="729">
        <v>394627</v>
      </c>
      <c r="I49" s="729">
        <v>0</v>
      </c>
      <c r="J49" s="729" t="s">
        <v>636</v>
      </c>
      <c r="K49" s="729" t="s">
        <v>528</v>
      </c>
      <c r="L49" s="732">
        <v>89.52033337237178</v>
      </c>
      <c r="M49" s="732">
        <v>3</v>
      </c>
      <c r="N49" s="733">
        <v>268.56100011711533</v>
      </c>
    </row>
    <row r="50" spans="1:14" ht="14.4" customHeight="1" x14ac:dyDescent="0.3">
      <c r="A50" s="727" t="s">
        <v>526</v>
      </c>
      <c r="B50" s="728" t="s">
        <v>527</v>
      </c>
      <c r="C50" s="729" t="s">
        <v>542</v>
      </c>
      <c r="D50" s="730" t="s">
        <v>543</v>
      </c>
      <c r="E50" s="731">
        <v>50113001</v>
      </c>
      <c r="F50" s="730" t="s">
        <v>554</v>
      </c>
      <c r="G50" s="729" t="s">
        <v>555</v>
      </c>
      <c r="H50" s="729">
        <v>100498</v>
      </c>
      <c r="I50" s="729">
        <v>498</v>
      </c>
      <c r="J50" s="729" t="s">
        <v>637</v>
      </c>
      <c r="K50" s="729" t="s">
        <v>638</v>
      </c>
      <c r="L50" s="732">
        <v>96.819999999999965</v>
      </c>
      <c r="M50" s="732">
        <v>1</v>
      </c>
      <c r="N50" s="733">
        <v>96.819999999999965</v>
      </c>
    </row>
    <row r="51" spans="1:14" ht="14.4" customHeight="1" x14ac:dyDescent="0.3">
      <c r="A51" s="727" t="s">
        <v>526</v>
      </c>
      <c r="B51" s="728" t="s">
        <v>527</v>
      </c>
      <c r="C51" s="729" t="s">
        <v>542</v>
      </c>
      <c r="D51" s="730" t="s">
        <v>543</v>
      </c>
      <c r="E51" s="731">
        <v>50113001</v>
      </c>
      <c r="F51" s="730" t="s">
        <v>554</v>
      </c>
      <c r="G51" s="729" t="s">
        <v>555</v>
      </c>
      <c r="H51" s="729">
        <v>100516</v>
      </c>
      <c r="I51" s="729">
        <v>516</v>
      </c>
      <c r="J51" s="729" t="s">
        <v>639</v>
      </c>
      <c r="K51" s="729" t="s">
        <v>640</v>
      </c>
      <c r="L51" s="732">
        <v>99.027701512663441</v>
      </c>
      <c r="M51" s="732">
        <v>26</v>
      </c>
      <c r="N51" s="733">
        <v>2574.7202393292496</v>
      </c>
    </row>
    <row r="52" spans="1:14" ht="14.4" customHeight="1" x14ac:dyDescent="0.3">
      <c r="A52" s="727" t="s">
        <v>526</v>
      </c>
      <c r="B52" s="728" t="s">
        <v>527</v>
      </c>
      <c r="C52" s="729" t="s">
        <v>542</v>
      </c>
      <c r="D52" s="730" t="s">
        <v>543</v>
      </c>
      <c r="E52" s="731">
        <v>50113001</v>
      </c>
      <c r="F52" s="730" t="s">
        <v>554</v>
      </c>
      <c r="G52" s="729" t="s">
        <v>555</v>
      </c>
      <c r="H52" s="729">
        <v>100231</v>
      </c>
      <c r="I52" s="729">
        <v>231</v>
      </c>
      <c r="J52" s="729" t="s">
        <v>641</v>
      </c>
      <c r="K52" s="729" t="s">
        <v>642</v>
      </c>
      <c r="L52" s="732">
        <v>33.120000000000005</v>
      </c>
      <c r="M52" s="732">
        <v>1</v>
      </c>
      <c r="N52" s="733">
        <v>33.120000000000005</v>
      </c>
    </row>
    <row r="53" spans="1:14" ht="14.4" customHeight="1" x14ac:dyDescent="0.3">
      <c r="A53" s="727" t="s">
        <v>526</v>
      </c>
      <c r="B53" s="728" t="s">
        <v>527</v>
      </c>
      <c r="C53" s="729" t="s">
        <v>542</v>
      </c>
      <c r="D53" s="730" t="s">
        <v>543</v>
      </c>
      <c r="E53" s="731">
        <v>50113001</v>
      </c>
      <c r="F53" s="730" t="s">
        <v>554</v>
      </c>
      <c r="G53" s="729" t="s">
        <v>555</v>
      </c>
      <c r="H53" s="729">
        <v>185071</v>
      </c>
      <c r="I53" s="729">
        <v>85071</v>
      </c>
      <c r="J53" s="729" t="s">
        <v>643</v>
      </c>
      <c r="K53" s="729" t="s">
        <v>644</v>
      </c>
      <c r="L53" s="732">
        <v>76.249999999999986</v>
      </c>
      <c r="M53" s="732">
        <v>2</v>
      </c>
      <c r="N53" s="733">
        <v>152.49999999999997</v>
      </c>
    </row>
    <row r="54" spans="1:14" ht="14.4" customHeight="1" x14ac:dyDescent="0.3">
      <c r="A54" s="727" t="s">
        <v>526</v>
      </c>
      <c r="B54" s="728" t="s">
        <v>527</v>
      </c>
      <c r="C54" s="729" t="s">
        <v>542</v>
      </c>
      <c r="D54" s="730" t="s">
        <v>543</v>
      </c>
      <c r="E54" s="731">
        <v>50113001</v>
      </c>
      <c r="F54" s="730" t="s">
        <v>554</v>
      </c>
      <c r="G54" s="729" t="s">
        <v>555</v>
      </c>
      <c r="H54" s="729">
        <v>157992</v>
      </c>
      <c r="I54" s="729">
        <v>57992</v>
      </c>
      <c r="J54" s="729" t="s">
        <v>645</v>
      </c>
      <c r="K54" s="729" t="s">
        <v>646</v>
      </c>
      <c r="L54" s="732">
        <v>45.19</v>
      </c>
      <c r="M54" s="732">
        <v>1</v>
      </c>
      <c r="N54" s="733">
        <v>45.19</v>
      </c>
    </row>
    <row r="55" spans="1:14" ht="14.4" customHeight="1" x14ac:dyDescent="0.3">
      <c r="A55" s="727" t="s">
        <v>526</v>
      </c>
      <c r="B55" s="728" t="s">
        <v>527</v>
      </c>
      <c r="C55" s="729" t="s">
        <v>542</v>
      </c>
      <c r="D55" s="730" t="s">
        <v>543</v>
      </c>
      <c r="E55" s="731">
        <v>50113001</v>
      </c>
      <c r="F55" s="730" t="s">
        <v>554</v>
      </c>
      <c r="G55" s="729" t="s">
        <v>555</v>
      </c>
      <c r="H55" s="729">
        <v>103688</v>
      </c>
      <c r="I55" s="729">
        <v>3688</v>
      </c>
      <c r="J55" s="729" t="s">
        <v>647</v>
      </c>
      <c r="K55" s="729" t="s">
        <v>648</v>
      </c>
      <c r="L55" s="732">
        <v>58.320000000000036</v>
      </c>
      <c r="M55" s="732">
        <v>1</v>
      </c>
      <c r="N55" s="733">
        <v>58.320000000000036</v>
      </c>
    </row>
    <row r="56" spans="1:14" ht="14.4" customHeight="1" x14ac:dyDescent="0.3">
      <c r="A56" s="727" t="s">
        <v>526</v>
      </c>
      <c r="B56" s="728" t="s">
        <v>527</v>
      </c>
      <c r="C56" s="729" t="s">
        <v>542</v>
      </c>
      <c r="D56" s="730" t="s">
        <v>543</v>
      </c>
      <c r="E56" s="731">
        <v>50113001</v>
      </c>
      <c r="F56" s="730" t="s">
        <v>554</v>
      </c>
      <c r="G56" s="729" t="s">
        <v>555</v>
      </c>
      <c r="H56" s="729">
        <v>104380</v>
      </c>
      <c r="I56" s="729">
        <v>4380</v>
      </c>
      <c r="J56" s="729" t="s">
        <v>649</v>
      </c>
      <c r="K56" s="729" t="s">
        <v>650</v>
      </c>
      <c r="L56" s="732">
        <v>356.24000000000007</v>
      </c>
      <c r="M56" s="732">
        <v>1</v>
      </c>
      <c r="N56" s="733">
        <v>356.24000000000007</v>
      </c>
    </row>
    <row r="57" spans="1:14" ht="14.4" customHeight="1" x14ac:dyDescent="0.3">
      <c r="A57" s="727" t="s">
        <v>526</v>
      </c>
      <c r="B57" s="728" t="s">
        <v>527</v>
      </c>
      <c r="C57" s="729" t="s">
        <v>542</v>
      </c>
      <c r="D57" s="730" t="s">
        <v>543</v>
      </c>
      <c r="E57" s="731">
        <v>50113001</v>
      </c>
      <c r="F57" s="730" t="s">
        <v>554</v>
      </c>
      <c r="G57" s="729" t="s">
        <v>555</v>
      </c>
      <c r="H57" s="729">
        <v>131215</v>
      </c>
      <c r="I57" s="729">
        <v>31215</v>
      </c>
      <c r="J57" s="729" t="s">
        <v>651</v>
      </c>
      <c r="K57" s="729" t="s">
        <v>652</v>
      </c>
      <c r="L57" s="732">
        <v>55.25</v>
      </c>
      <c r="M57" s="732">
        <v>2</v>
      </c>
      <c r="N57" s="733">
        <v>110.5</v>
      </c>
    </row>
    <row r="58" spans="1:14" ht="14.4" customHeight="1" x14ac:dyDescent="0.3">
      <c r="A58" s="727" t="s">
        <v>526</v>
      </c>
      <c r="B58" s="728" t="s">
        <v>527</v>
      </c>
      <c r="C58" s="729" t="s">
        <v>542</v>
      </c>
      <c r="D58" s="730" t="s">
        <v>543</v>
      </c>
      <c r="E58" s="731">
        <v>50113001</v>
      </c>
      <c r="F58" s="730" t="s">
        <v>554</v>
      </c>
      <c r="G58" s="729" t="s">
        <v>569</v>
      </c>
      <c r="H58" s="729">
        <v>131934</v>
      </c>
      <c r="I58" s="729">
        <v>31934</v>
      </c>
      <c r="J58" s="729" t="s">
        <v>653</v>
      </c>
      <c r="K58" s="729" t="s">
        <v>654</v>
      </c>
      <c r="L58" s="732">
        <v>50.169999999999987</v>
      </c>
      <c r="M58" s="732">
        <v>1</v>
      </c>
      <c r="N58" s="733">
        <v>50.169999999999987</v>
      </c>
    </row>
    <row r="59" spans="1:14" ht="14.4" customHeight="1" x14ac:dyDescent="0.3">
      <c r="A59" s="727" t="s">
        <v>526</v>
      </c>
      <c r="B59" s="728" t="s">
        <v>527</v>
      </c>
      <c r="C59" s="729" t="s">
        <v>542</v>
      </c>
      <c r="D59" s="730" t="s">
        <v>543</v>
      </c>
      <c r="E59" s="731">
        <v>50113009</v>
      </c>
      <c r="F59" s="730" t="s">
        <v>655</v>
      </c>
      <c r="G59" s="729" t="s">
        <v>555</v>
      </c>
      <c r="H59" s="729">
        <v>167779</v>
      </c>
      <c r="I59" s="729">
        <v>167779</v>
      </c>
      <c r="J59" s="729" t="s">
        <v>656</v>
      </c>
      <c r="K59" s="729" t="s">
        <v>657</v>
      </c>
      <c r="L59" s="732">
        <v>1914</v>
      </c>
      <c r="M59" s="732">
        <v>38</v>
      </c>
      <c r="N59" s="733">
        <v>72732</v>
      </c>
    </row>
    <row r="60" spans="1:14" ht="14.4" customHeight="1" x14ac:dyDescent="0.3">
      <c r="A60" s="727" t="s">
        <v>526</v>
      </c>
      <c r="B60" s="728" t="s">
        <v>527</v>
      </c>
      <c r="C60" s="729" t="s">
        <v>548</v>
      </c>
      <c r="D60" s="730" t="s">
        <v>549</v>
      </c>
      <c r="E60" s="731">
        <v>50113001</v>
      </c>
      <c r="F60" s="730" t="s">
        <v>554</v>
      </c>
      <c r="G60" s="729" t="s">
        <v>555</v>
      </c>
      <c r="H60" s="729">
        <v>147251</v>
      </c>
      <c r="I60" s="729">
        <v>147251</v>
      </c>
      <c r="J60" s="729" t="s">
        <v>658</v>
      </c>
      <c r="K60" s="729" t="s">
        <v>659</v>
      </c>
      <c r="L60" s="732">
        <v>19.25</v>
      </c>
      <c r="M60" s="732">
        <v>1</v>
      </c>
      <c r="N60" s="733">
        <v>19.25</v>
      </c>
    </row>
    <row r="61" spans="1:14" ht="14.4" customHeight="1" x14ac:dyDescent="0.3">
      <c r="A61" s="727" t="s">
        <v>526</v>
      </c>
      <c r="B61" s="728" t="s">
        <v>527</v>
      </c>
      <c r="C61" s="729" t="s">
        <v>548</v>
      </c>
      <c r="D61" s="730" t="s">
        <v>549</v>
      </c>
      <c r="E61" s="731">
        <v>50113001</v>
      </c>
      <c r="F61" s="730" t="s">
        <v>554</v>
      </c>
      <c r="G61" s="729" t="s">
        <v>555</v>
      </c>
      <c r="H61" s="729">
        <v>196886</v>
      </c>
      <c r="I61" s="729">
        <v>96886</v>
      </c>
      <c r="J61" s="729" t="s">
        <v>660</v>
      </c>
      <c r="K61" s="729" t="s">
        <v>661</v>
      </c>
      <c r="L61" s="732">
        <v>50.160000000000004</v>
      </c>
      <c r="M61" s="732">
        <v>10</v>
      </c>
      <c r="N61" s="733">
        <v>501.6</v>
      </c>
    </row>
    <row r="62" spans="1:14" ht="14.4" customHeight="1" x14ac:dyDescent="0.3">
      <c r="A62" s="727" t="s">
        <v>526</v>
      </c>
      <c r="B62" s="728" t="s">
        <v>527</v>
      </c>
      <c r="C62" s="729" t="s">
        <v>548</v>
      </c>
      <c r="D62" s="730" t="s">
        <v>549</v>
      </c>
      <c r="E62" s="731">
        <v>50113001</v>
      </c>
      <c r="F62" s="730" t="s">
        <v>554</v>
      </c>
      <c r="G62" s="729" t="s">
        <v>555</v>
      </c>
      <c r="H62" s="729">
        <v>196887</v>
      </c>
      <c r="I62" s="729">
        <v>96887</v>
      </c>
      <c r="J62" s="729" t="s">
        <v>660</v>
      </c>
      <c r="K62" s="729" t="s">
        <v>662</v>
      </c>
      <c r="L62" s="732">
        <v>69.38</v>
      </c>
      <c r="M62" s="732">
        <v>10</v>
      </c>
      <c r="N62" s="733">
        <v>693.8</v>
      </c>
    </row>
    <row r="63" spans="1:14" ht="14.4" customHeight="1" x14ac:dyDescent="0.3">
      <c r="A63" s="727" t="s">
        <v>526</v>
      </c>
      <c r="B63" s="728" t="s">
        <v>527</v>
      </c>
      <c r="C63" s="729" t="s">
        <v>548</v>
      </c>
      <c r="D63" s="730" t="s">
        <v>549</v>
      </c>
      <c r="E63" s="731">
        <v>50113001</v>
      </c>
      <c r="F63" s="730" t="s">
        <v>554</v>
      </c>
      <c r="G63" s="729" t="s">
        <v>555</v>
      </c>
      <c r="H63" s="729">
        <v>100362</v>
      </c>
      <c r="I63" s="729">
        <v>362</v>
      </c>
      <c r="J63" s="729" t="s">
        <v>623</v>
      </c>
      <c r="K63" s="729" t="s">
        <v>624</v>
      </c>
      <c r="L63" s="732">
        <v>87.115000000000023</v>
      </c>
      <c r="M63" s="732">
        <v>4</v>
      </c>
      <c r="N63" s="733">
        <v>348.46000000000009</v>
      </c>
    </row>
    <row r="64" spans="1:14" ht="14.4" customHeight="1" x14ac:dyDescent="0.3">
      <c r="A64" s="727" t="s">
        <v>526</v>
      </c>
      <c r="B64" s="728" t="s">
        <v>527</v>
      </c>
      <c r="C64" s="729" t="s">
        <v>548</v>
      </c>
      <c r="D64" s="730" t="s">
        <v>549</v>
      </c>
      <c r="E64" s="731">
        <v>50113001</v>
      </c>
      <c r="F64" s="730" t="s">
        <v>554</v>
      </c>
      <c r="G64" s="729" t="s">
        <v>555</v>
      </c>
      <c r="H64" s="729">
        <v>169755</v>
      </c>
      <c r="I64" s="729">
        <v>69755</v>
      </c>
      <c r="J64" s="729" t="s">
        <v>563</v>
      </c>
      <c r="K64" s="729" t="s">
        <v>564</v>
      </c>
      <c r="L64" s="732">
        <v>36.93</v>
      </c>
      <c r="M64" s="732">
        <v>1</v>
      </c>
      <c r="N64" s="733">
        <v>36.93</v>
      </c>
    </row>
    <row r="65" spans="1:14" ht="14.4" customHeight="1" x14ac:dyDescent="0.3">
      <c r="A65" s="727" t="s">
        <v>526</v>
      </c>
      <c r="B65" s="728" t="s">
        <v>527</v>
      </c>
      <c r="C65" s="729" t="s">
        <v>548</v>
      </c>
      <c r="D65" s="730" t="s">
        <v>549</v>
      </c>
      <c r="E65" s="731">
        <v>50113001</v>
      </c>
      <c r="F65" s="730" t="s">
        <v>554</v>
      </c>
      <c r="G65" s="729" t="s">
        <v>555</v>
      </c>
      <c r="H65" s="729">
        <v>187000</v>
      </c>
      <c r="I65" s="729">
        <v>87000</v>
      </c>
      <c r="J65" s="729" t="s">
        <v>663</v>
      </c>
      <c r="K65" s="729" t="s">
        <v>664</v>
      </c>
      <c r="L65" s="732">
        <v>37.659999999999997</v>
      </c>
      <c r="M65" s="732">
        <v>90</v>
      </c>
      <c r="N65" s="733">
        <v>3389.3999999999996</v>
      </c>
    </row>
    <row r="66" spans="1:14" ht="14.4" customHeight="1" x14ac:dyDescent="0.3">
      <c r="A66" s="727" t="s">
        <v>526</v>
      </c>
      <c r="B66" s="728" t="s">
        <v>527</v>
      </c>
      <c r="C66" s="729" t="s">
        <v>548</v>
      </c>
      <c r="D66" s="730" t="s">
        <v>549</v>
      </c>
      <c r="E66" s="731">
        <v>50113001</v>
      </c>
      <c r="F66" s="730" t="s">
        <v>554</v>
      </c>
      <c r="G66" s="729" t="s">
        <v>555</v>
      </c>
      <c r="H66" s="729">
        <v>198169</v>
      </c>
      <c r="I66" s="729">
        <v>98169</v>
      </c>
      <c r="J66" s="729" t="s">
        <v>665</v>
      </c>
      <c r="K66" s="729" t="s">
        <v>666</v>
      </c>
      <c r="L66" s="732">
        <v>88.829999999999984</v>
      </c>
      <c r="M66" s="732">
        <v>100</v>
      </c>
      <c r="N66" s="733">
        <v>8882.9999999999982</v>
      </c>
    </row>
    <row r="67" spans="1:14" ht="14.4" customHeight="1" x14ac:dyDescent="0.3">
      <c r="A67" s="727" t="s">
        <v>526</v>
      </c>
      <c r="B67" s="728" t="s">
        <v>527</v>
      </c>
      <c r="C67" s="729" t="s">
        <v>548</v>
      </c>
      <c r="D67" s="730" t="s">
        <v>549</v>
      </c>
      <c r="E67" s="731">
        <v>50113001</v>
      </c>
      <c r="F67" s="730" t="s">
        <v>554</v>
      </c>
      <c r="G67" s="729" t="s">
        <v>555</v>
      </c>
      <c r="H67" s="729">
        <v>100409</v>
      </c>
      <c r="I67" s="729">
        <v>409</v>
      </c>
      <c r="J67" s="729" t="s">
        <v>667</v>
      </c>
      <c r="K67" s="729" t="s">
        <v>638</v>
      </c>
      <c r="L67" s="732">
        <v>71.010000000000019</v>
      </c>
      <c r="M67" s="732">
        <v>1</v>
      </c>
      <c r="N67" s="733">
        <v>71.010000000000019</v>
      </c>
    </row>
    <row r="68" spans="1:14" ht="14.4" customHeight="1" x14ac:dyDescent="0.3">
      <c r="A68" s="727" t="s">
        <v>526</v>
      </c>
      <c r="B68" s="728" t="s">
        <v>527</v>
      </c>
      <c r="C68" s="729" t="s">
        <v>548</v>
      </c>
      <c r="D68" s="730" t="s">
        <v>549</v>
      </c>
      <c r="E68" s="731">
        <v>50113001</v>
      </c>
      <c r="F68" s="730" t="s">
        <v>554</v>
      </c>
      <c r="G68" s="729" t="s">
        <v>555</v>
      </c>
      <c r="H68" s="729">
        <v>846599</v>
      </c>
      <c r="I68" s="729">
        <v>107754</v>
      </c>
      <c r="J68" s="729" t="s">
        <v>668</v>
      </c>
      <c r="K68" s="729" t="s">
        <v>528</v>
      </c>
      <c r="L68" s="732">
        <v>132.18000000000006</v>
      </c>
      <c r="M68" s="732">
        <v>2</v>
      </c>
      <c r="N68" s="733">
        <v>264.36000000000013</v>
      </c>
    </row>
    <row r="69" spans="1:14" ht="14.4" customHeight="1" x14ac:dyDescent="0.3">
      <c r="A69" s="727" t="s">
        <v>526</v>
      </c>
      <c r="B69" s="728" t="s">
        <v>527</v>
      </c>
      <c r="C69" s="729" t="s">
        <v>548</v>
      </c>
      <c r="D69" s="730" t="s">
        <v>549</v>
      </c>
      <c r="E69" s="731">
        <v>50113001</v>
      </c>
      <c r="F69" s="730" t="s">
        <v>554</v>
      </c>
      <c r="G69" s="729" t="s">
        <v>555</v>
      </c>
      <c r="H69" s="729">
        <v>193746</v>
      </c>
      <c r="I69" s="729">
        <v>93746</v>
      </c>
      <c r="J69" s="729" t="s">
        <v>669</v>
      </c>
      <c r="K69" s="729" t="s">
        <v>670</v>
      </c>
      <c r="L69" s="732">
        <v>375.80000000000024</v>
      </c>
      <c r="M69" s="732">
        <v>2</v>
      </c>
      <c r="N69" s="733">
        <v>751.60000000000048</v>
      </c>
    </row>
    <row r="70" spans="1:14" ht="14.4" customHeight="1" x14ac:dyDescent="0.3">
      <c r="A70" s="727" t="s">
        <v>526</v>
      </c>
      <c r="B70" s="728" t="s">
        <v>527</v>
      </c>
      <c r="C70" s="729" t="s">
        <v>548</v>
      </c>
      <c r="D70" s="730" t="s">
        <v>549</v>
      </c>
      <c r="E70" s="731">
        <v>50113001</v>
      </c>
      <c r="F70" s="730" t="s">
        <v>554</v>
      </c>
      <c r="G70" s="729" t="s">
        <v>555</v>
      </c>
      <c r="H70" s="729">
        <v>51366</v>
      </c>
      <c r="I70" s="729">
        <v>51366</v>
      </c>
      <c r="J70" s="729" t="s">
        <v>633</v>
      </c>
      <c r="K70" s="729" t="s">
        <v>634</v>
      </c>
      <c r="L70" s="732">
        <v>171.6</v>
      </c>
      <c r="M70" s="732">
        <v>3</v>
      </c>
      <c r="N70" s="733">
        <v>514.79999999999995</v>
      </c>
    </row>
    <row r="71" spans="1:14" ht="14.4" customHeight="1" x14ac:dyDescent="0.3">
      <c r="A71" s="727" t="s">
        <v>526</v>
      </c>
      <c r="B71" s="728" t="s">
        <v>527</v>
      </c>
      <c r="C71" s="729" t="s">
        <v>548</v>
      </c>
      <c r="D71" s="730" t="s">
        <v>549</v>
      </c>
      <c r="E71" s="731">
        <v>50113001</v>
      </c>
      <c r="F71" s="730" t="s">
        <v>554</v>
      </c>
      <c r="G71" s="729" t="s">
        <v>555</v>
      </c>
      <c r="H71" s="729">
        <v>51367</v>
      </c>
      <c r="I71" s="729">
        <v>51367</v>
      </c>
      <c r="J71" s="729" t="s">
        <v>633</v>
      </c>
      <c r="K71" s="729" t="s">
        <v>635</v>
      </c>
      <c r="L71" s="732">
        <v>92.950000063872579</v>
      </c>
      <c r="M71" s="732">
        <v>22</v>
      </c>
      <c r="N71" s="733">
        <v>2044.9000014051967</v>
      </c>
    </row>
    <row r="72" spans="1:14" ht="14.4" customHeight="1" x14ac:dyDescent="0.3">
      <c r="A72" s="727" t="s">
        <v>526</v>
      </c>
      <c r="B72" s="728" t="s">
        <v>527</v>
      </c>
      <c r="C72" s="729" t="s">
        <v>548</v>
      </c>
      <c r="D72" s="730" t="s">
        <v>549</v>
      </c>
      <c r="E72" s="731">
        <v>50113001</v>
      </c>
      <c r="F72" s="730" t="s">
        <v>554</v>
      </c>
      <c r="G72" s="729" t="s">
        <v>555</v>
      </c>
      <c r="H72" s="729">
        <v>51383</v>
      </c>
      <c r="I72" s="729">
        <v>51383</v>
      </c>
      <c r="J72" s="729" t="s">
        <v>633</v>
      </c>
      <c r="K72" s="729" t="s">
        <v>671</v>
      </c>
      <c r="L72" s="732">
        <v>93.5</v>
      </c>
      <c r="M72" s="732">
        <v>73</v>
      </c>
      <c r="N72" s="733">
        <v>6825.5</v>
      </c>
    </row>
    <row r="73" spans="1:14" ht="14.4" customHeight="1" x14ac:dyDescent="0.3">
      <c r="A73" s="727" t="s">
        <v>526</v>
      </c>
      <c r="B73" s="728" t="s">
        <v>527</v>
      </c>
      <c r="C73" s="729" t="s">
        <v>548</v>
      </c>
      <c r="D73" s="730" t="s">
        <v>549</v>
      </c>
      <c r="E73" s="731">
        <v>50113001</v>
      </c>
      <c r="F73" s="730" t="s">
        <v>554</v>
      </c>
      <c r="G73" s="729" t="s">
        <v>555</v>
      </c>
      <c r="H73" s="729">
        <v>394627</v>
      </c>
      <c r="I73" s="729">
        <v>0</v>
      </c>
      <c r="J73" s="729" t="s">
        <v>636</v>
      </c>
      <c r="K73" s="729" t="s">
        <v>528</v>
      </c>
      <c r="L73" s="732">
        <v>87.597578273039431</v>
      </c>
      <c r="M73" s="732">
        <v>2</v>
      </c>
      <c r="N73" s="733">
        <v>175.19515654607886</v>
      </c>
    </row>
    <row r="74" spans="1:14" ht="14.4" customHeight="1" x14ac:dyDescent="0.3">
      <c r="A74" s="727" t="s">
        <v>526</v>
      </c>
      <c r="B74" s="728" t="s">
        <v>527</v>
      </c>
      <c r="C74" s="729" t="s">
        <v>548</v>
      </c>
      <c r="D74" s="730" t="s">
        <v>549</v>
      </c>
      <c r="E74" s="731">
        <v>50113001</v>
      </c>
      <c r="F74" s="730" t="s">
        <v>554</v>
      </c>
      <c r="G74" s="729" t="s">
        <v>555</v>
      </c>
      <c r="H74" s="729">
        <v>188217</v>
      </c>
      <c r="I74" s="729">
        <v>88217</v>
      </c>
      <c r="J74" s="729" t="s">
        <v>672</v>
      </c>
      <c r="K74" s="729" t="s">
        <v>673</v>
      </c>
      <c r="L74" s="732">
        <v>127.45012087444489</v>
      </c>
      <c r="M74" s="732">
        <v>1</v>
      </c>
      <c r="N74" s="733">
        <v>127.45012087444489</v>
      </c>
    </row>
    <row r="75" spans="1:14" ht="14.4" customHeight="1" x14ac:dyDescent="0.3">
      <c r="A75" s="727" t="s">
        <v>526</v>
      </c>
      <c r="B75" s="728" t="s">
        <v>527</v>
      </c>
      <c r="C75" s="729" t="s">
        <v>548</v>
      </c>
      <c r="D75" s="730" t="s">
        <v>549</v>
      </c>
      <c r="E75" s="731">
        <v>50113001</v>
      </c>
      <c r="F75" s="730" t="s">
        <v>554</v>
      </c>
      <c r="G75" s="729" t="s">
        <v>569</v>
      </c>
      <c r="H75" s="729">
        <v>126786</v>
      </c>
      <c r="I75" s="729">
        <v>26786</v>
      </c>
      <c r="J75" s="729" t="s">
        <v>674</v>
      </c>
      <c r="K75" s="729" t="s">
        <v>675</v>
      </c>
      <c r="L75" s="732">
        <v>409.59</v>
      </c>
      <c r="M75" s="732">
        <v>1</v>
      </c>
      <c r="N75" s="733">
        <v>409.59</v>
      </c>
    </row>
    <row r="76" spans="1:14" ht="14.4" customHeight="1" x14ac:dyDescent="0.3">
      <c r="A76" s="727" t="s">
        <v>526</v>
      </c>
      <c r="B76" s="728" t="s">
        <v>527</v>
      </c>
      <c r="C76" s="729" t="s">
        <v>548</v>
      </c>
      <c r="D76" s="730" t="s">
        <v>549</v>
      </c>
      <c r="E76" s="731">
        <v>50113009</v>
      </c>
      <c r="F76" s="730" t="s">
        <v>655</v>
      </c>
      <c r="G76" s="729" t="s">
        <v>528</v>
      </c>
      <c r="H76" s="729">
        <v>122077</v>
      </c>
      <c r="I76" s="729">
        <v>22077</v>
      </c>
      <c r="J76" s="729" t="s">
        <v>676</v>
      </c>
      <c r="K76" s="729" t="s">
        <v>677</v>
      </c>
      <c r="L76" s="732">
        <v>1888.8650000000002</v>
      </c>
      <c r="M76" s="732">
        <v>40</v>
      </c>
      <c r="N76" s="733">
        <v>75554.600000000006</v>
      </c>
    </row>
    <row r="77" spans="1:14" ht="14.4" customHeight="1" x14ac:dyDescent="0.3">
      <c r="A77" s="727" t="s">
        <v>526</v>
      </c>
      <c r="B77" s="728" t="s">
        <v>527</v>
      </c>
      <c r="C77" s="729" t="s">
        <v>548</v>
      </c>
      <c r="D77" s="730" t="s">
        <v>549</v>
      </c>
      <c r="E77" s="731">
        <v>50113009</v>
      </c>
      <c r="F77" s="730" t="s">
        <v>655</v>
      </c>
      <c r="G77" s="729" t="s">
        <v>555</v>
      </c>
      <c r="H77" s="729">
        <v>195609</v>
      </c>
      <c r="I77" s="729">
        <v>95609</v>
      </c>
      <c r="J77" s="729" t="s">
        <v>678</v>
      </c>
      <c r="K77" s="729" t="s">
        <v>679</v>
      </c>
      <c r="L77" s="732">
        <v>718.82928571428579</v>
      </c>
      <c r="M77" s="732">
        <v>40</v>
      </c>
      <c r="N77" s="733">
        <v>28753.17142857143</v>
      </c>
    </row>
    <row r="78" spans="1:14" ht="14.4" customHeight="1" x14ac:dyDescent="0.3">
      <c r="A78" s="727" t="s">
        <v>526</v>
      </c>
      <c r="B78" s="728" t="s">
        <v>527</v>
      </c>
      <c r="C78" s="729" t="s">
        <v>548</v>
      </c>
      <c r="D78" s="730" t="s">
        <v>549</v>
      </c>
      <c r="E78" s="731">
        <v>50113009</v>
      </c>
      <c r="F78" s="730" t="s">
        <v>655</v>
      </c>
      <c r="G78" s="729" t="s">
        <v>555</v>
      </c>
      <c r="H78" s="729">
        <v>167779</v>
      </c>
      <c r="I78" s="729">
        <v>167779</v>
      </c>
      <c r="J78" s="729" t="s">
        <v>656</v>
      </c>
      <c r="K78" s="729" t="s">
        <v>657</v>
      </c>
      <c r="L78" s="732">
        <v>1914</v>
      </c>
      <c r="M78" s="732">
        <v>80</v>
      </c>
      <c r="N78" s="733">
        <v>153120</v>
      </c>
    </row>
    <row r="79" spans="1:14" ht="14.4" customHeight="1" x14ac:dyDescent="0.3">
      <c r="A79" s="727" t="s">
        <v>526</v>
      </c>
      <c r="B79" s="728" t="s">
        <v>527</v>
      </c>
      <c r="C79" s="729" t="s">
        <v>548</v>
      </c>
      <c r="D79" s="730" t="s">
        <v>549</v>
      </c>
      <c r="E79" s="731">
        <v>50113009</v>
      </c>
      <c r="F79" s="730" t="s">
        <v>655</v>
      </c>
      <c r="G79" s="729" t="s">
        <v>569</v>
      </c>
      <c r="H79" s="729">
        <v>151208</v>
      </c>
      <c r="I79" s="729">
        <v>151208</v>
      </c>
      <c r="J79" s="729" t="s">
        <v>680</v>
      </c>
      <c r="K79" s="729" t="s">
        <v>681</v>
      </c>
      <c r="L79" s="732">
        <v>26890.326383947711</v>
      </c>
      <c r="M79" s="732">
        <v>28</v>
      </c>
      <c r="N79" s="733">
        <v>752929.1387505359</v>
      </c>
    </row>
    <row r="80" spans="1:14" ht="14.4" customHeight="1" x14ac:dyDescent="0.3">
      <c r="A80" s="727" t="s">
        <v>526</v>
      </c>
      <c r="B80" s="728" t="s">
        <v>527</v>
      </c>
      <c r="C80" s="729" t="s">
        <v>548</v>
      </c>
      <c r="D80" s="730" t="s">
        <v>549</v>
      </c>
      <c r="E80" s="731">
        <v>50113009</v>
      </c>
      <c r="F80" s="730" t="s">
        <v>655</v>
      </c>
      <c r="G80" s="729" t="s">
        <v>569</v>
      </c>
      <c r="H80" s="729">
        <v>193626</v>
      </c>
      <c r="I80" s="729">
        <v>93626</v>
      </c>
      <c r="J80" s="729" t="s">
        <v>680</v>
      </c>
      <c r="K80" s="729" t="s">
        <v>677</v>
      </c>
      <c r="L80" s="732">
        <v>1090.7935498871914</v>
      </c>
      <c r="M80" s="732">
        <v>110</v>
      </c>
      <c r="N80" s="733">
        <v>119987.29048759106</v>
      </c>
    </row>
    <row r="81" spans="1:14" ht="14.4" customHeight="1" x14ac:dyDescent="0.3">
      <c r="A81" s="727" t="s">
        <v>526</v>
      </c>
      <c r="B81" s="728" t="s">
        <v>527</v>
      </c>
      <c r="C81" s="729" t="s">
        <v>548</v>
      </c>
      <c r="D81" s="730" t="s">
        <v>549</v>
      </c>
      <c r="E81" s="731">
        <v>50113009</v>
      </c>
      <c r="F81" s="730" t="s">
        <v>655</v>
      </c>
      <c r="G81" s="729" t="s">
        <v>569</v>
      </c>
      <c r="H81" s="729">
        <v>177018</v>
      </c>
      <c r="I81" s="729">
        <v>77018</v>
      </c>
      <c r="J81" s="729" t="s">
        <v>682</v>
      </c>
      <c r="K81" s="729" t="s">
        <v>683</v>
      </c>
      <c r="L81" s="732">
        <v>1639.4500304863886</v>
      </c>
      <c r="M81" s="732">
        <v>1</v>
      </c>
      <c r="N81" s="733">
        <v>1639.4500304863886</v>
      </c>
    </row>
    <row r="82" spans="1:14" ht="14.4" customHeight="1" thickBot="1" x14ac:dyDescent="0.35">
      <c r="A82" s="734" t="s">
        <v>526</v>
      </c>
      <c r="B82" s="735" t="s">
        <v>527</v>
      </c>
      <c r="C82" s="736" t="s">
        <v>551</v>
      </c>
      <c r="D82" s="737" t="s">
        <v>552</v>
      </c>
      <c r="E82" s="738">
        <v>50113016</v>
      </c>
      <c r="F82" s="737" t="s">
        <v>684</v>
      </c>
      <c r="G82" s="736" t="s">
        <v>555</v>
      </c>
      <c r="H82" s="736">
        <v>27720</v>
      </c>
      <c r="I82" s="736">
        <v>27720</v>
      </c>
      <c r="J82" s="736" t="s">
        <v>685</v>
      </c>
      <c r="K82" s="736" t="s">
        <v>686</v>
      </c>
      <c r="L82" s="739">
        <v>19022.896000000001</v>
      </c>
      <c r="M82" s="739">
        <v>20</v>
      </c>
      <c r="N82" s="740">
        <v>380457.92000000004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16384" width="8.88671875" style="247"/>
  </cols>
  <sheetData>
    <row r="1" spans="1:6" ht="37.200000000000003" customHeight="1" thickBot="1" x14ac:dyDescent="0.4">
      <c r="A1" s="564" t="s">
        <v>206</v>
      </c>
      <c r="B1" s="565"/>
      <c r="C1" s="565"/>
      <c r="D1" s="565"/>
      <c r="E1" s="565"/>
      <c r="F1" s="565"/>
    </row>
    <row r="2" spans="1:6" ht="14.4" customHeight="1" thickBot="1" x14ac:dyDescent="0.35">
      <c r="A2" s="374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66" t="s">
        <v>161</v>
      </c>
      <c r="C3" s="567"/>
      <c r="D3" s="568" t="s">
        <v>160</v>
      </c>
      <c r="E3" s="567"/>
      <c r="F3" s="105" t="s">
        <v>3</v>
      </c>
    </row>
    <row r="4" spans="1:6" ht="14.4" customHeight="1" thickBot="1" x14ac:dyDescent="0.35">
      <c r="A4" s="741" t="s">
        <v>185</v>
      </c>
      <c r="B4" s="742" t="s">
        <v>14</v>
      </c>
      <c r="C4" s="743" t="s">
        <v>2</v>
      </c>
      <c r="D4" s="742" t="s">
        <v>14</v>
      </c>
      <c r="E4" s="743" t="s">
        <v>2</v>
      </c>
      <c r="F4" s="744" t="s">
        <v>14</v>
      </c>
    </row>
    <row r="5" spans="1:6" ht="14.4" customHeight="1" x14ac:dyDescent="0.3">
      <c r="A5" s="755" t="s">
        <v>687</v>
      </c>
      <c r="B5" s="725">
        <v>75554.600000000006</v>
      </c>
      <c r="C5" s="745">
        <v>7.9487643073266417E-2</v>
      </c>
      <c r="D5" s="725">
        <v>874965.46926861338</v>
      </c>
      <c r="E5" s="745">
        <v>0.92051235692673361</v>
      </c>
      <c r="F5" s="726">
        <v>950520.06926861336</v>
      </c>
    </row>
    <row r="6" spans="1:6" ht="14.4" customHeight="1" x14ac:dyDescent="0.3">
      <c r="A6" s="756" t="s">
        <v>688</v>
      </c>
      <c r="B6" s="732"/>
      <c r="C6" s="746">
        <v>0</v>
      </c>
      <c r="D6" s="732">
        <v>1268.2299999999998</v>
      </c>
      <c r="E6" s="746">
        <v>1</v>
      </c>
      <c r="F6" s="733">
        <v>1268.2299999999998</v>
      </c>
    </row>
    <row r="7" spans="1:6" ht="14.4" customHeight="1" thickBot="1" x14ac:dyDescent="0.35">
      <c r="A7" s="757" t="s">
        <v>689</v>
      </c>
      <c r="B7" s="748"/>
      <c r="C7" s="749">
        <v>0</v>
      </c>
      <c r="D7" s="748">
        <v>50.169999999999987</v>
      </c>
      <c r="E7" s="749">
        <v>1</v>
      </c>
      <c r="F7" s="750">
        <v>50.169999999999987</v>
      </c>
    </row>
    <row r="8" spans="1:6" ht="14.4" customHeight="1" thickBot="1" x14ac:dyDescent="0.35">
      <c r="A8" s="751" t="s">
        <v>3</v>
      </c>
      <c r="B8" s="752">
        <v>75554.600000000006</v>
      </c>
      <c r="C8" s="753">
        <v>7.9377544025989705E-2</v>
      </c>
      <c r="D8" s="752">
        <v>876283.8692686134</v>
      </c>
      <c r="E8" s="753">
        <v>0.92062245597401038</v>
      </c>
      <c r="F8" s="754">
        <v>951838.46926861338</v>
      </c>
    </row>
    <row r="9" spans="1:6" ht="14.4" customHeight="1" thickBot="1" x14ac:dyDescent="0.35"/>
    <row r="10" spans="1:6" ht="14.4" customHeight="1" x14ac:dyDescent="0.3">
      <c r="A10" s="755" t="s">
        <v>690</v>
      </c>
      <c r="B10" s="725">
        <v>75554.600000000006</v>
      </c>
      <c r="C10" s="745">
        <v>1</v>
      </c>
      <c r="D10" s="725"/>
      <c r="E10" s="745">
        <v>0</v>
      </c>
      <c r="F10" s="726">
        <v>75554.600000000006</v>
      </c>
    </row>
    <row r="11" spans="1:6" ht="14.4" customHeight="1" x14ac:dyDescent="0.3">
      <c r="A11" s="756" t="s">
        <v>691</v>
      </c>
      <c r="B11" s="732"/>
      <c r="C11" s="746">
        <v>0</v>
      </c>
      <c r="D11" s="732">
        <v>66.339999999999989</v>
      </c>
      <c r="E11" s="746">
        <v>1</v>
      </c>
      <c r="F11" s="733">
        <v>66.339999999999989</v>
      </c>
    </row>
    <row r="12" spans="1:6" ht="14.4" customHeight="1" x14ac:dyDescent="0.3">
      <c r="A12" s="756" t="s">
        <v>692</v>
      </c>
      <c r="B12" s="732"/>
      <c r="C12" s="746">
        <v>0</v>
      </c>
      <c r="D12" s="732">
        <v>50.169999999999987</v>
      </c>
      <c r="E12" s="746">
        <v>1</v>
      </c>
      <c r="F12" s="733">
        <v>50.169999999999987</v>
      </c>
    </row>
    <row r="13" spans="1:6" ht="14.4" customHeight="1" x14ac:dyDescent="0.3">
      <c r="A13" s="756" t="s">
        <v>693</v>
      </c>
      <c r="B13" s="732"/>
      <c r="C13" s="746">
        <v>0</v>
      </c>
      <c r="D13" s="732">
        <v>43.92</v>
      </c>
      <c r="E13" s="746">
        <v>1</v>
      </c>
      <c r="F13" s="733">
        <v>43.92</v>
      </c>
    </row>
    <row r="14" spans="1:6" ht="14.4" customHeight="1" x14ac:dyDescent="0.3">
      <c r="A14" s="756" t="s">
        <v>694</v>
      </c>
      <c r="B14" s="732"/>
      <c r="C14" s="746">
        <v>0</v>
      </c>
      <c r="D14" s="732">
        <v>906.71999999999991</v>
      </c>
      <c r="E14" s="746">
        <v>1</v>
      </c>
      <c r="F14" s="733">
        <v>906.71999999999991</v>
      </c>
    </row>
    <row r="15" spans="1:6" ht="14.4" customHeight="1" x14ac:dyDescent="0.3">
      <c r="A15" s="756" t="s">
        <v>695</v>
      </c>
      <c r="B15" s="732"/>
      <c r="C15" s="746">
        <v>0</v>
      </c>
      <c r="D15" s="732">
        <v>409.59</v>
      </c>
      <c r="E15" s="746">
        <v>1</v>
      </c>
      <c r="F15" s="733">
        <v>409.59</v>
      </c>
    </row>
    <row r="16" spans="1:6" ht="14.4" customHeight="1" x14ac:dyDescent="0.3">
      <c r="A16" s="756" t="s">
        <v>696</v>
      </c>
      <c r="B16" s="732"/>
      <c r="C16" s="746">
        <v>0</v>
      </c>
      <c r="D16" s="732">
        <v>874555.87926861341</v>
      </c>
      <c r="E16" s="746">
        <v>1</v>
      </c>
      <c r="F16" s="733">
        <v>874555.87926861341</v>
      </c>
    </row>
    <row r="17" spans="1:6" ht="14.4" customHeight="1" x14ac:dyDescent="0.3">
      <c r="A17" s="756" t="s">
        <v>697</v>
      </c>
      <c r="B17" s="732"/>
      <c r="C17" s="746">
        <v>0</v>
      </c>
      <c r="D17" s="732">
        <v>117.47999999999993</v>
      </c>
      <c r="E17" s="746">
        <v>1</v>
      </c>
      <c r="F17" s="733">
        <v>117.47999999999993</v>
      </c>
    </row>
    <row r="18" spans="1:6" ht="14.4" customHeight="1" thickBot="1" x14ac:dyDescent="0.35">
      <c r="A18" s="757" t="s">
        <v>698</v>
      </c>
      <c r="B18" s="748"/>
      <c r="C18" s="749">
        <v>0</v>
      </c>
      <c r="D18" s="748">
        <v>133.77000000000001</v>
      </c>
      <c r="E18" s="749">
        <v>1</v>
      </c>
      <c r="F18" s="750">
        <v>133.77000000000001</v>
      </c>
    </row>
    <row r="19" spans="1:6" ht="14.4" customHeight="1" thickBot="1" x14ac:dyDescent="0.35">
      <c r="A19" s="751" t="s">
        <v>3</v>
      </c>
      <c r="B19" s="752">
        <v>75554.600000000006</v>
      </c>
      <c r="C19" s="753">
        <v>7.9377544025989705E-2</v>
      </c>
      <c r="D19" s="752">
        <v>876283.8692686134</v>
      </c>
      <c r="E19" s="753">
        <v>0.92062245597401038</v>
      </c>
      <c r="F19" s="754">
        <v>951838.46926861338</v>
      </c>
    </row>
  </sheetData>
  <mergeCells count="3">
    <mergeCell ref="A1:F1"/>
    <mergeCell ref="B3:C3"/>
    <mergeCell ref="D3:E3"/>
  </mergeCells>
  <conditionalFormatting sqref="C5:C1048576">
    <cfRule type="cellIs" dxfId="6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4</vt:i4>
      </vt:variant>
    </vt:vector>
  </HeadingPairs>
  <TitlesOfParts>
    <vt:vector size="3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Obdobi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2017-06-21T14:35:42Z</dcterms:modified>
</cp:coreProperties>
</file>