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20" i="419" l="1"/>
  <c r="L20" i="419"/>
  <c r="K20" i="419"/>
  <c r="J20" i="419"/>
  <c r="I20" i="419"/>
  <c r="H20" i="419"/>
  <c r="G20" i="419"/>
  <c r="F20" i="419"/>
  <c r="E20" i="419"/>
  <c r="D20" i="419"/>
  <c r="C20" i="419"/>
  <c r="M19" i="419"/>
  <c r="L19" i="419"/>
  <c r="K19" i="419"/>
  <c r="J19" i="419"/>
  <c r="I19" i="419"/>
  <c r="H19" i="419"/>
  <c r="G19" i="419"/>
  <c r="F19" i="419"/>
  <c r="E19" i="419"/>
  <c r="D19" i="419"/>
  <c r="C19" i="419"/>
  <c r="M17" i="419"/>
  <c r="L17" i="419"/>
  <c r="K17" i="419"/>
  <c r="J17" i="419"/>
  <c r="I17" i="419"/>
  <c r="H17" i="419"/>
  <c r="G17" i="419"/>
  <c r="F17" i="419"/>
  <c r="E17" i="419"/>
  <c r="D17" i="419"/>
  <c r="C17" i="419"/>
  <c r="M16" i="419"/>
  <c r="L16" i="419"/>
  <c r="K16" i="419"/>
  <c r="J16" i="419"/>
  <c r="I16" i="419"/>
  <c r="H16" i="419"/>
  <c r="G16" i="419"/>
  <c r="F16" i="419"/>
  <c r="E16" i="419"/>
  <c r="D16" i="419"/>
  <c r="C16" i="419"/>
  <c r="M14" i="419"/>
  <c r="L14" i="419"/>
  <c r="K14" i="419"/>
  <c r="J14" i="419"/>
  <c r="I14" i="419"/>
  <c r="H14" i="419"/>
  <c r="G14" i="419"/>
  <c r="F14" i="419"/>
  <c r="E14" i="419"/>
  <c r="D14" i="419"/>
  <c r="C14" i="419"/>
  <c r="M13" i="419"/>
  <c r="L13" i="419"/>
  <c r="K13" i="419"/>
  <c r="J13" i="419"/>
  <c r="I13" i="419"/>
  <c r="H13" i="419"/>
  <c r="G13" i="419"/>
  <c r="F13" i="419"/>
  <c r="E13" i="419"/>
  <c r="D13" i="419"/>
  <c r="C13" i="419"/>
  <c r="M12" i="419"/>
  <c r="L12" i="419"/>
  <c r="K12" i="419"/>
  <c r="J12" i="419"/>
  <c r="I12" i="419"/>
  <c r="H12" i="419"/>
  <c r="G12" i="419"/>
  <c r="F12" i="419"/>
  <c r="E12" i="419"/>
  <c r="D12" i="419"/>
  <c r="C12" i="419"/>
  <c r="M11" i="419"/>
  <c r="L11" i="419"/>
  <c r="K11" i="419"/>
  <c r="J11" i="419"/>
  <c r="I11" i="419"/>
  <c r="H11" i="419"/>
  <c r="G11" i="419"/>
  <c r="F11" i="419"/>
  <c r="E11" i="419"/>
  <c r="D11" i="419"/>
  <c r="C11" i="419"/>
  <c r="D18" i="419" l="1"/>
  <c r="F18" i="419"/>
  <c r="I18" i="419"/>
  <c r="K18" i="419"/>
  <c r="E18" i="419"/>
  <c r="L18" i="419"/>
  <c r="C18" i="419"/>
  <c r="G18" i="419"/>
  <c r="H18" i="419"/>
  <c r="J18" i="419"/>
  <c r="M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L21" i="419" l="1"/>
  <c r="L22" i="419" s="1"/>
  <c r="K21" i="419"/>
  <c r="K22" i="419" s="1"/>
  <c r="J21" i="419"/>
  <c r="I21" i="419"/>
  <c r="I22" i="419" s="1"/>
  <c r="H21" i="419"/>
  <c r="G21" i="419"/>
  <c r="F21" i="419"/>
  <c r="F22" i="419" s="1"/>
  <c r="I23" i="419" l="1"/>
  <c r="G23" i="419"/>
  <c r="L23" i="419"/>
  <c r="H23" i="419"/>
  <c r="J23" i="419"/>
  <c r="F23" i="419"/>
  <c r="K23" i="419"/>
  <c r="G22" i="419"/>
  <c r="H22" i="419"/>
  <c r="J22" i="419"/>
  <c r="N3" i="418"/>
  <c r="E21" i="419" l="1"/>
  <c r="E22" i="419" s="1"/>
  <c r="D21" i="419"/>
  <c r="D22" i="419" s="1"/>
  <c r="E23" i="419" l="1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L6" i="419" l="1"/>
  <c r="E6" i="419"/>
  <c r="D6" i="419"/>
  <c r="K6" i="419"/>
  <c r="I6" i="419"/>
  <c r="M6" i="419"/>
  <c r="J6" i="419"/>
  <c r="H6" i="419"/>
  <c r="G6" i="419"/>
  <c r="C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G3" i="342" l="1"/>
  <c r="D3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J12" i="339"/>
  <c r="Q3" i="345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<sst xmlns="http://schemas.openxmlformats.org/spreadsheetml/2006/main" count="15223" uniqueCount="1809">
  <si>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</si>
  <si>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</si>
  <si>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</si>
  <si>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</si>
  <si>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</si>
  <si>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</si>
  <si>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</si>
  <si>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</si>
  <si>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</si>
  <si>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</si>
  <si>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</si>
  <si>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</si>
  <si>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</si>
  <si>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</si>
  <si>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</si>
  <si>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</si>
  <si>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</si>
  <si>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</si>
  <si>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</si>
  <si>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</si>
  <si>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</si>
  <si>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</si>
  <si>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</si>
  <si>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</si>
  <si>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</si>
  <si>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</si>
  <si>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</si>
  <si>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</si>
  <si>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</si>
  <si>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</si>
  <si>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</si>
  <si>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</si>
  <si>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</si>
  <si>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</si>
  <si>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</si>
  <si>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</si>
  <si>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</si>
  <si>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</si>
  <si>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</si>
  <si>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</si>
  <si>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</si>
  <si>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</si>
  <si>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</si>
  <si>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</si>
  <si>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</si>
  <si>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</si>
  <si>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</si>
  <si>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</si>
  <si>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</si>
  <si>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</si>
  <si>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</si>
  <si>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</si>
  <si>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</si>
  <si>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</si>
  <si>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</si>
  <si>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</si>
  <si>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</si>
  <si>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</si>
  <si>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</si>
  <si>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</si>
  <si>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</si>
  <si>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</si>
  <si>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</si>
  <si>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</si>
  <si>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</si>
  <si>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</si>
  <si>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</si>
  <si>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</si>
  <si>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</si>
  <si>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</si>
  <si>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</si>
  <si>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</si>
  <si>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</si>
  <si>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</si>
  <si>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</si>
  <si>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</si>
  <si>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</si>
  <si>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</si>
  <si>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</si>
  <si>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</si>
  <si>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</si>
  <si>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</si>
  <si>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</si>
  <si>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</si>
  <si>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</si>
  <si>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</si>
  <si>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</si>
  <si>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</si>
  <si>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</si>
  <si>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</si>
  <si>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</si>
  <si>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</si>
  <si>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</si>
  <si>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</si>
  <si>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</si>
  <si>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</si>
  <si>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</si>
  <si>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</si>
  <si>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</si>
  <si>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</si>
  <si>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</si>
  <si>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</si>
  <si>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</si>
  <si>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</si>
  <si>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</si>
  <si>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</si>
  <si>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</si>
  <si>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</si>
  <si>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</si>
  <si>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</si>
  <si>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</si>
  <si>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</si>
  <si>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</si>
  <si>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</si>
  <si>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</si>
  <si>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</si>
  <si>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</si>
  <si>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</si>
  <si>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</si>
  <si>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</si>
  <si>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</si>
  <si>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</si>
  <si>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</si>
  <si>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</si>
  <si>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</si>
  <si>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</si>
  <si>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</si>
  <si>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</si>
  <si>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</si>
  <si>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</si>
  <si>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</si>
  <si>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</si>
  <si>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</si>
  <si>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</si>
  <si>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</si>
  <si>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</si>
  <si>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</si>
  <si>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</si>
  <si>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</si>
  <si>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</si>
  <si>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</si>
  <si>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</si>
  <si>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</si>
  <si>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</si>
  <si>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</si>
  <si>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</si>
  <si>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</si>
  <si>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</si>
  <si>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</si>
  <si>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</si>
  <si>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</si>
  <si>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</si>
  <si>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</si>
  <si>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</si>
  <si>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</si>
  <si>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</si>
  <si>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</si>
  <si>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</si>
  <si>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</si>
  <si>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</si>
  <si>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</si>
  <si>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</si>
  <si>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</si>
  <si>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</si>
  <si>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</si>
  <si>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</si>
  <si>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</si>
  <si>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</si>
  <si>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</si>
  <si>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</si>
  <si>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</si>
  <si>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</si>
  <si>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</si>
  <si>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</si>
  <si>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</si>
  <si>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</si>
  <si>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</si>
  <si>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</si>
  <si>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</si>
  <si>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</si>
  <si>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</si>
  <si>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</si>
  <si>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</si>
  <si>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</si>
  <si>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</si>
  <si>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</si>
  <si>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</si>
  <si>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</si>
  <si>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</si>
  <si>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</si>
  <si>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</si>
  <si>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</si>
  <si>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</si>
  <si>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</si>
  <si>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</si>
  <si>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</si>
  <si>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</si>
  <si>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</si>
  <si>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</si>
  <si>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</si>
  <si>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</si>
  <si>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</si>
  <si>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</si>
  <si>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</si>
  <si>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</si>
  <si>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</si>
  <si>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</si>
  <si>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</si>
  <si>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</si>
  <si>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</si>
  <si>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</si>
  <si>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</si>
  <si>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</si>
  <si>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</si>
  <si>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</si>
  <si>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</si>
  <si>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</si>
  <si>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</si>
  <si>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</si>
  <si>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</si>
  <si>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</si>
  <si>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</si>
  <si>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</si>
  <si>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</si>
  <si>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</si>
  <si>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</si>
  <si>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</si>
  <si>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</si>
  <si>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</si>
  <si>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</si>
  <si>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</si>
  <si>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</si>
  <si>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</si>
  <si>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</si>
  <si>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</si>
  <si>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</si>
  <si>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</si>
  <si>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</si>
  <si>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</si>
  <si>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</si>
  <si>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</si>
  <si>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</si>
  <si>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</si>
  <si>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</si>
  <si>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</si>
  <si>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</si>
  <si>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</si>
  <si>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</si>
  <si>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</si>
  <si>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</si>
  <si>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</si>
  <si>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</si>
  <si>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</si>
  <si>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</si>
  <si>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</si>
  <si>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</si>
  <si>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</si>
  <si>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</si>
  <si>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</si>
  <si>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</si>
  <si>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</si>
  <si>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</si>
  <si>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</si>
  <si>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</si>
  <si>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</si>
  <si>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</si>
  <si>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</si>
  <si>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</si>
  <si>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</si>
  <si>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</si>
  <si>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</si>
  <si>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</si>
  <si>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</si>
  <si>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</si>
  <si>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</si>
  <si>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</si>
  <si>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</si>
  <si>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</si>
  <si>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</si>
  <si>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</si>
  <si>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</si>
  <si>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</si>
  <si>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</si>
  <si>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</si>
  <si>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</si>
  <si>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</si>
  <si>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</si>
  <si>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</si>
  <si>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</si>
  <si>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</si>
  <si>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</si>
  <si>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</si>
  <si>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</si>
  <si>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</si>
  <si>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</si>
  <si>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</si>
  <si>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</si>
  <si>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</si>
  <si>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</si>
  <si>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</si>
  <si>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</si>
  <si>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</si>
  <si>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</si>
  <si>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</si>
  <si>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</si>
  <si>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</si>
  <si>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</si>
  <si>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</si>
  <si>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</si>
  <si>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</si>
  <si>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</si>
  <si>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</si>
  <si>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</si>
  <si>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</si>
  <si>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</si>
  <si>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</si>
  <si>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</si>
  <si>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</si>
  <si>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</si>
  <si>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</si>
  <si>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</si>
  <si>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</si>
  <si>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</si>
  <si>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</si>
  <si>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</si>
  <si>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</si>
  <si>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</si>
  <si>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</si>
  <si>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</si>
  <si>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</si>
  <si>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</si>
  <si>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</si>
  <si>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</si>
  <si>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</si>
  <si>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</si>
  <si>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</si>
  <si>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</si>
  <si>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</si>
  <si>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</si>
  <si>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</si>
  <si>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</si>
  <si>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</si>
  <si>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</si>
  <si>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</si>
  <si>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</si>
  <si>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</si>
  <si>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</si>
  <si>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</si>
  <si>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</si>
  <si>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</si>
  <si>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</si>
  <si>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</si>
  <si>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</si>
  <si>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</si>
  <si>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</si>
  <si>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</si>
  <si>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</si>
  <si>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</si>
  <si>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</si>
  <si>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</si>
  <si>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</si>
  <si>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</si>
  <si>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</si>
  <si>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</si>
  <si>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</si>
  <si>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</si>
  <si>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</si>
  <si>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</si>
  <si>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</si>
  <si>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</si>
  <si>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</si>
  <si>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</si>
  <si>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</si>
  <si>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</si>
  <si>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</si>
  <si>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</si>
  <si>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</si>
  <si>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</si>
  <si>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</si>
  <si>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</si>
  <si>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</si>
  <si>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</si>
  <si>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</si>
  <si>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</si>
  <si>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</si>
  <si>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</si>
  <si>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</si>
  <si>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</si>
  <si>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</si>
  <si>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</si>
  <si>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</si>
  <si>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</si>
  <si>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</si>
  <si>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</si>
  <si>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</si>
  <si>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</si>
  <si>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</si>
  <si>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</si>
  <si>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</si>
  <si>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</si>
  <si>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</si>
  <si>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</si>
  <si>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</si>
  <si>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</si>
  <si>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</si>
  <si>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</si>
  <si>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</si>
  <si>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</si>
  <si>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</si>
  <si>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</si>
  <si>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</si>
  <si>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</si>
  <si>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</si>
  <si>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</si>
  <si>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</si>
  <si>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</si>
  <si>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</si>
  <si>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</si>
  <si>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</si>
  <si>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</si>
  <si>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</si>
  <si>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</si>
  <si>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</si>
  <si>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</si>
  <si>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</si>
  <si>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</si>
  <si>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</si>
  <si>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</si>
  <si>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</si>
  <si>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</si>
  <si>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</si>
  <si>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</si>
  <si>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</si>
  <si>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</si>
  <si>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</si>
  <si>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</si>
  <si>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</si>
  <si>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</si>
  <si>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</si>
  <si>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</si>
  <si>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</si>
  <si>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</si>
  <si>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</si>
  <si>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</si>
  <si>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</si>
  <si>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</si>
  <si>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</si>
  <si>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</si>
  <si>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</si>
  <si>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</si>
  <si>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</si>
  <si>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</si>
  <si>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</si>
  <si>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</si>
  <si>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</si>
  <si>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</si>
  <si>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</si>
  <si>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</si>
  <si>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</si>
  <si>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</si>
  <si>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</si>
  <si>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</si>
  <si>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</si>
  <si>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</si>
  <si>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</si>
  <si>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</si>
  <si>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</si>
  <si>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</si>
  <si>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</si>
  <si>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</si>
  <si>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</si>
  <si>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</si>
  <si>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</si>
  <si>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</si>
  <si>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</si>
  <si>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</si>
  <si>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</si>
  <si>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</si>
  <si>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</si>
  <si>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</si>
  <si>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</si>
  <si>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</si>
  <si>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</si>
  <si>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</si>
  <si>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</si>
  <si>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</si>
  <si>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</si>
  <si>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</si>
  <si>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</si>
  <si>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</si>
  <si>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</si>
  <si>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</si>
  <si>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</si>
  <si>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</si>
  <si>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</si>
  <si>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</si>
  <si>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</si>
  <si>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</si>
  <si>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</si>
  <si>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</si>
  <si>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</si>
  <si>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</si>
  <si>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</si>
  <si>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</si>
  <si>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</si>
  <si>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</si>
  <si>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</si>
  <si>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</si>
  <si>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</si>
  <si>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</si>
  <si>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</si>
  <si>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</si>
  <si>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</si>
  <si>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</si>
  <si>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</si>
  <si>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</si>
  <si>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</si>
  <si>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</si>
  <si>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</si>
  <si>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</si>
  <si>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</si>
  <si>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</si>
  <si>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</si>
  <si>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</si>
  <si>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</si>
  <si>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</si>
  <si>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</si>
  <si>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</si>
  <si>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</si>
  <si>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</si>
  <si>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</si>
  <si>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</si>
  <si>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</si>
  <si>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</si>
  <si>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</si>
  <si>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</si>
  <si>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</si>
  <si>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</si>
  <si>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</si>
  <si>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</si>
  <si>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</si>
  <si>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</si>
  <si>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</si>
  <si>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</si>
  <si>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</si>
  <si>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</si>
  <si>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</si>
  <si>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</si>
  <si>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</si>
  <si>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</si>
  <si>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</si>
  <si>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</si>
  <si>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</si>
  <si>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</si>
  <si>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</si>
  <si>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</si>
  <si>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</si>
  <si>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</si>
  <si>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</si>
  <si>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</si>
  <si>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</si>
  <si>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</si>
  <si>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</si>
  <si>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</si>
  <si>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</si>
  <si>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</si>
  <si>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</si>
  <si>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</si>
  <si>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</si>
  <si>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</si>
  <si>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</si>
  <si>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APAURIN</t>
  </si>
  <si>
    <t>INJ 10X2ML/10MG</t>
  </si>
  <si>
    <t>APO-IBUPROFEN 400 MG</t>
  </si>
  <si>
    <t>POR TBL FLM 100X400MG</t>
  </si>
  <si>
    <t>AQUA PRO INJECTIONE BRAUN</t>
  </si>
  <si>
    <t>INJ SOL 20X10ML-PLA</t>
  </si>
  <si>
    <t>ARDEANUTRISOL G 40</t>
  </si>
  <si>
    <t>INF 1X80ML</t>
  </si>
  <si>
    <t>ASCORUTIN (BLISTR)</t>
  </si>
  <si>
    <t>TBL OBD 50</t>
  </si>
  <si>
    <t>ATARALGIN</t>
  </si>
  <si>
    <t>POR TBL NOB 20</t>
  </si>
  <si>
    <t>P</t>
  </si>
  <si>
    <t>AULIN</t>
  </si>
  <si>
    <t>TBL 15X100MG</t>
  </si>
  <si>
    <t>BETALOC ZOK 25 MG</t>
  </si>
  <si>
    <t>TBL RET 28X25MG</t>
  </si>
  <si>
    <t>Carbosorb tbl.20-blistr</t>
  </si>
  <si>
    <t>CODEIN SLOVAKOFARMA 30MG</t>
  </si>
  <si>
    <t>TBL 10X30MG-BLISTR</t>
  </si>
  <si>
    <t>DUPHALAC</t>
  </si>
  <si>
    <t>667MG/ML POR SOL 1X500ML HDP</t>
  </si>
  <si>
    <t>ECOLAV Výplach očí 100ml</t>
  </si>
  <si>
    <t>100 ml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</si>
  <si>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</si>
  <si>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</si>
  <si>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</si>
  <si>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</si>
  <si>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</si>
  <si>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</si>
  <si>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HELICID 20 ZENTIVA</t>
  </si>
  <si>
    <t>POR CPS ETD 28X20MG</t>
  </si>
  <si>
    <t>POR CPS ETD 90X20MG</t>
  </si>
  <si>
    <t>HEPAROID LECIVA</t>
  </si>
  <si>
    <t>UNG 1X30GM</t>
  </si>
  <si>
    <t>IBALGIN 200</t>
  </si>
  <si>
    <t>POR TBL FLM 24X200MG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</si>
  <si>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</si>
  <si>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</si>
  <si>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</si>
  <si>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</si>
  <si>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</si>
  <si>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</si>
  <si>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</si>
  <si>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3</t>
  </si>
  <si>
    <t>POR TBL NOB 30X3MG</t>
  </si>
  <si>
    <t>MAGNESIUM SULFURICUM BIOTIKA</t>
  </si>
  <si>
    <t>INJ 5X10ML 10%</t>
  </si>
  <si>
    <t>MUCOSOLVAN</t>
  </si>
  <si>
    <t>POR GTT SOL+INH SOL 60ML</t>
  </si>
  <si>
    <t>NASIVIN 0,05%</t>
  </si>
  <si>
    <t>NAS GTT SOL 10ML</t>
  </si>
  <si>
    <t>NAS SPR SOL 10ML-SK</t>
  </si>
  <si>
    <t>NASIVIN Sensitive 0,025%</t>
  </si>
  <si>
    <t>nas.spr.sol.1x10ml</t>
  </si>
  <si>
    <t>NITROGLYCERIN SLOVAKOFARMA</t>
  </si>
  <si>
    <t>TBL 20X0.5MG</t>
  </si>
  <si>
    <t>NOVALGIN</t>
  </si>
  <si>
    <t>TBL OBD 20X500MG</t>
  </si>
  <si>
    <t>PANCREOLAN FORTE</t>
  </si>
  <si>
    <t>TBL ENT 30X220MG</t>
  </si>
  <si>
    <t>PARALEN 500</t>
  </si>
  <si>
    <t>POR TBL NOB 12X500MG</t>
  </si>
  <si>
    <t>PREDNISON 20 LECIVA</t>
  </si>
  <si>
    <t>TBL 20X20MG(BLISTR)</t>
  </si>
  <si>
    <t>SANVAL 10 MG</t>
  </si>
  <si>
    <t>POR TBL FLM 20X10MG</t>
  </si>
  <si>
    <t>VERAL 1% GEL</t>
  </si>
  <si>
    <t>DRM GEL 1X50GM II</t>
  </si>
  <si>
    <t>Vitar Soda tbl.150</t>
  </si>
  <si>
    <t>neleč.</t>
  </si>
  <si>
    <t>ZOLPIDEM MYLAN</t>
  </si>
  <si>
    <t>ATROVENT 0.025%</t>
  </si>
  <si>
    <t>INH SOL 1X20ML</t>
  </si>
  <si>
    <t>CALCIUM BIOTIKA</t>
  </si>
  <si>
    <t>INJ 10X10ML/1GM</t>
  </si>
  <si>
    <t>DEXAMED</t>
  </si>
  <si>
    <t>INJ 10X2ML/8MG</t>
  </si>
  <si>
    <t>DIAZEPAM SLOVAKOFARMA</t>
  </si>
  <si>
    <t>TBL 20X5MG</t>
  </si>
  <si>
    <t>DITHIADEN</t>
  </si>
  <si>
    <t>INJ 10X2ML</t>
  </si>
  <si>
    <t>DZ OCTENISEPT 250 ml</t>
  </si>
  <si>
    <t>sprej</t>
  </si>
  <si>
    <t>FUROSEMID BIOTIKA</t>
  </si>
  <si>
    <t>INJ 5X2ML/20MG</t>
  </si>
  <si>
    <t>CHLORID SODNÝ 0,9% BRAUN</t>
  </si>
  <si>
    <t>INF SOL 20X100MLPELAH</t>
  </si>
  <si>
    <t>INF SOL 10X250MLPELAH</t>
  </si>
  <si>
    <t>KL BARVA NA  DETI 20 g</t>
  </si>
  <si>
    <t>NATRIUM CHLORATUM BIOTIKA ISOT.</t>
  </si>
  <si>
    <t>INJ 10X10ML</t>
  </si>
  <si>
    <t>NITROMINT</t>
  </si>
  <si>
    <t>0,4MG/DÁV SPR SLG 10G II</t>
  </si>
  <si>
    <t>STADALAX</t>
  </si>
  <si>
    <t>POR TBL OBD 20X5MG</t>
  </si>
  <si>
    <t>SUPPOSITORIA GLYCERINI LECIVA</t>
  </si>
  <si>
    <t>SUP 10X2.35GM</t>
  </si>
  <si>
    <t>TENSAMIN</t>
  </si>
  <si>
    <t>INJ 10X5ML</t>
  </si>
  <si>
    <t>TENSIOMIN</t>
  </si>
  <si>
    <t>TBL 30X25MG</t>
  </si>
  <si>
    <t>VENTOLIN INHALER N</t>
  </si>
  <si>
    <t>INHSUSPSS200X100RG</t>
  </si>
  <si>
    <t>léky - RTG diagnostika ZUL (LEK)</t>
  </si>
  <si>
    <t>RAPISCAN 400 MCG</t>
  </si>
  <si>
    <t>INJ SOL 1X5ML</t>
  </si>
  <si>
    <t>0,9 % SODIUM CHLORIDE KABI</t>
  </si>
  <si>
    <t>1x1000 ml FFlx</t>
  </si>
  <si>
    <t>0.9% W/V SODIUM CHLORIDE I.V.</t>
  </si>
  <si>
    <t>INJ 20X10ML</t>
  </si>
  <si>
    <t>INJ 20X20ML</t>
  </si>
  <si>
    <t>ANALGIN</t>
  </si>
  <si>
    <t>INJ SOL 5X5ML</t>
  </si>
  <si>
    <t>ARDEAOSMOSOL MA 20</t>
  </si>
  <si>
    <t>200G/L INF SOL 10X200ML</t>
  </si>
  <si>
    <t>ARDEAOSMOSOL MA 20 (Mannitol)</t>
  </si>
  <si>
    <t>INF 1X200ML</t>
  </si>
  <si>
    <t>BUSCOPAN</t>
  </si>
  <si>
    <t>INJ 5X1ML/20MG</t>
  </si>
  <si>
    <t>CALCIUM CHLORATUM BIOTIKA</t>
  </si>
  <si>
    <t>TBL 20X2MG</t>
  </si>
  <si>
    <t>Dobutamin Admeda 250 inf.sol50ml</t>
  </si>
  <si>
    <t>HEPARIN LECIVA</t>
  </si>
  <si>
    <t>INJ 1X10ML/50KU</t>
  </si>
  <si>
    <t>INF SOL 10X500MLPELAH</t>
  </si>
  <si>
    <t>INF SOL 10X1000MLPLAH</t>
  </si>
  <si>
    <t>LEXAURIN</t>
  </si>
  <si>
    <t>TBL 30X1.5MG</t>
  </si>
  <si>
    <t>MABRON</t>
  </si>
  <si>
    <t>INJ SOL 5X2ML</t>
  </si>
  <si>
    <t>NOVORAPID 100 U/ML</t>
  </si>
  <si>
    <t>INJ SOL 1X10ML</t>
  </si>
  <si>
    <t>IOMERON 400</t>
  </si>
  <si>
    <t>INJ SOL 1X200ML</t>
  </si>
  <si>
    <t>MICROPAQUE CT</t>
  </si>
  <si>
    <t>SUS 1X2000ML/100GM</t>
  </si>
  <si>
    <t>ULTRAVIST 370</t>
  </si>
  <si>
    <t>INJ SOL 8X500ML</t>
  </si>
  <si>
    <t>ULTRAVIST-370</t>
  </si>
  <si>
    <t>INJ 10X50ML</t>
  </si>
  <si>
    <t>INJ 10X100ML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</si>
  <si>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</si>
  <si>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</si>
  <si>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</si>
  <si>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</si>
  <si>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</si>
  <si>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</si>
  <si>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A06AD11 - LAKTULÓZA</t>
  </si>
  <si>
    <t>A10AB05 - INZULIN ASPART</t>
  </si>
  <si>
    <t>H03AA01 - LEVOTHYROXIN, SODNÁ SŮL</t>
  </si>
  <si>
    <t>M01AX17 - NIMESULID</t>
  </si>
  <si>
    <t>N02BB02 - SODNÁ SŮL METAMIZOLU</t>
  </si>
  <si>
    <t>N05CF02 - ZOLPIDEM</t>
  </si>
  <si>
    <t>R03AC02 - SALBUTAMOL</t>
  </si>
  <si>
    <t>V08AB05 - JOPROMID</t>
  </si>
  <si>
    <t>V08AB10 - JOMEPROL</t>
  </si>
  <si>
    <t>A06AD11</t>
  </si>
  <si>
    <t>215715</t>
  </si>
  <si>
    <t>667G/L POR SOL 1X500ML HDP</t>
  </si>
  <si>
    <t>H03AA01</t>
  </si>
  <si>
    <t>147458</t>
  </si>
  <si>
    <t>EUTHYROX</t>
  </si>
  <si>
    <t>112MCG TBL NOB 100 II</t>
  </si>
  <si>
    <t>169714</t>
  </si>
  <si>
    <t>LETROX</t>
  </si>
  <si>
    <t>125MCG TBL NOB 100</t>
  </si>
  <si>
    <t>187425</t>
  </si>
  <si>
    <t>50MCG TBL NOB 100</t>
  </si>
  <si>
    <t>187427</t>
  </si>
  <si>
    <t>100MCG TBL NOB 100</t>
  </si>
  <si>
    <t>69189</t>
  </si>
  <si>
    <t>M01AX17</t>
  </si>
  <si>
    <t>12891</t>
  </si>
  <si>
    <t>100MG TBL NOB 15</t>
  </si>
  <si>
    <t>N02BB02</t>
  </si>
  <si>
    <t>55823</t>
  </si>
  <si>
    <t>NOVALGIN TABLETY</t>
  </si>
  <si>
    <t>500MG TBL FLM 20</t>
  </si>
  <si>
    <t>N05CF02</t>
  </si>
  <si>
    <t>146894</t>
  </si>
  <si>
    <t>10MG TBL FLM 20</t>
  </si>
  <si>
    <t>R03AC02</t>
  </si>
  <si>
    <t>31934</t>
  </si>
  <si>
    <t>100MCG/DÁV INH SUS PSS 200DÁV</t>
  </si>
  <si>
    <t>A10AB05</t>
  </si>
  <si>
    <t>26786</t>
  </si>
  <si>
    <t>NOVORAPID</t>
  </si>
  <si>
    <t>100U/ML INJ SOL 1X10ML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</si>
  <si>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</si>
  <si>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</si>
  <si>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</si>
  <si>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</si>
  <si>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</si>
  <si>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</si>
  <si>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</si>
  <si>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</si>
  <si>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</si>
  <si>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V08AB10</t>
  </si>
  <si>
    <t>22077</t>
  </si>
  <si>
    <t>400MG/ML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</si>
  <si>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</si>
  <si>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</si>
  <si>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</si>
  <si>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</si>
  <si>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</si>
  <si>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</si>
  <si>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</si>
  <si>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</si>
  <si>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</si>
  <si>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</si>
  <si>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</si>
  <si>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</si>
  <si>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</si>
  <si>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</si>
  <si>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 xml:space="preserve"> </t>
  </si>
  <si>
    <t>* Legenda</t>
  </si>
  <si>
    <t>DIAPZT = Pomůcky pro diabetiky, jejichž název začíná slovem "Pumpa"</t>
  </si>
  <si>
    <t>Budíková Miroslava</t>
  </si>
  <si>
    <t>Formánek Radim</t>
  </si>
  <si>
    <t>Henzlová Lenka</t>
  </si>
  <si>
    <t>Kamínek Milan</t>
  </si>
  <si>
    <t>Koranda Pavel</t>
  </si>
  <si>
    <t>Metelková Iva</t>
  </si>
  <si>
    <t>Páterová Jana</t>
  </si>
  <si>
    <t>Polzerová Hana</t>
  </si>
  <si>
    <t>Quinn Libuše</t>
  </si>
  <si>
    <t>LEVOTHYROXIN, SODNÁ SŮL</t>
  </si>
  <si>
    <t>147464</t>
  </si>
  <si>
    <t>137MCG TBL NOB 100 I</t>
  </si>
  <si>
    <t>172044</t>
  </si>
  <si>
    <t>150MCG TBL NOB 100</t>
  </si>
  <si>
    <t>46692</t>
  </si>
  <si>
    <t>75MCG TBL NOB 100</t>
  </si>
  <si>
    <t>46694</t>
  </si>
  <si>
    <t>97186</t>
  </si>
  <si>
    <t>100MCG TBL NOB 100 I</t>
  </si>
  <si>
    <t>OMEPRAZOL</t>
  </si>
  <si>
    <t>25365</t>
  </si>
  <si>
    <t>20MG CPS ETD 28</t>
  </si>
  <si>
    <t>PREDNISON</t>
  </si>
  <si>
    <t>2963</t>
  </si>
  <si>
    <t>PREDNISON 20 LÉČIVA</t>
  </si>
  <si>
    <t>20MG TBL NOB 20</t>
  </si>
  <si>
    <t>147462</t>
  </si>
  <si>
    <t>200MCG TBL NOB 100 II</t>
  </si>
  <si>
    <t>69191</t>
  </si>
  <si>
    <t>199576</t>
  </si>
  <si>
    <t>ELTROXIN</t>
  </si>
  <si>
    <t>115318</t>
  </si>
  <si>
    <t>20MG CPS ETD 90</t>
  </si>
  <si>
    <t>LIOTHYRONIN, SODNÁ SŮL</t>
  </si>
  <si>
    <t>185376</t>
  </si>
  <si>
    <t>CYNOMEL</t>
  </si>
  <si>
    <t>0,025MG TBL NOB 30</t>
  </si>
  <si>
    <t>BISOPROLOL</t>
  </si>
  <si>
    <t>47740</t>
  </si>
  <si>
    <t>RIVOCOR 5</t>
  </si>
  <si>
    <t>5MG TBL FLM 30</t>
  </si>
  <si>
    <t>BROMAZEPAM</t>
  </si>
  <si>
    <t>216680</t>
  </si>
  <si>
    <t>3MG TBL NOB 28</t>
  </si>
  <si>
    <t>FAMOTIDIN</t>
  </si>
  <si>
    <t>59595</t>
  </si>
  <si>
    <t>FAMOSAN</t>
  </si>
  <si>
    <t>20MG TBL FLM 50</t>
  </si>
  <si>
    <t>CHOLEKALCIFEROL</t>
  </si>
  <si>
    <t>12023</t>
  </si>
  <si>
    <t>VIGANTOL</t>
  </si>
  <si>
    <t>0,5MG/ML POR GTT SOL 1X10ML</t>
  </si>
  <si>
    <t>184245</t>
  </si>
  <si>
    <t>115317</t>
  </si>
  <si>
    <t>132526</t>
  </si>
  <si>
    <t>HELICID 10</t>
  </si>
  <si>
    <t>10MG CPS ETD 28</t>
  </si>
  <si>
    <t>25366</t>
  </si>
  <si>
    <t>PERINDOPRIL A DIURETIKA</t>
  </si>
  <si>
    <t>122685</t>
  </si>
  <si>
    <t>PRESTARIUM NEO COMBI</t>
  </si>
  <si>
    <t>5MG/1,25MG TBL FLM 30</t>
  </si>
  <si>
    <t>147454</t>
  </si>
  <si>
    <t>88MCG TBL NOB 100 II</t>
  </si>
  <si>
    <t>METOPROLOL</t>
  </si>
  <si>
    <t>32225</t>
  </si>
  <si>
    <t>BETALOC ZOK</t>
  </si>
  <si>
    <t>25MG TBL PRO 28</t>
  </si>
  <si>
    <t>Perindopril</t>
  </si>
  <si>
    <t>101203</t>
  </si>
  <si>
    <t>PRESTARIUM NEO</t>
  </si>
  <si>
    <t>5MG TBL FLM 20</t>
  </si>
  <si>
    <t>269</t>
  </si>
  <si>
    <t>PREDNISON 5 LÉČIVA</t>
  </si>
  <si>
    <t>5MG TBL NOB 20</t>
  </si>
  <si>
    <t>ALOPURINOL</t>
  </si>
  <si>
    <t>127260</t>
  </si>
  <si>
    <t>ALOPURINOL SANDOZ</t>
  </si>
  <si>
    <t>100MG TBL NOB 30</t>
  </si>
  <si>
    <t>AMOXICILIN A ENZYMOVÝ INHIBITOR</t>
  </si>
  <si>
    <t>132950</t>
  </si>
  <si>
    <t>AMOKSIKLAV 1 G</t>
  </si>
  <si>
    <t>875MG/125MG TBL FLM 14</t>
  </si>
  <si>
    <t>ATORVASTATIN</t>
  </si>
  <si>
    <t>93015</t>
  </si>
  <si>
    <t>SORTIS</t>
  </si>
  <si>
    <t>10MG TBL FLM 100</t>
  </si>
  <si>
    <t>BETAMETHASON A ANTIBIOTIKA</t>
  </si>
  <si>
    <t>17170</t>
  </si>
  <si>
    <t>BELOGENT</t>
  </si>
  <si>
    <t>0,5MG/G+1MG/G CRM 30G</t>
  </si>
  <si>
    <t>DESLORATADIN</t>
  </si>
  <si>
    <t>26330</t>
  </si>
  <si>
    <t>AERIUS</t>
  </si>
  <si>
    <t>5MG TBL FLM 50</t>
  </si>
  <si>
    <t>27899</t>
  </si>
  <si>
    <t>5MG TBL FLM 90</t>
  </si>
  <si>
    <t>DIOSMIN, KOMBINACE</t>
  </si>
  <si>
    <t>132908</t>
  </si>
  <si>
    <t>DETRALEX</t>
  </si>
  <si>
    <t>500MG TBL FLM 120</t>
  </si>
  <si>
    <t>Jiná</t>
  </si>
  <si>
    <t>98629</t>
  </si>
  <si>
    <t>Jiný</t>
  </si>
  <si>
    <t>Jiná antibiotika pro lokální aplikaci</t>
  </si>
  <si>
    <t>1066</t>
  </si>
  <si>
    <t>FRAMYKOIN</t>
  </si>
  <si>
    <t>250IU/G+5,2MG/G UNG 10G</t>
  </si>
  <si>
    <t>KODEIN</t>
  </si>
  <si>
    <t>90</t>
  </si>
  <si>
    <t>CODEIN SLOVAKOFARMA</t>
  </si>
  <si>
    <t>30MG TBL NOB 10</t>
  </si>
  <si>
    <t>KYSELINA ACETYLSALICYLOVÁ</t>
  </si>
  <si>
    <t>155782</t>
  </si>
  <si>
    <t>GODASAL 100</t>
  </si>
  <si>
    <t>100MG/50MG TBL NOB 100</t>
  </si>
  <si>
    <t>LÉČIVA K TERAPII ONEMOCNĚNÍ JATER</t>
  </si>
  <si>
    <t>125753</t>
  </si>
  <si>
    <t>ESSENTIALE FORTE N</t>
  </si>
  <si>
    <t>300MG CPS DUR 100</t>
  </si>
  <si>
    <t>147452</t>
  </si>
  <si>
    <t>88MCG TBL NOB 100 I</t>
  </si>
  <si>
    <t>147466</t>
  </si>
  <si>
    <t>137MCG TBL NOB 100 II</t>
  </si>
  <si>
    <t>30021</t>
  </si>
  <si>
    <t>47133</t>
  </si>
  <si>
    <t>LETROX 150</t>
  </si>
  <si>
    <t>POR TBL NOB 100X150RG</t>
  </si>
  <si>
    <t>MIRTAZAPIN</t>
  </si>
  <si>
    <t>146071</t>
  </si>
  <si>
    <t>MIRTAZAPIN MYLAN</t>
  </si>
  <si>
    <t>30MG POR TBL DIS 30</t>
  </si>
  <si>
    <t>215606</t>
  </si>
  <si>
    <t>122690</t>
  </si>
  <si>
    <t>5MG/1,25MG TBL FLM 90</t>
  </si>
  <si>
    <t>SERTRALIN</t>
  </si>
  <si>
    <t>53950</t>
  </si>
  <si>
    <t>ZOLOFT</t>
  </si>
  <si>
    <t>50MG TBL FLM 28</t>
  </si>
  <si>
    <t>SODNÁ SŮL METAMIZOLU</t>
  </si>
  <si>
    <t>SPAZMOLYTIKA, PSYCHOLEPTIKA A ANALGETIKA V KOMBINACI</t>
  </si>
  <si>
    <t>91261</t>
  </si>
  <si>
    <t>SPASMOPAN</t>
  </si>
  <si>
    <t>500MG/19,2MG/10MG/0,1MG SUP 5</t>
  </si>
  <si>
    <t>TRIAMCINOLON A ANTISEPTIKA</t>
  </si>
  <si>
    <t>4178</t>
  </si>
  <si>
    <t>TRIAMCINOLON E LÉČIVA</t>
  </si>
  <si>
    <t>1MG/G+10MG/G UNG 1X20G</t>
  </si>
  <si>
    <t>ZOLPIDEM</t>
  </si>
  <si>
    <t>146893</t>
  </si>
  <si>
    <t>16286</t>
  </si>
  <si>
    <t>STILNOX</t>
  </si>
  <si>
    <t>PIOGLITAZON</t>
  </si>
  <si>
    <t>193032</t>
  </si>
  <si>
    <t>PIOGLITAZON ACTAVIS</t>
  </si>
  <si>
    <t>30MG TBL NOB 28 KALBLI</t>
  </si>
  <si>
    <t>ITOPRIDUM</t>
  </si>
  <si>
    <t>166760</t>
  </si>
  <si>
    <t>KINITO</t>
  </si>
  <si>
    <t>50MG TBL FLM 100</t>
  </si>
  <si>
    <t>TRETINOIN, KOMBINACE</t>
  </si>
  <si>
    <t>181542</t>
  </si>
  <si>
    <t>ACNATAC</t>
  </si>
  <si>
    <t>10MG/G+0,25MG/G GEL 30G</t>
  </si>
  <si>
    <t>Acetylcystein</t>
  </si>
  <si>
    <t>181090</t>
  </si>
  <si>
    <t>ACC SIRUP PRO DĚTI</t>
  </si>
  <si>
    <t>20MG/ML SIR 1X100ML</t>
  </si>
  <si>
    <t>ANTIBIOTIKA V KOMBINACI S OSTATNÍMI LÉČIVY</t>
  </si>
  <si>
    <t>1077</t>
  </si>
  <si>
    <t>OPHTHALMO-FRAMYKOIN COMP.</t>
  </si>
  <si>
    <t>OPH UNG 5G</t>
  </si>
  <si>
    <t>AZITHROMYCIN</t>
  </si>
  <si>
    <t>155861</t>
  </si>
  <si>
    <t>SUMAMED</t>
  </si>
  <si>
    <t>125MG TBL FLM 6</t>
  </si>
  <si>
    <t>28839</t>
  </si>
  <si>
    <t>0,5MG/ML POR SOL 120ML+LŽIČKA</t>
  </si>
  <si>
    <t>FENTERMIN</t>
  </si>
  <si>
    <t>97375</t>
  </si>
  <si>
    <t>ADIPEX RETARD</t>
  </si>
  <si>
    <t>15MG CPS RML 30</t>
  </si>
  <si>
    <t>84003</t>
  </si>
  <si>
    <t>RECTODELT</t>
  </si>
  <si>
    <t>100MG SUP 6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</si>
  <si>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</si>
  <si>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</si>
  <si>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</si>
  <si>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</si>
  <si>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</si>
  <si>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</si>
  <si>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</si>
  <si>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</si>
  <si>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85524</t>
  </si>
  <si>
    <t>AMOKSIKLAV 375 MG</t>
  </si>
  <si>
    <t>250MG/125MG TBL FLM 21</t>
  </si>
  <si>
    <t>86148</t>
  </si>
  <si>
    <t>AUGMENTIN 625 MG</t>
  </si>
  <si>
    <t>500MG/125MG TBL FLM 21 II</t>
  </si>
  <si>
    <t>BILASTIN</t>
  </si>
  <si>
    <t>148675</t>
  </si>
  <si>
    <t>XADOS</t>
  </si>
  <si>
    <t>20MG TBL NOB 50</t>
  </si>
  <si>
    <t>176913</t>
  </si>
  <si>
    <t>94164</t>
  </si>
  <si>
    <t>CONCOR 5</t>
  </si>
  <si>
    <t>CETIRIZIN</t>
  </si>
  <si>
    <t>99600</t>
  </si>
  <si>
    <t>ZODAC</t>
  </si>
  <si>
    <t>10MG TBL FLM 90</t>
  </si>
  <si>
    <t>DEXAMETHASON A ANTIINFEKTIVA</t>
  </si>
  <si>
    <t>180988</t>
  </si>
  <si>
    <t>GENTADEX</t>
  </si>
  <si>
    <t>5MG/ML+1MG/ML OPH GTT SOL 1X5M</t>
  </si>
  <si>
    <t>Digoxin</t>
  </si>
  <si>
    <t>83318</t>
  </si>
  <si>
    <t>DIGOXIN 0,125 LÉČIVA</t>
  </si>
  <si>
    <t>0,125MG TBL NOB 30</t>
  </si>
  <si>
    <t>DOXYCYKLIN</t>
  </si>
  <si>
    <t>97654</t>
  </si>
  <si>
    <t>DOXYBENE</t>
  </si>
  <si>
    <t>100MG CPS MOL 10</t>
  </si>
  <si>
    <t>DROTAVERIN</t>
  </si>
  <si>
    <t>107807</t>
  </si>
  <si>
    <t>NO-SPA</t>
  </si>
  <si>
    <t>40MG TBL NOB 20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</si>
  <si>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</si>
  <si>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</si>
  <si>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</si>
  <si>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</si>
  <si>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</si>
  <si>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</si>
  <si>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</si>
  <si>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</si>
  <si>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999999</t>
  </si>
  <si>
    <t>201970</t>
  </si>
  <si>
    <t>PAMYCON NA PŘÍPRAVU KAPEK</t>
  </si>
  <si>
    <t>33000IU/2500IU DRM PLV SOL 1</t>
  </si>
  <si>
    <t>KLARITHROMYCIN</t>
  </si>
  <si>
    <t>75490</t>
  </si>
  <si>
    <t>KLACID 250</t>
  </si>
  <si>
    <t>250MG TBL FLM 14</t>
  </si>
  <si>
    <t>56992</t>
  </si>
  <si>
    <t>15MG TBL NOB 10</t>
  </si>
  <si>
    <t>KOMBINACE RŮZNÝCH ANTIBIOTIK</t>
  </si>
  <si>
    <t>1076</t>
  </si>
  <si>
    <t>OPHTHALMO-FRAMYKOIN</t>
  </si>
  <si>
    <t>LEVOCETIRIZIN</t>
  </si>
  <si>
    <t>62806</t>
  </si>
  <si>
    <t>XYZAL</t>
  </si>
  <si>
    <t>0,5MG/ML POR SOL 1X200ML</t>
  </si>
  <si>
    <t>199575</t>
  </si>
  <si>
    <t>MEDROXYPROGESTERON A ESTROGEN</t>
  </si>
  <si>
    <t>14628</t>
  </si>
  <si>
    <t>DIVINA</t>
  </si>
  <si>
    <t>2MG+2MG/10MG TBL NOB 3X21</t>
  </si>
  <si>
    <t>NIFUROXAZID</t>
  </si>
  <si>
    <t>155871</t>
  </si>
  <si>
    <t>ERCEFURYL 200 MG CPS.</t>
  </si>
  <si>
    <t>200MG CPS DUR 14</t>
  </si>
  <si>
    <t>NIMESULID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</si>
  <si>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</si>
  <si>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</si>
  <si>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</si>
  <si>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</si>
  <si>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</si>
  <si>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</si>
  <si>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</si>
  <si>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96382</t>
  </si>
  <si>
    <t>2MG+MG/1MG+1MG TBL FLM 1X28</t>
  </si>
  <si>
    <t>101211</t>
  </si>
  <si>
    <t>162012</t>
  </si>
  <si>
    <t>10MG/2,5MG TBL FLM 90</t>
  </si>
  <si>
    <t>17965</t>
  </si>
  <si>
    <t>ASENTRA 50</t>
  </si>
  <si>
    <t>50MG TBL FLM 84</t>
  </si>
  <si>
    <t>THIAMAZOL</t>
  </si>
  <si>
    <t>87149</t>
  </si>
  <si>
    <t>THYROZOL 10</t>
  </si>
  <si>
    <t>10MG TBL FLM 50</t>
  </si>
  <si>
    <t>198058</t>
  </si>
  <si>
    <t>SANVAL</t>
  </si>
  <si>
    <t>DIENOGEST A ETHINYLESTRADIOL</t>
  </si>
  <si>
    <t>132824</t>
  </si>
  <si>
    <t>BONADEA</t>
  </si>
  <si>
    <t>2MG/0,03MG TBL FLM 3X21</t>
  </si>
  <si>
    <t>53853</t>
  </si>
  <si>
    <t>KLACID 500</t>
  </si>
  <si>
    <t>500MG TBL FLM 14</t>
  </si>
  <si>
    <t>132644</t>
  </si>
  <si>
    <t>500MG TBL NOB 14</t>
  </si>
  <si>
    <t>Meloxikam</t>
  </si>
  <si>
    <t>112561</t>
  </si>
  <si>
    <t>RECOXA 15</t>
  </si>
  <si>
    <t>15MG TBL NOB 30</t>
  </si>
  <si>
    <t>Alprazolam</t>
  </si>
  <si>
    <t>91788</t>
  </si>
  <si>
    <t>NEUROL 0,25</t>
  </si>
  <si>
    <t>0,25MG TBL NOB 30</t>
  </si>
  <si>
    <t>AMOXICILIN</t>
  </si>
  <si>
    <t>62052</t>
  </si>
  <si>
    <t>DUOMOX 1000</t>
  </si>
  <si>
    <t>1000MG TBL SUS 20</t>
  </si>
  <si>
    <t>5951</t>
  </si>
  <si>
    <t>132811</t>
  </si>
  <si>
    <t>AUGMENTIN 1 G</t>
  </si>
  <si>
    <t>176348</t>
  </si>
  <si>
    <t>BISOPROLOL VITABALANS</t>
  </si>
  <si>
    <t>5MG TBL NOB 30 I</t>
  </si>
  <si>
    <t>DIKLOFENAK</t>
  </si>
  <si>
    <t>201454</t>
  </si>
  <si>
    <t>OLFEN</t>
  </si>
  <si>
    <t>140MG EMP MED 5</t>
  </si>
  <si>
    <t>EZETIMIB</t>
  </si>
  <si>
    <t>47997</t>
  </si>
  <si>
    <t>EZETROL</t>
  </si>
  <si>
    <t>10MG TBL NOB 98 B</t>
  </si>
  <si>
    <t>Gestoden a ethinylestradiol</t>
  </si>
  <si>
    <t>6247</t>
  </si>
  <si>
    <t>LUNAFEM</t>
  </si>
  <si>
    <t>0,075MG/0,02MG TBL OBD 3X21 I</t>
  </si>
  <si>
    <t>KLOPIDOGREL</t>
  </si>
  <si>
    <t>149487</t>
  </si>
  <si>
    <t>ZYLLT</t>
  </si>
  <si>
    <t>75MG TBL FLM 100</t>
  </si>
  <si>
    <t>LANSOPRAZOL</t>
  </si>
  <si>
    <t>56102</t>
  </si>
  <si>
    <t>LANZUL</t>
  </si>
  <si>
    <t>30MG CPS DUR 14</t>
  </si>
  <si>
    <t>147460</t>
  </si>
  <si>
    <t>200MCG TBL NOB 100 I</t>
  </si>
  <si>
    <t>PERINDOPRIL, AMLODIPIN A INDAPAMID</t>
  </si>
  <si>
    <t>190965</t>
  </si>
  <si>
    <t>TRIPLIXAM</t>
  </si>
  <si>
    <t>5MG/1,25MG/10MG TBL FLM 90(3X3</t>
  </si>
  <si>
    <t>CILAZAPRIL</t>
  </si>
  <si>
    <t>125440</t>
  </si>
  <si>
    <t>INHIBACE</t>
  </si>
  <si>
    <t>2,5MG TBL FLM 100</t>
  </si>
  <si>
    <t>DESOGESTREL</t>
  </si>
  <si>
    <t>182311</t>
  </si>
  <si>
    <t>EVELLIEN</t>
  </si>
  <si>
    <t>0,075MG TBL FLM 3X28 I</t>
  </si>
  <si>
    <t>DIAZEPAM</t>
  </si>
  <si>
    <t>208694</t>
  </si>
  <si>
    <t>5MG TBL NOB 20(1X20)</t>
  </si>
  <si>
    <t>201992</t>
  </si>
  <si>
    <t>KALCITRIOL</t>
  </si>
  <si>
    <t>14937</t>
  </si>
  <si>
    <t>ROCALTROL</t>
  </si>
  <si>
    <t>56993</t>
  </si>
  <si>
    <t>147456</t>
  </si>
  <si>
    <t>112MCG TBL NOB 100 I</t>
  </si>
  <si>
    <t>30018</t>
  </si>
  <si>
    <t>LETROX 75</t>
  </si>
  <si>
    <t>POR TBL NOB 100X75MCG I</t>
  </si>
  <si>
    <t>47141</t>
  </si>
  <si>
    <t>POR TBL NOB 100X50RG I</t>
  </si>
  <si>
    <t>47144</t>
  </si>
  <si>
    <t>POR TBL NOB 100X100RG I</t>
  </si>
  <si>
    <t>69192</t>
  </si>
  <si>
    <t>150MCG TBL NOB 50</t>
  </si>
  <si>
    <t>25362</t>
  </si>
  <si>
    <t>HELICID 10 ZENTIVA</t>
  </si>
  <si>
    <t>PERINDOPRIL A AMLODIPIN</t>
  </si>
  <si>
    <t>124115</t>
  </si>
  <si>
    <t>PRESTANCE</t>
  </si>
  <si>
    <t>10MG/5MG TBL NOB 30</t>
  </si>
  <si>
    <t>146899</t>
  </si>
  <si>
    <t>14398</t>
  </si>
  <si>
    <t>1MCG CPS MOL 30</t>
  </si>
  <si>
    <t>191782</t>
  </si>
  <si>
    <t>10MG TBL FLM 98</t>
  </si>
  <si>
    <t>155685</t>
  </si>
  <si>
    <t>ZYRTEC</t>
  </si>
  <si>
    <t>103788</t>
  </si>
  <si>
    <t>216199</t>
  </si>
  <si>
    <t>124346</t>
  </si>
  <si>
    <t>CEZERA</t>
  </si>
  <si>
    <t>5MG TBL FLM 90 I</t>
  </si>
  <si>
    <t>187424</t>
  </si>
  <si>
    <t>50MCG TBL NOB 50</t>
  </si>
  <si>
    <t>Nifuratel</t>
  </si>
  <si>
    <t>70498</t>
  </si>
  <si>
    <t>MACMIROR</t>
  </si>
  <si>
    <t>200MG TBL OBD 20</t>
  </si>
  <si>
    <t>Nystatin, kombinace</t>
  </si>
  <si>
    <t>107744</t>
  </si>
  <si>
    <t>MACMIROR COMPLEX</t>
  </si>
  <si>
    <t>100MG/40000IU/G VAG UNG 30G</t>
  </si>
  <si>
    <t>RIVAROXABAN</t>
  </si>
  <si>
    <t>168904</t>
  </si>
  <si>
    <t>XARELTO</t>
  </si>
  <si>
    <t>20MG TBL FLM 98 II</t>
  </si>
  <si>
    <t>SULPIRID</t>
  </si>
  <si>
    <t>11468</t>
  </si>
  <si>
    <t>PROSULPIN</t>
  </si>
  <si>
    <t>50MG TBL NOB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</si>
  <si>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</si>
  <si>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</si>
  <si>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</si>
  <si>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</si>
  <si>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</si>
  <si>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R06AX27 - DESLORATADIN</t>
  </si>
  <si>
    <t>J01CR02 - AMOXICILIN A ENZYMOVÝ INHIBITOR</t>
  </si>
  <si>
    <t>N06AB06 - SERTRALIN</t>
  </si>
  <si>
    <t>C07AB07 - BISOPROLOL</t>
  </si>
  <si>
    <t>R06AE07 - CETIRIZIN</t>
  </si>
  <si>
    <t>J01FA10 - AZITHROMYCIN</t>
  </si>
  <si>
    <t>C09BB04 - PERINDOPRIL A AMLODIPIN</t>
  </si>
  <si>
    <t>A03FA07 - ITOPRIDUM</t>
  </si>
  <si>
    <t>R05CB01 - ACETYLCYSTEIN</t>
  </si>
  <si>
    <t>R06AE09 - LEVOCETIRIZIN</t>
  </si>
  <si>
    <t>M01AC06 - MELOXIKAM</t>
  </si>
  <si>
    <t>A02BC03 - LANSOPRAZOL</t>
  </si>
  <si>
    <t>N06AX11 - MIRTAZAPIN</t>
  </si>
  <si>
    <t>M04AA01 - ALOPURINOL</t>
  </si>
  <si>
    <t>C10AA05 - ATORVASTATIN</t>
  </si>
  <si>
    <t>C09AA04 - PERINDOPRIL</t>
  </si>
  <si>
    <t>N05AL01 - SULPIRID</t>
  </si>
  <si>
    <t>C09BA04 - PERINDOPRIL A DIURETIKA</t>
  </si>
  <si>
    <t>N05BA12 - ALPRAZOLAM</t>
  </si>
  <si>
    <t>C09BA04</t>
  </si>
  <si>
    <t>C10AA05</t>
  </si>
  <si>
    <t>ELTROXIN 100 MCG</t>
  </si>
  <si>
    <t>POR TBL NOB 100X0.1MG</t>
  </si>
  <si>
    <t>J01CR02</t>
  </si>
  <si>
    <t>M04AA01</t>
  </si>
  <si>
    <t>N06AB06</t>
  </si>
  <si>
    <t>N06AX11</t>
  </si>
  <si>
    <t>R06AX27</t>
  </si>
  <si>
    <t>A03FA07</t>
  </si>
  <si>
    <t>J01FA10</t>
  </si>
  <si>
    <t>R05CB01</t>
  </si>
  <si>
    <t>C07AB07</t>
  </si>
  <si>
    <t>C09AA04</t>
  </si>
  <si>
    <t>R06AE07</t>
  </si>
  <si>
    <t>M01AC06</t>
  </si>
  <si>
    <t>A02BC03</t>
  </si>
  <si>
    <t>B01AC04</t>
  </si>
  <si>
    <t>N05BA12</t>
  </si>
  <si>
    <t>C09BB04</t>
  </si>
  <si>
    <t>N05AL01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</si>
  <si>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</si>
  <si>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</si>
  <si>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</si>
  <si>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</si>
  <si>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</si>
  <si>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</si>
  <si>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</si>
  <si>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</si>
  <si>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</si>
  <si>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</si>
  <si>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</si>
  <si>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</si>
  <si>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</si>
  <si>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</si>
  <si>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</si>
  <si>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</si>
  <si>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</si>
  <si>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</si>
  <si>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</si>
  <si>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</si>
  <si>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</si>
  <si>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</si>
  <si>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</si>
  <si>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</si>
  <si>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</si>
  <si>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</si>
  <si>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</si>
  <si>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</si>
  <si>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</si>
  <si>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</si>
  <si>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ZB084</t>
  </si>
  <si>
    <t>Náplast transpore 2,50 cm x 9,14 m 1527-1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</si>
  <si>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</si>
  <si>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</si>
  <si>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</si>
  <si>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</si>
  <si>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ZC100</t>
  </si>
  <si>
    <t>Vata buničitá dělená 2 role / 500 ks 40 x 50 mm 1230200310</t>
  </si>
  <si>
    <t>ZA090</t>
  </si>
  <si>
    <t>Vata buničitá přířezy 37 x 57 cm 2730152</t>
  </si>
  <si>
    <t>50115060</t>
  </si>
  <si>
    <t>ZPr - ostatní (Z503)</t>
  </si>
  <si>
    <t>ZB771</t>
  </si>
  <si>
    <t>Držák jehly základní 450201</t>
  </si>
  <si>
    <t>ZB844</t>
  </si>
  <si>
    <t>Esmarch 60 x 1250 KVS 06125</t>
  </si>
  <si>
    <t>ZD808</t>
  </si>
  <si>
    <t>Kanyla vasofix 22G modrá safety 4269098S-01</t>
  </si>
  <si>
    <t>ZE159</t>
  </si>
  <si>
    <t>Nádoba na kontaminovaný odpad 2 l 15-0003</t>
  </si>
  <si>
    <t>ZL105</t>
  </si>
  <si>
    <t>Nástavec pro odběr moče ke zkumavce vacuete 450251</t>
  </si>
  <si>
    <t>ZJ634</t>
  </si>
  <si>
    <t>Sáček chladící – instant cold pack Dahlausen 15 x 22 cm 93.000.00.048</t>
  </si>
  <si>
    <t>ZC906</t>
  </si>
  <si>
    <t>Škrtidlo se sponou pro dospělé 25 x 500 mm KVS25500</t>
  </si>
  <si>
    <t>ZB756</t>
  </si>
  <si>
    <t>Zkumavka 3 ml K3 edta fialová 454086</t>
  </si>
  <si>
    <t>ZB777</t>
  </si>
  <si>
    <t>Zkumavka červená 4 ml gel 454071</t>
  </si>
  <si>
    <t>ZB774</t>
  </si>
  <si>
    <t>Zkumavka červená 5 ml gel 456071</t>
  </si>
  <si>
    <t>ZB985</t>
  </si>
  <si>
    <t>Zkumavka močová urin-monovette s pístem 10 ml sterilní bal. á 100 ks 10.252.020</t>
  </si>
  <si>
    <t>50115065</t>
  </si>
  <si>
    <t>ZPr - vpichovací materiál (Z530)</t>
  </si>
  <si>
    <t>ZA833</t>
  </si>
  <si>
    <t>Jehla injekční 0,8 x 40 mm zelená 4657527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</si>
  <si>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</si>
  <si>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</si>
  <si>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</si>
  <si>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</si>
  <si>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</si>
  <si>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</si>
  <si>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</si>
  <si>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</si>
  <si>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</si>
  <si>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</si>
  <si>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ZC854</t>
  </si>
  <si>
    <t>Kompresa NT 7,5 x 7,5 cm/2 ks sterilní 26510</t>
  </si>
  <si>
    <t>ZA595</t>
  </si>
  <si>
    <t>Krytí tegaderm 6,0 cm x 7,0 cm bal. á 100 ks s výřezem 1623W</t>
  </si>
  <si>
    <t>ZB404</t>
  </si>
  <si>
    <t>Náplast cosmos 8 cm x 1 m 5403353</t>
  </si>
  <si>
    <t>ZA450</t>
  </si>
  <si>
    <t>Náplast omniplast 1,25 cm x 9,1 m 9004520</t>
  </si>
  <si>
    <t>ZN366</t>
  </si>
  <si>
    <t>Náplast poinjekční elastická tkaná jednotl. baleno 19 mm x 72 mm P-CURE1972ELAST</t>
  </si>
  <si>
    <t>ZL997</t>
  </si>
  <si>
    <t>Obinadlo hyrofilní sterilní 10 cm x 5 m  004310174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</si>
  <si>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</si>
  <si>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</si>
  <si>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</si>
  <si>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</si>
  <si>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</si>
  <si>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</si>
  <si>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</si>
  <si>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</si>
  <si>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ZC648</t>
  </si>
  <si>
    <t>Elektroda EKG pěnová pr. 55 mm pro dospělé H-108002</t>
  </si>
  <si>
    <t>ZC799</t>
  </si>
  <si>
    <t>Filtr hygienický jednorázový bal. á 20 ks DRN3693</t>
  </si>
  <si>
    <t>Filtr hygienický jednorázový DRN3693</t>
  </si>
  <si>
    <t>ZA737</t>
  </si>
  <si>
    <t>Filtr mini spike modrý 4550234</t>
  </si>
  <si>
    <t>ZN297</t>
  </si>
  <si>
    <t>Hadička spojovací Gamaplus 1,8 x 450 LL NO DOP 606301-ND</t>
  </si>
  <si>
    <t>ZD809</t>
  </si>
  <si>
    <t>Kanyla vasofix 20G růžová safety 4269110S-01</t>
  </si>
  <si>
    <t>ZF159</t>
  </si>
  <si>
    <t>Nádoba na kontaminovaný odpad 1 l 15-0002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</si>
  <si>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</si>
  <si>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</si>
  <si>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</si>
  <si>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</si>
  <si>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</si>
  <si>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</si>
  <si>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</si>
  <si>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</si>
  <si>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</si>
  <si>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</si>
  <si>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ZB893</t>
  </si>
  <si>
    <t>Stříkačka inzulinová omnican 0,5 ml 100j s jehlou 30 G 9151125S</t>
  </si>
  <si>
    <t>ZK798</t>
  </si>
  <si>
    <t>Zátka combi modrá 4495152</t>
  </si>
  <si>
    <t>50115063</t>
  </si>
  <si>
    <t>ZPr - vaky, sety (Z528)</t>
  </si>
  <si>
    <t>ZC801</t>
  </si>
  <si>
    <t>Set dýchací jednorázový bal. á 10 ks (5081) DRN3695</t>
  </si>
  <si>
    <t>ZA835</t>
  </si>
  <si>
    <t>Jehla injekční 0,6 x 25 mm modrá 4657667</t>
  </si>
  <si>
    <t>ZA360</t>
  </si>
  <si>
    <t>Jehla sterican 0,5 x 25 mm oranžová 9186158</t>
  </si>
  <si>
    <t>ZE668</t>
  </si>
  <si>
    <t>Rukavice latex bez p. zdrsněné L 9421625</t>
  </si>
  <si>
    <t>ZM294</t>
  </si>
  <si>
    <t>Rukavice nitril sempercare bez p. XL bal. á 180 ks 30818</t>
  </si>
  <si>
    <t>50115079</t>
  </si>
  <si>
    <t>ZPr - internzivní péče (Z542)</t>
  </si>
  <si>
    <t>ZB173</t>
  </si>
  <si>
    <t>Maska kyslíková s hadičkou a nosní svorkou dospělá H-103013</t>
  </si>
  <si>
    <t>ZD668</t>
  </si>
  <si>
    <t>Kompresa gáza 10 x 10 cm/5 ks sterilní 1325019275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</si>
  <si>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</si>
  <si>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</si>
  <si>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</si>
  <si>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</si>
  <si>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ZA738</t>
  </si>
  <si>
    <t>Filtr mini spike zelený 4550242</t>
  </si>
  <si>
    <t>ZM734</t>
  </si>
  <si>
    <t>Hadička k injektoru Ulrich pacientská bal. á 100 ks XD2040</t>
  </si>
  <si>
    <t>ZM735</t>
  </si>
  <si>
    <t>Hadička k injektoru Ulrich vnitřní bal. á 10 ks XD8003</t>
  </si>
  <si>
    <t>ZN298</t>
  </si>
  <si>
    <t>Hadička spojovací Gamaplus 1,8 x 1800 LL NO DOP 606304-ND</t>
  </si>
  <si>
    <t>ZB599</t>
  </si>
  <si>
    <t>Kit denní DDK-A pro dávávkovač DDK-AF-D007</t>
  </si>
  <si>
    <t>ZB600</t>
  </si>
  <si>
    <t>Kit denní DDK-LU pro systém LU  DDK-LU-AF-D008</t>
  </si>
  <si>
    <t>ZM513</t>
  </si>
  <si>
    <t>Konektor ventil jednocestný back check valve 8502802</t>
  </si>
  <si>
    <t>ZN605</t>
  </si>
  <si>
    <t>Peán rovný svorka na cévy 160 mm B397115920006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</si>
  <si>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</si>
  <si>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</si>
  <si>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</si>
  <si>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</si>
  <si>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</si>
  <si>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</si>
  <si>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</si>
  <si>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</si>
  <si>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</si>
  <si>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</si>
  <si>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ZJ222</t>
  </si>
  <si>
    <t>Stříkačka injekční ke kitu DDK-A/SYR bal.á 15 ks AF-D002</t>
  </si>
  <si>
    <t>Spotřeba zdravotnického materiálu - orientační přehled</t>
  </si>
  <si>
    <t>ON Data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</si>
  <si>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</si>
  <si>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</si>
  <si>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</si>
  <si>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</si>
  <si>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</si>
  <si>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</si>
  <si>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</si>
  <si>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</si>
  <si>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</si>
  <si>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Dočkalová Eva</t>
  </si>
  <si>
    <t>Havel Martin</t>
  </si>
  <si>
    <t>Marcinková Jana</t>
  </si>
  <si>
    <t>Mysliveček Miroslav</t>
  </si>
  <si>
    <t>Zdravotní výkony vykázané na pracovišti v rámci ambulantní péče dle lékařů *</t>
  </si>
  <si>
    <t>06</t>
  </si>
  <si>
    <t>407</t>
  </si>
  <si>
    <t>1</t>
  </si>
  <si>
    <t>9999999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</si>
  <si>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</si>
  <si>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</si>
  <si>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</si>
  <si>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</si>
  <si>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</si>
  <si>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</si>
  <si>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</si>
  <si>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</si>
  <si>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</si>
  <si>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</si>
  <si>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</si>
  <si>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</si>
  <si>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</si>
  <si>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</si>
  <si>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</si>
  <si>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</si>
  <si>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</si>
  <si>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</si>
  <si>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</si>
  <si>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</si>
  <si>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</si>
  <si>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</si>
  <si>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</si>
  <si>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</si>
  <si>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</si>
  <si>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</si>
  <si>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</si>
  <si>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</si>
  <si>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</si>
  <si>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</si>
  <si>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</si>
  <si>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</si>
  <si>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</si>
  <si>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</si>
  <si>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</si>
  <si>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</si>
  <si>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</si>
  <si>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</si>
  <si>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</si>
  <si>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</si>
  <si>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</si>
  <si>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</si>
  <si>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</si>
  <si>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</si>
  <si>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</si>
  <si>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</si>
  <si>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</si>
  <si>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</si>
  <si>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</si>
  <si>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</si>
  <si>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</si>
  <si>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</si>
  <si>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</si>
  <si>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</si>
  <si>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</si>
  <si>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</si>
  <si>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</si>
  <si>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</si>
  <si>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</si>
  <si>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</si>
  <si>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</si>
  <si>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</si>
  <si>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</si>
  <si>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</si>
  <si>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</si>
  <si>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</si>
  <si>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</si>
  <si>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</si>
  <si>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</si>
  <si>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</si>
  <si>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</si>
  <si>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</si>
  <si>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</si>
  <si>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</si>
  <si>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</si>
  <si>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</si>
  <si>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</si>
  <si>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</si>
  <si>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</si>
  <si>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</si>
  <si>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</si>
  <si>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</si>
  <si>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</si>
  <si>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</si>
  <si>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</si>
  <si>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</si>
  <si>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</si>
  <si>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</si>
  <si>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</si>
  <si>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</si>
  <si>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</si>
  <si>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</si>
  <si>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</si>
  <si>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</si>
  <si>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</si>
  <si>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</si>
  <si>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</si>
  <si>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</si>
  <si>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</si>
  <si>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</si>
  <si>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</si>
  <si>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</si>
  <si>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</si>
  <si>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</si>
  <si>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</si>
  <si>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</si>
  <si>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</si>
  <si>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</si>
  <si>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</si>
  <si>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</si>
  <si>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</si>
  <si>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</si>
  <si>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</si>
  <si>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</si>
  <si>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</si>
  <si>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</si>
  <si>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</si>
  <si>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</si>
  <si>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</si>
  <si>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</si>
  <si>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</si>
  <si>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</si>
  <si>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</si>
  <si>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</si>
  <si>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</si>
  <si>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</si>
  <si>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</si>
  <si>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</si>
  <si>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</si>
  <si>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</si>
  <si>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</si>
  <si>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</si>
  <si>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</si>
  <si>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</si>
  <si>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</si>
  <si>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47187</t>
  </si>
  <si>
    <t>SCINTIGRAFIE JATER A ŽLUČOVÝCH CEST DYNAMICKÁ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</si>
  <si>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</si>
  <si>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</si>
  <si>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</si>
  <si>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</si>
  <si>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</si>
  <si>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</si>
  <si>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</si>
  <si>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</si>
  <si>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0022077</t>
  </si>
  <si>
    <t>0042433</t>
  </si>
  <si>
    <t>VISIPAQUE 320 MG I/ML</t>
  </si>
  <si>
    <t>0077019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</si>
  <si>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</si>
  <si>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</si>
  <si>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</si>
  <si>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</si>
  <si>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</si>
  <si>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</si>
  <si>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</si>
  <si>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</si>
  <si>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</si>
  <si>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</si>
  <si>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</si>
  <si>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</si>
  <si>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</si>
  <si>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</si>
  <si>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</si>
  <si>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</si>
  <si>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</si>
  <si>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</si>
  <si>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</si>
  <si>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</si>
  <si>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</si>
  <si>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</si>
  <si>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</si>
  <si>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</si>
  <si>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</si>
  <si>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</si>
  <si>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</si>
  <si>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</si>
  <si>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</si>
  <si>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</si>
  <si>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</si>
  <si>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</si>
  <si>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</si>
  <si>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</si>
  <si>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</si>
  <si>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</si>
  <si>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</si>
  <si>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</si>
  <si>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</si>
  <si>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</si>
  <si>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</si>
  <si>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</si>
  <si>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</si>
  <si>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</si>
  <si>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</si>
  <si>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</si>
  <si>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</si>
  <si>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</si>
  <si>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</si>
  <si>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</si>
  <si>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</si>
  <si>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</si>
  <si>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</si>
  <si>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</si>
  <si>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</si>
  <si>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</si>
  <si>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</si>
  <si>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</si>
  <si>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</si>
  <si>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</si>
  <si>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</si>
  <si>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</si>
  <si>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THYROGEN</t>
  </si>
  <si>
    <t>0002070</t>
  </si>
  <si>
    <t>123I-jodid sodný inj.</t>
  </si>
  <si>
    <t>4F7</t>
  </si>
  <si>
    <t>THYROG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</si>
  <si>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</si>
  <si>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</si>
  <si>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</si>
  <si>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</si>
  <si>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</si>
  <si>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</si>
  <si>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</si>
  <si>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</si>
  <si>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</si>
  <si>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</si>
  <si>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</si>
  <si>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</si>
  <si>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</si>
  <si>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</si>
  <si>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</si>
  <si>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</si>
  <si>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</si>
  <si>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</si>
  <si>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</si>
  <si>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</si>
  <si>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</si>
  <si>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</si>
  <si>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</si>
  <si>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</si>
  <si>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</si>
  <si>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</si>
  <si>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</si>
  <si>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</si>
  <si>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</si>
  <si>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</si>
  <si>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</si>
  <si>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</si>
  <si>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</si>
  <si>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</si>
  <si>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</si>
  <si>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</si>
  <si>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</si>
  <si>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</si>
  <si>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</si>
  <si>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</si>
  <si>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</si>
  <si>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</si>
  <si>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</si>
  <si>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</si>
  <si>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</si>
  <si>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</si>
  <si>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</si>
  <si>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</si>
  <si>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</si>
  <si>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</si>
  <si>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</si>
  <si>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</si>
  <si>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</si>
  <si>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</si>
  <si>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</si>
  <si>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</si>
  <si>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</si>
  <si>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</si>
  <si>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</si>
  <si>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</si>
  <si>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</si>
  <si>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</si>
  <si>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</si>
  <si>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</si>
  <si>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</si>
  <si>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</si>
  <si>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</si>
  <si>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</si>
  <si>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</si>
  <si>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</si>
  <si>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96113</t>
  </si>
  <si>
    <t>PLAZMINOGEN - AKTIVITA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</si>
  <si>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</si>
  <si>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</si>
  <si>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</si>
  <si>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</si>
  <si>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</si>
  <si>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</si>
  <si>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</si>
  <si>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</si>
  <si>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</si>
  <si>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</si>
  <si>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</si>
  <si>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</si>
  <si>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</si>
  <si>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</si>
  <si>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</si>
  <si>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</si>
  <si>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</si>
  <si>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</si>
  <si>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</si>
  <si>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</si>
  <si>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</si>
  <si>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</si>
  <si>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</si>
  <si>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</si>
  <si>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81747</t>
  </si>
  <si>
    <t xml:space="preserve">VYŠETŘENÍ TANDEMOVOU HMOTNOSTNÍ SPEKTROMETRIÍ PRO 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</si>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</sst>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0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0" borderId="138" xfId="0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93" xfId="0" applyFont="1" applyBorder="1" applyAlignment="1">
      <alignment horizontal="left" indent="1"/>
    </xf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67" fillId="0" borderId="100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1" fillId="0" borderId="105" xfId="0" applyNumberFormat="1" applyFont="1" applyBorder="1" applyAlignment="1">
      <alignment horizontal="right"/>
    </xf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0" fontId="5" fillId="0" borderId="143" xfId="0" applyFont="1" applyBorder="1"/>
    <xf numFmtId="3" fontId="35" fillId="0" borderId="143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1.1396978648203697</c:v>
                </c:pt>
                <c:pt idx="1">
                  <c:v>1.0537328114402544</c:v>
                </c:pt>
                <c:pt idx="2">
                  <c:v>1.0430811274273184</c:v>
                </c:pt>
                <c:pt idx="3">
                  <c:v>1.0452967189442064</c:v>
                </c:pt>
                <c:pt idx="4">
                  <c:v>1.0644824003577649</c:v>
                </c:pt>
                <c:pt idx="5">
                  <c:v>1.0738732168665852</c:v>
                </c:pt>
                <c:pt idx="6">
                  <c:v>0.99955347734347377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7152"/>
        <c:axId val="-822312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1.0817119946288813</c:v>
                </c:pt>
                <c:pt idx="1">
                  <c:v>1.0817119946288813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8240"/>
        <c:axId val="-822315312"/>
      </c:scatterChart>
      <c:catAx>
        <c:axId val="-82230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7152"/>
        <c:crosses val="autoZero"/>
        <c:crossBetween val="between"/>
      </c:valAx>
      <c:valAx>
        <c:axId val="-822308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5312"/>
        <c:crosses val="max"/>
        <c:crossBetween val="midCat"/>
      </c:valAx>
      <c:valAx>
        <c:axId val="-822315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82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0.88690476190476186</c:v>
                </c:pt>
                <c:pt idx="1">
                  <c:v>1</c:v>
                </c:pt>
                <c:pt idx="2">
                  <c:v>1.0299065420560747</c:v>
                </c:pt>
                <c:pt idx="3">
                  <c:v>1.0378457059679767</c:v>
                </c:pt>
                <c:pt idx="4">
                  <c:v>1.0498753117206983</c:v>
                </c:pt>
                <c:pt idx="5">
                  <c:v>1.0195071868583163</c:v>
                </c:pt>
                <c:pt idx="6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2048"/>
        <c:axId val="-82230878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37607968"/>
        <c:axId val="-1837609600"/>
      </c:scatterChart>
      <c:catAx>
        <c:axId val="-82231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87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822312048"/>
        <c:crosses val="autoZero"/>
        <c:crossBetween val="between"/>
      </c:valAx>
      <c:valAx>
        <c:axId val="-1837607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37609600"/>
        <c:crosses val="max"/>
        <c:crossBetween val="midCat"/>
      </c:valAx>
      <c:valAx>
        <c:axId val="-18376096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376079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322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324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7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772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1189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7" t="s">
        <v>1190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1233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1407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1411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1422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1595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1596</v>
      </c>
      <c r="C29" s="51" t="s">
        <v>305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1670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1690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1807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772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40</v>
      </c>
      <c r="G3" s="47">
        <f>SUBTOTAL(9,G6:G1048576)</f>
        <v>75554.600000000006</v>
      </c>
      <c r="H3" s="48">
        <f>IF(M3=0,0,G3/M3)</f>
        <v>6.3957073938979481E-2</v>
      </c>
      <c r="I3" s="47">
        <f>SUBTOTAL(9,I6:I1048576)</f>
        <v>259</v>
      </c>
      <c r="J3" s="47">
        <f>SUBTOTAL(9,J6:J1048576)</f>
        <v>1105778.3682981674</v>
      </c>
      <c r="K3" s="48">
        <f>IF(M3=0,0,J3/M3)</f>
        <v>0.93604292606102046</v>
      </c>
      <c r="L3" s="47">
        <f>SUBTOTAL(9,L6:L1048576)</f>
        <v>299</v>
      </c>
      <c r="M3" s="49">
        <f>SUBTOTAL(9,M6:M1048576)</f>
        <v>1181332.9682981675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40" t="s">
        <v>162</v>
      </c>
      <c r="B5" s="758" t="s">
        <v>163</v>
      </c>
      <c r="C5" s="758" t="s">
        <v>90</v>
      </c>
      <c r="D5" s="758" t="s">
        <v>164</v>
      </c>
      <c r="E5" s="758" t="s">
        <v>165</v>
      </c>
      <c r="F5" s="759" t="s">
        <v>28</v>
      </c>
      <c r="G5" s="759" t="s">
        <v>14</v>
      </c>
      <c r="H5" s="742" t="s">
        <v>166</v>
      </c>
      <c r="I5" s="741" t="s">
        <v>28</v>
      </c>
      <c r="J5" s="759" t="s">
        <v>14</v>
      </c>
      <c r="K5" s="742" t="s">
        <v>166</v>
      </c>
      <c r="L5" s="741" t="s">
        <v>28</v>
      </c>
      <c r="M5" s="760" t="s">
        <v>14</v>
      </c>
    </row>
    <row r="6" spans="1:13" ht="14.4" customHeight="1" x14ac:dyDescent="0.3">
      <c r="A6" s="719" t="s">
        <v>547</v>
      </c>
      <c r="B6" s="720" t="s">
        <v>728</v>
      </c>
      <c r="C6" s="720" t="s">
        <v>729</v>
      </c>
      <c r="D6" s="720" t="s">
        <v>591</v>
      </c>
      <c r="E6" s="720" t="s">
        <v>730</v>
      </c>
      <c r="F6" s="724"/>
      <c r="G6" s="724"/>
      <c r="H6" s="744">
        <v>0</v>
      </c>
      <c r="I6" s="724">
        <v>1</v>
      </c>
      <c r="J6" s="724">
        <v>66.339999999999989</v>
      </c>
      <c r="K6" s="744">
        <v>1</v>
      </c>
      <c r="L6" s="724">
        <v>1</v>
      </c>
      <c r="M6" s="725">
        <v>66.339999999999989</v>
      </c>
    </row>
    <row r="7" spans="1:13" ht="14.4" customHeight="1" x14ac:dyDescent="0.3">
      <c r="A7" s="726" t="s">
        <v>547</v>
      </c>
      <c r="B7" s="727" t="s">
        <v>731</v>
      </c>
      <c r="C7" s="727" t="s">
        <v>732</v>
      </c>
      <c r="D7" s="727" t="s">
        <v>733</v>
      </c>
      <c r="E7" s="727" t="s">
        <v>734</v>
      </c>
      <c r="F7" s="731"/>
      <c r="G7" s="731"/>
      <c r="H7" s="745">
        <v>0</v>
      </c>
      <c r="I7" s="731">
        <v>1</v>
      </c>
      <c r="J7" s="731">
        <v>100.07</v>
      </c>
      <c r="K7" s="745">
        <v>1</v>
      </c>
      <c r="L7" s="731">
        <v>1</v>
      </c>
      <c r="M7" s="732">
        <v>100.07</v>
      </c>
    </row>
    <row r="8" spans="1:13" ht="14.4" customHeight="1" x14ac:dyDescent="0.3">
      <c r="A8" s="726" t="s">
        <v>547</v>
      </c>
      <c r="B8" s="727" t="s">
        <v>731</v>
      </c>
      <c r="C8" s="727" t="s">
        <v>735</v>
      </c>
      <c r="D8" s="727" t="s">
        <v>736</v>
      </c>
      <c r="E8" s="727" t="s">
        <v>737</v>
      </c>
      <c r="F8" s="731"/>
      <c r="G8" s="731"/>
      <c r="H8" s="745">
        <v>0</v>
      </c>
      <c r="I8" s="731">
        <v>1</v>
      </c>
      <c r="J8" s="731">
        <v>113.04999999999994</v>
      </c>
      <c r="K8" s="745">
        <v>1</v>
      </c>
      <c r="L8" s="731">
        <v>1</v>
      </c>
      <c r="M8" s="732">
        <v>113.04999999999994</v>
      </c>
    </row>
    <row r="9" spans="1:13" ht="14.4" customHeight="1" x14ac:dyDescent="0.3">
      <c r="A9" s="726" t="s">
        <v>547</v>
      </c>
      <c r="B9" s="727" t="s">
        <v>731</v>
      </c>
      <c r="C9" s="727" t="s">
        <v>738</v>
      </c>
      <c r="D9" s="727" t="s">
        <v>736</v>
      </c>
      <c r="E9" s="727" t="s">
        <v>739</v>
      </c>
      <c r="F9" s="731"/>
      <c r="G9" s="731"/>
      <c r="H9" s="745">
        <v>0</v>
      </c>
      <c r="I9" s="731">
        <v>4</v>
      </c>
      <c r="J9" s="731">
        <v>198.2</v>
      </c>
      <c r="K9" s="745">
        <v>1</v>
      </c>
      <c r="L9" s="731">
        <v>4</v>
      </c>
      <c r="M9" s="732">
        <v>198.2</v>
      </c>
    </row>
    <row r="10" spans="1:13" ht="14.4" customHeight="1" x14ac:dyDescent="0.3">
      <c r="A10" s="726" t="s">
        <v>547</v>
      </c>
      <c r="B10" s="727" t="s">
        <v>731</v>
      </c>
      <c r="C10" s="727" t="s">
        <v>740</v>
      </c>
      <c r="D10" s="727" t="s">
        <v>736</v>
      </c>
      <c r="E10" s="727" t="s">
        <v>741</v>
      </c>
      <c r="F10" s="731"/>
      <c r="G10" s="731"/>
      <c r="H10" s="745">
        <v>0</v>
      </c>
      <c r="I10" s="731">
        <v>2</v>
      </c>
      <c r="J10" s="731">
        <v>126.21999999999997</v>
      </c>
      <c r="K10" s="745">
        <v>1</v>
      </c>
      <c r="L10" s="731">
        <v>2</v>
      </c>
      <c r="M10" s="732">
        <v>126.21999999999997</v>
      </c>
    </row>
    <row r="11" spans="1:13" ht="14.4" customHeight="1" x14ac:dyDescent="0.3">
      <c r="A11" s="726" t="s">
        <v>547</v>
      </c>
      <c r="B11" s="727" t="s">
        <v>731</v>
      </c>
      <c r="C11" s="727" t="s">
        <v>742</v>
      </c>
      <c r="D11" s="727" t="s">
        <v>733</v>
      </c>
      <c r="E11" s="727" t="s">
        <v>739</v>
      </c>
      <c r="F11" s="731"/>
      <c r="G11" s="731"/>
      <c r="H11" s="745">
        <v>0</v>
      </c>
      <c r="I11" s="731">
        <v>6</v>
      </c>
      <c r="J11" s="731">
        <v>369.18</v>
      </c>
      <c r="K11" s="745">
        <v>1</v>
      </c>
      <c r="L11" s="731">
        <v>6</v>
      </c>
      <c r="M11" s="732">
        <v>369.18</v>
      </c>
    </row>
    <row r="12" spans="1:13" ht="14.4" customHeight="1" x14ac:dyDescent="0.3">
      <c r="A12" s="726" t="s">
        <v>547</v>
      </c>
      <c r="B12" s="727" t="s">
        <v>743</v>
      </c>
      <c r="C12" s="727" t="s">
        <v>744</v>
      </c>
      <c r="D12" s="727" t="s">
        <v>584</v>
      </c>
      <c r="E12" s="727" t="s">
        <v>745</v>
      </c>
      <c r="F12" s="731"/>
      <c r="G12" s="731"/>
      <c r="H12" s="745">
        <v>0</v>
      </c>
      <c r="I12" s="731">
        <v>2</v>
      </c>
      <c r="J12" s="731">
        <v>117.47999999999993</v>
      </c>
      <c r="K12" s="745">
        <v>1</v>
      </c>
      <c r="L12" s="731">
        <v>2</v>
      </c>
      <c r="M12" s="732">
        <v>117.47999999999993</v>
      </c>
    </row>
    <row r="13" spans="1:13" ht="14.4" customHeight="1" x14ac:dyDescent="0.3">
      <c r="A13" s="726" t="s">
        <v>547</v>
      </c>
      <c r="B13" s="727" t="s">
        <v>746</v>
      </c>
      <c r="C13" s="727" t="s">
        <v>747</v>
      </c>
      <c r="D13" s="727" t="s">
        <v>748</v>
      </c>
      <c r="E13" s="727" t="s">
        <v>749</v>
      </c>
      <c r="F13" s="731"/>
      <c r="G13" s="731"/>
      <c r="H13" s="745">
        <v>0</v>
      </c>
      <c r="I13" s="731">
        <v>3</v>
      </c>
      <c r="J13" s="731">
        <v>133.77000000000001</v>
      </c>
      <c r="K13" s="745">
        <v>1</v>
      </c>
      <c r="L13" s="731">
        <v>3</v>
      </c>
      <c r="M13" s="732">
        <v>133.77000000000001</v>
      </c>
    </row>
    <row r="14" spans="1:13" ht="14.4" customHeight="1" x14ac:dyDescent="0.3">
      <c r="A14" s="726" t="s">
        <v>547</v>
      </c>
      <c r="B14" s="727" t="s">
        <v>750</v>
      </c>
      <c r="C14" s="727" t="s">
        <v>751</v>
      </c>
      <c r="D14" s="727" t="s">
        <v>642</v>
      </c>
      <c r="E14" s="727" t="s">
        <v>752</v>
      </c>
      <c r="F14" s="731"/>
      <c r="G14" s="731"/>
      <c r="H14" s="745">
        <v>0</v>
      </c>
      <c r="I14" s="731">
        <v>2</v>
      </c>
      <c r="J14" s="731">
        <v>43.92</v>
      </c>
      <c r="K14" s="745">
        <v>1</v>
      </c>
      <c r="L14" s="731">
        <v>2</v>
      </c>
      <c r="M14" s="732">
        <v>43.92</v>
      </c>
    </row>
    <row r="15" spans="1:13" ht="14.4" customHeight="1" x14ac:dyDescent="0.3">
      <c r="A15" s="726" t="s">
        <v>552</v>
      </c>
      <c r="B15" s="727" t="s">
        <v>753</v>
      </c>
      <c r="C15" s="727" t="s">
        <v>754</v>
      </c>
      <c r="D15" s="727" t="s">
        <v>673</v>
      </c>
      <c r="E15" s="727" t="s">
        <v>755</v>
      </c>
      <c r="F15" s="731"/>
      <c r="G15" s="731"/>
      <c r="H15" s="745">
        <v>0</v>
      </c>
      <c r="I15" s="731">
        <v>1</v>
      </c>
      <c r="J15" s="731">
        <v>50.169999999999987</v>
      </c>
      <c r="K15" s="745">
        <v>1</v>
      </c>
      <c r="L15" s="731">
        <v>1</v>
      </c>
      <c r="M15" s="732">
        <v>50.169999999999987</v>
      </c>
    </row>
    <row r="16" spans="1:13" ht="14.4" customHeight="1" x14ac:dyDescent="0.3">
      <c r="A16" s="726" t="s">
        <v>558</v>
      </c>
      <c r="B16" s="727" t="s">
        <v>756</v>
      </c>
      <c r="C16" s="727" t="s">
        <v>757</v>
      </c>
      <c r="D16" s="727" t="s">
        <v>758</v>
      </c>
      <c r="E16" s="727" t="s">
        <v>759</v>
      </c>
      <c r="F16" s="731"/>
      <c r="G16" s="731"/>
      <c r="H16" s="745">
        <v>0</v>
      </c>
      <c r="I16" s="731">
        <v>1</v>
      </c>
      <c r="J16" s="731">
        <v>409.59</v>
      </c>
      <c r="K16" s="745">
        <v>1</v>
      </c>
      <c r="L16" s="731">
        <v>1</v>
      </c>
      <c r="M16" s="732">
        <v>409.59</v>
      </c>
    </row>
    <row r="17" spans="1:13" ht="14.4" customHeight="1" x14ac:dyDescent="0.3">
      <c r="A17" s="726" t="s">
        <v>558</v>
      </c>
      <c r="B17" s="727" t="s">
        <v>753</v>
      </c>
      <c r="C17" s="727" t="s">
        <v>754</v>
      </c>
      <c r="D17" s="727" t="s">
        <v>673</v>
      </c>
      <c r="E17" s="727" t="s">
        <v>755</v>
      </c>
      <c r="F17" s="731"/>
      <c r="G17" s="731"/>
      <c r="H17" s="745">
        <v>0</v>
      </c>
      <c r="I17" s="731">
        <v>1</v>
      </c>
      <c r="J17" s="731">
        <v>49.829999999999991</v>
      </c>
      <c r="K17" s="745">
        <v>1</v>
      </c>
      <c r="L17" s="731">
        <v>1</v>
      </c>
      <c r="M17" s="732">
        <v>49.829999999999991</v>
      </c>
    </row>
    <row r="18" spans="1:13" ht="14.4" customHeight="1" x14ac:dyDescent="0.3">
      <c r="A18" s="726" t="s">
        <v>558</v>
      </c>
      <c r="B18" s="727" t="s">
        <v>760</v>
      </c>
      <c r="C18" s="727" t="s">
        <v>761</v>
      </c>
      <c r="D18" s="727" t="s">
        <v>708</v>
      </c>
      <c r="E18" s="727" t="s">
        <v>762</v>
      </c>
      <c r="F18" s="731"/>
      <c r="G18" s="731"/>
      <c r="H18" s="745">
        <v>0</v>
      </c>
      <c r="I18" s="731">
        <v>41</v>
      </c>
      <c r="J18" s="731">
        <v>923380.12536347529</v>
      </c>
      <c r="K18" s="745">
        <v>1</v>
      </c>
      <c r="L18" s="731">
        <v>41</v>
      </c>
      <c r="M18" s="732">
        <v>923380.12536347529</v>
      </c>
    </row>
    <row r="19" spans="1:13" ht="14.4" customHeight="1" x14ac:dyDescent="0.3">
      <c r="A19" s="726" t="s">
        <v>558</v>
      </c>
      <c r="B19" s="727" t="s">
        <v>760</v>
      </c>
      <c r="C19" s="727" t="s">
        <v>763</v>
      </c>
      <c r="D19" s="727" t="s">
        <v>708</v>
      </c>
      <c r="E19" s="727" t="s">
        <v>764</v>
      </c>
      <c r="F19" s="731"/>
      <c r="G19" s="731"/>
      <c r="H19" s="745">
        <v>0</v>
      </c>
      <c r="I19" s="731">
        <v>1</v>
      </c>
      <c r="J19" s="731">
        <v>1639.4500304863886</v>
      </c>
      <c r="K19" s="745">
        <v>1</v>
      </c>
      <c r="L19" s="731">
        <v>1</v>
      </c>
      <c r="M19" s="732">
        <v>1639.4500304863886</v>
      </c>
    </row>
    <row r="20" spans="1:13" ht="14.4" customHeight="1" x14ac:dyDescent="0.3">
      <c r="A20" s="726" t="s">
        <v>558</v>
      </c>
      <c r="B20" s="727" t="s">
        <v>760</v>
      </c>
      <c r="C20" s="727" t="s">
        <v>765</v>
      </c>
      <c r="D20" s="727" t="s">
        <v>708</v>
      </c>
      <c r="E20" s="727" t="s">
        <v>766</v>
      </c>
      <c r="F20" s="731"/>
      <c r="G20" s="731"/>
      <c r="H20" s="745">
        <v>0</v>
      </c>
      <c r="I20" s="731">
        <v>2</v>
      </c>
      <c r="J20" s="731">
        <v>6551.8436489989654</v>
      </c>
      <c r="K20" s="745">
        <v>1</v>
      </c>
      <c r="L20" s="731">
        <v>2</v>
      </c>
      <c r="M20" s="732">
        <v>6551.8436489989654</v>
      </c>
    </row>
    <row r="21" spans="1:13" ht="14.4" customHeight="1" x14ac:dyDescent="0.3">
      <c r="A21" s="726" t="s">
        <v>558</v>
      </c>
      <c r="B21" s="727" t="s">
        <v>760</v>
      </c>
      <c r="C21" s="727" t="s">
        <v>767</v>
      </c>
      <c r="D21" s="727" t="s">
        <v>708</v>
      </c>
      <c r="E21" s="727" t="s">
        <v>768</v>
      </c>
      <c r="F21" s="731"/>
      <c r="G21" s="731"/>
      <c r="H21" s="745">
        <v>0</v>
      </c>
      <c r="I21" s="731">
        <v>190</v>
      </c>
      <c r="J21" s="731">
        <v>172429.12925520667</v>
      </c>
      <c r="K21" s="745">
        <v>1</v>
      </c>
      <c r="L21" s="731">
        <v>190</v>
      </c>
      <c r="M21" s="732">
        <v>172429.12925520667</v>
      </c>
    </row>
    <row r="22" spans="1:13" ht="14.4" customHeight="1" thickBot="1" x14ac:dyDescent="0.35">
      <c r="A22" s="733" t="s">
        <v>558</v>
      </c>
      <c r="B22" s="734" t="s">
        <v>769</v>
      </c>
      <c r="C22" s="734" t="s">
        <v>770</v>
      </c>
      <c r="D22" s="734" t="s">
        <v>704</v>
      </c>
      <c r="E22" s="734" t="s">
        <v>771</v>
      </c>
      <c r="F22" s="738">
        <v>40</v>
      </c>
      <c r="G22" s="738">
        <v>75554.600000000006</v>
      </c>
      <c r="H22" s="746">
        <v>1</v>
      </c>
      <c r="I22" s="738"/>
      <c r="J22" s="738"/>
      <c r="K22" s="746">
        <v>0</v>
      </c>
      <c r="L22" s="738">
        <v>40</v>
      </c>
      <c r="M22" s="739">
        <v>75554.600000000006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255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322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230</v>
      </c>
      <c r="C3" s="437">
        <f>SUM(C6:C1048576)</f>
        <v>2</v>
      </c>
      <c r="D3" s="437">
        <f>SUM(D6:D1048576)</f>
        <v>0</v>
      </c>
      <c r="E3" s="438">
        <f>SUM(E6:E1048576)</f>
        <v>6</v>
      </c>
      <c r="F3" s="435">
        <f>IF(SUM($B3:$E3)=0,"",B3/SUM($B3:$E3))</f>
        <v>0.96638655462184875</v>
      </c>
      <c r="G3" s="433">
        <f t="shared" ref="G3:I3" si="0">IF(SUM($B3:$E3)=0,"",C3/SUM($B3:$E3))</f>
        <v>8.4033613445378148E-3</v>
      </c>
      <c r="H3" s="433">
        <f t="shared" si="0"/>
        <v>0</v>
      </c>
      <c r="I3" s="434">
        <f t="shared" si="0"/>
        <v>2.5210084033613446E-2</v>
      </c>
      <c r="J3" s="437">
        <f>SUM(J6:J1048576)</f>
        <v>102</v>
      </c>
      <c r="K3" s="437">
        <f>SUM(K6:K1048576)</f>
        <v>2</v>
      </c>
      <c r="L3" s="437">
        <f>SUM(L6:L1048576)</f>
        <v>0</v>
      </c>
      <c r="M3" s="438">
        <f>SUM(M6:M1048576)</f>
        <v>6</v>
      </c>
      <c r="N3" s="435">
        <f>IF(SUM($J3:$M3)=0,"",J3/SUM($J3:$M3))</f>
        <v>0.92727272727272725</v>
      </c>
      <c r="O3" s="433">
        <f t="shared" ref="O3:Q3" si="1">IF(SUM($J3:$M3)=0,"",K3/SUM($J3:$M3))</f>
        <v>1.8181818181818181E-2</v>
      </c>
      <c r="P3" s="433">
        <f t="shared" si="1"/>
        <v>0</v>
      </c>
      <c r="Q3" s="434">
        <f t="shared" si="1"/>
        <v>5.4545454545454543E-2</v>
      </c>
    </row>
    <row r="4" spans="1:17" ht="14.4" customHeight="1" thickBot="1" x14ac:dyDescent="0.35">
      <c r="A4" s="431"/>
      <c r="B4" s="578" t="s">
        <v>257</v>
      </c>
      <c r="C4" s="579"/>
      <c r="D4" s="579"/>
      <c r="E4" s="580"/>
      <c r="F4" s="575" t="s">
        <v>262</v>
      </c>
      <c r="G4" s="576"/>
      <c r="H4" s="576"/>
      <c r="I4" s="577"/>
      <c r="J4" s="578" t="s">
        <v>263</v>
      </c>
      <c r="K4" s="579"/>
      <c r="L4" s="579"/>
      <c r="M4" s="580"/>
      <c r="N4" s="575" t="s">
        <v>264</v>
      </c>
      <c r="O4" s="576"/>
      <c r="P4" s="576"/>
      <c r="Q4" s="577"/>
    </row>
    <row r="5" spans="1:17" ht="14.4" customHeight="1" thickBot="1" x14ac:dyDescent="0.35">
      <c r="A5" s="761" t="s">
        <v>256</v>
      </c>
      <c r="B5" s="762" t="s">
        <v>258</v>
      </c>
      <c r="C5" s="762" t="s">
        <v>259</v>
      </c>
      <c r="D5" s="762" t="s">
        <v>260</v>
      </c>
      <c r="E5" s="763" t="s">
        <v>261</v>
      </c>
      <c r="F5" s="764" t="s">
        <v>258</v>
      </c>
      <c r="G5" s="765" t="s">
        <v>259</v>
      </c>
      <c r="H5" s="765" t="s">
        <v>260</v>
      </c>
      <c r="I5" s="766" t="s">
        <v>261</v>
      </c>
      <c r="J5" s="762" t="s">
        <v>258</v>
      </c>
      <c r="K5" s="762" t="s">
        <v>259</v>
      </c>
      <c r="L5" s="762" t="s">
        <v>260</v>
      </c>
      <c r="M5" s="763" t="s">
        <v>261</v>
      </c>
      <c r="N5" s="764" t="s">
        <v>258</v>
      </c>
      <c r="O5" s="765" t="s">
        <v>259</v>
      </c>
      <c r="P5" s="765" t="s">
        <v>260</v>
      </c>
      <c r="Q5" s="766" t="s">
        <v>261</v>
      </c>
    </row>
    <row r="6" spans="1:17" ht="14.4" customHeight="1" x14ac:dyDescent="0.3">
      <c r="A6" s="770" t="s">
        <v>773</v>
      </c>
      <c r="B6" s="776"/>
      <c r="C6" s="724"/>
      <c r="D6" s="724"/>
      <c r="E6" s="725"/>
      <c r="F6" s="773"/>
      <c r="G6" s="744"/>
      <c r="H6" s="744"/>
      <c r="I6" s="779"/>
      <c r="J6" s="776"/>
      <c r="K6" s="724"/>
      <c r="L6" s="724"/>
      <c r="M6" s="725"/>
      <c r="N6" s="773"/>
      <c r="O6" s="744"/>
      <c r="P6" s="744"/>
      <c r="Q6" s="767"/>
    </row>
    <row r="7" spans="1:17" ht="14.4" customHeight="1" x14ac:dyDescent="0.3">
      <c r="A7" s="771" t="s">
        <v>774</v>
      </c>
      <c r="B7" s="777">
        <v>84</v>
      </c>
      <c r="C7" s="731"/>
      <c r="D7" s="731"/>
      <c r="E7" s="732"/>
      <c r="F7" s="774">
        <v>1</v>
      </c>
      <c r="G7" s="745">
        <v>0</v>
      </c>
      <c r="H7" s="745">
        <v>0</v>
      </c>
      <c r="I7" s="780">
        <v>0</v>
      </c>
      <c r="J7" s="777">
        <v>17</v>
      </c>
      <c r="K7" s="731"/>
      <c r="L7" s="731"/>
      <c r="M7" s="732"/>
      <c r="N7" s="774">
        <v>1</v>
      </c>
      <c r="O7" s="745">
        <v>0</v>
      </c>
      <c r="P7" s="745">
        <v>0</v>
      </c>
      <c r="Q7" s="768">
        <v>0</v>
      </c>
    </row>
    <row r="8" spans="1:17" ht="14.4" customHeight="1" x14ac:dyDescent="0.3">
      <c r="A8" s="771" t="s">
        <v>775</v>
      </c>
      <c r="B8" s="777">
        <v>51</v>
      </c>
      <c r="C8" s="731">
        <v>1</v>
      </c>
      <c r="D8" s="731"/>
      <c r="E8" s="732"/>
      <c r="F8" s="774">
        <v>0.98076923076923073</v>
      </c>
      <c r="G8" s="745">
        <v>1.9230769230769232E-2</v>
      </c>
      <c r="H8" s="745">
        <v>0</v>
      </c>
      <c r="I8" s="780">
        <v>0</v>
      </c>
      <c r="J8" s="777">
        <v>26</v>
      </c>
      <c r="K8" s="731">
        <v>1</v>
      </c>
      <c r="L8" s="731"/>
      <c r="M8" s="732"/>
      <c r="N8" s="774">
        <v>0.96296296296296291</v>
      </c>
      <c r="O8" s="745">
        <v>3.7037037037037035E-2</v>
      </c>
      <c r="P8" s="745">
        <v>0</v>
      </c>
      <c r="Q8" s="768">
        <v>0</v>
      </c>
    </row>
    <row r="9" spans="1:17" ht="14.4" customHeight="1" x14ac:dyDescent="0.3">
      <c r="A9" s="771" t="s">
        <v>776</v>
      </c>
      <c r="B9" s="777">
        <v>1</v>
      </c>
      <c r="C9" s="731"/>
      <c r="D9" s="731"/>
      <c r="E9" s="732"/>
      <c r="F9" s="774">
        <v>1</v>
      </c>
      <c r="G9" s="745">
        <v>0</v>
      </c>
      <c r="H9" s="745">
        <v>0</v>
      </c>
      <c r="I9" s="780">
        <v>0</v>
      </c>
      <c r="J9" s="777">
        <v>1</v>
      </c>
      <c r="K9" s="731"/>
      <c r="L9" s="731"/>
      <c r="M9" s="732"/>
      <c r="N9" s="774">
        <v>1</v>
      </c>
      <c r="O9" s="745">
        <v>0</v>
      </c>
      <c r="P9" s="745">
        <v>0</v>
      </c>
      <c r="Q9" s="768">
        <v>0</v>
      </c>
    </row>
    <row r="10" spans="1:17" ht="14.4" customHeight="1" x14ac:dyDescent="0.3">
      <c r="A10" s="771" t="s">
        <v>777</v>
      </c>
      <c r="B10" s="777">
        <v>94</v>
      </c>
      <c r="C10" s="731">
        <v>1</v>
      </c>
      <c r="D10" s="731"/>
      <c r="E10" s="732"/>
      <c r="F10" s="774">
        <v>0.98947368421052628</v>
      </c>
      <c r="G10" s="745">
        <v>1.0526315789473684E-2</v>
      </c>
      <c r="H10" s="745">
        <v>0</v>
      </c>
      <c r="I10" s="780">
        <v>0</v>
      </c>
      <c r="J10" s="777">
        <v>58</v>
      </c>
      <c r="K10" s="731">
        <v>1</v>
      </c>
      <c r="L10" s="731"/>
      <c r="M10" s="732"/>
      <c r="N10" s="774">
        <v>0.98305084745762716</v>
      </c>
      <c r="O10" s="745">
        <v>1.6949152542372881E-2</v>
      </c>
      <c r="P10" s="745">
        <v>0</v>
      </c>
      <c r="Q10" s="768">
        <v>0</v>
      </c>
    </row>
    <row r="11" spans="1:17" ht="14.4" customHeight="1" thickBot="1" x14ac:dyDescent="0.35">
      <c r="A11" s="772" t="s">
        <v>778</v>
      </c>
      <c r="B11" s="778"/>
      <c r="C11" s="738"/>
      <c r="D11" s="738"/>
      <c r="E11" s="739">
        <v>6</v>
      </c>
      <c r="F11" s="775">
        <v>0</v>
      </c>
      <c r="G11" s="746">
        <v>0</v>
      </c>
      <c r="H11" s="746">
        <v>0</v>
      </c>
      <c r="I11" s="781">
        <v>1</v>
      </c>
      <c r="J11" s="778"/>
      <c r="K11" s="738"/>
      <c r="L11" s="738"/>
      <c r="M11" s="739">
        <v>6</v>
      </c>
      <c r="N11" s="775">
        <v>0</v>
      </c>
      <c r="O11" s="746">
        <v>0</v>
      </c>
      <c r="P11" s="746">
        <v>0</v>
      </c>
      <c r="Q11" s="769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322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8">
        <v>22</v>
      </c>
      <c r="B5" s="709" t="s">
        <v>779</v>
      </c>
      <c r="C5" s="712">
        <v>155744.34999999992</v>
      </c>
      <c r="D5" s="712">
        <v>1363</v>
      </c>
      <c r="E5" s="712">
        <v>73138.469999999972</v>
      </c>
      <c r="F5" s="782">
        <v>0.46960592791969669</v>
      </c>
      <c r="G5" s="712">
        <v>637</v>
      </c>
      <c r="H5" s="782">
        <v>0.4673514306676449</v>
      </c>
      <c r="I5" s="712">
        <v>82605.879999999961</v>
      </c>
      <c r="J5" s="782">
        <v>0.53039407208030342</v>
      </c>
      <c r="K5" s="712">
        <v>726</v>
      </c>
      <c r="L5" s="782">
        <v>0.53264856933235505</v>
      </c>
      <c r="M5" s="712" t="s">
        <v>74</v>
      </c>
      <c r="N5" s="270"/>
    </row>
    <row r="6" spans="1:14" ht="14.4" customHeight="1" x14ac:dyDescent="0.3">
      <c r="A6" s="708">
        <v>22</v>
      </c>
      <c r="B6" s="709" t="s">
        <v>780</v>
      </c>
      <c r="C6" s="712">
        <v>155744.34999999992</v>
      </c>
      <c r="D6" s="712">
        <v>1363</v>
      </c>
      <c r="E6" s="712">
        <v>73138.469999999972</v>
      </c>
      <c r="F6" s="782">
        <v>0.46960592791969669</v>
      </c>
      <c r="G6" s="712">
        <v>637</v>
      </c>
      <c r="H6" s="782">
        <v>0.4673514306676449</v>
      </c>
      <c r="I6" s="712">
        <v>82605.879999999961</v>
      </c>
      <c r="J6" s="782">
        <v>0.53039407208030342</v>
      </c>
      <c r="K6" s="712">
        <v>726</v>
      </c>
      <c r="L6" s="782">
        <v>0.53264856933235505</v>
      </c>
      <c r="M6" s="712" t="s">
        <v>1</v>
      </c>
      <c r="N6" s="270"/>
    </row>
    <row r="7" spans="1:14" ht="14.4" customHeight="1" x14ac:dyDescent="0.3">
      <c r="A7" s="708" t="s">
        <v>536</v>
      </c>
      <c r="B7" s="709" t="s">
        <v>3</v>
      </c>
      <c r="C7" s="712">
        <v>155744.34999999992</v>
      </c>
      <c r="D7" s="712">
        <v>1363</v>
      </c>
      <c r="E7" s="712">
        <v>73138.469999999972</v>
      </c>
      <c r="F7" s="782">
        <v>0.46960592791969669</v>
      </c>
      <c r="G7" s="712">
        <v>637</v>
      </c>
      <c r="H7" s="782">
        <v>0.4673514306676449</v>
      </c>
      <c r="I7" s="712">
        <v>82605.879999999961</v>
      </c>
      <c r="J7" s="782">
        <v>0.53039407208030342</v>
      </c>
      <c r="K7" s="712">
        <v>726</v>
      </c>
      <c r="L7" s="782">
        <v>0.53264856933235505</v>
      </c>
      <c r="M7" s="712" t="s">
        <v>546</v>
      </c>
      <c r="N7" s="270"/>
    </row>
    <row r="9" spans="1:14" ht="14.4" customHeight="1" x14ac:dyDescent="0.3">
      <c r="A9" s="708">
        <v>22</v>
      </c>
      <c r="B9" s="709" t="s">
        <v>779</v>
      </c>
      <c r="C9" s="712" t="s">
        <v>538</v>
      </c>
      <c r="D9" s="712" t="s">
        <v>538</v>
      </c>
      <c r="E9" s="712" t="s">
        <v>538</v>
      </c>
      <c r="F9" s="782" t="s">
        <v>538</v>
      </c>
      <c r="G9" s="712" t="s">
        <v>538</v>
      </c>
      <c r="H9" s="782" t="s">
        <v>538</v>
      </c>
      <c r="I9" s="712" t="s">
        <v>538</v>
      </c>
      <c r="J9" s="782" t="s">
        <v>538</v>
      </c>
      <c r="K9" s="712" t="s">
        <v>538</v>
      </c>
      <c r="L9" s="782" t="s">
        <v>538</v>
      </c>
      <c r="M9" s="712" t="s">
        <v>74</v>
      </c>
      <c r="N9" s="270"/>
    </row>
    <row r="10" spans="1:14" ht="14.4" customHeight="1" x14ac:dyDescent="0.3">
      <c r="A10" s="708" t="s">
        <v>781</v>
      </c>
      <c r="B10" s="709" t="s">
        <v>780</v>
      </c>
      <c r="C10" s="712">
        <v>17005.130000000005</v>
      </c>
      <c r="D10" s="712">
        <v>148</v>
      </c>
      <c r="E10" s="712">
        <v>6800.0600000000013</v>
      </c>
      <c r="F10" s="782">
        <v>0.39988285887846781</v>
      </c>
      <c r="G10" s="712">
        <v>54</v>
      </c>
      <c r="H10" s="782">
        <v>0.36486486486486486</v>
      </c>
      <c r="I10" s="712">
        <v>10205.070000000003</v>
      </c>
      <c r="J10" s="782">
        <v>0.60011714112153214</v>
      </c>
      <c r="K10" s="712">
        <v>94</v>
      </c>
      <c r="L10" s="782">
        <v>0.63513513513513509</v>
      </c>
      <c r="M10" s="712" t="s">
        <v>1</v>
      </c>
      <c r="N10" s="270"/>
    </row>
    <row r="11" spans="1:14" ht="14.4" customHeight="1" x14ac:dyDescent="0.3">
      <c r="A11" s="708" t="s">
        <v>781</v>
      </c>
      <c r="B11" s="709" t="s">
        <v>782</v>
      </c>
      <c r="C11" s="712">
        <v>17005.130000000005</v>
      </c>
      <c r="D11" s="712">
        <v>148</v>
      </c>
      <c r="E11" s="712">
        <v>6800.0600000000013</v>
      </c>
      <c r="F11" s="782">
        <v>0.39988285887846781</v>
      </c>
      <c r="G11" s="712">
        <v>54</v>
      </c>
      <c r="H11" s="782">
        <v>0.36486486486486486</v>
      </c>
      <c r="I11" s="712">
        <v>10205.070000000003</v>
      </c>
      <c r="J11" s="782">
        <v>0.60011714112153214</v>
      </c>
      <c r="K11" s="712">
        <v>94</v>
      </c>
      <c r="L11" s="782">
        <v>0.63513513513513509</v>
      </c>
      <c r="M11" s="712" t="s">
        <v>550</v>
      </c>
      <c r="N11" s="270"/>
    </row>
    <row r="12" spans="1:14" ht="14.4" customHeight="1" x14ac:dyDescent="0.3">
      <c r="A12" s="708" t="s">
        <v>538</v>
      </c>
      <c r="B12" s="709" t="s">
        <v>538</v>
      </c>
      <c r="C12" s="712" t="s">
        <v>538</v>
      </c>
      <c r="D12" s="712" t="s">
        <v>538</v>
      </c>
      <c r="E12" s="712" t="s">
        <v>538</v>
      </c>
      <c r="F12" s="782" t="s">
        <v>538</v>
      </c>
      <c r="G12" s="712" t="s">
        <v>538</v>
      </c>
      <c r="H12" s="782" t="s">
        <v>538</v>
      </c>
      <c r="I12" s="712" t="s">
        <v>538</v>
      </c>
      <c r="J12" s="782" t="s">
        <v>538</v>
      </c>
      <c r="K12" s="712" t="s">
        <v>538</v>
      </c>
      <c r="L12" s="782" t="s">
        <v>538</v>
      </c>
      <c r="M12" s="712" t="s">
        <v>551</v>
      </c>
      <c r="N12" s="270"/>
    </row>
    <row r="13" spans="1:14" ht="14.4" customHeight="1" x14ac:dyDescent="0.3">
      <c r="A13" s="708" t="s">
        <v>783</v>
      </c>
      <c r="B13" s="709" t="s">
        <v>780</v>
      </c>
      <c r="C13" s="712">
        <v>138739.21999999997</v>
      </c>
      <c r="D13" s="712">
        <v>1215</v>
      </c>
      <c r="E13" s="712">
        <v>66338.40999999996</v>
      </c>
      <c r="F13" s="782">
        <v>0.47815181604740153</v>
      </c>
      <c r="G13" s="712">
        <v>583</v>
      </c>
      <c r="H13" s="782">
        <v>0.47983539094650207</v>
      </c>
      <c r="I13" s="712">
        <v>72400.81</v>
      </c>
      <c r="J13" s="782">
        <v>0.52184818395259835</v>
      </c>
      <c r="K13" s="712">
        <v>632</v>
      </c>
      <c r="L13" s="782">
        <v>0.52016460905349793</v>
      </c>
      <c r="M13" s="712" t="s">
        <v>1</v>
      </c>
      <c r="N13" s="270"/>
    </row>
    <row r="14" spans="1:14" ht="14.4" customHeight="1" x14ac:dyDescent="0.3">
      <c r="A14" s="708" t="s">
        <v>783</v>
      </c>
      <c r="B14" s="709" t="s">
        <v>784</v>
      </c>
      <c r="C14" s="712">
        <v>138739.21999999997</v>
      </c>
      <c r="D14" s="712">
        <v>1215</v>
      </c>
      <c r="E14" s="712">
        <v>66338.40999999996</v>
      </c>
      <c r="F14" s="782">
        <v>0.47815181604740153</v>
      </c>
      <c r="G14" s="712">
        <v>583</v>
      </c>
      <c r="H14" s="782">
        <v>0.47983539094650207</v>
      </c>
      <c r="I14" s="712">
        <v>72400.81</v>
      </c>
      <c r="J14" s="782">
        <v>0.52184818395259835</v>
      </c>
      <c r="K14" s="712">
        <v>632</v>
      </c>
      <c r="L14" s="782">
        <v>0.52016460905349793</v>
      </c>
      <c r="M14" s="712" t="s">
        <v>550</v>
      </c>
      <c r="N14" s="270"/>
    </row>
    <row r="15" spans="1:14" ht="14.4" customHeight="1" x14ac:dyDescent="0.3">
      <c r="A15" s="708" t="s">
        <v>538</v>
      </c>
      <c r="B15" s="709" t="s">
        <v>538</v>
      </c>
      <c r="C15" s="712" t="s">
        <v>538</v>
      </c>
      <c r="D15" s="712" t="s">
        <v>538</v>
      </c>
      <c r="E15" s="712" t="s">
        <v>538</v>
      </c>
      <c r="F15" s="782" t="s">
        <v>538</v>
      </c>
      <c r="G15" s="712" t="s">
        <v>538</v>
      </c>
      <c r="H15" s="782" t="s">
        <v>538</v>
      </c>
      <c r="I15" s="712" t="s">
        <v>538</v>
      </c>
      <c r="J15" s="782" t="s">
        <v>538</v>
      </c>
      <c r="K15" s="712" t="s">
        <v>538</v>
      </c>
      <c r="L15" s="782" t="s">
        <v>538</v>
      </c>
      <c r="M15" s="712" t="s">
        <v>551</v>
      </c>
      <c r="N15" s="270"/>
    </row>
    <row r="16" spans="1:14" ht="14.4" customHeight="1" x14ac:dyDescent="0.3">
      <c r="A16" s="708" t="s">
        <v>536</v>
      </c>
      <c r="B16" s="709" t="s">
        <v>785</v>
      </c>
      <c r="C16" s="712">
        <v>155744.34999999998</v>
      </c>
      <c r="D16" s="712">
        <v>1363</v>
      </c>
      <c r="E16" s="712">
        <v>73138.469999999958</v>
      </c>
      <c r="F16" s="782">
        <v>0.46960592791969641</v>
      </c>
      <c r="G16" s="712">
        <v>637</v>
      </c>
      <c r="H16" s="782">
        <v>0.4673514306676449</v>
      </c>
      <c r="I16" s="712">
        <v>82605.88</v>
      </c>
      <c r="J16" s="782">
        <v>0.53039407208030354</v>
      </c>
      <c r="K16" s="712">
        <v>726</v>
      </c>
      <c r="L16" s="782">
        <v>0.53264856933235505</v>
      </c>
      <c r="M16" s="712" t="s">
        <v>546</v>
      </c>
      <c r="N16" s="270"/>
    </row>
    <row r="17" spans="1:1" ht="14.4" customHeight="1" x14ac:dyDescent="0.3">
      <c r="A17" s="783" t="s">
        <v>786</v>
      </c>
    </row>
    <row r="18" spans="1:1" ht="14.4" customHeight="1" x14ac:dyDescent="0.3">
      <c r="A18" s="784" t="s">
        <v>787</v>
      </c>
    </row>
    <row r="19" spans="1:1" ht="14.4" customHeight="1" x14ac:dyDescent="0.3">
      <c r="A19" s="783" t="s">
        <v>788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61" priority="15" stopIfTrue="1" operator="lessThan">
      <formula>0.6</formula>
    </cfRule>
  </conditionalFormatting>
  <conditionalFormatting sqref="B5:B7">
    <cfRule type="expression" dxfId="60" priority="10">
      <formula>AND(LEFT(M5,6)&lt;&gt;"mezera",M5&lt;&gt;"")</formula>
    </cfRule>
  </conditionalFormatting>
  <conditionalFormatting sqref="A5:A7">
    <cfRule type="expression" dxfId="59" priority="8">
      <formula>AND(M5&lt;&gt;"",M5&lt;&gt;"mezeraKL")</formula>
    </cfRule>
  </conditionalFormatting>
  <conditionalFormatting sqref="F5:F7">
    <cfRule type="cellIs" dxfId="58" priority="7" operator="lessThan">
      <formula>0.6</formula>
    </cfRule>
  </conditionalFormatting>
  <conditionalFormatting sqref="B5:L7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7">
    <cfRule type="expression" dxfId="55" priority="12">
      <formula>$M5&lt;&gt;""</formula>
    </cfRule>
  </conditionalFormatting>
  <conditionalFormatting sqref="B9:B16">
    <cfRule type="expression" dxfId="54" priority="4">
      <formula>AND(LEFT(M9,6)&lt;&gt;"mezera",M9&lt;&gt;"")</formula>
    </cfRule>
  </conditionalFormatting>
  <conditionalFormatting sqref="A9:A16">
    <cfRule type="expression" dxfId="53" priority="2">
      <formula>AND(M9&lt;&gt;"",M9&lt;&gt;"mezeraKL")</formula>
    </cfRule>
  </conditionalFormatting>
  <conditionalFormatting sqref="F9:F16">
    <cfRule type="cellIs" dxfId="52" priority="1" operator="lessThan">
      <formula>0.6</formula>
    </cfRule>
  </conditionalFormatting>
  <conditionalFormatting sqref="B9:L16">
    <cfRule type="expression" dxfId="51" priority="3">
      <formula>OR($M9="KL",$M9="SumaKL")</formula>
    </cfRule>
    <cfRule type="expression" dxfId="50" priority="5">
      <formula>$M9="SumaNS"</formula>
    </cfRule>
  </conditionalFormatting>
  <conditionalFormatting sqref="A9:L16">
    <cfRule type="expression" dxfId="4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322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61" t="s">
        <v>167</v>
      </c>
      <c r="B4" s="762" t="s">
        <v>19</v>
      </c>
      <c r="C4" s="788"/>
      <c r="D4" s="762" t="s">
        <v>20</v>
      </c>
      <c r="E4" s="788"/>
      <c r="F4" s="762" t="s">
        <v>19</v>
      </c>
      <c r="G4" s="765" t="s">
        <v>2</v>
      </c>
      <c r="H4" s="762" t="s">
        <v>20</v>
      </c>
      <c r="I4" s="765" t="s">
        <v>2</v>
      </c>
      <c r="J4" s="762" t="s">
        <v>19</v>
      </c>
      <c r="K4" s="765" t="s">
        <v>2</v>
      </c>
      <c r="L4" s="762" t="s">
        <v>20</v>
      </c>
      <c r="M4" s="766" t="s">
        <v>2</v>
      </c>
    </row>
    <row r="5" spans="1:13" ht="14.4" customHeight="1" x14ac:dyDescent="0.3">
      <c r="A5" s="785" t="s">
        <v>789</v>
      </c>
      <c r="B5" s="776">
        <v>19002.370000000003</v>
      </c>
      <c r="C5" s="720">
        <v>1</v>
      </c>
      <c r="D5" s="789">
        <v>153</v>
      </c>
      <c r="E5" s="792" t="s">
        <v>789</v>
      </c>
      <c r="F5" s="776">
        <v>7390.1500000000015</v>
      </c>
      <c r="G5" s="744">
        <v>0.38890675215775716</v>
      </c>
      <c r="H5" s="724">
        <v>64</v>
      </c>
      <c r="I5" s="767">
        <v>0.41830065359477125</v>
      </c>
      <c r="J5" s="795">
        <v>11612.220000000003</v>
      </c>
      <c r="K5" s="744">
        <v>0.61109324784224295</v>
      </c>
      <c r="L5" s="724">
        <v>89</v>
      </c>
      <c r="M5" s="767">
        <v>0.5816993464052288</v>
      </c>
    </row>
    <row r="6" spans="1:13" ht="14.4" customHeight="1" x14ac:dyDescent="0.3">
      <c r="A6" s="786" t="s">
        <v>790</v>
      </c>
      <c r="B6" s="777">
        <v>437.20000000000005</v>
      </c>
      <c r="C6" s="727">
        <v>1</v>
      </c>
      <c r="D6" s="790">
        <v>10</v>
      </c>
      <c r="E6" s="793" t="s">
        <v>790</v>
      </c>
      <c r="F6" s="777">
        <v>437.20000000000005</v>
      </c>
      <c r="G6" s="745">
        <v>1</v>
      </c>
      <c r="H6" s="731">
        <v>10</v>
      </c>
      <c r="I6" s="768">
        <v>1</v>
      </c>
      <c r="J6" s="796"/>
      <c r="K6" s="745">
        <v>0</v>
      </c>
      <c r="L6" s="731"/>
      <c r="M6" s="768">
        <v>0</v>
      </c>
    </row>
    <row r="7" spans="1:13" ht="14.4" customHeight="1" x14ac:dyDescent="0.3">
      <c r="A7" s="786" t="s">
        <v>791</v>
      </c>
      <c r="B7" s="777">
        <v>38410.640000000014</v>
      </c>
      <c r="C7" s="727">
        <v>1</v>
      </c>
      <c r="D7" s="790">
        <v>337</v>
      </c>
      <c r="E7" s="793" t="s">
        <v>791</v>
      </c>
      <c r="F7" s="777">
        <v>17035.760000000002</v>
      </c>
      <c r="G7" s="745">
        <v>0.44351669224985568</v>
      </c>
      <c r="H7" s="731">
        <v>152</v>
      </c>
      <c r="I7" s="768">
        <v>0.45103857566765576</v>
      </c>
      <c r="J7" s="796">
        <v>21374.880000000008</v>
      </c>
      <c r="K7" s="745">
        <v>0.55648330775014421</v>
      </c>
      <c r="L7" s="731">
        <v>185</v>
      </c>
      <c r="M7" s="768">
        <v>0.54896142433234418</v>
      </c>
    </row>
    <row r="8" spans="1:13" ht="14.4" customHeight="1" x14ac:dyDescent="0.3">
      <c r="A8" s="786" t="s">
        <v>792</v>
      </c>
      <c r="B8" s="777">
        <v>197.5</v>
      </c>
      <c r="C8" s="727">
        <v>1</v>
      </c>
      <c r="D8" s="790">
        <v>2</v>
      </c>
      <c r="E8" s="793" t="s">
        <v>792</v>
      </c>
      <c r="F8" s="777">
        <v>197.5</v>
      </c>
      <c r="G8" s="745">
        <v>1</v>
      </c>
      <c r="H8" s="731">
        <v>2</v>
      </c>
      <c r="I8" s="768">
        <v>1</v>
      </c>
      <c r="J8" s="796"/>
      <c r="K8" s="745">
        <v>0</v>
      </c>
      <c r="L8" s="731"/>
      <c r="M8" s="768">
        <v>0</v>
      </c>
    </row>
    <row r="9" spans="1:13" ht="14.4" customHeight="1" x14ac:dyDescent="0.3">
      <c r="A9" s="786" t="s">
        <v>793</v>
      </c>
      <c r="B9" s="777">
        <v>1253.3899999999999</v>
      </c>
      <c r="C9" s="727">
        <v>1</v>
      </c>
      <c r="D9" s="790">
        <v>14</v>
      </c>
      <c r="E9" s="793" t="s">
        <v>793</v>
      </c>
      <c r="F9" s="777">
        <v>488.34999999999991</v>
      </c>
      <c r="G9" s="745">
        <v>0.38962334149785777</v>
      </c>
      <c r="H9" s="731">
        <v>8</v>
      </c>
      <c r="I9" s="768">
        <v>0.5714285714285714</v>
      </c>
      <c r="J9" s="796">
        <v>765.04</v>
      </c>
      <c r="K9" s="745">
        <v>0.61037665850214218</v>
      </c>
      <c r="L9" s="731">
        <v>6</v>
      </c>
      <c r="M9" s="768">
        <v>0.42857142857142855</v>
      </c>
    </row>
    <row r="10" spans="1:13" ht="14.4" customHeight="1" x14ac:dyDescent="0.3">
      <c r="A10" s="786" t="s">
        <v>794</v>
      </c>
      <c r="B10" s="777">
        <v>37004.93</v>
      </c>
      <c r="C10" s="727">
        <v>1</v>
      </c>
      <c r="D10" s="790">
        <v>310</v>
      </c>
      <c r="E10" s="793" t="s">
        <v>794</v>
      </c>
      <c r="F10" s="777">
        <v>20925.96</v>
      </c>
      <c r="G10" s="745">
        <v>0.56549113861315237</v>
      </c>
      <c r="H10" s="731">
        <v>154</v>
      </c>
      <c r="I10" s="768">
        <v>0.49677419354838709</v>
      </c>
      <c r="J10" s="796">
        <v>16078.970000000001</v>
      </c>
      <c r="K10" s="745">
        <v>0.43450886138684769</v>
      </c>
      <c r="L10" s="731">
        <v>156</v>
      </c>
      <c r="M10" s="768">
        <v>0.50322580645161286</v>
      </c>
    </row>
    <row r="11" spans="1:13" ht="14.4" customHeight="1" x14ac:dyDescent="0.3">
      <c r="A11" s="786" t="s">
        <v>795</v>
      </c>
      <c r="B11" s="777">
        <v>214.54</v>
      </c>
      <c r="C11" s="727">
        <v>1</v>
      </c>
      <c r="D11" s="790">
        <v>1</v>
      </c>
      <c r="E11" s="793" t="s">
        <v>795</v>
      </c>
      <c r="F11" s="777"/>
      <c r="G11" s="745">
        <v>0</v>
      </c>
      <c r="H11" s="731"/>
      <c r="I11" s="768">
        <v>0</v>
      </c>
      <c r="J11" s="796">
        <v>214.54</v>
      </c>
      <c r="K11" s="745">
        <v>1</v>
      </c>
      <c r="L11" s="731">
        <v>1</v>
      </c>
      <c r="M11" s="768">
        <v>1</v>
      </c>
    </row>
    <row r="12" spans="1:13" ht="14.4" customHeight="1" x14ac:dyDescent="0.3">
      <c r="A12" s="786" t="s">
        <v>796</v>
      </c>
      <c r="B12" s="777">
        <v>24782.020000000004</v>
      </c>
      <c r="C12" s="727">
        <v>1</v>
      </c>
      <c r="D12" s="790">
        <v>246</v>
      </c>
      <c r="E12" s="793" t="s">
        <v>796</v>
      </c>
      <c r="F12" s="777">
        <v>8510.1899999999987</v>
      </c>
      <c r="G12" s="745">
        <v>0.34340178887758127</v>
      </c>
      <c r="H12" s="731">
        <v>105</v>
      </c>
      <c r="I12" s="768">
        <v>0.42682926829268292</v>
      </c>
      <c r="J12" s="796">
        <v>16271.830000000004</v>
      </c>
      <c r="K12" s="745">
        <v>0.65659821112241867</v>
      </c>
      <c r="L12" s="731">
        <v>141</v>
      </c>
      <c r="M12" s="768">
        <v>0.57317073170731703</v>
      </c>
    </row>
    <row r="13" spans="1:13" ht="14.4" customHeight="1" thickBot="1" x14ac:dyDescent="0.35">
      <c r="A13" s="787" t="s">
        <v>797</v>
      </c>
      <c r="B13" s="778">
        <v>34441.760000000002</v>
      </c>
      <c r="C13" s="734">
        <v>1</v>
      </c>
      <c r="D13" s="791">
        <v>290</v>
      </c>
      <c r="E13" s="794" t="s">
        <v>797</v>
      </c>
      <c r="F13" s="778">
        <v>18153.36</v>
      </c>
      <c r="G13" s="746">
        <v>0.52707411003386584</v>
      </c>
      <c r="H13" s="738">
        <v>142</v>
      </c>
      <c r="I13" s="769">
        <v>0.48965517241379308</v>
      </c>
      <c r="J13" s="797">
        <v>16288.400000000001</v>
      </c>
      <c r="K13" s="746">
        <v>0.47292588996613416</v>
      </c>
      <c r="L13" s="738">
        <v>148</v>
      </c>
      <c r="M13" s="769">
        <v>0.51034482758620692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4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1189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322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155744.35</v>
      </c>
      <c r="N3" s="70">
        <f>SUBTOTAL(9,N7:N1048576)</f>
        <v>1707</v>
      </c>
      <c r="O3" s="70">
        <f>SUBTOTAL(9,O7:O1048576)</f>
        <v>1363</v>
      </c>
      <c r="P3" s="70">
        <f>SUBTOTAL(9,P7:P1048576)</f>
        <v>73138.469999999958</v>
      </c>
      <c r="Q3" s="71">
        <f>IF(M3=0,0,P3/M3)</f>
        <v>0.4696059279196963</v>
      </c>
      <c r="R3" s="70">
        <f>SUBTOTAL(9,R7:R1048576)</f>
        <v>798</v>
      </c>
      <c r="S3" s="71">
        <f>IF(N3=0,0,R3/N3)</f>
        <v>0.46748681898066785</v>
      </c>
      <c r="T3" s="70">
        <f>SUBTOTAL(9,T7:T1048576)</f>
        <v>637</v>
      </c>
      <c r="U3" s="72">
        <f>IF(O3=0,0,T3/O3)</f>
        <v>0.4673514306676449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8" t="s">
        <v>23</v>
      </c>
      <c r="B6" s="799" t="s">
        <v>5</v>
      </c>
      <c r="C6" s="798" t="s">
        <v>24</v>
      </c>
      <c r="D6" s="799" t="s">
        <v>6</v>
      </c>
      <c r="E6" s="799" t="s">
        <v>193</v>
      </c>
      <c r="F6" s="799" t="s">
        <v>25</v>
      </c>
      <c r="G6" s="799" t="s">
        <v>26</v>
      </c>
      <c r="H6" s="799" t="s">
        <v>8</v>
      </c>
      <c r="I6" s="799" t="s">
        <v>10</v>
      </c>
      <c r="J6" s="799" t="s">
        <v>11</v>
      </c>
      <c r="K6" s="799" t="s">
        <v>12</v>
      </c>
      <c r="L6" s="799" t="s">
        <v>27</v>
      </c>
      <c r="M6" s="800" t="s">
        <v>14</v>
      </c>
      <c r="N6" s="801" t="s">
        <v>28</v>
      </c>
      <c r="O6" s="801" t="s">
        <v>28</v>
      </c>
      <c r="P6" s="801" t="s">
        <v>14</v>
      </c>
      <c r="Q6" s="801" t="s">
        <v>2</v>
      </c>
      <c r="R6" s="801" t="s">
        <v>28</v>
      </c>
      <c r="S6" s="801" t="s">
        <v>2</v>
      </c>
      <c r="T6" s="801" t="s">
        <v>28</v>
      </c>
      <c r="U6" s="802" t="s">
        <v>2</v>
      </c>
    </row>
    <row r="7" spans="1:21" ht="14.4" customHeight="1" x14ac:dyDescent="0.3">
      <c r="A7" s="803">
        <v>22</v>
      </c>
      <c r="B7" s="804" t="s">
        <v>779</v>
      </c>
      <c r="C7" s="804" t="s">
        <v>781</v>
      </c>
      <c r="D7" s="805" t="s">
        <v>1187</v>
      </c>
      <c r="E7" s="806" t="s">
        <v>789</v>
      </c>
      <c r="F7" s="804" t="s">
        <v>780</v>
      </c>
      <c r="G7" s="804" t="s">
        <v>798</v>
      </c>
      <c r="H7" s="804" t="s">
        <v>583</v>
      </c>
      <c r="I7" s="804" t="s">
        <v>799</v>
      </c>
      <c r="J7" s="804" t="s">
        <v>733</v>
      </c>
      <c r="K7" s="804" t="s">
        <v>800</v>
      </c>
      <c r="L7" s="807">
        <v>0</v>
      </c>
      <c r="M7" s="807">
        <v>0</v>
      </c>
      <c r="N7" s="804">
        <v>1</v>
      </c>
      <c r="O7" s="808">
        <v>1</v>
      </c>
      <c r="P7" s="807"/>
      <c r="Q7" s="809"/>
      <c r="R7" s="804"/>
      <c r="S7" s="809">
        <v>0</v>
      </c>
      <c r="T7" s="808"/>
      <c r="U7" s="231">
        <v>0</v>
      </c>
    </row>
    <row r="8" spans="1:21" ht="14.4" customHeight="1" x14ac:dyDescent="0.3">
      <c r="A8" s="726">
        <v>22</v>
      </c>
      <c r="B8" s="727" t="s">
        <v>779</v>
      </c>
      <c r="C8" s="727" t="s">
        <v>781</v>
      </c>
      <c r="D8" s="810" t="s">
        <v>1187</v>
      </c>
      <c r="E8" s="811" t="s">
        <v>789</v>
      </c>
      <c r="F8" s="727" t="s">
        <v>780</v>
      </c>
      <c r="G8" s="727" t="s">
        <v>798</v>
      </c>
      <c r="H8" s="727" t="s">
        <v>583</v>
      </c>
      <c r="I8" s="727" t="s">
        <v>735</v>
      </c>
      <c r="J8" s="727" t="s">
        <v>736</v>
      </c>
      <c r="K8" s="727" t="s">
        <v>737</v>
      </c>
      <c r="L8" s="728">
        <v>98.78</v>
      </c>
      <c r="M8" s="728">
        <v>98.78</v>
      </c>
      <c r="N8" s="727">
        <v>1</v>
      </c>
      <c r="O8" s="812">
        <v>1</v>
      </c>
      <c r="P8" s="728"/>
      <c r="Q8" s="745">
        <v>0</v>
      </c>
      <c r="R8" s="727"/>
      <c r="S8" s="745">
        <v>0</v>
      </c>
      <c r="T8" s="812"/>
      <c r="U8" s="768">
        <v>0</v>
      </c>
    </row>
    <row r="9" spans="1:21" ht="14.4" customHeight="1" x14ac:dyDescent="0.3">
      <c r="A9" s="726">
        <v>22</v>
      </c>
      <c r="B9" s="727" t="s">
        <v>779</v>
      </c>
      <c r="C9" s="727" t="s">
        <v>781</v>
      </c>
      <c r="D9" s="810" t="s">
        <v>1187</v>
      </c>
      <c r="E9" s="811" t="s">
        <v>789</v>
      </c>
      <c r="F9" s="727" t="s">
        <v>780</v>
      </c>
      <c r="G9" s="727" t="s">
        <v>798</v>
      </c>
      <c r="H9" s="727" t="s">
        <v>583</v>
      </c>
      <c r="I9" s="727" t="s">
        <v>801</v>
      </c>
      <c r="J9" s="727" t="s">
        <v>736</v>
      </c>
      <c r="K9" s="727" t="s">
        <v>802</v>
      </c>
      <c r="L9" s="728">
        <v>118.54</v>
      </c>
      <c r="M9" s="728">
        <v>237.08</v>
      </c>
      <c r="N9" s="727">
        <v>2</v>
      </c>
      <c r="O9" s="812">
        <v>2</v>
      </c>
      <c r="P9" s="728">
        <v>118.54</v>
      </c>
      <c r="Q9" s="745">
        <v>0.5</v>
      </c>
      <c r="R9" s="727">
        <v>1</v>
      </c>
      <c r="S9" s="745">
        <v>0.5</v>
      </c>
      <c r="T9" s="812">
        <v>1</v>
      </c>
      <c r="U9" s="768">
        <v>0.5</v>
      </c>
    </row>
    <row r="10" spans="1:21" ht="14.4" customHeight="1" x14ac:dyDescent="0.3">
      <c r="A10" s="726">
        <v>22</v>
      </c>
      <c r="B10" s="727" t="s">
        <v>779</v>
      </c>
      <c r="C10" s="727" t="s">
        <v>781</v>
      </c>
      <c r="D10" s="810" t="s">
        <v>1187</v>
      </c>
      <c r="E10" s="811" t="s">
        <v>789</v>
      </c>
      <c r="F10" s="727" t="s">
        <v>780</v>
      </c>
      <c r="G10" s="727" t="s">
        <v>798</v>
      </c>
      <c r="H10" s="727" t="s">
        <v>583</v>
      </c>
      <c r="I10" s="727" t="s">
        <v>740</v>
      </c>
      <c r="J10" s="727" t="s">
        <v>736</v>
      </c>
      <c r="K10" s="727" t="s">
        <v>741</v>
      </c>
      <c r="L10" s="728">
        <v>79.03</v>
      </c>
      <c r="M10" s="728">
        <v>316.12</v>
      </c>
      <c r="N10" s="727">
        <v>4</v>
      </c>
      <c r="O10" s="812">
        <v>3</v>
      </c>
      <c r="P10" s="728"/>
      <c r="Q10" s="745">
        <v>0</v>
      </c>
      <c r="R10" s="727"/>
      <c r="S10" s="745">
        <v>0</v>
      </c>
      <c r="T10" s="812"/>
      <c r="U10" s="768">
        <v>0</v>
      </c>
    </row>
    <row r="11" spans="1:21" ht="14.4" customHeight="1" x14ac:dyDescent="0.3">
      <c r="A11" s="726">
        <v>22</v>
      </c>
      <c r="B11" s="727" t="s">
        <v>779</v>
      </c>
      <c r="C11" s="727" t="s">
        <v>781</v>
      </c>
      <c r="D11" s="810" t="s">
        <v>1187</v>
      </c>
      <c r="E11" s="811" t="s">
        <v>789</v>
      </c>
      <c r="F11" s="727" t="s">
        <v>780</v>
      </c>
      <c r="G11" s="727" t="s">
        <v>798</v>
      </c>
      <c r="H11" s="727" t="s">
        <v>583</v>
      </c>
      <c r="I11" s="727" t="s">
        <v>803</v>
      </c>
      <c r="J11" s="727" t="s">
        <v>733</v>
      </c>
      <c r="K11" s="727" t="s">
        <v>804</v>
      </c>
      <c r="L11" s="728">
        <v>59.27</v>
      </c>
      <c r="M11" s="728">
        <v>59.27</v>
      </c>
      <c r="N11" s="727">
        <v>1</v>
      </c>
      <c r="O11" s="812">
        <v>1</v>
      </c>
      <c r="P11" s="728"/>
      <c r="Q11" s="745">
        <v>0</v>
      </c>
      <c r="R11" s="727"/>
      <c r="S11" s="745">
        <v>0</v>
      </c>
      <c r="T11" s="812"/>
      <c r="U11" s="768">
        <v>0</v>
      </c>
    </row>
    <row r="12" spans="1:21" ht="14.4" customHeight="1" x14ac:dyDescent="0.3">
      <c r="A12" s="726">
        <v>22</v>
      </c>
      <c r="B12" s="727" t="s">
        <v>779</v>
      </c>
      <c r="C12" s="727" t="s">
        <v>781</v>
      </c>
      <c r="D12" s="810" t="s">
        <v>1187</v>
      </c>
      <c r="E12" s="811" t="s">
        <v>789</v>
      </c>
      <c r="F12" s="727" t="s">
        <v>780</v>
      </c>
      <c r="G12" s="727" t="s">
        <v>798</v>
      </c>
      <c r="H12" s="727" t="s">
        <v>538</v>
      </c>
      <c r="I12" s="727" t="s">
        <v>805</v>
      </c>
      <c r="J12" s="727" t="s">
        <v>733</v>
      </c>
      <c r="K12" s="727" t="s">
        <v>737</v>
      </c>
      <c r="L12" s="728">
        <v>98.78</v>
      </c>
      <c r="M12" s="728">
        <v>98.78</v>
      </c>
      <c r="N12" s="727">
        <v>1</v>
      </c>
      <c r="O12" s="812">
        <v>0.5</v>
      </c>
      <c r="P12" s="728"/>
      <c r="Q12" s="745">
        <v>0</v>
      </c>
      <c r="R12" s="727"/>
      <c r="S12" s="745">
        <v>0</v>
      </c>
      <c r="T12" s="812"/>
      <c r="U12" s="768">
        <v>0</v>
      </c>
    </row>
    <row r="13" spans="1:21" ht="14.4" customHeight="1" x14ac:dyDescent="0.3">
      <c r="A13" s="726">
        <v>22</v>
      </c>
      <c r="B13" s="727" t="s">
        <v>779</v>
      </c>
      <c r="C13" s="727" t="s">
        <v>781</v>
      </c>
      <c r="D13" s="810" t="s">
        <v>1187</v>
      </c>
      <c r="E13" s="811" t="s">
        <v>789</v>
      </c>
      <c r="F13" s="727" t="s">
        <v>780</v>
      </c>
      <c r="G13" s="727" t="s">
        <v>798</v>
      </c>
      <c r="H13" s="727" t="s">
        <v>583</v>
      </c>
      <c r="I13" s="727" t="s">
        <v>742</v>
      </c>
      <c r="J13" s="727" t="s">
        <v>733</v>
      </c>
      <c r="K13" s="727" t="s">
        <v>739</v>
      </c>
      <c r="L13" s="728">
        <v>46.07</v>
      </c>
      <c r="M13" s="728">
        <v>184.28</v>
      </c>
      <c r="N13" s="727">
        <v>4</v>
      </c>
      <c r="O13" s="812">
        <v>2</v>
      </c>
      <c r="P13" s="728"/>
      <c r="Q13" s="745">
        <v>0</v>
      </c>
      <c r="R13" s="727"/>
      <c r="S13" s="745">
        <v>0</v>
      </c>
      <c r="T13" s="812"/>
      <c r="U13" s="768">
        <v>0</v>
      </c>
    </row>
    <row r="14" spans="1:21" ht="14.4" customHeight="1" x14ac:dyDescent="0.3">
      <c r="A14" s="726">
        <v>22</v>
      </c>
      <c r="B14" s="727" t="s">
        <v>779</v>
      </c>
      <c r="C14" s="727" t="s">
        <v>781</v>
      </c>
      <c r="D14" s="810" t="s">
        <v>1187</v>
      </c>
      <c r="E14" s="811" t="s">
        <v>789</v>
      </c>
      <c r="F14" s="727" t="s">
        <v>780</v>
      </c>
      <c r="G14" s="727" t="s">
        <v>798</v>
      </c>
      <c r="H14" s="727" t="s">
        <v>538</v>
      </c>
      <c r="I14" s="727" t="s">
        <v>806</v>
      </c>
      <c r="J14" s="727" t="s">
        <v>733</v>
      </c>
      <c r="K14" s="727" t="s">
        <v>807</v>
      </c>
      <c r="L14" s="728">
        <v>79.03</v>
      </c>
      <c r="M14" s="728">
        <v>79.03</v>
      </c>
      <c r="N14" s="727">
        <v>1</v>
      </c>
      <c r="O14" s="812"/>
      <c r="P14" s="728"/>
      <c r="Q14" s="745">
        <v>0</v>
      </c>
      <c r="R14" s="727"/>
      <c r="S14" s="745">
        <v>0</v>
      </c>
      <c r="T14" s="812"/>
      <c r="U14" s="768"/>
    </row>
    <row r="15" spans="1:21" ht="14.4" customHeight="1" x14ac:dyDescent="0.3">
      <c r="A15" s="726">
        <v>22</v>
      </c>
      <c r="B15" s="727" t="s">
        <v>779</v>
      </c>
      <c r="C15" s="727" t="s">
        <v>781</v>
      </c>
      <c r="D15" s="810" t="s">
        <v>1187</v>
      </c>
      <c r="E15" s="811" t="s">
        <v>789</v>
      </c>
      <c r="F15" s="727" t="s">
        <v>780</v>
      </c>
      <c r="G15" s="727" t="s">
        <v>808</v>
      </c>
      <c r="H15" s="727" t="s">
        <v>538</v>
      </c>
      <c r="I15" s="727" t="s">
        <v>809</v>
      </c>
      <c r="J15" s="727" t="s">
        <v>601</v>
      </c>
      <c r="K15" s="727" t="s">
        <v>810</v>
      </c>
      <c r="L15" s="728">
        <v>57.64</v>
      </c>
      <c r="M15" s="728">
        <v>115.28</v>
      </c>
      <c r="N15" s="727">
        <v>2</v>
      </c>
      <c r="O15" s="812">
        <v>1.5</v>
      </c>
      <c r="P15" s="728">
        <v>57.64</v>
      </c>
      <c r="Q15" s="745">
        <v>0.5</v>
      </c>
      <c r="R15" s="727">
        <v>1</v>
      </c>
      <c r="S15" s="745">
        <v>0.5</v>
      </c>
      <c r="T15" s="812">
        <v>0.5</v>
      </c>
      <c r="U15" s="768">
        <v>0.33333333333333331</v>
      </c>
    </row>
    <row r="16" spans="1:21" ht="14.4" customHeight="1" x14ac:dyDescent="0.3">
      <c r="A16" s="726">
        <v>22</v>
      </c>
      <c r="B16" s="727" t="s">
        <v>779</v>
      </c>
      <c r="C16" s="727" t="s">
        <v>781</v>
      </c>
      <c r="D16" s="810" t="s">
        <v>1187</v>
      </c>
      <c r="E16" s="811" t="s">
        <v>789</v>
      </c>
      <c r="F16" s="727" t="s">
        <v>780</v>
      </c>
      <c r="G16" s="727" t="s">
        <v>811</v>
      </c>
      <c r="H16" s="727" t="s">
        <v>538</v>
      </c>
      <c r="I16" s="727" t="s">
        <v>812</v>
      </c>
      <c r="J16" s="727" t="s">
        <v>813</v>
      </c>
      <c r="K16" s="727" t="s">
        <v>814</v>
      </c>
      <c r="L16" s="728">
        <v>99.11</v>
      </c>
      <c r="M16" s="728">
        <v>297.33</v>
      </c>
      <c r="N16" s="727">
        <v>3</v>
      </c>
      <c r="O16" s="812">
        <v>1</v>
      </c>
      <c r="P16" s="728">
        <v>198.22</v>
      </c>
      <c r="Q16" s="745">
        <v>0.66666666666666674</v>
      </c>
      <c r="R16" s="727">
        <v>2</v>
      </c>
      <c r="S16" s="745">
        <v>0.66666666666666663</v>
      </c>
      <c r="T16" s="812">
        <v>0.5</v>
      </c>
      <c r="U16" s="768">
        <v>0.5</v>
      </c>
    </row>
    <row r="17" spans="1:21" ht="14.4" customHeight="1" x14ac:dyDescent="0.3">
      <c r="A17" s="726">
        <v>22</v>
      </c>
      <c r="B17" s="727" t="s">
        <v>779</v>
      </c>
      <c r="C17" s="727" t="s">
        <v>781</v>
      </c>
      <c r="D17" s="810" t="s">
        <v>1187</v>
      </c>
      <c r="E17" s="811" t="s">
        <v>791</v>
      </c>
      <c r="F17" s="727" t="s">
        <v>780</v>
      </c>
      <c r="G17" s="727" t="s">
        <v>798</v>
      </c>
      <c r="H17" s="727" t="s">
        <v>538</v>
      </c>
      <c r="I17" s="727" t="s">
        <v>815</v>
      </c>
      <c r="J17" s="727" t="s">
        <v>733</v>
      </c>
      <c r="K17" s="727" t="s">
        <v>816</v>
      </c>
      <c r="L17" s="728">
        <v>158.05000000000001</v>
      </c>
      <c r="M17" s="728">
        <v>158.05000000000001</v>
      </c>
      <c r="N17" s="727">
        <v>1</v>
      </c>
      <c r="O17" s="812">
        <v>0.5</v>
      </c>
      <c r="P17" s="728">
        <v>158.05000000000001</v>
      </c>
      <c r="Q17" s="745">
        <v>1</v>
      </c>
      <c r="R17" s="727">
        <v>1</v>
      </c>
      <c r="S17" s="745">
        <v>1</v>
      </c>
      <c r="T17" s="812">
        <v>0.5</v>
      </c>
      <c r="U17" s="768">
        <v>1</v>
      </c>
    </row>
    <row r="18" spans="1:21" ht="14.4" customHeight="1" x14ac:dyDescent="0.3">
      <c r="A18" s="726">
        <v>22</v>
      </c>
      <c r="B18" s="727" t="s">
        <v>779</v>
      </c>
      <c r="C18" s="727" t="s">
        <v>781</v>
      </c>
      <c r="D18" s="810" t="s">
        <v>1187</v>
      </c>
      <c r="E18" s="811" t="s">
        <v>791</v>
      </c>
      <c r="F18" s="727" t="s">
        <v>780</v>
      </c>
      <c r="G18" s="727" t="s">
        <v>798</v>
      </c>
      <c r="H18" s="727" t="s">
        <v>583</v>
      </c>
      <c r="I18" s="727" t="s">
        <v>799</v>
      </c>
      <c r="J18" s="727" t="s">
        <v>733</v>
      </c>
      <c r="K18" s="727" t="s">
        <v>800</v>
      </c>
      <c r="L18" s="728">
        <v>0</v>
      </c>
      <c r="M18" s="728">
        <v>0</v>
      </c>
      <c r="N18" s="727">
        <v>2</v>
      </c>
      <c r="O18" s="812">
        <v>2</v>
      </c>
      <c r="P18" s="728"/>
      <c r="Q18" s="745"/>
      <c r="R18" s="727"/>
      <c r="S18" s="745">
        <v>0</v>
      </c>
      <c r="T18" s="812"/>
      <c r="U18" s="768">
        <v>0</v>
      </c>
    </row>
    <row r="19" spans="1:21" ht="14.4" customHeight="1" x14ac:dyDescent="0.3">
      <c r="A19" s="726">
        <v>22</v>
      </c>
      <c r="B19" s="727" t="s">
        <v>779</v>
      </c>
      <c r="C19" s="727" t="s">
        <v>781</v>
      </c>
      <c r="D19" s="810" t="s">
        <v>1187</v>
      </c>
      <c r="E19" s="811" t="s">
        <v>791</v>
      </c>
      <c r="F19" s="727" t="s">
        <v>780</v>
      </c>
      <c r="G19" s="727" t="s">
        <v>798</v>
      </c>
      <c r="H19" s="727" t="s">
        <v>583</v>
      </c>
      <c r="I19" s="727" t="s">
        <v>735</v>
      </c>
      <c r="J19" s="727" t="s">
        <v>736</v>
      </c>
      <c r="K19" s="727" t="s">
        <v>737</v>
      </c>
      <c r="L19" s="728">
        <v>98.78</v>
      </c>
      <c r="M19" s="728">
        <v>197.56</v>
      </c>
      <c r="N19" s="727">
        <v>2</v>
      </c>
      <c r="O19" s="812">
        <v>2</v>
      </c>
      <c r="P19" s="728">
        <v>98.78</v>
      </c>
      <c r="Q19" s="745">
        <v>0.5</v>
      </c>
      <c r="R19" s="727">
        <v>1</v>
      </c>
      <c r="S19" s="745">
        <v>0.5</v>
      </c>
      <c r="T19" s="812">
        <v>1</v>
      </c>
      <c r="U19" s="768">
        <v>0.5</v>
      </c>
    </row>
    <row r="20" spans="1:21" ht="14.4" customHeight="1" x14ac:dyDescent="0.3">
      <c r="A20" s="726">
        <v>22</v>
      </c>
      <c r="B20" s="727" t="s">
        <v>779</v>
      </c>
      <c r="C20" s="727" t="s">
        <v>781</v>
      </c>
      <c r="D20" s="810" t="s">
        <v>1187</v>
      </c>
      <c r="E20" s="811" t="s">
        <v>791</v>
      </c>
      <c r="F20" s="727" t="s">
        <v>780</v>
      </c>
      <c r="G20" s="727" t="s">
        <v>798</v>
      </c>
      <c r="H20" s="727" t="s">
        <v>583</v>
      </c>
      <c r="I20" s="727" t="s">
        <v>735</v>
      </c>
      <c r="J20" s="727" t="s">
        <v>736</v>
      </c>
      <c r="K20" s="727" t="s">
        <v>737</v>
      </c>
      <c r="L20" s="728">
        <v>105.23</v>
      </c>
      <c r="M20" s="728">
        <v>210.46</v>
      </c>
      <c r="N20" s="727">
        <v>2</v>
      </c>
      <c r="O20" s="812">
        <v>1.5</v>
      </c>
      <c r="P20" s="728"/>
      <c r="Q20" s="745">
        <v>0</v>
      </c>
      <c r="R20" s="727"/>
      <c r="S20" s="745">
        <v>0</v>
      </c>
      <c r="T20" s="812"/>
      <c r="U20" s="768">
        <v>0</v>
      </c>
    </row>
    <row r="21" spans="1:21" ht="14.4" customHeight="1" x14ac:dyDescent="0.3">
      <c r="A21" s="726">
        <v>22</v>
      </c>
      <c r="B21" s="727" t="s">
        <v>779</v>
      </c>
      <c r="C21" s="727" t="s">
        <v>781</v>
      </c>
      <c r="D21" s="810" t="s">
        <v>1187</v>
      </c>
      <c r="E21" s="811" t="s">
        <v>791</v>
      </c>
      <c r="F21" s="727" t="s">
        <v>780</v>
      </c>
      <c r="G21" s="727" t="s">
        <v>798</v>
      </c>
      <c r="H21" s="727" t="s">
        <v>583</v>
      </c>
      <c r="I21" s="727" t="s">
        <v>801</v>
      </c>
      <c r="J21" s="727" t="s">
        <v>736</v>
      </c>
      <c r="K21" s="727" t="s">
        <v>802</v>
      </c>
      <c r="L21" s="728">
        <v>118.54</v>
      </c>
      <c r="M21" s="728">
        <v>355.62</v>
      </c>
      <c r="N21" s="727">
        <v>3</v>
      </c>
      <c r="O21" s="812">
        <v>2.5</v>
      </c>
      <c r="P21" s="728">
        <v>118.54</v>
      </c>
      <c r="Q21" s="745">
        <v>0.33333333333333337</v>
      </c>
      <c r="R21" s="727">
        <v>1</v>
      </c>
      <c r="S21" s="745">
        <v>0.33333333333333331</v>
      </c>
      <c r="T21" s="812">
        <v>0.5</v>
      </c>
      <c r="U21" s="768">
        <v>0.2</v>
      </c>
    </row>
    <row r="22" spans="1:21" ht="14.4" customHeight="1" x14ac:dyDescent="0.3">
      <c r="A22" s="726">
        <v>22</v>
      </c>
      <c r="B22" s="727" t="s">
        <v>779</v>
      </c>
      <c r="C22" s="727" t="s">
        <v>781</v>
      </c>
      <c r="D22" s="810" t="s">
        <v>1187</v>
      </c>
      <c r="E22" s="811" t="s">
        <v>791</v>
      </c>
      <c r="F22" s="727" t="s">
        <v>780</v>
      </c>
      <c r="G22" s="727" t="s">
        <v>798</v>
      </c>
      <c r="H22" s="727" t="s">
        <v>583</v>
      </c>
      <c r="I22" s="727" t="s">
        <v>801</v>
      </c>
      <c r="J22" s="727" t="s">
        <v>736</v>
      </c>
      <c r="K22" s="727" t="s">
        <v>802</v>
      </c>
      <c r="L22" s="728">
        <v>126.27</v>
      </c>
      <c r="M22" s="728">
        <v>1010.16</v>
      </c>
      <c r="N22" s="727">
        <v>8</v>
      </c>
      <c r="O22" s="812">
        <v>7.5</v>
      </c>
      <c r="P22" s="728">
        <v>252.54</v>
      </c>
      <c r="Q22" s="745">
        <v>0.25</v>
      </c>
      <c r="R22" s="727">
        <v>2</v>
      </c>
      <c r="S22" s="745">
        <v>0.25</v>
      </c>
      <c r="T22" s="812">
        <v>2</v>
      </c>
      <c r="U22" s="768">
        <v>0.26666666666666666</v>
      </c>
    </row>
    <row r="23" spans="1:21" ht="14.4" customHeight="1" x14ac:dyDescent="0.3">
      <c r="A23" s="726">
        <v>22</v>
      </c>
      <c r="B23" s="727" t="s">
        <v>779</v>
      </c>
      <c r="C23" s="727" t="s">
        <v>781</v>
      </c>
      <c r="D23" s="810" t="s">
        <v>1187</v>
      </c>
      <c r="E23" s="811" t="s">
        <v>791</v>
      </c>
      <c r="F23" s="727" t="s">
        <v>780</v>
      </c>
      <c r="G23" s="727" t="s">
        <v>798</v>
      </c>
      <c r="H23" s="727" t="s">
        <v>583</v>
      </c>
      <c r="I23" s="727" t="s">
        <v>740</v>
      </c>
      <c r="J23" s="727" t="s">
        <v>736</v>
      </c>
      <c r="K23" s="727" t="s">
        <v>741</v>
      </c>
      <c r="L23" s="728">
        <v>79.03</v>
      </c>
      <c r="M23" s="728">
        <v>237.09</v>
      </c>
      <c r="N23" s="727">
        <v>3</v>
      </c>
      <c r="O23" s="812">
        <v>3</v>
      </c>
      <c r="P23" s="728">
        <v>79.03</v>
      </c>
      <c r="Q23" s="745">
        <v>0.33333333333333331</v>
      </c>
      <c r="R23" s="727">
        <v>1</v>
      </c>
      <c r="S23" s="745">
        <v>0.33333333333333331</v>
      </c>
      <c r="T23" s="812">
        <v>1</v>
      </c>
      <c r="U23" s="768">
        <v>0.33333333333333331</v>
      </c>
    </row>
    <row r="24" spans="1:21" ht="14.4" customHeight="1" x14ac:dyDescent="0.3">
      <c r="A24" s="726">
        <v>22</v>
      </c>
      <c r="B24" s="727" t="s">
        <v>779</v>
      </c>
      <c r="C24" s="727" t="s">
        <v>781</v>
      </c>
      <c r="D24" s="810" t="s">
        <v>1187</v>
      </c>
      <c r="E24" s="811" t="s">
        <v>791</v>
      </c>
      <c r="F24" s="727" t="s">
        <v>780</v>
      </c>
      <c r="G24" s="727" t="s">
        <v>798</v>
      </c>
      <c r="H24" s="727" t="s">
        <v>583</v>
      </c>
      <c r="I24" s="727" t="s">
        <v>740</v>
      </c>
      <c r="J24" s="727" t="s">
        <v>736</v>
      </c>
      <c r="K24" s="727" t="s">
        <v>741</v>
      </c>
      <c r="L24" s="728">
        <v>84.18</v>
      </c>
      <c r="M24" s="728">
        <v>252.54000000000002</v>
      </c>
      <c r="N24" s="727">
        <v>3</v>
      </c>
      <c r="O24" s="812">
        <v>2</v>
      </c>
      <c r="P24" s="728"/>
      <c r="Q24" s="745">
        <v>0</v>
      </c>
      <c r="R24" s="727"/>
      <c r="S24" s="745">
        <v>0</v>
      </c>
      <c r="T24" s="812"/>
      <c r="U24" s="768">
        <v>0</v>
      </c>
    </row>
    <row r="25" spans="1:21" ht="14.4" customHeight="1" x14ac:dyDescent="0.3">
      <c r="A25" s="726">
        <v>22</v>
      </c>
      <c r="B25" s="727" t="s">
        <v>779</v>
      </c>
      <c r="C25" s="727" t="s">
        <v>781</v>
      </c>
      <c r="D25" s="810" t="s">
        <v>1187</v>
      </c>
      <c r="E25" s="811" t="s">
        <v>791</v>
      </c>
      <c r="F25" s="727" t="s">
        <v>780</v>
      </c>
      <c r="G25" s="727" t="s">
        <v>798</v>
      </c>
      <c r="H25" s="727" t="s">
        <v>538</v>
      </c>
      <c r="I25" s="727" t="s">
        <v>805</v>
      </c>
      <c r="J25" s="727" t="s">
        <v>733</v>
      </c>
      <c r="K25" s="727" t="s">
        <v>737</v>
      </c>
      <c r="L25" s="728">
        <v>105.23</v>
      </c>
      <c r="M25" s="728">
        <v>105.23</v>
      </c>
      <c r="N25" s="727">
        <v>1</v>
      </c>
      <c r="O25" s="812">
        <v>1</v>
      </c>
      <c r="P25" s="728"/>
      <c r="Q25" s="745">
        <v>0</v>
      </c>
      <c r="R25" s="727"/>
      <c r="S25" s="745">
        <v>0</v>
      </c>
      <c r="T25" s="812"/>
      <c r="U25" s="768">
        <v>0</v>
      </c>
    </row>
    <row r="26" spans="1:21" ht="14.4" customHeight="1" x14ac:dyDescent="0.3">
      <c r="A26" s="726">
        <v>22</v>
      </c>
      <c r="B26" s="727" t="s">
        <v>779</v>
      </c>
      <c r="C26" s="727" t="s">
        <v>781</v>
      </c>
      <c r="D26" s="810" t="s">
        <v>1187</v>
      </c>
      <c r="E26" s="811" t="s">
        <v>791</v>
      </c>
      <c r="F26" s="727" t="s">
        <v>780</v>
      </c>
      <c r="G26" s="727" t="s">
        <v>798</v>
      </c>
      <c r="H26" s="727" t="s">
        <v>583</v>
      </c>
      <c r="I26" s="727" t="s">
        <v>742</v>
      </c>
      <c r="J26" s="727" t="s">
        <v>733</v>
      </c>
      <c r="K26" s="727" t="s">
        <v>739</v>
      </c>
      <c r="L26" s="728">
        <v>49.08</v>
      </c>
      <c r="M26" s="728">
        <v>49.08</v>
      </c>
      <c r="N26" s="727">
        <v>1</v>
      </c>
      <c r="O26" s="812">
        <v>0.5</v>
      </c>
      <c r="P26" s="728"/>
      <c r="Q26" s="745">
        <v>0</v>
      </c>
      <c r="R26" s="727"/>
      <c r="S26" s="745">
        <v>0</v>
      </c>
      <c r="T26" s="812"/>
      <c r="U26" s="768">
        <v>0</v>
      </c>
    </row>
    <row r="27" spans="1:21" ht="14.4" customHeight="1" x14ac:dyDescent="0.3">
      <c r="A27" s="726">
        <v>22</v>
      </c>
      <c r="B27" s="727" t="s">
        <v>779</v>
      </c>
      <c r="C27" s="727" t="s">
        <v>781</v>
      </c>
      <c r="D27" s="810" t="s">
        <v>1187</v>
      </c>
      <c r="E27" s="811" t="s">
        <v>791</v>
      </c>
      <c r="F27" s="727" t="s">
        <v>780</v>
      </c>
      <c r="G27" s="727" t="s">
        <v>798</v>
      </c>
      <c r="H27" s="727" t="s">
        <v>583</v>
      </c>
      <c r="I27" s="727" t="s">
        <v>817</v>
      </c>
      <c r="J27" s="727" t="s">
        <v>733</v>
      </c>
      <c r="K27" s="727" t="s">
        <v>802</v>
      </c>
      <c r="L27" s="728">
        <v>118.54</v>
      </c>
      <c r="M27" s="728">
        <v>118.54</v>
      </c>
      <c r="N27" s="727">
        <v>1</v>
      </c>
      <c r="O27" s="812">
        <v>0.5</v>
      </c>
      <c r="P27" s="728">
        <v>118.54</v>
      </c>
      <c r="Q27" s="745">
        <v>1</v>
      </c>
      <c r="R27" s="727">
        <v>1</v>
      </c>
      <c r="S27" s="745">
        <v>1</v>
      </c>
      <c r="T27" s="812">
        <v>0.5</v>
      </c>
      <c r="U27" s="768">
        <v>1</v>
      </c>
    </row>
    <row r="28" spans="1:21" ht="14.4" customHeight="1" x14ac:dyDescent="0.3">
      <c r="A28" s="726">
        <v>22</v>
      </c>
      <c r="B28" s="727" t="s">
        <v>779</v>
      </c>
      <c r="C28" s="727" t="s">
        <v>781</v>
      </c>
      <c r="D28" s="810" t="s">
        <v>1187</v>
      </c>
      <c r="E28" s="811" t="s">
        <v>791</v>
      </c>
      <c r="F28" s="727" t="s">
        <v>780</v>
      </c>
      <c r="G28" s="727" t="s">
        <v>798</v>
      </c>
      <c r="H28" s="727" t="s">
        <v>538</v>
      </c>
      <c r="I28" s="727" t="s">
        <v>806</v>
      </c>
      <c r="J28" s="727" t="s">
        <v>733</v>
      </c>
      <c r="K28" s="727" t="s">
        <v>807</v>
      </c>
      <c r="L28" s="728">
        <v>84.18</v>
      </c>
      <c r="M28" s="728">
        <v>84.18</v>
      </c>
      <c r="N28" s="727">
        <v>1</v>
      </c>
      <c r="O28" s="812">
        <v>0.5</v>
      </c>
      <c r="P28" s="728"/>
      <c r="Q28" s="745">
        <v>0</v>
      </c>
      <c r="R28" s="727"/>
      <c r="S28" s="745">
        <v>0</v>
      </c>
      <c r="T28" s="812"/>
      <c r="U28" s="768">
        <v>0</v>
      </c>
    </row>
    <row r="29" spans="1:21" ht="14.4" customHeight="1" x14ac:dyDescent="0.3">
      <c r="A29" s="726">
        <v>22</v>
      </c>
      <c r="B29" s="727" t="s">
        <v>779</v>
      </c>
      <c r="C29" s="727" t="s">
        <v>781</v>
      </c>
      <c r="D29" s="810" t="s">
        <v>1187</v>
      </c>
      <c r="E29" s="811" t="s">
        <v>791</v>
      </c>
      <c r="F29" s="727" t="s">
        <v>780</v>
      </c>
      <c r="G29" s="727" t="s">
        <v>798</v>
      </c>
      <c r="H29" s="727" t="s">
        <v>538</v>
      </c>
      <c r="I29" s="727" t="s">
        <v>818</v>
      </c>
      <c r="J29" s="727" t="s">
        <v>819</v>
      </c>
      <c r="K29" s="727" t="s">
        <v>741</v>
      </c>
      <c r="L29" s="728">
        <v>84.18</v>
      </c>
      <c r="M29" s="728">
        <v>168.36</v>
      </c>
      <c r="N29" s="727">
        <v>2</v>
      </c>
      <c r="O29" s="812">
        <v>1</v>
      </c>
      <c r="P29" s="728"/>
      <c r="Q29" s="745">
        <v>0</v>
      </c>
      <c r="R29" s="727"/>
      <c r="S29" s="745">
        <v>0</v>
      </c>
      <c r="T29" s="812"/>
      <c r="U29" s="768">
        <v>0</v>
      </c>
    </row>
    <row r="30" spans="1:21" ht="14.4" customHeight="1" x14ac:dyDescent="0.3">
      <c r="A30" s="726">
        <v>22</v>
      </c>
      <c r="B30" s="727" t="s">
        <v>779</v>
      </c>
      <c r="C30" s="727" t="s">
        <v>781</v>
      </c>
      <c r="D30" s="810" t="s">
        <v>1187</v>
      </c>
      <c r="E30" s="811" t="s">
        <v>791</v>
      </c>
      <c r="F30" s="727" t="s">
        <v>780</v>
      </c>
      <c r="G30" s="727" t="s">
        <v>808</v>
      </c>
      <c r="H30" s="727" t="s">
        <v>538</v>
      </c>
      <c r="I30" s="727" t="s">
        <v>820</v>
      </c>
      <c r="J30" s="727" t="s">
        <v>601</v>
      </c>
      <c r="K30" s="727" t="s">
        <v>821</v>
      </c>
      <c r="L30" s="728">
        <v>103.67</v>
      </c>
      <c r="M30" s="728">
        <v>311.01</v>
      </c>
      <c r="N30" s="727">
        <v>3</v>
      </c>
      <c r="O30" s="812">
        <v>2</v>
      </c>
      <c r="P30" s="728">
        <v>311.01</v>
      </c>
      <c r="Q30" s="745">
        <v>1</v>
      </c>
      <c r="R30" s="727">
        <v>3</v>
      </c>
      <c r="S30" s="745">
        <v>1</v>
      </c>
      <c r="T30" s="812">
        <v>2</v>
      </c>
      <c r="U30" s="768">
        <v>1</v>
      </c>
    </row>
    <row r="31" spans="1:21" ht="14.4" customHeight="1" x14ac:dyDescent="0.3">
      <c r="A31" s="726">
        <v>22</v>
      </c>
      <c r="B31" s="727" t="s">
        <v>779</v>
      </c>
      <c r="C31" s="727" t="s">
        <v>781</v>
      </c>
      <c r="D31" s="810" t="s">
        <v>1187</v>
      </c>
      <c r="E31" s="811" t="s">
        <v>791</v>
      </c>
      <c r="F31" s="727" t="s">
        <v>780</v>
      </c>
      <c r="G31" s="727" t="s">
        <v>811</v>
      </c>
      <c r="H31" s="727" t="s">
        <v>538</v>
      </c>
      <c r="I31" s="727" t="s">
        <v>812</v>
      </c>
      <c r="J31" s="727" t="s">
        <v>813</v>
      </c>
      <c r="K31" s="727" t="s">
        <v>814</v>
      </c>
      <c r="L31" s="728">
        <v>87.67</v>
      </c>
      <c r="M31" s="728">
        <v>701.36</v>
      </c>
      <c r="N31" s="727">
        <v>8</v>
      </c>
      <c r="O31" s="812">
        <v>3</v>
      </c>
      <c r="P31" s="728">
        <v>701.36</v>
      </c>
      <c r="Q31" s="745">
        <v>1</v>
      </c>
      <c r="R31" s="727">
        <v>8</v>
      </c>
      <c r="S31" s="745">
        <v>1</v>
      </c>
      <c r="T31" s="812">
        <v>3</v>
      </c>
      <c r="U31" s="768">
        <v>1</v>
      </c>
    </row>
    <row r="32" spans="1:21" ht="14.4" customHeight="1" x14ac:dyDescent="0.3">
      <c r="A32" s="726">
        <v>22</v>
      </c>
      <c r="B32" s="727" t="s">
        <v>779</v>
      </c>
      <c r="C32" s="727" t="s">
        <v>781</v>
      </c>
      <c r="D32" s="810" t="s">
        <v>1187</v>
      </c>
      <c r="E32" s="811" t="s">
        <v>791</v>
      </c>
      <c r="F32" s="727" t="s">
        <v>780</v>
      </c>
      <c r="G32" s="727" t="s">
        <v>822</v>
      </c>
      <c r="H32" s="727" t="s">
        <v>538</v>
      </c>
      <c r="I32" s="727" t="s">
        <v>823</v>
      </c>
      <c r="J32" s="727" t="s">
        <v>824</v>
      </c>
      <c r="K32" s="727" t="s">
        <v>825</v>
      </c>
      <c r="L32" s="728">
        <v>0</v>
      </c>
      <c r="M32" s="728">
        <v>0</v>
      </c>
      <c r="N32" s="727">
        <v>1</v>
      </c>
      <c r="O32" s="812">
        <v>0.5</v>
      </c>
      <c r="P32" s="728">
        <v>0</v>
      </c>
      <c r="Q32" s="745"/>
      <c r="R32" s="727">
        <v>1</v>
      </c>
      <c r="S32" s="745">
        <v>1</v>
      </c>
      <c r="T32" s="812">
        <v>0.5</v>
      </c>
      <c r="U32" s="768">
        <v>1</v>
      </c>
    </row>
    <row r="33" spans="1:21" ht="14.4" customHeight="1" x14ac:dyDescent="0.3">
      <c r="A33" s="726">
        <v>22</v>
      </c>
      <c r="B33" s="727" t="s">
        <v>779</v>
      </c>
      <c r="C33" s="727" t="s">
        <v>781</v>
      </c>
      <c r="D33" s="810" t="s">
        <v>1187</v>
      </c>
      <c r="E33" s="811" t="s">
        <v>794</v>
      </c>
      <c r="F33" s="727" t="s">
        <v>780</v>
      </c>
      <c r="G33" s="727" t="s">
        <v>826</v>
      </c>
      <c r="H33" s="727" t="s">
        <v>538</v>
      </c>
      <c r="I33" s="727" t="s">
        <v>827</v>
      </c>
      <c r="J33" s="727" t="s">
        <v>828</v>
      </c>
      <c r="K33" s="727" t="s">
        <v>829</v>
      </c>
      <c r="L33" s="728">
        <v>35.11</v>
      </c>
      <c r="M33" s="728">
        <v>35.11</v>
      </c>
      <c r="N33" s="727">
        <v>1</v>
      </c>
      <c r="O33" s="812">
        <v>1</v>
      </c>
      <c r="P33" s="728"/>
      <c r="Q33" s="745">
        <v>0</v>
      </c>
      <c r="R33" s="727"/>
      <c r="S33" s="745">
        <v>0</v>
      </c>
      <c r="T33" s="812"/>
      <c r="U33" s="768">
        <v>0</v>
      </c>
    </row>
    <row r="34" spans="1:21" ht="14.4" customHeight="1" x14ac:dyDescent="0.3">
      <c r="A34" s="726">
        <v>22</v>
      </c>
      <c r="B34" s="727" t="s">
        <v>779</v>
      </c>
      <c r="C34" s="727" t="s">
        <v>781</v>
      </c>
      <c r="D34" s="810" t="s">
        <v>1187</v>
      </c>
      <c r="E34" s="811" t="s">
        <v>794</v>
      </c>
      <c r="F34" s="727" t="s">
        <v>780</v>
      </c>
      <c r="G34" s="727" t="s">
        <v>830</v>
      </c>
      <c r="H34" s="727" t="s">
        <v>538</v>
      </c>
      <c r="I34" s="727" t="s">
        <v>831</v>
      </c>
      <c r="J34" s="727" t="s">
        <v>615</v>
      </c>
      <c r="K34" s="727" t="s">
        <v>832</v>
      </c>
      <c r="L34" s="728">
        <v>0</v>
      </c>
      <c r="M34" s="728">
        <v>0</v>
      </c>
      <c r="N34" s="727">
        <v>1</v>
      </c>
      <c r="O34" s="812">
        <v>1</v>
      </c>
      <c r="P34" s="728">
        <v>0</v>
      </c>
      <c r="Q34" s="745"/>
      <c r="R34" s="727">
        <v>1</v>
      </c>
      <c r="S34" s="745">
        <v>1</v>
      </c>
      <c r="T34" s="812">
        <v>1</v>
      </c>
      <c r="U34" s="768">
        <v>1</v>
      </c>
    </row>
    <row r="35" spans="1:21" ht="14.4" customHeight="1" x14ac:dyDescent="0.3">
      <c r="A35" s="726">
        <v>22</v>
      </c>
      <c r="B35" s="727" t="s">
        <v>779</v>
      </c>
      <c r="C35" s="727" t="s">
        <v>781</v>
      </c>
      <c r="D35" s="810" t="s">
        <v>1187</v>
      </c>
      <c r="E35" s="811" t="s">
        <v>794</v>
      </c>
      <c r="F35" s="727" t="s">
        <v>780</v>
      </c>
      <c r="G35" s="727" t="s">
        <v>833</v>
      </c>
      <c r="H35" s="727" t="s">
        <v>538</v>
      </c>
      <c r="I35" s="727" t="s">
        <v>834</v>
      </c>
      <c r="J35" s="727" t="s">
        <v>835</v>
      </c>
      <c r="K35" s="727" t="s">
        <v>836</v>
      </c>
      <c r="L35" s="728">
        <v>69.39</v>
      </c>
      <c r="M35" s="728">
        <v>69.39</v>
      </c>
      <c r="N35" s="727">
        <v>1</v>
      </c>
      <c r="O35" s="812">
        <v>1</v>
      </c>
      <c r="P35" s="728"/>
      <c r="Q35" s="745">
        <v>0</v>
      </c>
      <c r="R35" s="727"/>
      <c r="S35" s="745">
        <v>0</v>
      </c>
      <c r="T35" s="812"/>
      <c r="U35" s="768">
        <v>0</v>
      </c>
    </row>
    <row r="36" spans="1:21" ht="14.4" customHeight="1" x14ac:dyDescent="0.3">
      <c r="A36" s="726">
        <v>22</v>
      </c>
      <c r="B36" s="727" t="s">
        <v>779</v>
      </c>
      <c r="C36" s="727" t="s">
        <v>781</v>
      </c>
      <c r="D36" s="810" t="s">
        <v>1187</v>
      </c>
      <c r="E36" s="811" t="s">
        <v>794</v>
      </c>
      <c r="F36" s="727" t="s">
        <v>780</v>
      </c>
      <c r="G36" s="727" t="s">
        <v>837</v>
      </c>
      <c r="H36" s="727" t="s">
        <v>538</v>
      </c>
      <c r="I36" s="727" t="s">
        <v>838</v>
      </c>
      <c r="J36" s="727" t="s">
        <v>839</v>
      </c>
      <c r="K36" s="727" t="s">
        <v>840</v>
      </c>
      <c r="L36" s="728">
        <v>34.15</v>
      </c>
      <c r="M36" s="728">
        <v>68.3</v>
      </c>
      <c r="N36" s="727">
        <v>2</v>
      </c>
      <c r="O36" s="812">
        <v>1</v>
      </c>
      <c r="P36" s="728"/>
      <c r="Q36" s="745">
        <v>0</v>
      </c>
      <c r="R36" s="727"/>
      <c r="S36" s="745">
        <v>0</v>
      </c>
      <c r="T36" s="812"/>
      <c r="U36" s="768">
        <v>0</v>
      </c>
    </row>
    <row r="37" spans="1:21" ht="14.4" customHeight="1" x14ac:dyDescent="0.3">
      <c r="A37" s="726">
        <v>22</v>
      </c>
      <c r="B37" s="727" t="s">
        <v>779</v>
      </c>
      <c r="C37" s="727" t="s">
        <v>781</v>
      </c>
      <c r="D37" s="810" t="s">
        <v>1187</v>
      </c>
      <c r="E37" s="811" t="s">
        <v>794</v>
      </c>
      <c r="F37" s="727" t="s">
        <v>780</v>
      </c>
      <c r="G37" s="727" t="s">
        <v>798</v>
      </c>
      <c r="H37" s="727" t="s">
        <v>538</v>
      </c>
      <c r="I37" s="727" t="s">
        <v>815</v>
      </c>
      <c r="J37" s="727" t="s">
        <v>733</v>
      </c>
      <c r="K37" s="727" t="s">
        <v>816</v>
      </c>
      <c r="L37" s="728">
        <v>158.05000000000001</v>
      </c>
      <c r="M37" s="728">
        <v>158.05000000000001</v>
      </c>
      <c r="N37" s="727">
        <v>1</v>
      </c>
      <c r="O37" s="812">
        <v>0.5</v>
      </c>
      <c r="P37" s="728"/>
      <c r="Q37" s="745">
        <v>0</v>
      </c>
      <c r="R37" s="727"/>
      <c r="S37" s="745">
        <v>0</v>
      </c>
      <c r="T37" s="812"/>
      <c r="U37" s="768">
        <v>0</v>
      </c>
    </row>
    <row r="38" spans="1:21" ht="14.4" customHeight="1" x14ac:dyDescent="0.3">
      <c r="A38" s="726">
        <v>22</v>
      </c>
      <c r="B38" s="727" t="s">
        <v>779</v>
      </c>
      <c r="C38" s="727" t="s">
        <v>781</v>
      </c>
      <c r="D38" s="810" t="s">
        <v>1187</v>
      </c>
      <c r="E38" s="811" t="s">
        <v>794</v>
      </c>
      <c r="F38" s="727" t="s">
        <v>780</v>
      </c>
      <c r="G38" s="727" t="s">
        <v>798</v>
      </c>
      <c r="H38" s="727" t="s">
        <v>583</v>
      </c>
      <c r="I38" s="727" t="s">
        <v>799</v>
      </c>
      <c r="J38" s="727" t="s">
        <v>733</v>
      </c>
      <c r="K38" s="727" t="s">
        <v>800</v>
      </c>
      <c r="L38" s="728">
        <v>0</v>
      </c>
      <c r="M38" s="728">
        <v>0</v>
      </c>
      <c r="N38" s="727">
        <v>1</v>
      </c>
      <c r="O38" s="812">
        <v>1</v>
      </c>
      <c r="P38" s="728">
        <v>0</v>
      </c>
      <c r="Q38" s="745"/>
      <c r="R38" s="727">
        <v>1</v>
      </c>
      <c r="S38" s="745">
        <v>1</v>
      </c>
      <c r="T38" s="812">
        <v>1</v>
      </c>
      <c r="U38" s="768">
        <v>1</v>
      </c>
    </row>
    <row r="39" spans="1:21" ht="14.4" customHeight="1" x14ac:dyDescent="0.3">
      <c r="A39" s="726">
        <v>22</v>
      </c>
      <c r="B39" s="727" t="s">
        <v>779</v>
      </c>
      <c r="C39" s="727" t="s">
        <v>781</v>
      </c>
      <c r="D39" s="810" t="s">
        <v>1187</v>
      </c>
      <c r="E39" s="811" t="s">
        <v>794</v>
      </c>
      <c r="F39" s="727" t="s">
        <v>780</v>
      </c>
      <c r="G39" s="727" t="s">
        <v>798</v>
      </c>
      <c r="H39" s="727" t="s">
        <v>583</v>
      </c>
      <c r="I39" s="727" t="s">
        <v>735</v>
      </c>
      <c r="J39" s="727" t="s">
        <v>736</v>
      </c>
      <c r="K39" s="727" t="s">
        <v>737</v>
      </c>
      <c r="L39" s="728">
        <v>98.78</v>
      </c>
      <c r="M39" s="728">
        <v>1679.2599999999998</v>
      </c>
      <c r="N39" s="727">
        <v>17</v>
      </c>
      <c r="O39" s="812">
        <v>17</v>
      </c>
      <c r="P39" s="728">
        <v>395.12</v>
      </c>
      <c r="Q39" s="745">
        <v>0.23529411764705885</v>
      </c>
      <c r="R39" s="727">
        <v>4</v>
      </c>
      <c r="S39" s="745">
        <v>0.23529411764705882</v>
      </c>
      <c r="T39" s="812">
        <v>4</v>
      </c>
      <c r="U39" s="768">
        <v>0.23529411764705882</v>
      </c>
    </row>
    <row r="40" spans="1:21" ht="14.4" customHeight="1" x14ac:dyDescent="0.3">
      <c r="A40" s="726">
        <v>22</v>
      </c>
      <c r="B40" s="727" t="s">
        <v>779</v>
      </c>
      <c r="C40" s="727" t="s">
        <v>781</v>
      </c>
      <c r="D40" s="810" t="s">
        <v>1187</v>
      </c>
      <c r="E40" s="811" t="s">
        <v>794</v>
      </c>
      <c r="F40" s="727" t="s">
        <v>780</v>
      </c>
      <c r="G40" s="727" t="s">
        <v>798</v>
      </c>
      <c r="H40" s="727" t="s">
        <v>583</v>
      </c>
      <c r="I40" s="727" t="s">
        <v>801</v>
      </c>
      <c r="J40" s="727" t="s">
        <v>736</v>
      </c>
      <c r="K40" s="727" t="s">
        <v>802</v>
      </c>
      <c r="L40" s="728">
        <v>118.54</v>
      </c>
      <c r="M40" s="728">
        <v>2607.8799999999997</v>
      </c>
      <c r="N40" s="727">
        <v>22</v>
      </c>
      <c r="O40" s="812">
        <v>19.5</v>
      </c>
      <c r="P40" s="728">
        <v>1185.3999999999999</v>
      </c>
      <c r="Q40" s="745">
        <v>0.45454545454545453</v>
      </c>
      <c r="R40" s="727">
        <v>10</v>
      </c>
      <c r="S40" s="745">
        <v>0.45454545454545453</v>
      </c>
      <c r="T40" s="812">
        <v>8.5</v>
      </c>
      <c r="U40" s="768">
        <v>0.4358974358974359</v>
      </c>
    </row>
    <row r="41" spans="1:21" ht="14.4" customHeight="1" x14ac:dyDescent="0.3">
      <c r="A41" s="726">
        <v>22</v>
      </c>
      <c r="B41" s="727" t="s">
        <v>779</v>
      </c>
      <c r="C41" s="727" t="s">
        <v>781</v>
      </c>
      <c r="D41" s="810" t="s">
        <v>1187</v>
      </c>
      <c r="E41" s="811" t="s">
        <v>794</v>
      </c>
      <c r="F41" s="727" t="s">
        <v>780</v>
      </c>
      <c r="G41" s="727" t="s">
        <v>798</v>
      </c>
      <c r="H41" s="727" t="s">
        <v>583</v>
      </c>
      <c r="I41" s="727" t="s">
        <v>801</v>
      </c>
      <c r="J41" s="727" t="s">
        <v>736</v>
      </c>
      <c r="K41" s="727" t="s">
        <v>802</v>
      </c>
      <c r="L41" s="728">
        <v>126.27</v>
      </c>
      <c r="M41" s="728">
        <v>126.27</v>
      </c>
      <c r="N41" s="727">
        <v>1</v>
      </c>
      <c r="O41" s="812">
        <v>0.5</v>
      </c>
      <c r="P41" s="728">
        <v>126.27</v>
      </c>
      <c r="Q41" s="745">
        <v>1</v>
      </c>
      <c r="R41" s="727">
        <v>1</v>
      </c>
      <c r="S41" s="745">
        <v>1</v>
      </c>
      <c r="T41" s="812">
        <v>0.5</v>
      </c>
      <c r="U41" s="768">
        <v>1</v>
      </c>
    </row>
    <row r="42" spans="1:21" ht="14.4" customHeight="1" x14ac:dyDescent="0.3">
      <c r="A42" s="726">
        <v>22</v>
      </c>
      <c r="B42" s="727" t="s">
        <v>779</v>
      </c>
      <c r="C42" s="727" t="s">
        <v>781</v>
      </c>
      <c r="D42" s="810" t="s">
        <v>1187</v>
      </c>
      <c r="E42" s="811" t="s">
        <v>794</v>
      </c>
      <c r="F42" s="727" t="s">
        <v>780</v>
      </c>
      <c r="G42" s="727" t="s">
        <v>798</v>
      </c>
      <c r="H42" s="727" t="s">
        <v>583</v>
      </c>
      <c r="I42" s="727" t="s">
        <v>841</v>
      </c>
      <c r="J42" s="727" t="s">
        <v>736</v>
      </c>
      <c r="K42" s="727" t="s">
        <v>804</v>
      </c>
      <c r="L42" s="728">
        <v>63.14</v>
      </c>
      <c r="M42" s="728">
        <v>63.14</v>
      </c>
      <c r="N42" s="727">
        <v>1</v>
      </c>
      <c r="O42" s="812">
        <v>1</v>
      </c>
      <c r="P42" s="728">
        <v>63.14</v>
      </c>
      <c r="Q42" s="745">
        <v>1</v>
      </c>
      <c r="R42" s="727">
        <v>1</v>
      </c>
      <c r="S42" s="745">
        <v>1</v>
      </c>
      <c r="T42" s="812">
        <v>1</v>
      </c>
      <c r="U42" s="768">
        <v>1</v>
      </c>
    </row>
    <row r="43" spans="1:21" ht="14.4" customHeight="1" x14ac:dyDescent="0.3">
      <c r="A43" s="726">
        <v>22</v>
      </c>
      <c r="B43" s="727" t="s">
        <v>779</v>
      </c>
      <c r="C43" s="727" t="s">
        <v>781</v>
      </c>
      <c r="D43" s="810" t="s">
        <v>1187</v>
      </c>
      <c r="E43" s="811" t="s">
        <v>794</v>
      </c>
      <c r="F43" s="727" t="s">
        <v>780</v>
      </c>
      <c r="G43" s="727" t="s">
        <v>798</v>
      </c>
      <c r="H43" s="727" t="s">
        <v>583</v>
      </c>
      <c r="I43" s="727" t="s">
        <v>841</v>
      </c>
      <c r="J43" s="727" t="s">
        <v>736</v>
      </c>
      <c r="K43" s="727" t="s">
        <v>804</v>
      </c>
      <c r="L43" s="728">
        <v>59.27</v>
      </c>
      <c r="M43" s="728">
        <v>59.27</v>
      </c>
      <c r="N43" s="727">
        <v>1</v>
      </c>
      <c r="O43" s="812">
        <v>1</v>
      </c>
      <c r="P43" s="728"/>
      <c r="Q43" s="745">
        <v>0</v>
      </c>
      <c r="R43" s="727"/>
      <c r="S43" s="745">
        <v>0</v>
      </c>
      <c r="T43" s="812"/>
      <c r="U43" s="768">
        <v>0</v>
      </c>
    </row>
    <row r="44" spans="1:21" ht="14.4" customHeight="1" x14ac:dyDescent="0.3">
      <c r="A44" s="726">
        <v>22</v>
      </c>
      <c r="B44" s="727" t="s">
        <v>779</v>
      </c>
      <c r="C44" s="727" t="s">
        <v>781</v>
      </c>
      <c r="D44" s="810" t="s">
        <v>1187</v>
      </c>
      <c r="E44" s="811" t="s">
        <v>794</v>
      </c>
      <c r="F44" s="727" t="s">
        <v>780</v>
      </c>
      <c r="G44" s="727" t="s">
        <v>798</v>
      </c>
      <c r="H44" s="727" t="s">
        <v>583</v>
      </c>
      <c r="I44" s="727" t="s">
        <v>740</v>
      </c>
      <c r="J44" s="727" t="s">
        <v>736</v>
      </c>
      <c r="K44" s="727" t="s">
        <v>741</v>
      </c>
      <c r="L44" s="728">
        <v>79.03</v>
      </c>
      <c r="M44" s="728">
        <v>1817.6899999999998</v>
      </c>
      <c r="N44" s="727">
        <v>23</v>
      </c>
      <c r="O44" s="812">
        <v>18.5</v>
      </c>
      <c r="P44" s="728">
        <v>790.3</v>
      </c>
      <c r="Q44" s="745">
        <v>0.43478260869565222</v>
      </c>
      <c r="R44" s="727">
        <v>10</v>
      </c>
      <c r="S44" s="745">
        <v>0.43478260869565216</v>
      </c>
      <c r="T44" s="812">
        <v>7.5</v>
      </c>
      <c r="U44" s="768">
        <v>0.40540540540540543</v>
      </c>
    </row>
    <row r="45" spans="1:21" ht="14.4" customHeight="1" x14ac:dyDescent="0.3">
      <c r="A45" s="726">
        <v>22</v>
      </c>
      <c r="B45" s="727" t="s">
        <v>779</v>
      </c>
      <c r="C45" s="727" t="s">
        <v>781</v>
      </c>
      <c r="D45" s="810" t="s">
        <v>1187</v>
      </c>
      <c r="E45" s="811" t="s">
        <v>794</v>
      </c>
      <c r="F45" s="727" t="s">
        <v>780</v>
      </c>
      <c r="G45" s="727" t="s">
        <v>798</v>
      </c>
      <c r="H45" s="727" t="s">
        <v>583</v>
      </c>
      <c r="I45" s="727" t="s">
        <v>740</v>
      </c>
      <c r="J45" s="727" t="s">
        <v>736</v>
      </c>
      <c r="K45" s="727" t="s">
        <v>741</v>
      </c>
      <c r="L45" s="728">
        <v>84.18</v>
      </c>
      <c r="M45" s="728">
        <v>336.72</v>
      </c>
      <c r="N45" s="727">
        <v>4</v>
      </c>
      <c r="O45" s="812">
        <v>2.5</v>
      </c>
      <c r="P45" s="728">
        <v>252.54000000000002</v>
      </c>
      <c r="Q45" s="745">
        <v>0.75</v>
      </c>
      <c r="R45" s="727">
        <v>3</v>
      </c>
      <c r="S45" s="745">
        <v>0.75</v>
      </c>
      <c r="T45" s="812">
        <v>1.5</v>
      </c>
      <c r="U45" s="768">
        <v>0.6</v>
      </c>
    </row>
    <row r="46" spans="1:21" ht="14.4" customHeight="1" x14ac:dyDescent="0.3">
      <c r="A46" s="726">
        <v>22</v>
      </c>
      <c r="B46" s="727" t="s">
        <v>779</v>
      </c>
      <c r="C46" s="727" t="s">
        <v>781</v>
      </c>
      <c r="D46" s="810" t="s">
        <v>1187</v>
      </c>
      <c r="E46" s="811" t="s">
        <v>794</v>
      </c>
      <c r="F46" s="727" t="s">
        <v>780</v>
      </c>
      <c r="G46" s="727" t="s">
        <v>798</v>
      </c>
      <c r="H46" s="727" t="s">
        <v>583</v>
      </c>
      <c r="I46" s="727" t="s">
        <v>803</v>
      </c>
      <c r="J46" s="727" t="s">
        <v>733</v>
      </c>
      <c r="K46" s="727" t="s">
        <v>804</v>
      </c>
      <c r="L46" s="728">
        <v>59.27</v>
      </c>
      <c r="M46" s="728">
        <v>59.27</v>
      </c>
      <c r="N46" s="727">
        <v>1</v>
      </c>
      <c r="O46" s="812">
        <v>1</v>
      </c>
      <c r="P46" s="728">
        <v>59.27</v>
      </c>
      <c r="Q46" s="745">
        <v>1</v>
      </c>
      <c r="R46" s="727">
        <v>1</v>
      </c>
      <c r="S46" s="745">
        <v>1</v>
      </c>
      <c r="T46" s="812">
        <v>1</v>
      </c>
      <c r="U46" s="768">
        <v>1</v>
      </c>
    </row>
    <row r="47" spans="1:21" ht="14.4" customHeight="1" x14ac:dyDescent="0.3">
      <c r="A47" s="726">
        <v>22</v>
      </c>
      <c r="B47" s="727" t="s">
        <v>779</v>
      </c>
      <c r="C47" s="727" t="s">
        <v>781</v>
      </c>
      <c r="D47" s="810" t="s">
        <v>1187</v>
      </c>
      <c r="E47" s="811" t="s">
        <v>794</v>
      </c>
      <c r="F47" s="727" t="s">
        <v>780</v>
      </c>
      <c r="G47" s="727" t="s">
        <v>798</v>
      </c>
      <c r="H47" s="727" t="s">
        <v>538</v>
      </c>
      <c r="I47" s="727" t="s">
        <v>805</v>
      </c>
      <c r="J47" s="727" t="s">
        <v>733</v>
      </c>
      <c r="K47" s="727" t="s">
        <v>737</v>
      </c>
      <c r="L47" s="728">
        <v>98.78</v>
      </c>
      <c r="M47" s="728">
        <v>197.56</v>
      </c>
      <c r="N47" s="727">
        <v>2</v>
      </c>
      <c r="O47" s="812">
        <v>2</v>
      </c>
      <c r="P47" s="728">
        <v>197.56</v>
      </c>
      <c r="Q47" s="745">
        <v>1</v>
      </c>
      <c r="R47" s="727">
        <v>2</v>
      </c>
      <c r="S47" s="745">
        <v>1</v>
      </c>
      <c r="T47" s="812">
        <v>2</v>
      </c>
      <c r="U47" s="768">
        <v>1</v>
      </c>
    </row>
    <row r="48" spans="1:21" ht="14.4" customHeight="1" x14ac:dyDescent="0.3">
      <c r="A48" s="726">
        <v>22</v>
      </c>
      <c r="B48" s="727" t="s">
        <v>779</v>
      </c>
      <c r="C48" s="727" t="s">
        <v>781</v>
      </c>
      <c r="D48" s="810" t="s">
        <v>1187</v>
      </c>
      <c r="E48" s="811" t="s">
        <v>794</v>
      </c>
      <c r="F48" s="727" t="s">
        <v>780</v>
      </c>
      <c r="G48" s="727" t="s">
        <v>798</v>
      </c>
      <c r="H48" s="727" t="s">
        <v>583</v>
      </c>
      <c r="I48" s="727" t="s">
        <v>817</v>
      </c>
      <c r="J48" s="727" t="s">
        <v>733</v>
      </c>
      <c r="K48" s="727" t="s">
        <v>802</v>
      </c>
      <c r="L48" s="728">
        <v>118.54</v>
      </c>
      <c r="M48" s="728">
        <v>829.78</v>
      </c>
      <c r="N48" s="727">
        <v>7</v>
      </c>
      <c r="O48" s="812">
        <v>6.5</v>
      </c>
      <c r="P48" s="728">
        <v>355.62</v>
      </c>
      <c r="Q48" s="745">
        <v>0.4285714285714286</v>
      </c>
      <c r="R48" s="727">
        <v>3</v>
      </c>
      <c r="S48" s="745">
        <v>0.42857142857142855</v>
      </c>
      <c r="T48" s="812">
        <v>3</v>
      </c>
      <c r="U48" s="768">
        <v>0.46153846153846156</v>
      </c>
    </row>
    <row r="49" spans="1:21" ht="14.4" customHeight="1" x14ac:dyDescent="0.3">
      <c r="A49" s="726">
        <v>22</v>
      </c>
      <c r="B49" s="727" t="s">
        <v>779</v>
      </c>
      <c r="C49" s="727" t="s">
        <v>781</v>
      </c>
      <c r="D49" s="810" t="s">
        <v>1187</v>
      </c>
      <c r="E49" s="811" t="s">
        <v>794</v>
      </c>
      <c r="F49" s="727" t="s">
        <v>780</v>
      </c>
      <c r="G49" s="727" t="s">
        <v>798</v>
      </c>
      <c r="H49" s="727" t="s">
        <v>583</v>
      </c>
      <c r="I49" s="727" t="s">
        <v>817</v>
      </c>
      <c r="J49" s="727" t="s">
        <v>733</v>
      </c>
      <c r="K49" s="727" t="s">
        <v>802</v>
      </c>
      <c r="L49" s="728">
        <v>126.27</v>
      </c>
      <c r="M49" s="728">
        <v>126.27</v>
      </c>
      <c r="N49" s="727">
        <v>1</v>
      </c>
      <c r="O49" s="812">
        <v>1</v>
      </c>
      <c r="P49" s="728"/>
      <c r="Q49" s="745">
        <v>0</v>
      </c>
      <c r="R49" s="727"/>
      <c r="S49" s="745">
        <v>0</v>
      </c>
      <c r="T49" s="812"/>
      <c r="U49" s="768">
        <v>0</v>
      </c>
    </row>
    <row r="50" spans="1:21" ht="14.4" customHeight="1" x14ac:dyDescent="0.3">
      <c r="A50" s="726">
        <v>22</v>
      </c>
      <c r="B50" s="727" t="s">
        <v>779</v>
      </c>
      <c r="C50" s="727" t="s">
        <v>781</v>
      </c>
      <c r="D50" s="810" t="s">
        <v>1187</v>
      </c>
      <c r="E50" s="811" t="s">
        <v>794</v>
      </c>
      <c r="F50" s="727" t="s">
        <v>780</v>
      </c>
      <c r="G50" s="727" t="s">
        <v>798</v>
      </c>
      <c r="H50" s="727" t="s">
        <v>538</v>
      </c>
      <c r="I50" s="727" t="s">
        <v>806</v>
      </c>
      <c r="J50" s="727" t="s">
        <v>733</v>
      </c>
      <c r="K50" s="727" t="s">
        <v>807</v>
      </c>
      <c r="L50" s="728">
        <v>79.03</v>
      </c>
      <c r="M50" s="728">
        <v>474.18</v>
      </c>
      <c r="N50" s="727">
        <v>6</v>
      </c>
      <c r="O50" s="812">
        <v>6</v>
      </c>
      <c r="P50" s="728">
        <v>237.09</v>
      </c>
      <c r="Q50" s="745">
        <v>0.5</v>
      </c>
      <c r="R50" s="727">
        <v>3</v>
      </c>
      <c r="S50" s="745">
        <v>0.5</v>
      </c>
      <c r="T50" s="812">
        <v>3</v>
      </c>
      <c r="U50" s="768">
        <v>0.5</v>
      </c>
    </row>
    <row r="51" spans="1:21" ht="14.4" customHeight="1" x14ac:dyDescent="0.3">
      <c r="A51" s="726">
        <v>22</v>
      </c>
      <c r="B51" s="727" t="s">
        <v>779</v>
      </c>
      <c r="C51" s="727" t="s">
        <v>781</v>
      </c>
      <c r="D51" s="810" t="s">
        <v>1187</v>
      </c>
      <c r="E51" s="811" t="s">
        <v>794</v>
      </c>
      <c r="F51" s="727" t="s">
        <v>780</v>
      </c>
      <c r="G51" s="727" t="s">
        <v>808</v>
      </c>
      <c r="H51" s="727" t="s">
        <v>538</v>
      </c>
      <c r="I51" s="727" t="s">
        <v>842</v>
      </c>
      <c r="J51" s="727" t="s">
        <v>601</v>
      </c>
      <c r="K51" s="727" t="s">
        <v>810</v>
      </c>
      <c r="L51" s="728">
        <v>93.71</v>
      </c>
      <c r="M51" s="728">
        <v>93.71</v>
      </c>
      <c r="N51" s="727">
        <v>1</v>
      </c>
      <c r="O51" s="812">
        <v>0.5</v>
      </c>
      <c r="P51" s="728"/>
      <c r="Q51" s="745">
        <v>0</v>
      </c>
      <c r="R51" s="727"/>
      <c r="S51" s="745">
        <v>0</v>
      </c>
      <c r="T51" s="812"/>
      <c r="U51" s="768">
        <v>0</v>
      </c>
    </row>
    <row r="52" spans="1:21" ht="14.4" customHeight="1" x14ac:dyDescent="0.3">
      <c r="A52" s="726">
        <v>22</v>
      </c>
      <c r="B52" s="727" t="s">
        <v>779</v>
      </c>
      <c r="C52" s="727" t="s">
        <v>781</v>
      </c>
      <c r="D52" s="810" t="s">
        <v>1187</v>
      </c>
      <c r="E52" s="811" t="s">
        <v>794</v>
      </c>
      <c r="F52" s="727" t="s">
        <v>780</v>
      </c>
      <c r="G52" s="727" t="s">
        <v>808</v>
      </c>
      <c r="H52" s="727" t="s">
        <v>538</v>
      </c>
      <c r="I52" s="727" t="s">
        <v>843</v>
      </c>
      <c r="J52" s="727" t="s">
        <v>844</v>
      </c>
      <c r="K52" s="727" t="s">
        <v>845</v>
      </c>
      <c r="L52" s="728">
        <v>0</v>
      </c>
      <c r="M52" s="728">
        <v>0</v>
      </c>
      <c r="N52" s="727">
        <v>1</v>
      </c>
      <c r="O52" s="812">
        <v>0.5</v>
      </c>
      <c r="P52" s="728">
        <v>0</v>
      </c>
      <c r="Q52" s="745"/>
      <c r="R52" s="727">
        <v>1</v>
      </c>
      <c r="S52" s="745">
        <v>1</v>
      </c>
      <c r="T52" s="812">
        <v>0.5</v>
      </c>
      <c r="U52" s="768">
        <v>1</v>
      </c>
    </row>
    <row r="53" spans="1:21" ht="14.4" customHeight="1" x14ac:dyDescent="0.3">
      <c r="A53" s="726">
        <v>22</v>
      </c>
      <c r="B53" s="727" t="s">
        <v>779</v>
      </c>
      <c r="C53" s="727" t="s">
        <v>781</v>
      </c>
      <c r="D53" s="810" t="s">
        <v>1187</v>
      </c>
      <c r="E53" s="811" t="s">
        <v>794</v>
      </c>
      <c r="F53" s="727" t="s">
        <v>780</v>
      </c>
      <c r="G53" s="727" t="s">
        <v>808</v>
      </c>
      <c r="H53" s="727" t="s">
        <v>538</v>
      </c>
      <c r="I53" s="727" t="s">
        <v>809</v>
      </c>
      <c r="J53" s="727" t="s">
        <v>601</v>
      </c>
      <c r="K53" s="727" t="s">
        <v>810</v>
      </c>
      <c r="L53" s="728">
        <v>57.64</v>
      </c>
      <c r="M53" s="728">
        <v>57.64</v>
      </c>
      <c r="N53" s="727">
        <v>1</v>
      </c>
      <c r="O53" s="812">
        <v>0.5</v>
      </c>
      <c r="P53" s="728"/>
      <c r="Q53" s="745">
        <v>0</v>
      </c>
      <c r="R53" s="727"/>
      <c r="S53" s="745">
        <v>0</v>
      </c>
      <c r="T53" s="812"/>
      <c r="U53" s="768">
        <v>0</v>
      </c>
    </row>
    <row r="54" spans="1:21" ht="14.4" customHeight="1" x14ac:dyDescent="0.3">
      <c r="A54" s="726">
        <v>22</v>
      </c>
      <c r="B54" s="727" t="s">
        <v>779</v>
      </c>
      <c r="C54" s="727" t="s">
        <v>781</v>
      </c>
      <c r="D54" s="810" t="s">
        <v>1187</v>
      </c>
      <c r="E54" s="811" t="s">
        <v>794</v>
      </c>
      <c r="F54" s="727" t="s">
        <v>780</v>
      </c>
      <c r="G54" s="727" t="s">
        <v>808</v>
      </c>
      <c r="H54" s="727" t="s">
        <v>538</v>
      </c>
      <c r="I54" s="727" t="s">
        <v>846</v>
      </c>
      <c r="J54" s="727" t="s">
        <v>601</v>
      </c>
      <c r="K54" s="727" t="s">
        <v>821</v>
      </c>
      <c r="L54" s="728">
        <v>185.26</v>
      </c>
      <c r="M54" s="728">
        <v>185.26</v>
      </c>
      <c r="N54" s="727">
        <v>1</v>
      </c>
      <c r="O54" s="812">
        <v>0.5</v>
      </c>
      <c r="P54" s="728">
        <v>185.26</v>
      </c>
      <c r="Q54" s="745">
        <v>1</v>
      </c>
      <c r="R54" s="727">
        <v>1</v>
      </c>
      <c r="S54" s="745">
        <v>1</v>
      </c>
      <c r="T54" s="812">
        <v>0.5</v>
      </c>
      <c r="U54" s="768">
        <v>1</v>
      </c>
    </row>
    <row r="55" spans="1:21" ht="14.4" customHeight="1" x14ac:dyDescent="0.3">
      <c r="A55" s="726">
        <v>22</v>
      </c>
      <c r="B55" s="727" t="s">
        <v>779</v>
      </c>
      <c r="C55" s="727" t="s">
        <v>781</v>
      </c>
      <c r="D55" s="810" t="s">
        <v>1187</v>
      </c>
      <c r="E55" s="811" t="s">
        <v>794</v>
      </c>
      <c r="F55" s="727" t="s">
        <v>780</v>
      </c>
      <c r="G55" s="727" t="s">
        <v>847</v>
      </c>
      <c r="H55" s="727" t="s">
        <v>583</v>
      </c>
      <c r="I55" s="727" t="s">
        <v>848</v>
      </c>
      <c r="J55" s="727" t="s">
        <v>849</v>
      </c>
      <c r="K55" s="727" t="s">
        <v>850</v>
      </c>
      <c r="L55" s="728">
        <v>72.88</v>
      </c>
      <c r="M55" s="728">
        <v>72.88</v>
      </c>
      <c r="N55" s="727">
        <v>1</v>
      </c>
      <c r="O55" s="812">
        <v>1</v>
      </c>
      <c r="P55" s="728"/>
      <c r="Q55" s="745">
        <v>0</v>
      </c>
      <c r="R55" s="727"/>
      <c r="S55" s="745">
        <v>0</v>
      </c>
      <c r="T55" s="812"/>
      <c r="U55" s="768">
        <v>0</v>
      </c>
    </row>
    <row r="56" spans="1:21" ht="14.4" customHeight="1" x14ac:dyDescent="0.3">
      <c r="A56" s="726">
        <v>22</v>
      </c>
      <c r="B56" s="727" t="s">
        <v>779</v>
      </c>
      <c r="C56" s="727" t="s">
        <v>781</v>
      </c>
      <c r="D56" s="810" t="s">
        <v>1187</v>
      </c>
      <c r="E56" s="811" t="s">
        <v>794</v>
      </c>
      <c r="F56" s="727" t="s">
        <v>780</v>
      </c>
      <c r="G56" s="727" t="s">
        <v>811</v>
      </c>
      <c r="H56" s="727" t="s">
        <v>538</v>
      </c>
      <c r="I56" s="727" t="s">
        <v>812</v>
      </c>
      <c r="J56" s="727" t="s">
        <v>813</v>
      </c>
      <c r="K56" s="727" t="s">
        <v>814</v>
      </c>
      <c r="L56" s="728">
        <v>99.11</v>
      </c>
      <c r="M56" s="728">
        <v>297.33</v>
      </c>
      <c r="N56" s="727">
        <v>3</v>
      </c>
      <c r="O56" s="812">
        <v>1</v>
      </c>
      <c r="P56" s="728">
        <v>198.22</v>
      </c>
      <c r="Q56" s="745">
        <v>0.66666666666666674</v>
      </c>
      <c r="R56" s="727">
        <v>2</v>
      </c>
      <c r="S56" s="745">
        <v>0.66666666666666663</v>
      </c>
      <c r="T56" s="812">
        <v>0.5</v>
      </c>
      <c r="U56" s="768">
        <v>0.5</v>
      </c>
    </row>
    <row r="57" spans="1:21" ht="14.4" customHeight="1" x14ac:dyDescent="0.3">
      <c r="A57" s="726">
        <v>22</v>
      </c>
      <c r="B57" s="727" t="s">
        <v>779</v>
      </c>
      <c r="C57" s="727" t="s">
        <v>781</v>
      </c>
      <c r="D57" s="810" t="s">
        <v>1187</v>
      </c>
      <c r="E57" s="811" t="s">
        <v>794</v>
      </c>
      <c r="F57" s="727" t="s">
        <v>780</v>
      </c>
      <c r="G57" s="727" t="s">
        <v>811</v>
      </c>
      <c r="H57" s="727" t="s">
        <v>538</v>
      </c>
      <c r="I57" s="727" t="s">
        <v>812</v>
      </c>
      <c r="J57" s="727" t="s">
        <v>813</v>
      </c>
      <c r="K57" s="727" t="s">
        <v>814</v>
      </c>
      <c r="L57" s="728">
        <v>87.67</v>
      </c>
      <c r="M57" s="728">
        <v>438.35</v>
      </c>
      <c r="N57" s="727">
        <v>5</v>
      </c>
      <c r="O57" s="812">
        <v>1</v>
      </c>
      <c r="P57" s="728">
        <v>175.34</v>
      </c>
      <c r="Q57" s="745">
        <v>0.39999999999999997</v>
      </c>
      <c r="R57" s="727">
        <v>2</v>
      </c>
      <c r="S57" s="745">
        <v>0.4</v>
      </c>
      <c r="T57" s="812">
        <v>0.5</v>
      </c>
      <c r="U57" s="768">
        <v>0.5</v>
      </c>
    </row>
    <row r="58" spans="1:21" ht="14.4" customHeight="1" x14ac:dyDescent="0.3">
      <c r="A58" s="726">
        <v>22</v>
      </c>
      <c r="B58" s="727" t="s">
        <v>779</v>
      </c>
      <c r="C58" s="727" t="s">
        <v>781</v>
      </c>
      <c r="D58" s="810" t="s">
        <v>1187</v>
      </c>
      <c r="E58" s="811" t="s">
        <v>797</v>
      </c>
      <c r="F58" s="727" t="s">
        <v>780</v>
      </c>
      <c r="G58" s="727" t="s">
        <v>798</v>
      </c>
      <c r="H58" s="727" t="s">
        <v>583</v>
      </c>
      <c r="I58" s="727" t="s">
        <v>851</v>
      </c>
      <c r="J58" s="727" t="s">
        <v>733</v>
      </c>
      <c r="K58" s="727" t="s">
        <v>852</v>
      </c>
      <c r="L58" s="728">
        <v>69.55</v>
      </c>
      <c r="M58" s="728">
        <v>69.55</v>
      </c>
      <c r="N58" s="727">
        <v>1</v>
      </c>
      <c r="O58" s="812">
        <v>1</v>
      </c>
      <c r="P58" s="728"/>
      <c r="Q58" s="745">
        <v>0</v>
      </c>
      <c r="R58" s="727"/>
      <c r="S58" s="745">
        <v>0</v>
      </c>
      <c r="T58" s="812"/>
      <c r="U58" s="768">
        <v>0</v>
      </c>
    </row>
    <row r="59" spans="1:21" ht="14.4" customHeight="1" x14ac:dyDescent="0.3">
      <c r="A59" s="726">
        <v>22</v>
      </c>
      <c r="B59" s="727" t="s">
        <v>779</v>
      </c>
      <c r="C59" s="727" t="s">
        <v>781</v>
      </c>
      <c r="D59" s="810" t="s">
        <v>1187</v>
      </c>
      <c r="E59" s="811" t="s">
        <v>797</v>
      </c>
      <c r="F59" s="727" t="s">
        <v>780</v>
      </c>
      <c r="G59" s="727" t="s">
        <v>798</v>
      </c>
      <c r="H59" s="727" t="s">
        <v>583</v>
      </c>
      <c r="I59" s="727" t="s">
        <v>799</v>
      </c>
      <c r="J59" s="727" t="s">
        <v>733</v>
      </c>
      <c r="K59" s="727" t="s">
        <v>800</v>
      </c>
      <c r="L59" s="728">
        <v>0</v>
      </c>
      <c r="M59" s="728">
        <v>0</v>
      </c>
      <c r="N59" s="727">
        <v>1</v>
      </c>
      <c r="O59" s="812">
        <v>1</v>
      </c>
      <c r="P59" s="728">
        <v>0</v>
      </c>
      <c r="Q59" s="745"/>
      <c r="R59" s="727">
        <v>1</v>
      </c>
      <c r="S59" s="745">
        <v>1</v>
      </c>
      <c r="T59" s="812">
        <v>1</v>
      </c>
      <c r="U59" s="768">
        <v>1</v>
      </c>
    </row>
    <row r="60" spans="1:21" ht="14.4" customHeight="1" x14ac:dyDescent="0.3">
      <c r="A60" s="726">
        <v>22</v>
      </c>
      <c r="B60" s="727" t="s">
        <v>779</v>
      </c>
      <c r="C60" s="727" t="s">
        <v>781</v>
      </c>
      <c r="D60" s="810" t="s">
        <v>1187</v>
      </c>
      <c r="E60" s="811" t="s">
        <v>797</v>
      </c>
      <c r="F60" s="727" t="s">
        <v>780</v>
      </c>
      <c r="G60" s="727" t="s">
        <v>798</v>
      </c>
      <c r="H60" s="727" t="s">
        <v>583</v>
      </c>
      <c r="I60" s="727" t="s">
        <v>735</v>
      </c>
      <c r="J60" s="727" t="s">
        <v>736</v>
      </c>
      <c r="K60" s="727" t="s">
        <v>737</v>
      </c>
      <c r="L60" s="728">
        <v>105.23</v>
      </c>
      <c r="M60" s="728">
        <v>105.23</v>
      </c>
      <c r="N60" s="727">
        <v>1</v>
      </c>
      <c r="O60" s="812">
        <v>1</v>
      </c>
      <c r="P60" s="728"/>
      <c r="Q60" s="745">
        <v>0</v>
      </c>
      <c r="R60" s="727"/>
      <c r="S60" s="745">
        <v>0</v>
      </c>
      <c r="T60" s="812"/>
      <c r="U60" s="768">
        <v>0</v>
      </c>
    </row>
    <row r="61" spans="1:21" ht="14.4" customHeight="1" x14ac:dyDescent="0.3">
      <c r="A61" s="726">
        <v>22</v>
      </c>
      <c r="B61" s="727" t="s">
        <v>779</v>
      </c>
      <c r="C61" s="727" t="s">
        <v>781</v>
      </c>
      <c r="D61" s="810" t="s">
        <v>1187</v>
      </c>
      <c r="E61" s="811" t="s">
        <v>797</v>
      </c>
      <c r="F61" s="727" t="s">
        <v>780</v>
      </c>
      <c r="G61" s="727" t="s">
        <v>798</v>
      </c>
      <c r="H61" s="727" t="s">
        <v>583</v>
      </c>
      <c r="I61" s="727" t="s">
        <v>801</v>
      </c>
      <c r="J61" s="727" t="s">
        <v>736</v>
      </c>
      <c r="K61" s="727" t="s">
        <v>802</v>
      </c>
      <c r="L61" s="728">
        <v>118.54</v>
      </c>
      <c r="M61" s="728">
        <v>237.08</v>
      </c>
      <c r="N61" s="727">
        <v>2</v>
      </c>
      <c r="O61" s="812">
        <v>2</v>
      </c>
      <c r="P61" s="728"/>
      <c r="Q61" s="745">
        <v>0</v>
      </c>
      <c r="R61" s="727"/>
      <c r="S61" s="745">
        <v>0</v>
      </c>
      <c r="T61" s="812"/>
      <c r="U61" s="768">
        <v>0</v>
      </c>
    </row>
    <row r="62" spans="1:21" ht="14.4" customHeight="1" x14ac:dyDescent="0.3">
      <c r="A62" s="726">
        <v>22</v>
      </c>
      <c r="B62" s="727" t="s">
        <v>779</v>
      </c>
      <c r="C62" s="727" t="s">
        <v>781</v>
      </c>
      <c r="D62" s="810" t="s">
        <v>1187</v>
      </c>
      <c r="E62" s="811" t="s">
        <v>797</v>
      </c>
      <c r="F62" s="727" t="s">
        <v>780</v>
      </c>
      <c r="G62" s="727" t="s">
        <v>798</v>
      </c>
      <c r="H62" s="727" t="s">
        <v>583</v>
      </c>
      <c r="I62" s="727" t="s">
        <v>801</v>
      </c>
      <c r="J62" s="727" t="s">
        <v>736</v>
      </c>
      <c r="K62" s="727" t="s">
        <v>802</v>
      </c>
      <c r="L62" s="728">
        <v>126.27</v>
      </c>
      <c r="M62" s="728">
        <v>126.27</v>
      </c>
      <c r="N62" s="727">
        <v>1</v>
      </c>
      <c r="O62" s="812">
        <v>1</v>
      </c>
      <c r="P62" s="728"/>
      <c r="Q62" s="745">
        <v>0</v>
      </c>
      <c r="R62" s="727"/>
      <c r="S62" s="745">
        <v>0</v>
      </c>
      <c r="T62" s="812"/>
      <c r="U62" s="768">
        <v>0</v>
      </c>
    </row>
    <row r="63" spans="1:21" ht="14.4" customHeight="1" x14ac:dyDescent="0.3">
      <c r="A63" s="726">
        <v>22</v>
      </c>
      <c r="B63" s="727" t="s">
        <v>779</v>
      </c>
      <c r="C63" s="727" t="s">
        <v>781</v>
      </c>
      <c r="D63" s="810" t="s">
        <v>1187</v>
      </c>
      <c r="E63" s="811" t="s">
        <v>797</v>
      </c>
      <c r="F63" s="727" t="s">
        <v>780</v>
      </c>
      <c r="G63" s="727" t="s">
        <v>798</v>
      </c>
      <c r="H63" s="727" t="s">
        <v>583</v>
      </c>
      <c r="I63" s="727" t="s">
        <v>740</v>
      </c>
      <c r="J63" s="727" t="s">
        <v>736</v>
      </c>
      <c r="K63" s="727" t="s">
        <v>741</v>
      </c>
      <c r="L63" s="728">
        <v>79.03</v>
      </c>
      <c r="M63" s="728">
        <v>237.09</v>
      </c>
      <c r="N63" s="727">
        <v>3</v>
      </c>
      <c r="O63" s="812">
        <v>3</v>
      </c>
      <c r="P63" s="728">
        <v>79.03</v>
      </c>
      <c r="Q63" s="745">
        <v>0.33333333333333331</v>
      </c>
      <c r="R63" s="727">
        <v>1</v>
      </c>
      <c r="S63" s="745">
        <v>0.33333333333333331</v>
      </c>
      <c r="T63" s="812">
        <v>1</v>
      </c>
      <c r="U63" s="768">
        <v>0.33333333333333331</v>
      </c>
    </row>
    <row r="64" spans="1:21" ht="14.4" customHeight="1" x14ac:dyDescent="0.3">
      <c r="A64" s="726">
        <v>22</v>
      </c>
      <c r="B64" s="727" t="s">
        <v>779</v>
      </c>
      <c r="C64" s="727" t="s">
        <v>781</v>
      </c>
      <c r="D64" s="810" t="s">
        <v>1187</v>
      </c>
      <c r="E64" s="811" t="s">
        <v>797</v>
      </c>
      <c r="F64" s="727" t="s">
        <v>780</v>
      </c>
      <c r="G64" s="727" t="s">
        <v>798</v>
      </c>
      <c r="H64" s="727" t="s">
        <v>583</v>
      </c>
      <c r="I64" s="727" t="s">
        <v>740</v>
      </c>
      <c r="J64" s="727" t="s">
        <v>736</v>
      </c>
      <c r="K64" s="727" t="s">
        <v>741</v>
      </c>
      <c r="L64" s="728">
        <v>84.18</v>
      </c>
      <c r="M64" s="728">
        <v>168.36</v>
      </c>
      <c r="N64" s="727">
        <v>2</v>
      </c>
      <c r="O64" s="812">
        <v>2</v>
      </c>
      <c r="P64" s="728">
        <v>84.18</v>
      </c>
      <c r="Q64" s="745">
        <v>0.5</v>
      </c>
      <c r="R64" s="727">
        <v>1</v>
      </c>
      <c r="S64" s="745">
        <v>0.5</v>
      </c>
      <c r="T64" s="812">
        <v>1</v>
      </c>
      <c r="U64" s="768">
        <v>0.5</v>
      </c>
    </row>
    <row r="65" spans="1:21" ht="14.4" customHeight="1" x14ac:dyDescent="0.3">
      <c r="A65" s="726">
        <v>22</v>
      </c>
      <c r="B65" s="727" t="s">
        <v>779</v>
      </c>
      <c r="C65" s="727" t="s">
        <v>781</v>
      </c>
      <c r="D65" s="810" t="s">
        <v>1187</v>
      </c>
      <c r="E65" s="811" t="s">
        <v>797</v>
      </c>
      <c r="F65" s="727" t="s">
        <v>780</v>
      </c>
      <c r="G65" s="727" t="s">
        <v>798</v>
      </c>
      <c r="H65" s="727" t="s">
        <v>538</v>
      </c>
      <c r="I65" s="727" t="s">
        <v>805</v>
      </c>
      <c r="J65" s="727" t="s">
        <v>733</v>
      </c>
      <c r="K65" s="727" t="s">
        <v>737</v>
      </c>
      <c r="L65" s="728">
        <v>98.78</v>
      </c>
      <c r="M65" s="728">
        <v>98.78</v>
      </c>
      <c r="N65" s="727">
        <v>1</v>
      </c>
      <c r="O65" s="812">
        <v>1</v>
      </c>
      <c r="P65" s="728"/>
      <c r="Q65" s="745">
        <v>0</v>
      </c>
      <c r="R65" s="727"/>
      <c r="S65" s="745">
        <v>0</v>
      </c>
      <c r="T65" s="812"/>
      <c r="U65" s="768">
        <v>0</v>
      </c>
    </row>
    <row r="66" spans="1:21" ht="14.4" customHeight="1" x14ac:dyDescent="0.3">
      <c r="A66" s="726">
        <v>22</v>
      </c>
      <c r="B66" s="727" t="s">
        <v>779</v>
      </c>
      <c r="C66" s="727" t="s">
        <v>781</v>
      </c>
      <c r="D66" s="810" t="s">
        <v>1187</v>
      </c>
      <c r="E66" s="811" t="s">
        <v>797</v>
      </c>
      <c r="F66" s="727" t="s">
        <v>780</v>
      </c>
      <c r="G66" s="727" t="s">
        <v>798</v>
      </c>
      <c r="H66" s="727" t="s">
        <v>538</v>
      </c>
      <c r="I66" s="727" t="s">
        <v>805</v>
      </c>
      <c r="J66" s="727" t="s">
        <v>733</v>
      </c>
      <c r="K66" s="727" t="s">
        <v>737</v>
      </c>
      <c r="L66" s="728">
        <v>105.23</v>
      </c>
      <c r="M66" s="728">
        <v>105.23</v>
      </c>
      <c r="N66" s="727">
        <v>1</v>
      </c>
      <c r="O66" s="812">
        <v>1</v>
      </c>
      <c r="P66" s="728"/>
      <c r="Q66" s="745">
        <v>0</v>
      </c>
      <c r="R66" s="727"/>
      <c r="S66" s="745">
        <v>0</v>
      </c>
      <c r="T66" s="812"/>
      <c r="U66" s="768">
        <v>0</v>
      </c>
    </row>
    <row r="67" spans="1:21" ht="14.4" customHeight="1" x14ac:dyDescent="0.3">
      <c r="A67" s="726">
        <v>22</v>
      </c>
      <c r="B67" s="727" t="s">
        <v>779</v>
      </c>
      <c r="C67" s="727" t="s">
        <v>781</v>
      </c>
      <c r="D67" s="810" t="s">
        <v>1187</v>
      </c>
      <c r="E67" s="811" t="s">
        <v>797</v>
      </c>
      <c r="F67" s="727" t="s">
        <v>780</v>
      </c>
      <c r="G67" s="727" t="s">
        <v>798</v>
      </c>
      <c r="H67" s="727" t="s">
        <v>583</v>
      </c>
      <c r="I67" s="727" t="s">
        <v>817</v>
      </c>
      <c r="J67" s="727" t="s">
        <v>733</v>
      </c>
      <c r="K67" s="727" t="s">
        <v>802</v>
      </c>
      <c r="L67" s="728">
        <v>118.54</v>
      </c>
      <c r="M67" s="728">
        <v>237.08</v>
      </c>
      <c r="N67" s="727">
        <v>2</v>
      </c>
      <c r="O67" s="812">
        <v>2</v>
      </c>
      <c r="P67" s="728"/>
      <c r="Q67" s="745">
        <v>0</v>
      </c>
      <c r="R67" s="727"/>
      <c r="S67" s="745">
        <v>0</v>
      </c>
      <c r="T67" s="812"/>
      <c r="U67" s="768">
        <v>0</v>
      </c>
    </row>
    <row r="68" spans="1:21" ht="14.4" customHeight="1" x14ac:dyDescent="0.3">
      <c r="A68" s="726">
        <v>22</v>
      </c>
      <c r="B68" s="727" t="s">
        <v>779</v>
      </c>
      <c r="C68" s="727" t="s">
        <v>781</v>
      </c>
      <c r="D68" s="810" t="s">
        <v>1187</v>
      </c>
      <c r="E68" s="811" t="s">
        <v>797</v>
      </c>
      <c r="F68" s="727" t="s">
        <v>780</v>
      </c>
      <c r="G68" s="727" t="s">
        <v>853</v>
      </c>
      <c r="H68" s="727" t="s">
        <v>583</v>
      </c>
      <c r="I68" s="727" t="s">
        <v>854</v>
      </c>
      <c r="J68" s="727" t="s">
        <v>855</v>
      </c>
      <c r="K68" s="727" t="s">
        <v>856</v>
      </c>
      <c r="L68" s="728">
        <v>10.65</v>
      </c>
      <c r="M68" s="728">
        <v>10.65</v>
      </c>
      <c r="N68" s="727">
        <v>1</v>
      </c>
      <c r="O68" s="812">
        <v>0.5</v>
      </c>
      <c r="P68" s="728">
        <v>10.65</v>
      </c>
      <c r="Q68" s="745">
        <v>1</v>
      </c>
      <c r="R68" s="727">
        <v>1</v>
      </c>
      <c r="S68" s="745">
        <v>1</v>
      </c>
      <c r="T68" s="812">
        <v>0.5</v>
      </c>
      <c r="U68" s="768">
        <v>1</v>
      </c>
    </row>
    <row r="69" spans="1:21" ht="14.4" customHeight="1" x14ac:dyDescent="0.3">
      <c r="A69" s="726">
        <v>22</v>
      </c>
      <c r="B69" s="727" t="s">
        <v>779</v>
      </c>
      <c r="C69" s="727" t="s">
        <v>781</v>
      </c>
      <c r="D69" s="810" t="s">
        <v>1187</v>
      </c>
      <c r="E69" s="811" t="s">
        <v>797</v>
      </c>
      <c r="F69" s="727" t="s">
        <v>780</v>
      </c>
      <c r="G69" s="727" t="s">
        <v>808</v>
      </c>
      <c r="H69" s="727" t="s">
        <v>538</v>
      </c>
      <c r="I69" s="727" t="s">
        <v>842</v>
      </c>
      <c r="J69" s="727" t="s">
        <v>601</v>
      </c>
      <c r="K69" s="727" t="s">
        <v>810</v>
      </c>
      <c r="L69" s="728">
        <v>93.71</v>
      </c>
      <c r="M69" s="728">
        <v>187.42</v>
      </c>
      <c r="N69" s="727">
        <v>2</v>
      </c>
      <c r="O69" s="812">
        <v>1</v>
      </c>
      <c r="P69" s="728">
        <v>93.71</v>
      </c>
      <c r="Q69" s="745">
        <v>0.5</v>
      </c>
      <c r="R69" s="727">
        <v>1</v>
      </c>
      <c r="S69" s="745">
        <v>0.5</v>
      </c>
      <c r="T69" s="812">
        <v>0.5</v>
      </c>
      <c r="U69" s="768">
        <v>0.5</v>
      </c>
    </row>
    <row r="70" spans="1:21" ht="14.4" customHeight="1" x14ac:dyDescent="0.3">
      <c r="A70" s="726">
        <v>22</v>
      </c>
      <c r="B70" s="727" t="s">
        <v>779</v>
      </c>
      <c r="C70" s="727" t="s">
        <v>781</v>
      </c>
      <c r="D70" s="810" t="s">
        <v>1187</v>
      </c>
      <c r="E70" s="811" t="s">
        <v>797</v>
      </c>
      <c r="F70" s="727" t="s">
        <v>780</v>
      </c>
      <c r="G70" s="727" t="s">
        <v>857</v>
      </c>
      <c r="H70" s="727" t="s">
        <v>538</v>
      </c>
      <c r="I70" s="727" t="s">
        <v>858</v>
      </c>
      <c r="J70" s="727" t="s">
        <v>859</v>
      </c>
      <c r="K70" s="727" t="s">
        <v>860</v>
      </c>
      <c r="L70" s="728">
        <v>0</v>
      </c>
      <c r="M70" s="728">
        <v>0</v>
      </c>
      <c r="N70" s="727">
        <v>1</v>
      </c>
      <c r="O70" s="812">
        <v>0.5</v>
      </c>
      <c r="P70" s="728">
        <v>0</v>
      </c>
      <c r="Q70" s="745"/>
      <c r="R70" s="727">
        <v>1</v>
      </c>
      <c r="S70" s="745">
        <v>1</v>
      </c>
      <c r="T70" s="812">
        <v>0.5</v>
      </c>
      <c r="U70" s="768">
        <v>1</v>
      </c>
    </row>
    <row r="71" spans="1:21" ht="14.4" customHeight="1" x14ac:dyDescent="0.3">
      <c r="A71" s="726">
        <v>22</v>
      </c>
      <c r="B71" s="727" t="s">
        <v>779</v>
      </c>
      <c r="C71" s="727" t="s">
        <v>781</v>
      </c>
      <c r="D71" s="810" t="s">
        <v>1187</v>
      </c>
      <c r="E71" s="811" t="s">
        <v>797</v>
      </c>
      <c r="F71" s="727" t="s">
        <v>780</v>
      </c>
      <c r="G71" s="727" t="s">
        <v>811</v>
      </c>
      <c r="H71" s="727" t="s">
        <v>538</v>
      </c>
      <c r="I71" s="727" t="s">
        <v>861</v>
      </c>
      <c r="J71" s="727" t="s">
        <v>862</v>
      </c>
      <c r="K71" s="727" t="s">
        <v>863</v>
      </c>
      <c r="L71" s="728">
        <v>24.78</v>
      </c>
      <c r="M71" s="728">
        <v>24.78</v>
      </c>
      <c r="N71" s="727">
        <v>1</v>
      </c>
      <c r="O71" s="812">
        <v>0.5</v>
      </c>
      <c r="P71" s="728"/>
      <c r="Q71" s="745">
        <v>0</v>
      </c>
      <c r="R71" s="727"/>
      <c r="S71" s="745">
        <v>0</v>
      </c>
      <c r="T71" s="812"/>
      <c r="U71" s="768">
        <v>0</v>
      </c>
    </row>
    <row r="72" spans="1:21" ht="14.4" customHeight="1" x14ac:dyDescent="0.3">
      <c r="A72" s="726">
        <v>22</v>
      </c>
      <c r="B72" s="727" t="s">
        <v>779</v>
      </c>
      <c r="C72" s="727" t="s">
        <v>781</v>
      </c>
      <c r="D72" s="810" t="s">
        <v>1187</v>
      </c>
      <c r="E72" s="811" t="s">
        <v>797</v>
      </c>
      <c r="F72" s="727" t="s">
        <v>780</v>
      </c>
      <c r="G72" s="727" t="s">
        <v>811</v>
      </c>
      <c r="H72" s="727" t="s">
        <v>538</v>
      </c>
      <c r="I72" s="727" t="s">
        <v>812</v>
      </c>
      <c r="J72" s="727" t="s">
        <v>813</v>
      </c>
      <c r="K72" s="727" t="s">
        <v>814</v>
      </c>
      <c r="L72" s="728">
        <v>99.11</v>
      </c>
      <c r="M72" s="728">
        <v>99.11</v>
      </c>
      <c r="N72" s="727">
        <v>1</v>
      </c>
      <c r="O72" s="812">
        <v>0.5</v>
      </c>
      <c r="P72" s="728">
        <v>99.11</v>
      </c>
      <c r="Q72" s="745">
        <v>1</v>
      </c>
      <c r="R72" s="727">
        <v>1</v>
      </c>
      <c r="S72" s="745">
        <v>1</v>
      </c>
      <c r="T72" s="812">
        <v>0.5</v>
      </c>
      <c r="U72" s="768">
        <v>1</v>
      </c>
    </row>
    <row r="73" spans="1:21" ht="14.4" customHeight="1" x14ac:dyDescent="0.3">
      <c r="A73" s="726">
        <v>22</v>
      </c>
      <c r="B73" s="727" t="s">
        <v>779</v>
      </c>
      <c r="C73" s="727" t="s">
        <v>783</v>
      </c>
      <c r="D73" s="810" t="s">
        <v>1188</v>
      </c>
      <c r="E73" s="811" t="s">
        <v>789</v>
      </c>
      <c r="F73" s="727" t="s">
        <v>780</v>
      </c>
      <c r="G73" s="727" t="s">
        <v>864</v>
      </c>
      <c r="H73" s="727" t="s">
        <v>583</v>
      </c>
      <c r="I73" s="727" t="s">
        <v>865</v>
      </c>
      <c r="J73" s="727" t="s">
        <v>866</v>
      </c>
      <c r="K73" s="727" t="s">
        <v>867</v>
      </c>
      <c r="L73" s="728">
        <v>25.71</v>
      </c>
      <c r="M73" s="728">
        <v>51.42</v>
      </c>
      <c r="N73" s="727">
        <v>2</v>
      </c>
      <c r="O73" s="812">
        <v>0.5</v>
      </c>
      <c r="P73" s="728"/>
      <c r="Q73" s="745">
        <v>0</v>
      </c>
      <c r="R73" s="727"/>
      <c r="S73" s="745">
        <v>0</v>
      </c>
      <c r="T73" s="812"/>
      <c r="U73" s="768">
        <v>0</v>
      </c>
    </row>
    <row r="74" spans="1:21" ht="14.4" customHeight="1" x14ac:dyDescent="0.3">
      <c r="A74" s="726">
        <v>22</v>
      </c>
      <c r="B74" s="727" t="s">
        <v>779</v>
      </c>
      <c r="C74" s="727" t="s">
        <v>783</v>
      </c>
      <c r="D74" s="810" t="s">
        <v>1188</v>
      </c>
      <c r="E74" s="811" t="s">
        <v>789</v>
      </c>
      <c r="F74" s="727" t="s">
        <v>780</v>
      </c>
      <c r="G74" s="727" t="s">
        <v>868</v>
      </c>
      <c r="H74" s="727" t="s">
        <v>538</v>
      </c>
      <c r="I74" s="727" t="s">
        <v>869</v>
      </c>
      <c r="J74" s="727" t="s">
        <v>870</v>
      </c>
      <c r="K74" s="727" t="s">
        <v>871</v>
      </c>
      <c r="L74" s="728">
        <v>154.36000000000001</v>
      </c>
      <c r="M74" s="728">
        <v>154.36000000000001</v>
      </c>
      <c r="N74" s="727">
        <v>1</v>
      </c>
      <c r="O74" s="812">
        <v>0.5</v>
      </c>
      <c r="P74" s="728"/>
      <c r="Q74" s="745">
        <v>0</v>
      </c>
      <c r="R74" s="727"/>
      <c r="S74" s="745">
        <v>0</v>
      </c>
      <c r="T74" s="812"/>
      <c r="U74" s="768">
        <v>0</v>
      </c>
    </row>
    <row r="75" spans="1:21" ht="14.4" customHeight="1" x14ac:dyDescent="0.3">
      <c r="A75" s="726">
        <v>22</v>
      </c>
      <c r="B75" s="727" t="s">
        <v>779</v>
      </c>
      <c r="C75" s="727" t="s">
        <v>783</v>
      </c>
      <c r="D75" s="810" t="s">
        <v>1188</v>
      </c>
      <c r="E75" s="811" t="s">
        <v>789</v>
      </c>
      <c r="F75" s="727" t="s">
        <v>780</v>
      </c>
      <c r="G75" s="727" t="s">
        <v>872</v>
      </c>
      <c r="H75" s="727" t="s">
        <v>538</v>
      </c>
      <c r="I75" s="727" t="s">
        <v>873</v>
      </c>
      <c r="J75" s="727" t="s">
        <v>874</v>
      </c>
      <c r="K75" s="727" t="s">
        <v>875</v>
      </c>
      <c r="L75" s="728">
        <v>155.30000000000001</v>
      </c>
      <c r="M75" s="728">
        <v>155.30000000000001</v>
      </c>
      <c r="N75" s="727">
        <v>1</v>
      </c>
      <c r="O75" s="812">
        <v>1</v>
      </c>
      <c r="P75" s="728">
        <v>155.30000000000001</v>
      </c>
      <c r="Q75" s="745">
        <v>1</v>
      </c>
      <c r="R75" s="727">
        <v>1</v>
      </c>
      <c r="S75" s="745">
        <v>1</v>
      </c>
      <c r="T75" s="812">
        <v>1</v>
      </c>
      <c r="U75" s="768">
        <v>1</v>
      </c>
    </row>
    <row r="76" spans="1:21" ht="14.4" customHeight="1" x14ac:dyDescent="0.3">
      <c r="A76" s="726">
        <v>22</v>
      </c>
      <c r="B76" s="727" t="s">
        <v>779</v>
      </c>
      <c r="C76" s="727" t="s">
        <v>783</v>
      </c>
      <c r="D76" s="810" t="s">
        <v>1188</v>
      </c>
      <c r="E76" s="811" t="s">
        <v>789</v>
      </c>
      <c r="F76" s="727" t="s">
        <v>780</v>
      </c>
      <c r="G76" s="727" t="s">
        <v>876</v>
      </c>
      <c r="H76" s="727" t="s">
        <v>538</v>
      </c>
      <c r="I76" s="727" t="s">
        <v>877</v>
      </c>
      <c r="J76" s="727" t="s">
        <v>878</v>
      </c>
      <c r="K76" s="727" t="s">
        <v>879</v>
      </c>
      <c r="L76" s="728">
        <v>86.02</v>
      </c>
      <c r="M76" s="728">
        <v>86.02</v>
      </c>
      <c r="N76" s="727">
        <v>1</v>
      </c>
      <c r="O76" s="812">
        <v>0.5</v>
      </c>
      <c r="P76" s="728"/>
      <c r="Q76" s="745">
        <v>0</v>
      </c>
      <c r="R76" s="727"/>
      <c r="S76" s="745">
        <v>0</v>
      </c>
      <c r="T76" s="812"/>
      <c r="U76" s="768">
        <v>0</v>
      </c>
    </row>
    <row r="77" spans="1:21" ht="14.4" customHeight="1" x14ac:dyDescent="0.3">
      <c r="A77" s="726">
        <v>22</v>
      </c>
      <c r="B77" s="727" t="s">
        <v>779</v>
      </c>
      <c r="C77" s="727" t="s">
        <v>783</v>
      </c>
      <c r="D77" s="810" t="s">
        <v>1188</v>
      </c>
      <c r="E77" s="811" t="s">
        <v>789</v>
      </c>
      <c r="F77" s="727" t="s">
        <v>780</v>
      </c>
      <c r="G77" s="727" t="s">
        <v>880</v>
      </c>
      <c r="H77" s="727" t="s">
        <v>538</v>
      </c>
      <c r="I77" s="727" t="s">
        <v>881</v>
      </c>
      <c r="J77" s="727" t="s">
        <v>882</v>
      </c>
      <c r="K77" s="727" t="s">
        <v>883</v>
      </c>
      <c r="L77" s="728">
        <v>115.26</v>
      </c>
      <c r="M77" s="728">
        <v>115.26</v>
      </c>
      <c r="N77" s="727">
        <v>1</v>
      </c>
      <c r="O77" s="812">
        <v>1</v>
      </c>
      <c r="P77" s="728"/>
      <c r="Q77" s="745">
        <v>0</v>
      </c>
      <c r="R77" s="727"/>
      <c r="S77" s="745">
        <v>0</v>
      </c>
      <c r="T77" s="812"/>
      <c r="U77" s="768">
        <v>0</v>
      </c>
    </row>
    <row r="78" spans="1:21" ht="14.4" customHeight="1" x14ac:dyDescent="0.3">
      <c r="A78" s="726">
        <v>22</v>
      </c>
      <c r="B78" s="727" t="s">
        <v>779</v>
      </c>
      <c r="C78" s="727" t="s">
        <v>783</v>
      </c>
      <c r="D78" s="810" t="s">
        <v>1188</v>
      </c>
      <c r="E78" s="811" t="s">
        <v>789</v>
      </c>
      <c r="F78" s="727" t="s">
        <v>780</v>
      </c>
      <c r="G78" s="727" t="s">
        <v>880</v>
      </c>
      <c r="H78" s="727" t="s">
        <v>538</v>
      </c>
      <c r="I78" s="727" t="s">
        <v>884</v>
      </c>
      <c r="J78" s="727" t="s">
        <v>882</v>
      </c>
      <c r="K78" s="727" t="s">
        <v>885</v>
      </c>
      <c r="L78" s="728">
        <v>207.45</v>
      </c>
      <c r="M78" s="728">
        <v>414.9</v>
      </c>
      <c r="N78" s="727">
        <v>2</v>
      </c>
      <c r="O78" s="812">
        <v>2</v>
      </c>
      <c r="P78" s="728"/>
      <c r="Q78" s="745">
        <v>0</v>
      </c>
      <c r="R78" s="727"/>
      <c r="S78" s="745">
        <v>0</v>
      </c>
      <c r="T78" s="812"/>
      <c r="U78" s="768">
        <v>0</v>
      </c>
    </row>
    <row r="79" spans="1:21" ht="14.4" customHeight="1" x14ac:dyDescent="0.3">
      <c r="A79" s="726">
        <v>22</v>
      </c>
      <c r="B79" s="727" t="s">
        <v>779</v>
      </c>
      <c r="C79" s="727" t="s">
        <v>783</v>
      </c>
      <c r="D79" s="810" t="s">
        <v>1188</v>
      </c>
      <c r="E79" s="811" t="s">
        <v>789</v>
      </c>
      <c r="F79" s="727" t="s">
        <v>780</v>
      </c>
      <c r="G79" s="727" t="s">
        <v>886</v>
      </c>
      <c r="H79" s="727" t="s">
        <v>538</v>
      </c>
      <c r="I79" s="727" t="s">
        <v>887</v>
      </c>
      <c r="J79" s="727" t="s">
        <v>888</v>
      </c>
      <c r="K79" s="727" t="s">
        <v>889</v>
      </c>
      <c r="L79" s="728">
        <v>182.22</v>
      </c>
      <c r="M79" s="728">
        <v>364.44</v>
      </c>
      <c r="N79" s="727">
        <v>2</v>
      </c>
      <c r="O79" s="812">
        <v>1.5</v>
      </c>
      <c r="P79" s="728">
        <v>182.22</v>
      </c>
      <c r="Q79" s="745">
        <v>0.5</v>
      </c>
      <c r="R79" s="727">
        <v>1</v>
      </c>
      <c r="S79" s="745">
        <v>0.5</v>
      </c>
      <c r="T79" s="812">
        <v>0.5</v>
      </c>
      <c r="U79" s="768">
        <v>0.33333333333333331</v>
      </c>
    </row>
    <row r="80" spans="1:21" ht="14.4" customHeight="1" x14ac:dyDescent="0.3">
      <c r="A80" s="726">
        <v>22</v>
      </c>
      <c r="B80" s="727" t="s">
        <v>779</v>
      </c>
      <c r="C80" s="727" t="s">
        <v>783</v>
      </c>
      <c r="D80" s="810" t="s">
        <v>1188</v>
      </c>
      <c r="E80" s="811" t="s">
        <v>789</v>
      </c>
      <c r="F80" s="727" t="s">
        <v>780</v>
      </c>
      <c r="G80" s="727" t="s">
        <v>890</v>
      </c>
      <c r="H80" s="727" t="s">
        <v>538</v>
      </c>
      <c r="I80" s="727" t="s">
        <v>891</v>
      </c>
      <c r="J80" s="727" t="s">
        <v>892</v>
      </c>
      <c r="K80" s="727"/>
      <c r="L80" s="728">
        <v>0</v>
      </c>
      <c r="M80" s="728">
        <v>0</v>
      </c>
      <c r="N80" s="727">
        <v>2</v>
      </c>
      <c r="O80" s="812">
        <v>1</v>
      </c>
      <c r="P80" s="728"/>
      <c r="Q80" s="745"/>
      <c r="R80" s="727"/>
      <c r="S80" s="745">
        <v>0</v>
      </c>
      <c r="T80" s="812"/>
      <c r="U80" s="768">
        <v>0</v>
      </c>
    </row>
    <row r="81" spans="1:21" ht="14.4" customHeight="1" x14ac:dyDescent="0.3">
      <c r="A81" s="726">
        <v>22</v>
      </c>
      <c r="B81" s="727" t="s">
        <v>779</v>
      </c>
      <c r="C81" s="727" t="s">
        <v>783</v>
      </c>
      <c r="D81" s="810" t="s">
        <v>1188</v>
      </c>
      <c r="E81" s="811" t="s">
        <v>789</v>
      </c>
      <c r="F81" s="727" t="s">
        <v>780</v>
      </c>
      <c r="G81" s="727" t="s">
        <v>893</v>
      </c>
      <c r="H81" s="727" t="s">
        <v>538</v>
      </c>
      <c r="I81" s="727" t="s">
        <v>894</v>
      </c>
      <c r="J81" s="727" t="s">
        <v>895</v>
      </c>
      <c r="K81" s="727" t="s">
        <v>896</v>
      </c>
      <c r="L81" s="728">
        <v>48.09</v>
      </c>
      <c r="M81" s="728">
        <v>48.09</v>
      </c>
      <c r="N81" s="727">
        <v>1</v>
      </c>
      <c r="O81" s="812">
        <v>1</v>
      </c>
      <c r="P81" s="728"/>
      <c r="Q81" s="745">
        <v>0</v>
      </c>
      <c r="R81" s="727"/>
      <c r="S81" s="745">
        <v>0</v>
      </c>
      <c r="T81" s="812"/>
      <c r="U81" s="768">
        <v>0</v>
      </c>
    </row>
    <row r="82" spans="1:21" ht="14.4" customHeight="1" x14ac:dyDescent="0.3">
      <c r="A82" s="726">
        <v>22</v>
      </c>
      <c r="B82" s="727" t="s">
        <v>779</v>
      </c>
      <c r="C82" s="727" t="s">
        <v>783</v>
      </c>
      <c r="D82" s="810" t="s">
        <v>1188</v>
      </c>
      <c r="E82" s="811" t="s">
        <v>789</v>
      </c>
      <c r="F82" s="727" t="s">
        <v>780</v>
      </c>
      <c r="G82" s="727" t="s">
        <v>897</v>
      </c>
      <c r="H82" s="727" t="s">
        <v>538</v>
      </c>
      <c r="I82" s="727" t="s">
        <v>898</v>
      </c>
      <c r="J82" s="727" t="s">
        <v>899</v>
      </c>
      <c r="K82" s="727" t="s">
        <v>900</v>
      </c>
      <c r="L82" s="728">
        <v>0</v>
      </c>
      <c r="M82" s="728">
        <v>0</v>
      </c>
      <c r="N82" s="727">
        <v>1</v>
      </c>
      <c r="O82" s="812">
        <v>0.5</v>
      </c>
      <c r="P82" s="728"/>
      <c r="Q82" s="745"/>
      <c r="R82" s="727"/>
      <c r="S82" s="745">
        <v>0</v>
      </c>
      <c r="T82" s="812"/>
      <c r="U82" s="768">
        <v>0</v>
      </c>
    </row>
    <row r="83" spans="1:21" ht="14.4" customHeight="1" x14ac:dyDescent="0.3">
      <c r="A83" s="726">
        <v>22</v>
      </c>
      <c r="B83" s="727" t="s">
        <v>779</v>
      </c>
      <c r="C83" s="727" t="s">
        <v>783</v>
      </c>
      <c r="D83" s="810" t="s">
        <v>1188</v>
      </c>
      <c r="E83" s="811" t="s">
        <v>789</v>
      </c>
      <c r="F83" s="727" t="s">
        <v>780</v>
      </c>
      <c r="G83" s="727" t="s">
        <v>901</v>
      </c>
      <c r="H83" s="727" t="s">
        <v>538</v>
      </c>
      <c r="I83" s="727" t="s">
        <v>902</v>
      </c>
      <c r="J83" s="727" t="s">
        <v>903</v>
      </c>
      <c r="K83" s="727" t="s">
        <v>904</v>
      </c>
      <c r="L83" s="728">
        <v>58.63</v>
      </c>
      <c r="M83" s="728">
        <v>58.63</v>
      </c>
      <c r="N83" s="727">
        <v>1</v>
      </c>
      <c r="O83" s="812">
        <v>1</v>
      </c>
      <c r="P83" s="728"/>
      <c r="Q83" s="745">
        <v>0</v>
      </c>
      <c r="R83" s="727"/>
      <c r="S83" s="745">
        <v>0</v>
      </c>
      <c r="T83" s="812"/>
      <c r="U83" s="768">
        <v>0</v>
      </c>
    </row>
    <row r="84" spans="1:21" ht="14.4" customHeight="1" x14ac:dyDescent="0.3">
      <c r="A84" s="726">
        <v>22</v>
      </c>
      <c r="B84" s="727" t="s">
        <v>779</v>
      </c>
      <c r="C84" s="727" t="s">
        <v>783</v>
      </c>
      <c r="D84" s="810" t="s">
        <v>1188</v>
      </c>
      <c r="E84" s="811" t="s">
        <v>789</v>
      </c>
      <c r="F84" s="727" t="s">
        <v>780</v>
      </c>
      <c r="G84" s="727" t="s">
        <v>905</v>
      </c>
      <c r="H84" s="727" t="s">
        <v>538</v>
      </c>
      <c r="I84" s="727" t="s">
        <v>906</v>
      </c>
      <c r="J84" s="727" t="s">
        <v>907</v>
      </c>
      <c r="K84" s="727" t="s">
        <v>908</v>
      </c>
      <c r="L84" s="728">
        <v>0</v>
      </c>
      <c r="M84" s="728">
        <v>0</v>
      </c>
      <c r="N84" s="727">
        <v>1</v>
      </c>
      <c r="O84" s="812">
        <v>0.5</v>
      </c>
      <c r="P84" s="728">
        <v>0</v>
      </c>
      <c r="Q84" s="745"/>
      <c r="R84" s="727">
        <v>1</v>
      </c>
      <c r="S84" s="745">
        <v>1</v>
      </c>
      <c r="T84" s="812">
        <v>0.5</v>
      </c>
      <c r="U84" s="768">
        <v>1</v>
      </c>
    </row>
    <row r="85" spans="1:21" ht="14.4" customHeight="1" x14ac:dyDescent="0.3">
      <c r="A85" s="726">
        <v>22</v>
      </c>
      <c r="B85" s="727" t="s">
        <v>779</v>
      </c>
      <c r="C85" s="727" t="s">
        <v>783</v>
      </c>
      <c r="D85" s="810" t="s">
        <v>1188</v>
      </c>
      <c r="E85" s="811" t="s">
        <v>789</v>
      </c>
      <c r="F85" s="727" t="s">
        <v>780</v>
      </c>
      <c r="G85" s="727" t="s">
        <v>798</v>
      </c>
      <c r="H85" s="727" t="s">
        <v>583</v>
      </c>
      <c r="I85" s="727" t="s">
        <v>909</v>
      </c>
      <c r="J85" s="727" t="s">
        <v>733</v>
      </c>
      <c r="K85" s="727" t="s">
        <v>910</v>
      </c>
      <c r="L85" s="728">
        <v>0</v>
      </c>
      <c r="M85" s="728">
        <v>0</v>
      </c>
      <c r="N85" s="727">
        <v>1</v>
      </c>
      <c r="O85" s="812">
        <v>1</v>
      </c>
      <c r="P85" s="728">
        <v>0</v>
      </c>
      <c r="Q85" s="745"/>
      <c r="R85" s="727">
        <v>1</v>
      </c>
      <c r="S85" s="745">
        <v>1</v>
      </c>
      <c r="T85" s="812">
        <v>1</v>
      </c>
      <c r="U85" s="768">
        <v>1</v>
      </c>
    </row>
    <row r="86" spans="1:21" ht="14.4" customHeight="1" x14ac:dyDescent="0.3">
      <c r="A86" s="726">
        <v>22</v>
      </c>
      <c r="B86" s="727" t="s">
        <v>779</v>
      </c>
      <c r="C86" s="727" t="s">
        <v>783</v>
      </c>
      <c r="D86" s="810" t="s">
        <v>1188</v>
      </c>
      <c r="E86" s="811" t="s">
        <v>789</v>
      </c>
      <c r="F86" s="727" t="s">
        <v>780</v>
      </c>
      <c r="G86" s="727" t="s">
        <v>798</v>
      </c>
      <c r="H86" s="727" t="s">
        <v>583</v>
      </c>
      <c r="I86" s="727" t="s">
        <v>851</v>
      </c>
      <c r="J86" s="727" t="s">
        <v>733</v>
      </c>
      <c r="K86" s="727" t="s">
        <v>852</v>
      </c>
      <c r="L86" s="728">
        <v>74.08</v>
      </c>
      <c r="M86" s="728">
        <v>74.08</v>
      </c>
      <c r="N86" s="727">
        <v>1</v>
      </c>
      <c r="O86" s="812">
        <v>1</v>
      </c>
      <c r="P86" s="728">
        <v>74.08</v>
      </c>
      <c r="Q86" s="745">
        <v>1</v>
      </c>
      <c r="R86" s="727">
        <v>1</v>
      </c>
      <c r="S86" s="745">
        <v>1</v>
      </c>
      <c r="T86" s="812">
        <v>1</v>
      </c>
      <c r="U86" s="768">
        <v>1</v>
      </c>
    </row>
    <row r="87" spans="1:21" ht="14.4" customHeight="1" x14ac:dyDescent="0.3">
      <c r="A87" s="726">
        <v>22</v>
      </c>
      <c r="B87" s="727" t="s">
        <v>779</v>
      </c>
      <c r="C87" s="727" t="s">
        <v>783</v>
      </c>
      <c r="D87" s="810" t="s">
        <v>1188</v>
      </c>
      <c r="E87" s="811" t="s">
        <v>789</v>
      </c>
      <c r="F87" s="727" t="s">
        <v>780</v>
      </c>
      <c r="G87" s="727" t="s">
        <v>798</v>
      </c>
      <c r="H87" s="727" t="s">
        <v>583</v>
      </c>
      <c r="I87" s="727" t="s">
        <v>732</v>
      </c>
      <c r="J87" s="727" t="s">
        <v>733</v>
      </c>
      <c r="K87" s="727" t="s">
        <v>734</v>
      </c>
      <c r="L87" s="728">
        <v>88.51</v>
      </c>
      <c r="M87" s="728">
        <v>265.53000000000003</v>
      </c>
      <c r="N87" s="727">
        <v>3</v>
      </c>
      <c r="O87" s="812">
        <v>3</v>
      </c>
      <c r="P87" s="728">
        <v>177.02</v>
      </c>
      <c r="Q87" s="745">
        <v>0.66666666666666663</v>
      </c>
      <c r="R87" s="727">
        <v>2</v>
      </c>
      <c r="S87" s="745">
        <v>0.66666666666666663</v>
      </c>
      <c r="T87" s="812">
        <v>2</v>
      </c>
      <c r="U87" s="768">
        <v>0.66666666666666663</v>
      </c>
    </row>
    <row r="88" spans="1:21" ht="14.4" customHeight="1" x14ac:dyDescent="0.3">
      <c r="A88" s="726">
        <v>22</v>
      </c>
      <c r="B88" s="727" t="s">
        <v>779</v>
      </c>
      <c r="C88" s="727" t="s">
        <v>783</v>
      </c>
      <c r="D88" s="810" t="s">
        <v>1188</v>
      </c>
      <c r="E88" s="811" t="s">
        <v>789</v>
      </c>
      <c r="F88" s="727" t="s">
        <v>780</v>
      </c>
      <c r="G88" s="727" t="s">
        <v>798</v>
      </c>
      <c r="H88" s="727" t="s">
        <v>538</v>
      </c>
      <c r="I88" s="727" t="s">
        <v>815</v>
      </c>
      <c r="J88" s="727" t="s">
        <v>733</v>
      </c>
      <c r="K88" s="727" t="s">
        <v>816</v>
      </c>
      <c r="L88" s="728">
        <v>158.05000000000001</v>
      </c>
      <c r="M88" s="728">
        <v>474.15000000000003</v>
      </c>
      <c r="N88" s="727">
        <v>3</v>
      </c>
      <c r="O88" s="812">
        <v>3</v>
      </c>
      <c r="P88" s="728">
        <v>158.05000000000001</v>
      </c>
      <c r="Q88" s="745">
        <v>0.33333333333333331</v>
      </c>
      <c r="R88" s="727">
        <v>1</v>
      </c>
      <c r="S88" s="745">
        <v>0.33333333333333331</v>
      </c>
      <c r="T88" s="812">
        <v>1</v>
      </c>
      <c r="U88" s="768">
        <v>0.33333333333333331</v>
      </c>
    </row>
    <row r="89" spans="1:21" ht="14.4" customHeight="1" x14ac:dyDescent="0.3">
      <c r="A89" s="726">
        <v>22</v>
      </c>
      <c r="B89" s="727" t="s">
        <v>779</v>
      </c>
      <c r="C89" s="727" t="s">
        <v>783</v>
      </c>
      <c r="D89" s="810" t="s">
        <v>1188</v>
      </c>
      <c r="E89" s="811" t="s">
        <v>789</v>
      </c>
      <c r="F89" s="727" t="s">
        <v>780</v>
      </c>
      <c r="G89" s="727" t="s">
        <v>798</v>
      </c>
      <c r="H89" s="727" t="s">
        <v>538</v>
      </c>
      <c r="I89" s="727" t="s">
        <v>815</v>
      </c>
      <c r="J89" s="727" t="s">
        <v>733</v>
      </c>
      <c r="K89" s="727" t="s">
        <v>816</v>
      </c>
      <c r="L89" s="728">
        <v>168.36</v>
      </c>
      <c r="M89" s="728">
        <v>168.36</v>
      </c>
      <c r="N89" s="727">
        <v>1</v>
      </c>
      <c r="O89" s="812">
        <v>0.5</v>
      </c>
      <c r="P89" s="728"/>
      <c r="Q89" s="745">
        <v>0</v>
      </c>
      <c r="R89" s="727"/>
      <c r="S89" s="745">
        <v>0</v>
      </c>
      <c r="T89" s="812"/>
      <c r="U89" s="768">
        <v>0</v>
      </c>
    </row>
    <row r="90" spans="1:21" ht="14.4" customHeight="1" x14ac:dyDescent="0.3">
      <c r="A90" s="726">
        <v>22</v>
      </c>
      <c r="B90" s="727" t="s">
        <v>779</v>
      </c>
      <c r="C90" s="727" t="s">
        <v>783</v>
      </c>
      <c r="D90" s="810" t="s">
        <v>1188</v>
      </c>
      <c r="E90" s="811" t="s">
        <v>789</v>
      </c>
      <c r="F90" s="727" t="s">
        <v>780</v>
      </c>
      <c r="G90" s="727" t="s">
        <v>798</v>
      </c>
      <c r="H90" s="727" t="s">
        <v>583</v>
      </c>
      <c r="I90" s="727" t="s">
        <v>799</v>
      </c>
      <c r="J90" s="727" t="s">
        <v>733</v>
      </c>
      <c r="K90" s="727" t="s">
        <v>800</v>
      </c>
      <c r="L90" s="728">
        <v>0</v>
      </c>
      <c r="M90" s="728">
        <v>0</v>
      </c>
      <c r="N90" s="727">
        <v>4</v>
      </c>
      <c r="O90" s="812">
        <v>4</v>
      </c>
      <c r="P90" s="728">
        <v>0</v>
      </c>
      <c r="Q90" s="745"/>
      <c r="R90" s="727">
        <v>2</v>
      </c>
      <c r="S90" s="745">
        <v>0.5</v>
      </c>
      <c r="T90" s="812">
        <v>2</v>
      </c>
      <c r="U90" s="768">
        <v>0.5</v>
      </c>
    </row>
    <row r="91" spans="1:21" ht="14.4" customHeight="1" x14ac:dyDescent="0.3">
      <c r="A91" s="726">
        <v>22</v>
      </c>
      <c r="B91" s="727" t="s">
        <v>779</v>
      </c>
      <c r="C91" s="727" t="s">
        <v>783</v>
      </c>
      <c r="D91" s="810" t="s">
        <v>1188</v>
      </c>
      <c r="E91" s="811" t="s">
        <v>789</v>
      </c>
      <c r="F91" s="727" t="s">
        <v>780</v>
      </c>
      <c r="G91" s="727" t="s">
        <v>798</v>
      </c>
      <c r="H91" s="727" t="s">
        <v>583</v>
      </c>
      <c r="I91" s="727" t="s">
        <v>911</v>
      </c>
      <c r="J91" s="727" t="s">
        <v>733</v>
      </c>
      <c r="K91" s="727" t="s">
        <v>912</v>
      </c>
      <c r="L91" s="728">
        <v>108.26</v>
      </c>
      <c r="M91" s="728">
        <v>108.26</v>
      </c>
      <c r="N91" s="727">
        <v>1</v>
      </c>
      <c r="O91" s="812">
        <v>1</v>
      </c>
      <c r="P91" s="728">
        <v>108.26</v>
      </c>
      <c r="Q91" s="745">
        <v>1</v>
      </c>
      <c r="R91" s="727">
        <v>1</v>
      </c>
      <c r="S91" s="745">
        <v>1</v>
      </c>
      <c r="T91" s="812">
        <v>1</v>
      </c>
      <c r="U91" s="768">
        <v>1</v>
      </c>
    </row>
    <row r="92" spans="1:21" ht="14.4" customHeight="1" x14ac:dyDescent="0.3">
      <c r="A92" s="726">
        <v>22</v>
      </c>
      <c r="B92" s="727" t="s">
        <v>779</v>
      </c>
      <c r="C92" s="727" t="s">
        <v>783</v>
      </c>
      <c r="D92" s="810" t="s">
        <v>1188</v>
      </c>
      <c r="E92" s="811" t="s">
        <v>789</v>
      </c>
      <c r="F92" s="727" t="s">
        <v>780</v>
      </c>
      <c r="G92" s="727" t="s">
        <v>798</v>
      </c>
      <c r="H92" s="727" t="s">
        <v>583</v>
      </c>
      <c r="I92" s="727" t="s">
        <v>735</v>
      </c>
      <c r="J92" s="727" t="s">
        <v>736</v>
      </c>
      <c r="K92" s="727" t="s">
        <v>737</v>
      </c>
      <c r="L92" s="728">
        <v>98.78</v>
      </c>
      <c r="M92" s="728">
        <v>987.80000000000007</v>
      </c>
      <c r="N92" s="727">
        <v>10</v>
      </c>
      <c r="O92" s="812">
        <v>9</v>
      </c>
      <c r="P92" s="728">
        <v>691.46</v>
      </c>
      <c r="Q92" s="745">
        <v>0.7</v>
      </c>
      <c r="R92" s="727">
        <v>7</v>
      </c>
      <c r="S92" s="745">
        <v>0.7</v>
      </c>
      <c r="T92" s="812">
        <v>6</v>
      </c>
      <c r="U92" s="768">
        <v>0.66666666666666663</v>
      </c>
    </row>
    <row r="93" spans="1:21" ht="14.4" customHeight="1" x14ac:dyDescent="0.3">
      <c r="A93" s="726">
        <v>22</v>
      </c>
      <c r="B93" s="727" t="s">
        <v>779</v>
      </c>
      <c r="C93" s="727" t="s">
        <v>783</v>
      </c>
      <c r="D93" s="810" t="s">
        <v>1188</v>
      </c>
      <c r="E93" s="811" t="s">
        <v>789</v>
      </c>
      <c r="F93" s="727" t="s">
        <v>780</v>
      </c>
      <c r="G93" s="727" t="s">
        <v>798</v>
      </c>
      <c r="H93" s="727" t="s">
        <v>583</v>
      </c>
      <c r="I93" s="727" t="s">
        <v>735</v>
      </c>
      <c r="J93" s="727" t="s">
        <v>736</v>
      </c>
      <c r="K93" s="727" t="s">
        <v>737</v>
      </c>
      <c r="L93" s="728">
        <v>105.23</v>
      </c>
      <c r="M93" s="728">
        <v>631.38</v>
      </c>
      <c r="N93" s="727">
        <v>6</v>
      </c>
      <c r="O93" s="812">
        <v>6</v>
      </c>
      <c r="P93" s="728">
        <v>105.23</v>
      </c>
      <c r="Q93" s="745">
        <v>0.16666666666666669</v>
      </c>
      <c r="R93" s="727">
        <v>1</v>
      </c>
      <c r="S93" s="745">
        <v>0.16666666666666666</v>
      </c>
      <c r="T93" s="812">
        <v>1</v>
      </c>
      <c r="U93" s="768">
        <v>0.16666666666666666</v>
      </c>
    </row>
    <row r="94" spans="1:21" ht="14.4" customHeight="1" x14ac:dyDescent="0.3">
      <c r="A94" s="726">
        <v>22</v>
      </c>
      <c r="B94" s="727" t="s">
        <v>779</v>
      </c>
      <c r="C94" s="727" t="s">
        <v>783</v>
      </c>
      <c r="D94" s="810" t="s">
        <v>1188</v>
      </c>
      <c r="E94" s="811" t="s">
        <v>789</v>
      </c>
      <c r="F94" s="727" t="s">
        <v>780</v>
      </c>
      <c r="G94" s="727" t="s">
        <v>798</v>
      </c>
      <c r="H94" s="727" t="s">
        <v>583</v>
      </c>
      <c r="I94" s="727" t="s">
        <v>801</v>
      </c>
      <c r="J94" s="727" t="s">
        <v>736</v>
      </c>
      <c r="K94" s="727" t="s">
        <v>802</v>
      </c>
      <c r="L94" s="728">
        <v>118.54</v>
      </c>
      <c r="M94" s="728">
        <v>2370.7999999999997</v>
      </c>
      <c r="N94" s="727">
        <v>20</v>
      </c>
      <c r="O94" s="812">
        <v>16</v>
      </c>
      <c r="P94" s="728">
        <v>948.31999999999994</v>
      </c>
      <c r="Q94" s="745">
        <v>0.4</v>
      </c>
      <c r="R94" s="727">
        <v>8</v>
      </c>
      <c r="S94" s="745">
        <v>0.4</v>
      </c>
      <c r="T94" s="812">
        <v>7</v>
      </c>
      <c r="U94" s="768">
        <v>0.4375</v>
      </c>
    </row>
    <row r="95" spans="1:21" ht="14.4" customHeight="1" x14ac:dyDescent="0.3">
      <c r="A95" s="726">
        <v>22</v>
      </c>
      <c r="B95" s="727" t="s">
        <v>779</v>
      </c>
      <c r="C95" s="727" t="s">
        <v>783</v>
      </c>
      <c r="D95" s="810" t="s">
        <v>1188</v>
      </c>
      <c r="E95" s="811" t="s">
        <v>789</v>
      </c>
      <c r="F95" s="727" t="s">
        <v>780</v>
      </c>
      <c r="G95" s="727" t="s">
        <v>798</v>
      </c>
      <c r="H95" s="727" t="s">
        <v>583</v>
      </c>
      <c r="I95" s="727" t="s">
        <v>801</v>
      </c>
      <c r="J95" s="727" t="s">
        <v>736</v>
      </c>
      <c r="K95" s="727" t="s">
        <v>802</v>
      </c>
      <c r="L95" s="728">
        <v>126.27</v>
      </c>
      <c r="M95" s="728">
        <v>1262.7</v>
      </c>
      <c r="N95" s="727">
        <v>10</v>
      </c>
      <c r="O95" s="812">
        <v>7.5</v>
      </c>
      <c r="P95" s="728">
        <v>883.89</v>
      </c>
      <c r="Q95" s="745">
        <v>0.7</v>
      </c>
      <c r="R95" s="727">
        <v>7</v>
      </c>
      <c r="S95" s="745">
        <v>0.7</v>
      </c>
      <c r="T95" s="812">
        <v>5.5</v>
      </c>
      <c r="U95" s="768">
        <v>0.73333333333333328</v>
      </c>
    </row>
    <row r="96" spans="1:21" ht="14.4" customHeight="1" x14ac:dyDescent="0.3">
      <c r="A96" s="726">
        <v>22</v>
      </c>
      <c r="B96" s="727" t="s">
        <v>779</v>
      </c>
      <c r="C96" s="727" t="s">
        <v>783</v>
      </c>
      <c r="D96" s="810" t="s">
        <v>1188</v>
      </c>
      <c r="E96" s="811" t="s">
        <v>789</v>
      </c>
      <c r="F96" s="727" t="s">
        <v>780</v>
      </c>
      <c r="G96" s="727" t="s">
        <v>798</v>
      </c>
      <c r="H96" s="727" t="s">
        <v>583</v>
      </c>
      <c r="I96" s="727" t="s">
        <v>841</v>
      </c>
      <c r="J96" s="727" t="s">
        <v>736</v>
      </c>
      <c r="K96" s="727" t="s">
        <v>804</v>
      </c>
      <c r="L96" s="728">
        <v>63.14</v>
      </c>
      <c r="M96" s="728">
        <v>63.14</v>
      </c>
      <c r="N96" s="727">
        <v>1</v>
      </c>
      <c r="O96" s="812">
        <v>1</v>
      </c>
      <c r="P96" s="728">
        <v>63.14</v>
      </c>
      <c r="Q96" s="745">
        <v>1</v>
      </c>
      <c r="R96" s="727">
        <v>1</v>
      </c>
      <c r="S96" s="745">
        <v>1</v>
      </c>
      <c r="T96" s="812">
        <v>1</v>
      </c>
      <c r="U96" s="768">
        <v>1</v>
      </c>
    </row>
    <row r="97" spans="1:21" ht="14.4" customHeight="1" x14ac:dyDescent="0.3">
      <c r="A97" s="726">
        <v>22</v>
      </c>
      <c r="B97" s="727" t="s">
        <v>779</v>
      </c>
      <c r="C97" s="727" t="s">
        <v>783</v>
      </c>
      <c r="D97" s="810" t="s">
        <v>1188</v>
      </c>
      <c r="E97" s="811" t="s">
        <v>789</v>
      </c>
      <c r="F97" s="727" t="s">
        <v>780</v>
      </c>
      <c r="G97" s="727" t="s">
        <v>798</v>
      </c>
      <c r="H97" s="727" t="s">
        <v>583</v>
      </c>
      <c r="I97" s="727" t="s">
        <v>841</v>
      </c>
      <c r="J97" s="727" t="s">
        <v>736</v>
      </c>
      <c r="K97" s="727" t="s">
        <v>804</v>
      </c>
      <c r="L97" s="728">
        <v>59.27</v>
      </c>
      <c r="M97" s="728">
        <v>59.27</v>
      </c>
      <c r="N97" s="727">
        <v>1</v>
      </c>
      <c r="O97" s="812">
        <v>0.5</v>
      </c>
      <c r="P97" s="728"/>
      <c r="Q97" s="745">
        <v>0</v>
      </c>
      <c r="R97" s="727"/>
      <c r="S97" s="745">
        <v>0</v>
      </c>
      <c r="T97" s="812"/>
      <c r="U97" s="768">
        <v>0</v>
      </c>
    </row>
    <row r="98" spans="1:21" ht="14.4" customHeight="1" x14ac:dyDescent="0.3">
      <c r="A98" s="726">
        <v>22</v>
      </c>
      <c r="B98" s="727" t="s">
        <v>779</v>
      </c>
      <c r="C98" s="727" t="s">
        <v>783</v>
      </c>
      <c r="D98" s="810" t="s">
        <v>1188</v>
      </c>
      <c r="E98" s="811" t="s">
        <v>789</v>
      </c>
      <c r="F98" s="727" t="s">
        <v>780</v>
      </c>
      <c r="G98" s="727" t="s">
        <v>798</v>
      </c>
      <c r="H98" s="727" t="s">
        <v>583</v>
      </c>
      <c r="I98" s="727" t="s">
        <v>740</v>
      </c>
      <c r="J98" s="727" t="s">
        <v>736</v>
      </c>
      <c r="K98" s="727" t="s">
        <v>741</v>
      </c>
      <c r="L98" s="728">
        <v>79.03</v>
      </c>
      <c r="M98" s="728">
        <v>1975.7499999999995</v>
      </c>
      <c r="N98" s="727">
        <v>25</v>
      </c>
      <c r="O98" s="812">
        <v>18.5</v>
      </c>
      <c r="P98" s="728">
        <v>316.12</v>
      </c>
      <c r="Q98" s="745">
        <v>0.16000000000000003</v>
      </c>
      <c r="R98" s="727">
        <v>4</v>
      </c>
      <c r="S98" s="745">
        <v>0.16</v>
      </c>
      <c r="T98" s="812">
        <v>4</v>
      </c>
      <c r="U98" s="768">
        <v>0.21621621621621623</v>
      </c>
    </row>
    <row r="99" spans="1:21" ht="14.4" customHeight="1" x14ac:dyDescent="0.3">
      <c r="A99" s="726">
        <v>22</v>
      </c>
      <c r="B99" s="727" t="s">
        <v>779</v>
      </c>
      <c r="C99" s="727" t="s">
        <v>783</v>
      </c>
      <c r="D99" s="810" t="s">
        <v>1188</v>
      </c>
      <c r="E99" s="811" t="s">
        <v>789</v>
      </c>
      <c r="F99" s="727" t="s">
        <v>780</v>
      </c>
      <c r="G99" s="727" t="s">
        <v>798</v>
      </c>
      <c r="H99" s="727" t="s">
        <v>583</v>
      </c>
      <c r="I99" s="727" t="s">
        <v>740</v>
      </c>
      <c r="J99" s="727" t="s">
        <v>736</v>
      </c>
      <c r="K99" s="727" t="s">
        <v>741</v>
      </c>
      <c r="L99" s="728">
        <v>84.18</v>
      </c>
      <c r="M99" s="728">
        <v>1010.1600000000001</v>
      </c>
      <c r="N99" s="727">
        <v>12</v>
      </c>
      <c r="O99" s="812">
        <v>10</v>
      </c>
      <c r="P99" s="728">
        <v>252.54000000000002</v>
      </c>
      <c r="Q99" s="745">
        <v>0.25</v>
      </c>
      <c r="R99" s="727">
        <v>3</v>
      </c>
      <c r="S99" s="745">
        <v>0.25</v>
      </c>
      <c r="T99" s="812">
        <v>3</v>
      </c>
      <c r="U99" s="768">
        <v>0.3</v>
      </c>
    </row>
    <row r="100" spans="1:21" ht="14.4" customHeight="1" x14ac:dyDescent="0.3">
      <c r="A100" s="726">
        <v>22</v>
      </c>
      <c r="B100" s="727" t="s">
        <v>779</v>
      </c>
      <c r="C100" s="727" t="s">
        <v>783</v>
      </c>
      <c r="D100" s="810" t="s">
        <v>1188</v>
      </c>
      <c r="E100" s="811" t="s">
        <v>789</v>
      </c>
      <c r="F100" s="727" t="s">
        <v>780</v>
      </c>
      <c r="G100" s="727" t="s">
        <v>798</v>
      </c>
      <c r="H100" s="727" t="s">
        <v>538</v>
      </c>
      <c r="I100" s="727" t="s">
        <v>913</v>
      </c>
      <c r="J100" s="727" t="s">
        <v>611</v>
      </c>
      <c r="K100" s="727" t="s">
        <v>612</v>
      </c>
      <c r="L100" s="728">
        <v>103.74</v>
      </c>
      <c r="M100" s="728">
        <v>103.74</v>
      </c>
      <c r="N100" s="727">
        <v>1</v>
      </c>
      <c r="O100" s="812">
        <v>1</v>
      </c>
      <c r="P100" s="728"/>
      <c r="Q100" s="745">
        <v>0</v>
      </c>
      <c r="R100" s="727"/>
      <c r="S100" s="745">
        <v>0</v>
      </c>
      <c r="T100" s="812"/>
      <c r="U100" s="768">
        <v>0</v>
      </c>
    </row>
    <row r="101" spans="1:21" ht="14.4" customHeight="1" x14ac:dyDescent="0.3">
      <c r="A101" s="726">
        <v>22</v>
      </c>
      <c r="B101" s="727" t="s">
        <v>779</v>
      </c>
      <c r="C101" s="727" t="s">
        <v>783</v>
      </c>
      <c r="D101" s="810" t="s">
        <v>1188</v>
      </c>
      <c r="E101" s="811" t="s">
        <v>789</v>
      </c>
      <c r="F101" s="727" t="s">
        <v>780</v>
      </c>
      <c r="G101" s="727" t="s">
        <v>798</v>
      </c>
      <c r="H101" s="727" t="s">
        <v>583</v>
      </c>
      <c r="I101" s="727" t="s">
        <v>803</v>
      </c>
      <c r="J101" s="727" t="s">
        <v>733</v>
      </c>
      <c r="K101" s="727" t="s">
        <v>804</v>
      </c>
      <c r="L101" s="728">
        <v>63.14</v>
      </c>
      <c r="M101" s="728">
        <v>63.14</v>
      </c>
      <c r="N101" s="727">
        <v>1</v>
      </c>
      <c r="O101" s="812">
        <v>1</v>
      </c>
      <c r="P101" s="728"/>
      <c r="Q101" s="745">
        <v>0</v>
      </c>
      <c r="R101" s="727"/>
      <c r="S101" s="745">
        <v>0</v>
      </c>
      <c r="T101" s="812"/>
      <c r="U101" s="768">
        <v>0</v>
      </c>
    </row>
    <row r="102" spans="1:21" ht="14.4" customHeight="1" x14ac:dyDescent="0.3">
      <c r="A102" s="726">
        <v>22</v>
      </c>
      <c r="B102" s="727" t="s">
        <v>779</v>
      </c>
      <c r="C102" s="727" t="s">
        <v>783</v>
      </c>
      <c r="D102" s="810" t="s">
        <v>1188</v>
      </c>
      <c r="E102" s="811" t="s">
        <v>789</v>
      </c>
      <c r="F102" s="727" t="s">
        <v>780</v>
      </c>
      <c r="G102" s="727" t="s">
        <v>798</v>
      </c>
      <c r="H102" s="727" t="s">
        <v>583</v>
      </c>
      <c r="I102" s="727" t="s">
        <v>803</v>
      </c>
      <c r="J102" s="727" t="s">
        <v>733</v>
      </c>
      <c r="K102" s="727" t="s">
        <v>804</v>
      </c>
      <c r="L102" s="728">
        <v>59.27</v>
      </c>
      <c r="M102" s="728">
        <v>59.27</v>
      </c>
      <c r="N102" s="727">
        <v>1</v>
      </c>
      <c r="O102" s="812">
        <v>1</v>
      </c>
      <c r="P102" s="728">
        <v>59.27</v>
      </c>
      <c r="Q102" s="745">
        <v>1</v>
      </c>
      <c r="R102" s="727">
        <v>1</v>
      </c>
      <c r="S102" s="745">
        <v>1</v>
      </c>
      <c r="T102" s="812">
        <v>1</v>
      </c>
      <c r="U102" s="768">
        <v>1</v>
      </c>
    </row>
    <row r="103" spans="1:21" ht="14.4" customHeight="1" x14ac:dyDescent="0.3">
      <c r="A103" s="726">
        <v>22</v>
      </c>
      <c r="B103" s="727" t="s">
        <v>779</v>
      </c>
      <c r="C103" s="727" t="s">
        <v>783</v>
      </c>
      <c r="D103" s="810" t="s">
        <v>1188</v>
      </c>
      <c r="E103" s="811" t="s">
        <v>789</v>
      </c>
      <c r="F103" s="727" t="s">
        <v>780</v>
      </c>
      <c r="G103" s="727" t="s">
        <v>798</v>
      </c>
      <c r="H103" s="727" t="s">
        <v>538</v>
      </c>
      <c r="I103" s="727" t="s">
        <v>805</v>
      </c>
      <c r="J103" s="727" t="s">
        <v>733</v>
      </c>
      <c r="K103" s="727" t="s">
        <v>737</v>
      </c>
      <c r="L103" s="728">
        <v>98.78</v>
      </c>
      <c r="M103" s="728">
        <v>197.56</v>
      </c>
      <c r="N103" s="727">
        <v>2</v>
      </c>
      <c r="O103" s="812">
        <v>2</v>
      </c>
      <c r="P103" s="728">
        <v>197.56</v>
      </c>
      <c r="Q103" s="745">
        <v>1</v>
      </c>
      <c r="R103" s="727">
        <v>2</v>
      </c>
      <c r="S103" s="745">
        <v>1</v>
      </c>
      <c r="T103" s="812">
        <v>2</v>
      </c>
      <c r="U103" s="768">
        <v>1</v>
      </c>
    </row>
    <row r="104" spans="1:21" ht="14.4" customHeight="1" x14ac:dyDescent="0.3">
      <c r="A104" s="726">
        <v>22</v>
      </c>
      <c r="B104" s="727" t="s">
        <v>779</v>
      </c>
      <c r="C104" s="727" t="s">
        <v>783</v>
      </c>
      <c r="D104" s="810" t="s">
        <v>1188</v>
      </c>
      <c r="E104" s="811" t="s">
        <v>789</v>
      </c>
      <c r="F104" s="727" t="s">
        <v>780</v>
      </c>
      <c r="G104" s="727" t="s">
        <v>798</v>
      </c>
      <c r="H104" s="727" t="s">
        <v>538</v>
      </c>
      <c r="I104" s="727" t="s">
        <v>805</v>
      </c>
      <c r="J104" s="727" t="s">
        <v>733</v>
      </c>
      <c r="K104" s="727" t="s">
        <v>737</v>
      </c>
      <c r="L104" s="728">
        <v>105.23</v>
      </c>
      <c r="M104" s="728">
        <v>105.23</v>
      </c>
      <c r="N104" s="727">
        <v>1</v>
      </c>
      <c r="O104" s="812">
        <v>1</v>
      </c>
      <c r="P104" s="728">
        <v>105.23</v>
      </c>
      <c r="Q104" s="745">
        <v>1</v>
      </c>
      <c r="R104" s="727">
        <v>1</v>
      </c>
      <c r="S104" s="745">
        <v>1</v>
      </c>
      <c r="T104" s="812">
        <v>1</v>
      </c>
      <c r="U104" s="768">
        <v>1</v>
      </c>
    </row>
    <row r="105" spans="1:21" ht="14.4" customHeight="1" x14ac:dyDescent="0.3">
      <c r="A105" s="726">
        <v>22</v>
      </c>
      <c r="B105" s="727" t="s">
        <v>779</v>
      </c>
      <c r="C105" s="727" t="s">
        <v>783</v>
      </c>
      <c r="D105" s="810" t="s">
        <v>1188</v>
      </c>
      <c r="E105" s="811" t="s">
        <v>789</v>
      </c>
      <c r="F105" s="727" t="s">
        <v>780</v>
      </c>
      <c r="G105" s="727" t="s">
        <v>798</v>
      </c>
      <c r="H105" s="727" t="s">
        <v>583</v>
      </c>
      <c r="I105" s="727" t="s">
        <v>914</v>
      </c>
      <c r="J105" s="727" t="s">
        <v>915</v>
      </c>
      <c r="K105" s="727" t="s">
        <v>916</v>
      </c>
      <c r="L105" s="728">
        <v>118.54</v>
      </c>
      <c r="M105" s="728">
        <v>355.62</v>
      </c>
      <c r="N105" s="727">
        <v>3</v>
      </c>
      <c r="O105" s="812">
        <v>2</v>
      </c>
      <c r="P105" s="728"/>
      <c r="Q105" s="745">
        <v>0</v>
      </c>
      <c r="R105" s="727"/>
      <c r="S105" s="745">
        <v>0</v>
      </c>
      <c r="T105" s="812"/>
      <c r="U105" s="768">
        <v>0</v>
      </c>
    </row>
    <row r="106" spans="1:21" ht="14.4" customHeight="1" x14ac:dyDescent="0.3">
      <c r="A106" s="726">
        <v>22</v>
      </c>
      <c r="B106" s="727" t="s">
        <v>779</v>
      </c>
      <c r="C106" s="727" t="s">
        <v>783</v>
      </c>
      <c r="D106" s="810" t="s">
        <v>1188</v>
      </c>
      <c r="E106" s="811" t="s">
        <v>789</v>
      </c>
      <c r="F106" s="727" t="s">
        <v>780</v>
      </c>
      <c r="G106" s="727" t="s">
        <v>798</v>
      </c>
      <c r="H106" s="727" t="s">
        <v>583</v>
      </c>
      <c r="I106" s="727" t="s">
        <v>817</v>
      </c>
      <c r="J106" s="727" t="s">
        <v>733</v>
      </c>
      <c r="K106" s="727" t="s">
        <v>802</v>
      </c>
      <c r="L106" s="728">
        <v>118.54</v>
      </c>
      <c r="M106" s="728">
        <v>474.16</v>
      </c>
      <c r="N106" s="727">
        <v>4</v>
      </c>
      <c r="O106" s="812">
        <v>3</v>
      </c>
      <c r="P106" s="728"/>
      <c r="Q106" s="745">
        <v>0</v>
      </c>
      <c r="R106" s="727"/>
      <c r="S106" s="745">
        <v>0</v>
      </c>
      <c r="T106" s="812"/>
      <c r="U106" s="768">
        <v>0</v>
      </c>
    </row>
    <row r="107" spans="1:21" ht="14.4" customHeight="1" x14ac:dyDescent="0.3">
      <c r="A107" s="726">
        <v>22</v>
      </c>
      <c r="B107" s="727" t="s">
        <v>779</v>
      </c>
      <c r="C107" s="727" t="s">
        <v>783</v>
      </c>
      <c r="D107" s="810" t="s">
        <v>1188</v>
      </c>
      <c r="E107" s="811" t="s">
        <v>789</v>
      </c>
      <c r="F107" s="727" t="s">
        <v>780</v>
      </c>
      <c r="G107" s="727" t="s">
        <v>798</v>
      </c>
      <c r="H107" s="727" t="s">
        <v>583</v>
      </c>
      <c r="I107" s="727" t="s">
        <v>817</v>
      </c>
      <c r="J107" s="727" t="s">
        <v>733</v>
      </c>
      <c r="K107" s="727" t="s">
        <v>802</v>
      </c>
      <c r="L107" s="728">
        <v>126.27</v>
      </c>
      <c r="M107" s="728">
        <v>378.81</v>
      </c>
      <c r="N107" s="727">
        <v>3</v>
      </c>
      <c r="O107" s="812">
        <v>2.5</v>
      </c>
      <c r="P107" s="728">
        <v>252.54</v>
      </c>
      <c r="Q107" s="745">
        <v>0.66666666666666663</v>
      </c>
      <c r="R107" s="727">
        <v>2</v>
      </c>
      <c r="S107" s="745">
        <v>0.66666666666666663</v>
      </c>
      <c r="T107" s="812">
        <v>2</v>
      </c>
      <c r="U107" s="768">
        <v>0.8</v>
      </c>
    </row>
    <row r="108" spans="1:21" ht="14.4" customHeight="1" x14ac:dyDescent="0.3">
      <c r="A108" s="726">
        <v>22</v>
      </c>
      <c r="B108" s="727" t="s">
        <v>779</v>
      </c>
      <c r="C108" s="727" t="s">
        <v>783</v>
      </c>
      <c r="D108" s="810" t="s">
        <v>1188</v>
      </c>
      <c r="E108" s="811" t="s">
        <v>789</v>
      </c>
      <c r="F108" s="727" t="s">
        <v>780</v>
      </c>
      <c r="G108" s="727" t="s">
        <v>798</v>
      </c>
      <c r="H108" s="727" t="s">
        <v>538</v>
      </c>
      <c r="I108" s="727" t="s">
        <v>806</v>
      </c>
      <c r="J108" s="727" t="s">
        <v>733</v>
      </c>
      <c r="K108" s="727" t="s">
        <v>807</v>
      </c>
      <c r="L108" s="728">
        <v>79.03</v>
      </c>
      <c r="M108" s="728">
        <v>316.12</v>
      </c>
      <c r="N108" s="727">
        <v>4</v>
      </c>
      <c r="O108" s="812">
        <v>4</v>
      </c>
      <c r="P108" s="728"/>
      <c r="Q108" s="745">
        <v>0</v>
      </c>
      <c r="R108" s="727"/>
      <c r="S108" s="745">
        <v>0</v>
      </c>
      <c r="T108" s="812"/>
      <c r="U108" s="768">
        <v>0</v>
      </c>
    </row>
    <row r="109" spans="1:21" ht="14.4" customHeight="1" x14ac:dyDescent="0.3">
      <c r="A109" s="726">
        <v>22</v>
      </c>
      <c r="B109" s="727" t="s">
        <v>779</v>
      </c>
      <c r="C109" s="727" t="s">
        <v>783</v>
      </c>
      <c r="D109" s="810" t="s">
        <v>1188</v>
      </c>
      <c r="E109" s="811" t="s">
        <v>789</v>
      </c>
      <c r="F109" s="727" t="s">
        <v>780</v>
      </c>
      <c r="G109" s="727" t="s">
        <v>798</v>
      </c>
      <c r="H109" s="727" t="s">
        <v>538</v>
      </c>
      <c r="I109" s="727" t="s">
        <v>806</v>
      </c>
      <c r="J109" s="727" t="s">
        <v>733</v>
      </c>
      <c r="K109" s="727" t="s">
        <v>807</v>
      </c>
      <c r="L109" s="728">
        <v>84.18</v>
      </c>
      <c r="M109" s="728">
        <v>252.54000000000002</v>
      </c>
      <c r="N109" s="727">
        <v>3</v>
      </c>
      <c r="O109" s="812">
        <v>2</v>
      </c>
      <c r="P109" s="728">
        <v>84.18</v>
      </c>
      <c r="Q109" s="745">
        <v>0.33333333333333331</v>
      </c>
      <c r="R109" s="727">
        <v>1</v>
      </c>
      <c r="S109" s="745">
        <v>0.33333333333333331</v>
      </c>
      <c r="T109" s="812">
        <v>1</v>
      </c>
      <c r="U109" s="768">
        <v>0.5</v>
      </c>
    </row>
    <row r="110" spans="1:21" ht="14.4" customHeight="1" x14ac:dyDescent="0.3">
      <c r="A110" s="726">
        <v>22</v>
      </c>
      <c r="B110" s="727" t="s">
        <v>779</v>
      </c>
      <c r="C110" s="727" t="s">
        <v>783</v>
      </c>
      <c r="D110" s="810" t="s">
        <v>1188</v>
      </c>
      <c r="E110" s="811" t="s">
        <v>789</v>
      </c>
      <c r="F110" s="727" t="s">
        <v>780</v>
      </c>
      <c r="G110" s="727" t="s">
        <v>798</v>
      </c>
      <c r="H110" s="727" t="s">
        <v>583</v>
      </c>
      <c r="I110" s="727" t="s">
        <v>738</v>
      </c>
      <c r="J110" s="727" t="s">
        <v>736</v>
      </c>
      <c r="K110" s="727" t="s">
        <v>739</v>
      </c>
      <c r="L110" s="728">
        <v>46.07</v>
      </c>
      <c r="M110" s="728">
        <v>46.07</v>
      </c>
      <c r="N110" s="727">
        <v>1</v>
      </c>
      <c r="O110" s="812">
        <v>1</v>
      </c>
      <c r="P110" s="728"/>
      <c r="Q110" s="745">
        <v>0</v>
      </c>
      <c r="R110" s="727"/>
      <c r="S110" s="745">
        <v>0</v>
      </c>
      <c r="T110" s="812"/>
      <c r="U110" s="768">
        <v>0</v>
      </c>
    </row>
    <row r="111" spans="1:21" ht="14.4" customHeight="1" x14ac:dyDescent="0.3">
      <c r="A111" s="726">
        <v>22</v>
      </c>
      <c r="B111" s="727" t="s">
        <v>779</v>
      </c>
      <c r="C111" s="727" t="s">
        <v>783</v>
      </c>
      <c r="D111" s="810" t="s">
        <v>1188</v>
      </c>
      <c r="E111" s="811" t="s">
        <v>789</v>
      </c>
      <c r="F111" s="727" t="s">
        <v>780</v>
      </c>
      <c r="G111" s="727" t="s">
        <v>798</v>
      </c>
      <c r="H111" s="727" t="s">
        <v>538</v>
      </c>
      <c r="I111" s="727" t="s">
        <v>818</v>
      </c>
      <c r="J111" s="727" t="s">
        <v>819</v>
      </c>
      <c r="K111" s="727" t="s">
        <v>741</v>
      </c>
      <c r="L111" s="728">
        <v>79.03</v>
      </c>
      <c r="M111" s="728">
        <v>158.06</v>
      </c>
      <c r="N111" s="727">
        <v>2</v>
      </c>
      <c r="O111" s="812">
        <v>1</v>
      </c>
      <c r="P111" s="728">
        <v>158.06</v>
      </c>
      <c r="Q111" s="745">
        <v>1</v>
      </c>
      <c r="R111" s="727">
        <v>2</v>
      </c>
      <c r="S111" s="745">
        <v>1</v>
      </c>
      <c r="T111" s="812">
        <v>1</v>
      </c>
      <c r="U111" s="768">
        <v>1</v>
      </c>
    </row>
    <row r="112" spans="1:21" ht="14.4" customHeight="1" x14ac:dyDescent="0.3">
      <c r="A112" s="726">
        <v>22</v>
      </c>
      <c r="B112" s="727" t="s">
        <v>779</v>
      </c>
      <c r="C112" s="727" t="s">
        <v>783</v>
      </c>
      <c r="D112" s="810" t="s">
        <v>1188</v>
      </c>
      <c r="E112" s="811" t="s">
        <v>789</v>
      </c>
      <c r="F112" s="727" t="s">
        <v>780</v>
      </c>
      <c r="G112" s="727" t="s">
        <v>798</v>
      </c>
      <c r="H112" s="727" t="s">
        <v>538</v>
      </c>
      <c r="I112" s="727" t="s">
        <v>818</v>
      </c>
      <c r="J112" s="727" t="s">
        <v>819</v>
      </c>
      <c r="K112" s="727" t="s">
        <v>741</v>
      </c>
      <c r="L112" s="728">
        <v>84.18</v>
      </c>
      <c r="M112" s="728">
        <v>84.18</v>
      </c>
      <c r="N112" s="727">
        <v>1</v>
      </c>
      <c r="O112" s="812">
        <v>1</v>
      </c>
      <c r="P112" s="728"/>
      <c r="Q112" s="745">
        <v>0</v>
      </c>
      <c r="R112" s="727"/>
      <c r="S112" s="745">
        <v>0</v>
      </c>
      <c r="T112" s="812"/>
      <c r="U112" s="768">
        <v>0</v>
      </c>
    </row>
    <row r="113" spans="1:21" ht="14.4" customHeight="1" x14ac:dyDescent="0.3">
      <c r="A113" s="726">
        <v>22</v>
      </c>
      <c r="B113" s="727" t="s">
        <v>779</v>
      </c>
      <c r="C113" s="727" t="s">
        <v>783</v>
      </c>
      <c r="D113" s="810" t="s">
        <v>1188</v>
      </c>
      <c r="E113" s="811" t="s">
        <v>789</v>
      </c>
      <c r="F113" s="727" t="s">
        <v>780</v>
      </c>
      <c r="G113" s="727" t="s">
        <v>917</v>
      </c>
      <c r="H113" s="727" t="s">
        <v>583</v>
      </c>
      <c r="I113" s="727" t="s">
        <v>918</v>
      </c>
      <c r="J113" s="727" t="s">
        <v>919</v>
      </c>
      <c r="K113" s="727" t="s">
        <v>920</v>
      </c>
      <c r="L113" s="728">
        <v>161.06</v>
      </c>
      <c r="M113" s="728">
        <v>483.18</v>
      </c>
      <c r="N113" s="727">
        <v>3</v>
      </c>
      <c r="O113" s="812">
        <v>0.5</v>
      </c>
      <c r="P113" s="728">
        <v>483.18</v>
      </c>
      <c r="Q113" s="745">
        <v>1</v>
      </c>
      <c r="R113" s="727">
        <v>3</v>
      </c>
      <c r="S113" s="745">
        <v>1</v>
      </c>
      <c r="T113" s="812">
        <v>0.5</v>
      </c>
      <c r="U113" s="768">
        <v>1</v>
      </c>
    </row>
    <row r="114" spans="1:21" ht="14.4" customHeight="1" x14ac:dyDescent="0.3">
      <c r="A114" s="726">
        <v>22</v>
      </c>
      <c r="B114" s="727" t="s">
        <v>779</v>
      </c>
      <c r="C114" s="727" t="s">
        <v>783</v>
      </c>
      <c r="D114" s="810" t="s">
        <v>1188</v>
      </c>
      <c r="E114" s="811" t="s">
        <v>789</v>
      </c>
      <c r="F114" s="727" t="s">
        <v>780</v>
      </c>
      <c r="G114" s="727" t="s">
        <v>808</v>
      </c>
      <c r="H114" s="727" t="s">
        <v>538</v>
      </c>
      <c r="I114" s="727" t="s">
        <v>820</v>
      </c>
      <c r="J114" s="727" t="s">
        <v>601</v>
      </c>
      <c r="K114" s="727" t="s">
        <v>821</v>
      </c>
      <c r="L114" s="728">
        <v>301.2</v>
      </c>
      <c r="M114" s="728">
        <v>602.4</v>
      </c>
      <c r="N114" s="727">
        <v>2</v>
      </c>
      <c r="O114" s="812">
        <v>1.5</v>
      </c>
      <c r="P114" s="728">
        <v>301.2</v>
      </c>
      <c r="Q114" s="745">
        <v>0.5</v>
      </c>
      <c r="R114" s="727">
        <v>1</v>
      </c>
      <c r="S114" s="745">
        <v>0.5</v>
      </c>
      <c r="T114" s="812">
        <v>1</v>
      </c>
      <c r="U114" s="768">
        <v>0.66666666666666663</v>
      </c>
    </row>
    <row r="115" spans="1:21" ht="14.4" customHeight="1" x14ac:dyDescent="0.3">
      <c r="A115" s="726">
        <v>22</v>
      </c>
      <c r="B115" s="727" t="s">
        <v>779</v>
      </c>
      <c r="C115" s="727" t="s">
        <v>783</v>
      </c>
      <c r="D115" s="810" t="s">
        <v>1188</v>
      </c>
      <c r="E115" s="811" t="s">
        <v>789</v>
      </c>
      <c r="F115" s="727" t="s">
        <v>780</v>
      </c>
      <c r="G115" s="727" t="s">
        <v>808</v>
      </c>
      <c r="H115" s="727" t="s">
        <v>538</v>
      </c>
      <c r="I115" s="727" t="s">
        <v>820</v>
      </c>
      <c r="J115" s="727" t="s">
        <v>601</v>
      </c>
      <c r="K115" s="727" t="s">
        <v>821</v>
      </c>
      <c r="L115" s="728">
        <v>103.67</v>
      </c>
      <c r="M115" s="728">
        <v>103.67</v>
      </c>
      <c r="N115" s="727">
        <v>1</v>
      </c>
      <c r="O115" s="812">
        <v>0.5</v>
      </c>
      <c r="P115" s="728">
        <v>103.67</v>
      </c>
      <c r="Q115" s="745">
        <v>1</v>
      </c>
      <c r="R115" s="727">
        <v>1</v>
      </c>
      <c r="S115" s="745">
        <v>1</v>
      </c>
      <c r="T115" s="812">
        <v>0.5</v>
      </c>
      <c r="U115" s="768">
        <v>1</v>
      </c>
    </row>
    <row r="116" spans="1:21" ht="14.4" customHeight="1" x14ac:dyDescent="0.3">
      <c r="A116" s="726">
        <v>22</v>
      </c>
      <c r="B116" s="727" t="s">
        <v>779</v>
      </c>
      <c r="C116" s="727" t="s">
        <v>783</v>
      </c>
      <c r="D116" s="810" t="s">
        <v>1188</v>
      </c>
      <c r="E116" s="811" t="s">
        <v>789</v>
      </c>
      <c r="F116" s="727" t="s">
        <v>780</v>
      </c>
      <c r="G116" s="727" t="s">
        <v>808</v>
      </c>
      <c r="H116" s="727" t="s">
        <v>538</v>
      </c>
      <c r="I116" s="727" t="s">
        <v>921</v>
      </c>
      <c r="J116" s="727" t="s">
        <v>601</v>
      </c>
      <c r="K116" s="727" t="s">
        <v>821</v>
      </c>
      <c r="L116" s="728">
        <v>301.2</v>
      </c>
      <c r="M116" s="728">
        <v>301.2</v>
      </c>
      <c r="N116" s="727">
        <v>1</v>
      </c>
      <c r="O116" s="812">
        <v>1</v>
      </c>
      <c r="P116" s="728">
        <v>301.2</v>
      </c>
      <c r="Q116" s="745">
        <v>1</v>
      </c>
      <c r="R116" s="727">
        <v>1</v>
      </c>
      <c r="S116" s="745">
        <v>1</v>
      </c>
      <c r="T116" s="812">
        <v>1</v>
      </c>
      <c r="U116" s="768">
        <v>1</v>
      </c>
    </row>
    <row r="117" spans="1:21" ht="14.4" customHeight="1" x14ac:dyDescent="0.3">
      <c r="A117" s="726">
        <v>22</v>
      </c>
      <c r="B117" s="727" t="s">
        <v>779</v>
      </c>
      <c r="C117" s="727" t="s">
        <v>783</v>
      </c>
      <c r="D117" s="810" t="s">
        <v>1188</v>
      </c>
      <c r="E117" s="811" t="s">
        <v>789</v>
      </c>
      <c r="F117" s="727" t="s">
        <v>780</v>
      </c>
      <c r="G117" s="727" t="s">
        <v>847</v>
      </c>
      <c r="H117" s="727" t="s">
        <v>583</v>
      </c>
      <c r="I117" s="727" t="s">
        <v>922</v>
      </c>
      <c r="J117" s="727" t="s">
        <v>849</v>
      </c>
      <c r="K117" s="727" t="s">
        <v>923</v>
      </c>
      <c r="L117" s="728">
        <v>218.62</v>
      </c>
      <c r="M117" s="728">
        <v>218.62</v>
      </c>
      <c r="N117" s="727">
        <v>1</v>
      </c>
      <c r="O117" s="812">
        <v>0.5</v>
      </c>
      <c r="P117" s="728">
        <v>218.62</v>
      </c>
      <c r="Q117" s="745">
        <v>1</v>
      </c>
      <c r="R117" s="727">
        <v>1</v>
      </c>
      <c r="S117" s="745">
        <v>1</v>
      </c>
      <c r="T117" s="812">
        <v>0.5</v>
      </c>
      <c r="U117" s="768">
        <v>1</v>
      </c>
    </row>
    <row r="118" spans="1:21" ht="14.4" customHeight="1" x14ac:dyDescent="0.3">
      <c r="A118" s="726">
        <v>22</v>
      </c>
      <c r="B118" s="727" t="s">
        <v>779</v>
      </c>
      <c r="C118" s="727" t="s">
        <v>783</v>
      </c>
      <c r="D118" s="810" t="s">
        <v>1188</v>
      </c>
      <c r="E118" s="811" t="s">
        <v>789</v>
      </c>
      <c r="F118" s="727" t="s">
        <v>780</v>
      </c>
      <c r="G118" s="727" t="s">
        <v>924</v>
      </c>
      <c r="H118" s="727" t="s">
        <v>583</v>
      </c>
      <c r="I118" s="727" t="s">
        <v>925</v>
      </c>
      <c r="J118" s="727" t="s">
        <v>926</v>
      </c>
      <c r="K118" s="727" t="s">
        <v>927</v>
      </c>
      <c r="L118" s="728">
        <v>122.96</v>
      </c>
      <c r="M118" s="728">
        <v>122.96</v>
      </c>
      <c r="N118" s="727">
        <v>1</v>
      </c>
      <c r="O118" s="812">
        <v>0.5</v>
      </c>
      <c r="P118" s="728">
        <v>122.96</v>
      </c>
      <c r="Q118" s="745">
        <v>1</v>
      </c>
      <c r="R118" s="727">
        <v>1</v>
      </c>
      <c r="S118" s="745">
        <v>1</v>
      </c>
      <c r="T118" s="812">
        <v>0.5</v>
      </c>
      <c r="U118" s="768">
        <v>1</v>
      </c>
    </row>
    <row r="119" spans="1:21" ht="14.4" customHeight="1" x14ac:dyDescent="0.3">
      <c r="A119" s="726">
        <v>22</v>
      </c>
      <c r="B119" s="727" t="s">
        <v>779</v>
      </c>
      <c r="C119" s="727" t="s">
        <v>783</v>
      </c>
      <c r="D119" s="810" t="s">
        <v>1188</v>
      </c>
      <c r="E119" s="811" t="s">
        <v>789</v>
      </c>
      <c r="F119" s="727" t="s">
        <v>780</v>
      </c>
      <c r="G119" s="727" t="s">
        <v>928</v>
      </c>
      <c r="H119" s="727" t="s">
        <v>583</v>
      </c>
      <c r="I119" s="727" t="s">
        <v>747</v>
      </c>
      <c r="J119" s="727" t="s">
        <v>748</v>
      </c>
      <c r="K119" s="727" t="s">
        <v>749</v>
      </c>
      <c r="L119" s="728">
        <v>0</v>
      </c>
      <c r="M119" s="728">
        <v>0</v>
      </c>
      <c r="N119" s="727">
        <v>1</v>
      </c>
      <c r="O119" s="812">
        <v>1</v>
      </c>
      <c r="P119" s="728">
        <v>0</v>
      </c>
      <c r="Q119" s="745"/>
      <c r="R119" s="727">
        <v>1</v>
      </c>
      <c r="S119" s="745">
        <v>1</v>
      </c>
      <c r="T119" s="812">
        <v>1</v>
      </c>
      <c r="U119" s="768">
        <v>1</v>
      </c>
    </row>
    <row r="120" spans="1:21" ht="14.4" customHeight="1" x14ac:dyDescent="0.3">
      <c r="A120" s="726">
        <v>22</v>
      </c>
      <c r="B120" s="727" t="s">
        <v>779</v>
      </c>
      <c r="C120" s="727" t="s">
        <v>783</v>
      </c>
      <c r="D120" s="810" t="s">
        <v>1188</v>
      </c>
      <c r="E120" s="811" t="s">
        <v>789</v>
      </c>
      <c r="F120" s="727" t="s">
        <v>780</v>
      </c>
      <c r="G120" s="727" t="s">
        <v>929</v>
      </c>
      <c r="H120" s="727" t="s">
        <v>538</v>
      </c>
      <c r="I120" s="727" t="s">
        <v>930</v>
      </c>
      <c r="J120" s="727" t="s">
        <v>931</v>
      </c>
      <c r="K120" s="727" t="s">
        <v>932</v>
      </c>
      <c r="L120" s="728">
        <v>83.74</v>
      </c>
      <c r="M120" s="728">
        <v>837.4</v>
      </c>
      <c r="N120" s="727">
        <v>10</v>
      </c>
      <c r="O120" s="812">
        <v>1.5</v>
      </c>
      <c r="P120" s="728"/>
      <c r="Q120" s="745">
        <v>0</v>
      </c>
      <c r="R120" s="727"/>
      <c r="S120" s="745">
        <v>0</v>
      </c>
      <c r="T120" s="812"/>
      <c r="U120" s="768">
        <v>0</v>
      </c>
    </row>
    <row r="121" spans="1:21" ht="14.4" customHeight="1" x14ac:dyDescent="0.3">
      <c r="A121" s="726">
        <v>22</v>
      </c>
      <c r="B121" s="727" t="s">
        <v>779</v>
      </c>
      <c r="C121" s="727" t="s">
        <v>783</v>
      </c>
      <c r="D121" s="810" t="s">
        <v>1188</v>
      </c>
      <c r="E121" s="811" t="s">
        <v>789</v>
      </c>
      <c r="F121" s="727" t="s">
        <v>780</v>
      </c>
      <c r="G121" s="727" t="s">
        <v>933</v>
      </c>
      <c r="H121" s="727" t="s">
        <v>538</v>
      </c>
      <c r="I121" s="727" t="s">
        <v>934</v>
      </c>
      <c r="J121" s="727" t="s">
        <v>935</v>
      </c>
      <c r="K121" s="727" t="s">
        <v>936</v>
      </c>
      <c r="L121" s="728">
        <v>52.47</v>
      </c>
      <c r="M121" s="728">
        <v>104.94</v>
      </c>
      <c r="N121" s="727">
        <v>2</v>
      </c>
      <c r="O121" s="812">
        <v>1</v>
      </c>
      <c r="P121" s="728">
        <v>104.94</v>
      </c>
      <c r="Q121" s="745">
        <v>1</v>
      </c>
      <c r="R121" s="727">
        <v>2</v>
      </c>
      <c r="S121" s="745">
        <v>1</v>
      </c>
      <c r="T121" s="812">
        <v>1</v>
      </c>
      <c r="U121" s="768">
        <v>1</v>
      </c>
    </row>
    <row r="122" spans="1:21" ht="14.4" customHeight="1" x14ac:dyDescent="0.3">
      <c r="A122" s="726">
        <v>22</v>
      </c>
      <c r="B122" s="727" t="s">
        <v>779</v>
      </c>
      <c r="C122" s="727" t="s">
        <v>783</v>
      </c>
      <c r="D122" s="810" t="s">
        <v>1188</v>
      </c>
      <c r="E122" s="811" t="s">
        <v>789</v>
      </c>
      <c r="F122" s="727" t="s">
        <v>780</v>
      </c>
      <c r="G122" s="727" t="s">
        <v>937</v>
      </c>
      <c r="H122" s="727" t="s">
        <v>538</v>
      </c>
      <c r="I122" s="727" t="s">
        <v>938</v>
      </c>
      <c r="J122" s="727" t="s">
        <v>642</v>
      </c>
      <c r="K122" s="727" t="s">
        <v>752</v>
      </c>
      <c r="L122" s="728">
        <v>0</v>
      </c>
      <c r="M122" s="728">
        <v>0</v>
      </c>
      <c r="N122" s="727">
        <v>1</v>
      </c>
      <c r="O122" s="812">
        <v>1</v>
      </c>
      <c r="P122" s="728"/>
      <c r="Q122" s="745"/>
      <c r="R122" s="727"/>
      <c r="S122" s="745">
        <v>0</v>
      </c>
      <c r="T122" s="812"/>
      <c r="U122" s="768">
        <v>0</v>
      </c>
    </row>
    <row r="123" spans="1:21" ht="14.4" customHeight="1" x14ac:dyDescent="0.3">
      <c r="A123" s="726">
        <v>22</v>
      </c>
      <c r="B123" s="727" t="s">
        <v>779</v>
      </c>
      <c r="C123" s="727" t="s">
        <v>783</v>
      </c>
      <c r="D123" s="810" t="s">
        <v>1188</v>
      </c>
      <c r="E123" s="811" t="s">
        <v>789</v>
      </c>
      <c r="F123" s="727" t="s">
        <v>780</v>
      </c>
      <c r="G123" s="727" t="s">
        <v>937</v>
      </c>
      <c r="H123" s="727" t="s">
        <v>583</v>
      </c>
      <c r="I123" s="727" t="s">
        <v>751</v>
      </c>
      <c r="J123" s="727" t="s">
        <v>642</v>
      </c>
      <c r="K123" s="727" t="s">
        <v>752</v>
      </c>
      <c r="L123" s="728">
        <v>0</v>
      </c>
      <c r="M123" s="728">
        <v>0</v>
      </c>
      <c r="N123" s="727">
        <v>11</v>
      </c>
      <c r="O123" s="812">
        <v>7.5</v>
      </c>
      <c r="P123" s="728">
        <v>0</v>
      </c>
      <c r="Q123" s="745"/>
      <c r="R123" s="727">
        <v>7</v>
      </c>
      <c r="S123" s="745">
        <v>0.63636363636363635</v>
      </c>
      <c r="T123" s="812">
        <v>4.5</v>
      </c>
      <c r="U123" s="768">
        <v>0.6</v>
      </c>
    </row>
    <row r="124" spans="1:21" ht="14.4" customHeight="1" x14ac:dyDescent="0.3">
      <c r="A124" s="726">
        <v>22</v>
      </c>
      <c r="B124" s="727" t="s">
        <v>779</v>
      </c>
      <c r="C124" s="727" t="s">
        <v>783</v>
      </c>
      <c r="D124" s="810" t="s">
        <v>1188</v>
      </c>
      <c r="E124" s="811" t="s">
        <v>789</v>
      </c>
      <c r="F124" s="727" t="s">
        <v>780</v>
      </c>
      <c r="G124" s="727" t="s">
        <v>937</v>
      </c>
      <c r="H124" s="727" t="s">
        <v>538</v>
      </c>
      <c r="I124" s="727" t="s">
        <v>939</v>
      </c>
      <c r="J124" s="727" t="s">
        <v>940</v>
      </c>
      <c r="K124" s="727" t="s">
        <v>752</v>
      </c>
      <c r="L124" s="728">
        <v>0</v>
      </c>
      <c r="M124" s="728">
        <v>0</v>
      </c>
      <c r="N124" s="727">
        <v>2</v>
      </c>
      <c r="O124" s="812">
        <v>0.5</v>
      </c>
      <c r="P124" s="728"/>
      <c r="Q124" s="745"/>
      <c r="R124" s="727"/>
      <c r="S124" s="745">
        <v>0</v>
      </c>
      <c r="T124" s="812"/>
      <c r="U124" s="768">
        <v>0</v>
      </c>
    </row>
    <row r="125" spans="1:21" ht="14.4" customHeight="1" x14ac:dyDescent="0.3">
      <c r="A125" s="726">
        <v>22</v>
      </c>
      <c r="B125" s="727" t="s">
        <v>779</v>
      </c>
      <c r="C125" s="727" t="s">
        <v>783</v>
      </c>
      <c r="D125" s="810" t="s">
        <v>1188</v>
      </c>
      <c r="E125" s="811" t="s">
        <v>789</v>
      </c>
      <c r="F125" s="727" t="s">
        <v>780</v>
      </c>
      <c r="G125" s="727" t="s">
        <v>941</v>
      </c>
      <c r="H125" s="727" t="s">
        <v>538</v>
      </c>
      <c r="I125" s="727" t="s">
        <v>942</v>
      </c>
      <c r="J125" s="727" t="s">
        <v>943</v>
      </c>
      <c r="K125" s="727" t="s">
        <v>944</v>
      </c>
      <c r="L125" s="728">
        <v>706.3</v>
      </c>
      <c r="M125" s="728">
        <v>706.3</v>
      </c>
      <c r="N125" s="727">
        <v>1</v>
      </c>
      <c r="O125" s="812">
        <v>1</v>
      </c>
      <c r="P125" s="728"/>
      <c r="Q125" s="745">
        <v>0</v>
      </c>
      <c r="R125" s="727"/>
      <c r="S125" s="745">
        <v>0</v>
      </c>
      <c r="T125" s="812"/>
      <c r="U125" s="768">
        <v>0</v>
      </c>
    </row>
    <row r="126" spans="1:21" ht="14.4" customHeight="1" x14ac:dyDescent="0.3">
      <c r="A126" s="726">
        <v>22</v>
      </c>
      <c r="B126" s="727" t="s">
        <v>779</v>
      </c>
      <c r="C126" s="727" t="s">
        <v>783</v>
      </c>
      <c r="D126" s="810" t="s">
        <v>1188</v>
      </c>
      <c r="E126" s="811" t="s">
        <v>789</v>
      </c>
      <c r="F126" s="727" t="s">
        <v>780</v>
      </c>
      <c r="G126" s="727" t="s">
        <v>945</v>
      </c>
      <c r="H126" s="727" t="s">
        <v>583</v>
      </c>
      <c r="I126" s="727" t="s">
        <v>946</v>
      </c>
      <c r="J126" s="727" t="s">
        <v>947</v>
      </c>
      <c r="K126" s="727" t="s">
        <v>948</v>
      </c>
      <c r="L126" s="728">
        <v>133.94</v>
      </c>
      <c r="M126" s="728">
        <v>267.88</v>
      </c>
      <c r="N126" s="727">
        <v>2</v>
      </c>
      <c r="O126" s="812">
        <v>1</v>
      </c>
      <c r="P126" s="728">
        <v>133.94</v>
      </c>
      <c r="Q126" s="745">
        <v>0.5</v>
      </c>
      <c r="R126" s="727">
        <v>1</v>
      </c>
      <c r="S126" s="745">
        <v>0.5</v>
      </c>
      <c r="T126" s="812">
        <v>0.5</v>
      </c>
      <c r="U126" s="768">
        <v>0.5</v>
      </c>
    </row>
    <row r="127" spans="1:21" ht="14.4" customHeight="1" x14ac:dyDescent="0.3">
      <c r="A127" s="726">
        <v>22</v>
      </c>
      <c r="B127" s="727" t="s">
        <v>779</v>
      </c>
      <c r="C127" s="727" t="s">
        <v>783</v>
      </c>
      <c r="D127" s="810" t="s">
        <v>1188</v>
      </c>
      <c r="E127" s="811" t="s">
        <v>789</v>
      </c>
      <c r="F127" s="727" t="s">
        <v>780</v>
      </c>
      <c r="G127" s="727" t="s">
        <v>822</v>
      </c>
      <c r="H127" s="727" t="s">
        <v>538</v>
      </c>
      <c r="I127" s="727" t="s">
        <v>823</v>
      </c>
      <c r="J127" s="727" t="s">
        <v>824</v>
      </c>
      <c r="K127" s="727" t="s">
        <v>825</v>
      </c>
      <c r="L127" s="728">
        <v>0</v>
      </c>
      <c r="M127" s="728">
        <v>0</v>
      </c>
      <c r="N127" s="727">
        <v>5</v>
      </c>
      <c r="O127" s="812">
        <v>3.5</v>
      </c>
      <c r="P127" s="728">
        <v>0</v>
      </c>
      <c r="Q127" s="745"/>
      <c r="R127" s="727">
        <v>5</v>
      </c>
      <c r="S127" s="745">
        <v>1</v>
      </c>
      <c r="T127" s="812">
        <v>3.5</v>
      </c>
      <c r="U127" s="768">
        <v>1</v>
      </c>
    </row>
    <row r="128" spans="1:21" ht="14.4" customHeight="1" x14ac:dyDescent="0.3">
      <c r="A128" s="726">
        <v>22</v>
      </c>
      <c r="B128" s="727" t="s">
        <v>779</v>
      </c>
      <c r="C128" s="727" t="s">
        <v>783</v>
      </c>
      <c r="D128" s="810" t="s">
        <v>1188</v>
      </c>
      <c r="E128" s="811" t="s">
        <v>789</v>
      </c>
      <c r="F128" s="727" t="s">
        <v>780</v>
      </c>
      <c r="G128" s="727" t="s">
        <v>949</v>
      </c>
      <c r="H128" s="727" t="s">
        <v>538</v>
      </c>
      <c r="I128" s="727" t="s">
        <v>950</v>
      </c>
      <c r="J128" s="727" t="s">
        <v>951</v>
      </c>
      <c r="K128" s="727" t="s">
        <v>952</v>
      </c>
      <c r="L128" s="728">
        <v>91.19</v>
      </c>
      <c r="M128" s="728">
        <v>273.57</v>
      </c>
      <c r="N128" s="727">
        <v>3</v>
      </c>
      <c r="O128" s="812">
        <v>2</v>
      </c>
      <c r="P128" s="728">
        <v>273.57</v>
      </c>
      <c r="Q128" s="745">
        <v>1</v>
      </c>
      <c r="R128" s="727">
        <v>3</v>
      </c>
      <c r="S128" s="745">
        <v>1</v>
      </c>
      <c r="T128" s="812">
        <v>2</v>
      </c>
      <c r="U128" s="768">
        <v>1</v>
      </c>
    </row>
    <row r="129" spans="1:21" ht="14.4" customHeight="1" x14ac:dyDescent="0.3">
      <c r="A129" s="726">
        <v>22</v>
      </c>
      <c r="B129" s="727" t="s">
        <v>779</v>
      </c>
      <c r="C129" s="727" t="s">
        <v>783</v>
      </c>
      <c r="D129" s="810" t="s">
        <v>1188</v>
      </c>
      <c r="E129" s="811" t="s">
        <v>790</v>
      </c>
      <c r="F129" s="727" t="s">
        <v>780</v>
      </c>
      <c r="G129" s="727" t="s">
        <v>953</v>
      </c>
      <c r="H129" s="727" t="s">
        <v>583</v>
      </c>
      <c r="I129" s="727" t="s">
        <v>954</v>
      </c>
      <c r="J129" s="727" t="s">
        <v>955</v>
      </c>
      <c r="K129" s="727" t="s">
        <v>956</v>
      </c>
      <c r="L129" s="728">
        <v>0</v>
      </c>
      <c r="M129" s="728">
        <v>0</v>
      </c>
      <c r="N129" s="727">
        <v>5</v>
      </c>
      <c r="O129" s="812">
        <v>1.5</v>
      </c>
      <c r="P129" s="728">
        <v>0</v>
      </c>
      <c r="Q129" s="745"/>
      <c r="R129" s="727">
        <v>5</v>
      </c>
      <c r="S129" s="745">
        <v>1</v>
      </c>
      <c r="T129" s="812">
        <v>1.5</v>
      </c>
      <c r="U129" s="768">
        <v>1</v>
      </c>
    </row>
    <row r="130" spans="1:21" ht="14.4" customHeight="1" x14ac:dyDescent="0.3">
      <c r="A130" s="726">
        <v>22</v>
      </c>
      <c r="B130" s="727" t="s">
        <v>779</v>
      </c>
      <c r="C130" s="727" t="s">
        <v>783</v>
      </c>
      <c r="D130" s="810" t="s">
        <v>1188</v>
      </c>
      <c r="E130" s="811" t="s">
        <v>790</v>
      </c>
      <c r="F130" s="727" t="s">
        <v>780</v>
      </c>
      <c r="G130" s="727" t="s">
        <v>957</v>
      </c>
      <c r="H130" s="727" t="s">
        <v>538</v>
      </c>
      <c r="I130" s="727" t="s">
        <v>958</v>
      </c>
      <c r="J130" s="727" t="s">
        <v>959</v>
      </c>
      <c r="K130" s="727" t="s">
        <v>960</v>
      </c>
      <c r="L130" s="728">
        <v>80.23</v>
      </c>
      <c r="M130" s="728">
        <v>80.23</v>
      </c>
      <c r="N130" s="727">
        <v>1</v>
      </c>
      <c r="O130" s="812">
        <v>1</v>
      </c>
      <c r="P130" s="728">
        <v>80.23</v>
      </c>
      <c r="Q130" s="745">
        <v>1</v>
      </c>
      <c r="R130" s="727">
        <v>1</v>
      </c>
      <c r="S130" s="745">
        <v>1</v>
      </c>
      <c r="T130" s="812">
        <v>1</v>
      </c>
      <c r="U130" s="768">
        <v>1</v>
      </c>
    </row>
    <row r="131" spans="1:21" ht="14.4" customHeight="1" x14ac:dyDescent="0.3">
      <c r="A131" s="726">
        <v>22</v>
      </c>
      <c r="B131" s="727" t="s">
        <v>779</v>
      </c>
      <c r="C131" s="727" t="s">
        <v>783</v>
      </c>
      <c r="D131" s="810" t="s">
        <v>1188</v>
      </c>
      <c r="E131" s="811" t="s">
        <v>790</v>
      </c>
      <c r="F131" s="727" t="s">
        <v>780</v>
      </c>
      <c r="G131" s="727" t="s">
        <v>961</v>
      </c>
      <c r="H131" s="727" t="s">
        <v>538</v>
      </c>
      <c r="I131" s="727" t="s">
        <v>962</v>
      </c>
      <c r="J131" s="727" t="s">
        <v>963</v>
      </c>
      <c r="K131" s="727" t="s">
        <v>964</v>
      </c>
      <c r="L131" s="728">
        <v>59.85</v>
      </c>
      <c r="M131" s="728">
        <v>59.85</v>
      </c>
      <c r="N131" s="727">
        <v>1</v>
      </c>
      <c r="O131" s="812">
        <v>1</v>
      </c>
      <c r="P131" s="728">
        <v>59.85</v>
      </c>
      <c r="Q131" s="745">
        <v>1</v>
      </c>
      <c r="R131" s="727">
        <v>1</v>
      </c>
      <c r="S131" s="745">
        <v>1</v>
      </c>
      <c r="T131" s="812">
        <v>1</v>
      </c>
      <c r="U131" s="768">
        <v>1</v>
      </c>
    </row>
    <row r="132" spans="1:21" ht="14.4" customHeight="1" x14ac:dyDescent="0.3">
      <c r="A132" s="726">
        <v>22</v>
      </c>
      <c r="B132" s="727" t="s">
        <v>779</v>
      </c>
      <c r="C132" s="727" t="s">
        <v>783</v>
      </c>
      <c r="D132" s="810" t="s">
        <v>1188</v>
      </c>
      <c r="E132" s="811" t="s">
        <v>790</v>
      </c>
      <c r="F132" s="727" t="s">
        <v>780</v>
      </c>
      <c r="G132" s="727" t="s">
        <v>880</v>
      </c>
      <c r="H132" s="727" t="s">
        <v>538</v>
      </c>
      <c r="I132" s="727" t="s">
        <v>965</v>
      </c>
      <c r="J132" s="727" t="s">
        <v>882</v>
      </c>
      <c r="K132" s="727" t="s">
        <v>966</v>
      </c>
      <c r="L132" s="728">
        <v>27.67</v>
      </c>
      <c r="M132" s="728">
        <v>249.03000000000003</v>
      </c>
      <c r="N132" s="727">
        <v>9</v>
      </c>
      <c r="O132" s="812">
        <v>4</v>
      </c>
      <c r="P132" s="728">
        <v>249.03000000000003</v>
      </c>
      <c r="Q132" s="745">
        <v>1</v>
      </c>
      <c r="R132" s="727">
        <v>9</v>
      </c>
      <c r="S132" s="745">
        <v>1</v>
      </c>
      <c r="T132" s="812">
        <v>4</v>
      </c>
      <c r="U132" s="768">
        <v>1</v>
      </c>
    </row>
    <row r="133" spans="1:21" ht="14.4" customHeight="1" x14ac:dyDescent="0.3">
      <c r="A133" s="726">
        <v>22</v>
      </c>
      <c r="B133" s="727" t="s">
        <v>779</v>
      </c>
      <c r="C133" s="727" t="s">
        <v>783</v>
      </c>
      <c r="D133" s="810" t="s">
        <v>1188</v>
      </c>
      <c r="E133" s="811" t="s">
        <v>790</v>
      </c>
      <c r="F133" s="727" t="s">
        <v>780</v>
      </c>
      <c r="G133" s="727" t="s">
        <v>967</v>
      </c>
      <c r="H133" s="727" t="s">
        <v>538</v>
      </c>
      <c r="I133" s="727" t="s">
        <v>968</v>
      </c>
      <c r="J133" s="727" t="s">
        <v>969</v>
      </c>
      <c r="K133" s="727" t="s">
        <v>970</v>
      </c>
      <c r="L133" s="728">
        <v>0</v>
      </c>
      <c r="M133" s="728">
        <v>0</v>
      </c>
      <c r="N133" s="727">
        <v>2</v>
      </c>
      <c r="O133" s="812">
        <v>1</v>
      </c>
      <c r="P133" s="728">
        <v>0</v>
      </c>
      <c r="Q133" s="745"/>
      <c r="R133" s="727">
        <v>2</v>
      </c>
      <c r="S133" s="745">
        <v>1</v>
      </c>
      <c r="T133" s="812">
        <v>1</v>
      </c>
      <c r="U133" s="768">
        <v>1</v>
      </c>
    </row>
    <row r="134" spans="1:21" ht="14.4" customHeight="1" x14ac:dyDescent="0.3">
      <c r="A134" s="726">
        <v>22</v>
      </c>
      <c r="B134" s="727" t="s">
        <v>779</v>
      </c>
      <c r="C134" s="727" t="s">
        <v>783</v>
      </c>
      <c r="D134" s="810" t="s">
        <v>1188</v>
      </c>
      <c r="E134" s="811" t="s">
        <v>790</v>
      </c>
      <c r="F134" s="727" t="s">
        <v>780</v>
      </c>
      <c r="G134" s="727" t="s">
        <v>893</v>
      </c>
      <c r="H134" s="727" t="s">
        <v>538</v>
      </c>
      <c r="I134" s="727" t="s">
        <v>894</v>
      </c>
      <c r="J134" s="727" t="s">
        <v>895</v>
      </c>
      <c r="K134" s="727" t="s">
        <v>896</v>
      </c>
      <c r="L134" s="728">
        <v>48.09</v>
      </c>
      <c r="M134" s="728">
        <v>48.09</v>
      </c>
      <c r="N134" s="727">
        <v>1</v>
      </c>
      <c r="O134" s="812">
        <v>1</v>
      </c>
      <c r="P134" s="728">
        <v>48.09</v>
      </c>
      <c r="Q134" s="745">
        <v>1</v>
      </c>
      <c r="R134" s="727">
        <v>1</v>
      </c>
      <c r="S134" s="745">
        <v>1</v>
      </c>
      <c r="T134" s="812">
        <v>1</v>
      </c>
      <c r="U134" s="768">
        <v>1</v>
      </c>
    </row>
    <row r="135" spans="1:21" ht="14.4" customHeight="1" x14ac:dyDescent="0.3">
      <c r="A135" s="726">
        <v>22</v>
      </c>
      <c r="B135" s="727" t="s">
        <v>779</v>
      </c>
      <c r="C135" s="727" t="s">
        <v>783</v>
      </c>
      <c r="D135" s="810" t="s">
        <v>1188</v>
      </c>
      <c r="E135" s="811" t="s">
        <v>790</v>
      </c>
      <c r="F135" s="727" t="s">
        <v>780</v>
      </c>
      <c r="G135" s="727" t="s">
        <v>811</v>
      </c>
      <c r="H135" s="727" t="s">
        <v>538</v>
      </c>
      <c r="I135" s="727" t="s">
        <v>971</v>
      </c>
      <c r="J135" s="727" t="s">
        <v>972</v>
      </c>
      <c r="K135" s="727" t="s">
        <v>973</v>
      </c>
      <c r="L135" s="728">
        <v>0</v>
      </c>
      <c r="M135" s="728">
        <v>0</v>
      </c>
      <c r="N135" s="727">
        <v>1</v>
      </c>
      <c r="O135" s="812">
        <v>0.5</v>
      </c>
      <c r="P135" s="728">
        <v>0</v>
      </c>
      <c r="Q135" s="745"/>
      <c r="R135" s="727">
        <v>1</v>
      </c>
      <c r="S135" s="745">
        <v>1</v>
      </c>
      <c r="T135" s="812">
        <v>0.5</v>
      </c>
      <c r="U135" s="768">
        <v>1</v>
      </c>
    </row>
    <row r="136" spans="1:21" ht="14.4" customHeight="1" x14ac:dyDescent="0.3">
      <c r="A136" s="726">
        <v>22</v>
      </c>
      <c r="B136" s="727" t="s">
        <v>779</v>
      </c>
      <c r="C136" s="727" t="s">
        <v>783</v>
      </c>
      <c r="D136" s="810" t="s">
        <v>1188</v>
      </c>
      <c r="E136" s="811" t="s">
        <v>791</v>
      </c>
      <c r="F136" s="727" t="s">
        <v>780</v>
      </c>
      <c r="G136" s="727" t="s">
        <v>974</v>
      </c>
      <c r="H136" s="727" t="s">
        <v>538</v>
      </c>
      <c r="I136" s="727" t="s">
        <v>975</v>
      </c>
      <c r="J136" s="727" t="s">
        <v>976</v>
      </c>
      <c r="K136" s="727" t="s">
        <v>977</v>
      </c>
      <c r="L136" s="728">
        <v>35.11</v>
      </c>
      <c r="M136" s="728">
        <v>210.66</v>
      </c>
      <c r="N136" s="727">
        <v>6</v>
      </c>
      <c r="O136" s="812">
        <v>1</v>
      </c>
      <c r="P136" s="728">
        <v>105.33</v>
      </c>
      <c r="Q136" s="745">
        <v>0.5</v>
      </c>
      <c r="R136" s="727">
        <v>3</v>
      </c>
      <c r="S136" s="745">
        <v>0.5</v>
      </c>
      <c r="T136" s="812">
        <v>0.5</v>
      </c>
      <c r="U136" s="768">
        <v>0.5</v>
      </c>
    </row>
    <row r="137" spans="1:21" ht="14.4" customHeight="1" x14ac:dyDescent="0.3">
      <c r="A137" s="726">
        <v>22</v>
      </c>
      <c r="B137" s="727" t="s">
        <v>779</v>
      </c>
      <c r="C137" s="727" t="s">
        <v>783</v>
      </c>
      <c r="D137" s="810" t="s">
        <v>1188</v>
      </c>
      <c r="E137" s="811" t="s">
        <v>791</v>
      </c>
      <c r="F137" s="727" t="s">
        <v>780</v>
      </c>
      <c r="G137" s="727" t="s">
        <v>978</v>
      </c>
      <c r="H137" s="727" t="s">
        <v>538</v>
      </c>
      <c r="I137" s="727" t="s">
        <v>979</v>
      </c>
      <c r="J137" s="727" t="s">
        <v>980</v>
      </c>
      <c r="K137" s="727" t="s">
        <v>981</v>
      </c>
      <c r="L137" s="728">
        <v>143.34</v>
      </c>
      <c r="M137" s="728">
        <v>430.02</v>
      </c>
      <c r="N137" s="727">
        <v>3</v>
      </c>
      <c r="O137" s="812">
        <v>0.5</v>
      </c>
      <c r="P137" s="728"/>
      <c r="Q137" s="745">
        <v>0</v>
      </c>
      <c r="R137" s="727"/>
      <c r="S137" s="745">
        <v>0</v>
      </c>
      <c r="T137" s="812"/>
      <c r="U137" s="768">
        <v>0</v>
      </c>
    </row>
    <row r="138" spans="1:21" ht="14.4" customHeight="1" x14ac:dyDescent="0.3">
      <c r="A138" s="726">
        <v>22</v>
      </c>
      <c r="B138" s="727" t="s">
        <v>779</v>
      </c>
      <c r="C138" s="727" t="s">
        <v>783</v>
      </c>
      <c r="D138" s="810" t="s">
        <v>1188</v>
      </c>
      <c r="E138" s="811" t="s">
        <v>791</v>
      </c>
      <c r="F138" s="727" t="s">
        <v>780</v>
      </c>
      <c r="G138" s="727" t="s">
        <v>868</v>
      </c>
      <c r="H138" s="727" t="s">
        <v>583</v>
      </c>
      <c r="I138" s="727" t="s">
        <v>982</v>
      </c>
      <c r="J138" s="727" t="s">
        <v>983</v>
      </c>
      <c r="K138" s="727" t="s">
        <v>984</v>
      </c>
      <c r="L138" s="728">
        <v>111.22</v>
      </c>
      <c r="M138" s="728">
        <v>111.22</v>
      </c>
      <c r="N138" s="727">
        <v>1</v>
      </c>
      <c r="O138" s="812">
        <v>1</v>
      </c>
      <c r="P138" s="728">
        <v>111.22</v>
      </c>
      <c r="Q138" s="745">
        <v>1</v>
      </c>
      <c r="R138" s="727">
        <v>1</v>
      </c>
      <c r="S138" s="745">
        <v>1</v>
      </c>
      <c r="T138" s="812">
        <v>1</v>
      </c>
      <c r="U138" s="768">
        <v>1</v>
      </c>
    </row>
    <row r="139" spans="1:21" ht="14.4" customHeight="1" x14ac:dyDescent="0.3">
      <c r="A139" s="726">
        <v>22</v>
      </c>
      <c r="B139" s="727" t="s">
        <v>779</v>
      </c>
      <c r="C139" s="727" t="s">
        <v>783</v>
      </c>
      <c r="D139" s="810" t="s">
        <v>1188</v>
      </c>
      <c r="E139" s="811" t="s">
        <v>791</v>
      </c>
      <c r="F139" s="727" t="s">
        <v>780</v>
      </c>
      <c r="G139" s="727" t="s">
        <v>868</v>
      </c>
      <c r="H139" s="727" t="s">
        <v>538</v>
      </c>
      <c r="I139" s="727" t="s">
        <v>985</v>
      </c>
      <c r="J139" s="727" t="s">
        <v>986</v>
      </c>
      <c r="K139" s="727" t="s">
        <v>987</v>
      </c>
      <c r="L139" s="728">
        <v>149.52000000000001</v>
      </c>
      <c r="M139" s="728">
        <v>149.52000000000001</v>
      </c>
      <c r="N139" s="727">
        <v>1</v>
      </c>
      <c r="O139" s="812">
        <v>0.5</v>
      </c>
      <c r="P139" s="728"/>
      <c r="Q139" s="745">
        <v>0</v>
      </c>
      <c r="R139" s="727"/>
      <c r="S139" s="745">
        <v>0</v>
      </c>
      <c r="T139" s="812"/>
      <c r="U139" s="768">
        <v>0</v>
      </c>
    </row>
    <row r="140" spans="1:21" ht="14.4" customHeight="1" x14ac:dyDescent="0.3">
      <c r="A140" s="726">
        <v>22</v>
      </c>
      <c r="B140" s="727" t="s">
        <v>779</v>
      </c>
      <c r="C140" s="727" t="s">
        <v>783</v>
      </c>
      <c r="D140" s="810" t="s">
        <v>1188</v>
      </c>
      <c r="E140" s="811" t="s">
        <v>791</v>
      </c>
      <c r="F140" s="727" t="s">
        <v>780</v>
      </c>
      <c r="G140" s="727" t="s">
        <v>988</v>
      </c>
      <c r="H140" s="727" t="s">
        <v>538</v>
      </c>
      <c r="I140" s="727" t="s">
        <v>989</v>
      </c>
      <c r="J140" s="727" t="s">
        <v>990</v>
      </c>
      <c r="K140" s="727" t="s">
        <v>991</v>
      </c>
      <c r="L140" s="728">
        <v>115.26</v>
      </c>
      <c r="M140" s="728">
        <v>115.26</v>
      </c>
      <c r="N140" s="727">
        <v>1</v>
      </c>
      <c r="O140" s="812">
        <v>1</v>
      </c>
      <c r="P140" s="728">
        <v>115.26</v>
      </c>
      <c r="Q140" s="745">
        <v>1</v>
      </c>
      <c r="R140" s="727">
        <v>1</v>
      </c>
      <c r="S140" s="745">
        <v>1</v>
      </c>
      <c r="T140" s="812">
        <v>1</v>
      </c>
      <c r="U140" s="768">
        <v>1</v>
      </c>
    </row>
    <row r="141" spans="1:21" ht="14.4" customHeight="1" x14ac:dyDescent="0.3">
      <c r="A141" s="726">
        <v>22</v>
      </c>
      <c r="B141" s="727" t="s">
        <v>779</v>
      </c>
      <c r="C141" s="727" t="s">
        <v>783</v>
      </c>
      <c r="D141" s="810" t="s">
        <v>1188</v>
      </c>
      <c r="E141" s="811" t="s">
        <v>791</v>
      </c>
      <c r="F141" s="727" t="s">
        <v>780</v>
      </c>
      <c r="G141" s="727" t="s">
        <v>826</v>
      </c>
      <c r="H141" s="727" t="s">
        <v>538</v>
      </c>
      <c r="I141" s="727" t="s">
        <v>992</v>
      </c>
      <c r="J141" s="727" t="s">
        <v>828</v>
      </c>
      <c r="K141" s="727" t="s">
        <v>885</v>
      </c>
      <c r="L141" s="728">
        <v>105.32</v>
      </c>
      <c r="M141" s="728">
        <v>210.64</v>
      </c>
      <c r="N141" s="727">
        <v>2</v>
      </c>
      <c r="O141" s="812">
        <v>1.5</v>
      </c>
      <c r="P141" s="728">
        <v>210.64</v>
      </c>
      <c r="Q141" s="745">
        <v>1</v>
      </c>
      <c r="R141" s="727">
        <v>2</v>
      </c>
      <c r="S141" s="745">
        <v>1</v>
      </c>
      <c r="T141" s="812">
        <v>1.5</v>
      </c>
      <c r="U141" s="768">
        <v>1</v>
      </c>
    </row>
    <row r="142" spans="1:21" ht="14.4" customHeight="1" x14ac:dyDescent="0.3">
      <c r="A142" s="726">
        <v>22</v>
      </c>
      <c r="B142" s="727" t="s">
        <v>779</v>
      </c>
      <c r="C142" s="727" t="s">
        <v>783</v>
      </c>
      <c r="D142" s="810" t="s">
        <v>1188</v>
      </c>
      <c r="E142" s="811" t="s">
        <v>791</v>
      </c>
      <c r="F142" s="727" t="s">
        <v>780</v>
      </c>
      <c r="G142" s="727" t="s">
        <v>826</v>
      </c>
      <c r="H142" s="727" t="s">
        <v>538</v>
      </c>
      <c r="I142" s="727" t="s">
        <v>993</v>
      </c>
      <c r="J142" s="727" t="s">
        <v>994</v>
      </c>
      <c r="K142" s="727" t="s">
        <v>829</v>
      </c>
      <c r="L142" s="728">
        <v>35.11</v>
      </c>
      <c r="M142" s="728">
        <v>35.11</v>
      </c>
      <c r="N142" s="727">
        <v>1</v>
      </c>
      <c r="O142" s="812">
        <v>0.5</v>
      </c>
      <c r="P142" s="728">
        <v>35.11</v>
      </c>
      <c r="Q142" s="745">
        <v>1</v>
      </c>
      <c r="R142" s="727">
        <v>1</v>
      </c>
      <c r="S142" s="745">
        <v>1</v>
      </c>
      <c r="T142" s="812">
        <v>0.5</v>
      </c>
      <c r="U142" s="768">
        <v>1</v>
      </c>
    </row>
    <row r="143" spans="1:21" ht="14.4" customHeight="1" x14ac:dyDescent="0.3">
      <c r="A143" s="726">
        <v>22</v>
      </c>
      <c r="B143" s="727" t="s">
        <v>779</v>
      </c>
      <c r="C143" s="727" t="s">
        <v>783</v>
      </c>
      <c r="D143" s="810" t="s">
        <v>1188</v>
      </c>
      <c r="E143" s="811" t="s">
        <v>791</v>
      </c>
      <c r="F143" s="727" t="s">
        <v>780</v>
      </c>
      <c r="G143" s="727" t="s">
        <v>995</v>
      </c>
      <c r="H143" s="727" t="s">
        <v>583</v>
      </c>
      <c r="I143" s="727" t="s">
        <v>996</v>
      </c>
      <c r="J143" s="727" t="s">
        <v>997</v>
      </c>
      <c r="K143" s="727" t="s">
        <v>998</v>
      </c>
      <c r="L143" s="728">
        <v>207.45</v>
      </c>
      <c r="M143" s="728">
        <v>414.9</v>
      </c>
      <c r="N143" s="727">
        <v>2</v>
      </c>
      <c r="O143" s="812">
        <v>2</v>
      </c>
      <c r="P143" s="728">
        <v>414.9</v>
      </c>
      <c r="Q143" s="745">
        <v>1</v>
      </c>
      <c r="R143" s="727">
        <v>2</v>
      </c>
      <c r="S143" s="745">
        <v>1</v>
      </c>
      <c r="T143" s="812">
        <v>2</v>
      </c>
      <c r="U143" s="768">
        <v>1</v>
      </c>
    </row>
    <row r="144" spans="1:21" ht="14.4" customHeight="1" x14ac:dyDescent="0.3">
      <c r="A144" s="726">
        <v>22</v>
      </c>
      <c r="B144" s="727" t="s">
        <v>779</v>
      </c>
      <c r="C144" s="727" t="s">
        <v>783</v>
      </c>
      <c r="D144" s="810" t="s">
        <v>1188</v>
      </c>
      <c r="E144" s="811" t="s">
        <v>791</v>
      </c>
      <c r="F144" s="727" t="s">
        <v>780</v>
      </c>
      <c r="G144" s="727" t="s">
        <v>999</v>
      </c>
      <c r="H144" s="727" t="s">
        <v>538</v>
      </c>
      <c r="I144" s="727" t="s">
        <v>1000</v>
      </c>
      <c r="J144" s="727" t="s">
        <v>1001</v>
      </c>
      <c r="K144" s="727" t="s">
        <v>1002</v>
      </c>
      <c r="L144" s="728">
        <v>0</v>
      </c>
      <c r="M144" s="728">
        <v>0</v>
      </c>
      <c r="N144" s="727">
        <v>1</v>
      </c>
      <c r="O144" s="812">
        <v>0.5</v>
      </c>
      <c r="P144" s="728"/>
      <c r="Q144" s="745"/>
      <c r="R144" s="727"/>
      <c r="S144" s="745">
        <v>0</v>
      </c>
      <c r="T144" s="812"/>
      <c r="U144" s="768">
        <v>0</v>
      </c>
    </row>
    <row r="145" spans="1:21" ht="14.4" customHeight="1" x14ac:dyDescent="0.3">
      <c r="A145" s="726">
        <v>22</v>
      </c>
      <c r="B145" s="727" t="s">
        <v>779</v>
      </c>
      <c r="C145" s="727" t="s">
        <v>783</v>
      </c>
      <c r="D145" s="810" t="s">
        <v>1188</v>
      </c>
      <c r="E145" s="811" t="s">
        <v>791</v>
      </c>
      <c r="F145" s="727" t="s">
        <v>780</v>
      </c>
      <c r="G145" s="727" t="s">
        <v>1003</v>
      </c>
      <c r="H145" s="727" t="s">
        <v>538</v>
      </c>
      <c r="I145" s="727" t="s">
        <v>1004</v>
      </c>
      <c r="J145" s="727" t="s">
        <v>1005</v>
      </c>
      <c r="K145" s="727" t="s">
        <v>1006</v>
      </c>
      <c r="L145" s="728">
        <v>23.72</v>
      </c>
      <c r="M145" s="728">
        <v>71.16</v>
      </c>
      <c r="N145" s="727">
        <v>3</v>
      </c>
      <c r="O145" s="812">
        <v>1</v>
      </c>
      <c r="P145" s="728"/>
      <c r="Q145" s="745">
        <v>0</v>
      </c>
      <c r="R145" s="727"/>
      <c r="S145" s="745">
        <v>0</v>
      </c>
      <c r="T145" s="812"/>
      <c r="U145" s="768">
        <v>0</v>
      </c>
    </row>
    <row r="146" spans="1:21" ht="14.4" customHeight="1" x14ac:dyDescent="0.3">
      <c r="A146" s="726">
        <v>22</v>
      </c>
      <c r="B146" s="727" t="s">
        <v>779</v>
      </c>
      <c r="C146" s="727" t="s">
        <v>783</v>
      </c>
      <c r="D146" s="810" t="s">
        <v>1188</v>
      </c>
      <c r="E146" s="811" t="s">
        <v>791</v>
      </c>
      <c r="F146" s="727" t="s">
        <v>780</v>
      </c>
      <c r="G146" s="727" t="s">
        <v>886</v>
      </c>
      <c r="H146" s="727" t="s">
        <v>538</v>
      </c>
      <c r="I146" s="727" t="s">
        <v>887</v>
      </c>
      <c r="J146" s="727" t="s">
        <v>888</v>
      </c>
      <c r="K146" s="727" t="s">
        <v>889</v>
      </c>
      <c r="L146" s="728">
        <v>182.22</v>
      </c>
      <c r="M146" s="728">
        <v>364.44</v>
      </c>
      <c r="N146" s="727">
        <v>2</v>
      </c>
      <c r="O146" s="812">
        <v>1.5</v>
      </c>
      <c r="P146" s="728">
        <v>364.44</v>
      </c>
      <c r="Q146" s="745">
        <v>1</v>
      </c>
      <c r="R146" s="727">
        <v>2</v>
      </c>
      <c r="S146" s="745">
        <v>1</v>
      </c>
      <c r="T146" s="812">
        <v>1.5</v>
      </c>
      <c r="U146" s="768">
        <v>1</v>
      </c>
    </row>
    <row r="147" spans="1:21" ht="14.4" customHeight="1" x14ac:dyDescent="0.3">
      <c r="A147" s="726">
        <v>22</v>
      </c>
      <c r="B147" s="727" t="s">
        <v>779</v>
      </c>
      <c r="C147" s="727" t="s">
        <v>783</v>
      </c>
      <c r="D147" s="810" t="s">
        <v>1188</v>
      </c>
      <c r="E147" s="811" t="s">
        <v>791</v>
      </c>
      <c r="F147" s="727" t="s">
        <v>780</v>
      </c>
      <c r="G147" s="727" t="s">
        <v>1007</v>
      </c>
      <c r="H147" s="727" t="s">
        <v>538</v>
      </c>
      <c r="I147" s="727" t="s">
        <v>1008</v>
      </c>
      <c r="J147" s="727" t="s">
        <v>1009</v>
      </c>
      <c r="K147" s="727" t="s">
        <v>1010</v>
      </c>
      <c r="L147" s="728">
        <v>46.75</v>
      </c>
      <c r="M147" s="728">
        <v>187</v>
      </c>
      <c r="N147" s="727">
        <v>4</v>
      </c>
      <c r="O147" s="812">
        <v>1</v>
      </c>
      <c r="P147" s="728">
        <v>187</v>
      </c>
      <c r="Q147" s="745">
        <v>1</v>
      </c>
      <c r="R147" s="727">
        <v>4</v>
      </c>
      <c r="S147" s="745">
        <v>1</v>
      </c>
      <c r="T147" s="812">
        <v>1</v>
      </c>
      <c r="U147" s="768">
        <v>1</v>
      </c>
    </row>
    <row r="148" spans="1:21" ht="14.4" customHeight="1" x14ac:dyDescent="0.3">
      <c r="A148" s="726">
        <v>22</v>
      </c>
      <c r="B148" s="727" t="s">
        <v>779</v>
      </c>
      <c r="C148" s="727" t="s">
        <v>783</v>
      </c>
      <c r="D148" s="810" t="s">
        <v>1188</v>
      </c>
      <c r="E148" s="811" t="s">
        <v>791</v>
      </c>
      <c r="F148" s="727" t="s">
        <v>780</v>
      </c>
      <c r="G148" s="727" t="s">
        <v>1011</v>
      </c>
      <c r="H148" s="727" t="s">
        <v>538</v>
      </c>
      <c r="I148" s="727" t="s">
        <v>1012</v>
      </c>
      <c r="J148" s="727" t="s">
        <v>1013</v>
      </c>
      <c r="K148" s="727" t="s">
        <v>1014</v>
      </c>
      <c r="L148" s="728">
        <v>0</v>
      </c>
      <c r="M148" s="728">
        <v>0</v>
      </c>
      <c r="N148" s="727">
        <v>1</v>
      </c>
      <c r="O148" s="812">
        <v>1</v>
      </c>
      <c r="P148" s="728"/>
      <c r="Q148" s="745"/>
      <c r="R148" s="727"/>
      <c r="S148" s="745">
        <v>0</v>
      </c>
      <c r="T148" s="812"/>
      <c r="U148" s="768">
        <v>0</v>
      </c>
    </row>
    <row r="149" spans="1:21" ht="14.4" customHeight="1" x14ac:dyDescent="0.3">
      <c r="A149" s="726">
        <v>22</v>
      </c>
      <c r="B149" s="727" t="s">
        <v>779</v>
      </c>
      <c r="C149" s="727" t="s">
        <v>783</v>
      </c>
      <c r="D149" s="810" t="s">
        <v>1188</v>
      </c>
      <c r="E149" s="811" t="s">
        <v>791</v>
      </c>
      <c r="F149" s="727" t="s">
        <v>780</v>
      </c>
      <c r="G149" s="727" t="s">
        <v>1015</v>
      </c>
      <c r="H149" s="727" t="s">
        <v>538</v>
      </c>
      <c r="I149" s="727" t="s">
        <v>1016</v>
      </c>
      <c r="J149" s="727" t="s">
        <v>1017</v>
      </c>
      <c r="K149" s="727" t="s">
        <v>1018</v>
      </c>
      <c r="L149" s="728">
        <v>107.27</v>
      </c>
      <c r="M149" s="728">
        <v>214.54</v>
      </c>
      <c r="N149" s="727">
        <v>2</v>
      </c>
      <c r="O149" s="812">
        <v>1</v>
      </c>
      <c r="P149" s="728"/>
      <c r="Q149" s="745">
        <v>0</v>
      </c>
      <c r="R149" s="727"/>
      <c r="S149" s="745">
        <v>0</v>
      </c>
      <c r="T149" s="812"/>
      <c r="U149" s="768">
        <v>0</v>
      </c>
    </row>
    <row r="150" spans="1:21" ht="14.4" customHeight="1" x14ac:dyDescent="0.3">
      <c r="A150" s="726">
        <v>22</v>
      </c>
      <c r="B150" s="727" t="s">
        <v>779</v>
      </c>
      <c r="C150" s="727" t="s">
        <v>783</v>
      </c>
      <c r="D150" s="810" t="s">
        <v>1188</v>
      </c>
      <c r="E150" s="811" t="s">
        <v>791</v>
      </c>
      <c r="F150" s="727" t="s">
        <v>780</v>
      </c>
      <c r="G150" s="727" t="s">
        <v>1019</v>
      </c>
      <c r="H150" s="727" t="s">
        <v>538</v>
      </c>
      <c r="I150" s="727" t="s">
        <v>1020</v>
      </c>
      <c r="J150" s="727" t="s">
        <v>1021</v>
      </c>
      <c r="K150" s="727" t="s">
        <v>1022</v>
      </c>
      <c r="L150" s="728">
        <v>0</v>
      </c>
      <c r="M150" s="728">
        <v>0</v>
      </c>
      <c r="N150" s="727">
        <v>1</v>
      </c>
      <c r="O150" s="812">
        <v>0.5</v>
      </c>
      <c r="P150" s="728">
        <v>0</v>
      </c>
      <c r="Q150" s="745"/>
      <c r="R150" s="727">
        <v>1</v>
      </c>
      <c r="S150" s="745">
        <v>1</v>
      </c>
      <c r="T150" s="812">
        <v>0.5</v>
      </c>
      <c r="U150" s="768">
        <v>1</v>
      </c>
    </row>
    <row r="151" spans="1:21" ht="14.4" customHeight="1" x14ac:dyDescent="0.3">
      <c r="A151" s="726">
        <v>22</v>
      </c>
      <c r="B151" s="727" t="s">
        <v>779</v>
      </c>
      <c r="C151" s="727" t="s">
        <v>783</v>
      </c>
      <c r="D151" s="810" t="s">
        <v>1188</v>
      </c>
      <c r="E151" s="811" t="s">
        <v>791</v>
      </c>
      <c r="F151" s="727" t="s">
        <v>780</v>
      </c>
      <c r="G151" s="727" t="s">
        <v>890</v>
      </c>
      <c r="H151" s="727" t="s">
        <v>538</v>
      </c>
      <c r="I151" s="727" t="s">
        <v>1023</v>
      </c>
      <c r="J151" s="727" t="s">
        <v>892</v>
      </c>
      <c r="K151" s="727"/>
      <c r="L151" s="728">
        <v>0</v>
      </c>
      <c r="M151" s="728">
        <v>0</v>
      </c>
      <c r="N151" s="727">
        <v>1</v>
      </c>
      <c r="O151" s="812">
        <v>0.5</v>
      </c>
      <c r="P151" s="728">
        <v>0</v>
      </c>
      <c r="Q151" s="745"/>
      <c r="R151" s="727">
        <v>1</v>
      </c>
      <c r="S151" s="745">
        <v>1</v>
      </c>
      <c r="T151" s="812">
        <v>0.5</v>
      </c>
      <c r="U151" s="768">
        <v>1</v>
      </c>
    </row>
    <row r="152" spans="1:21" ht="14.4" customHeight="1" x14ac:dyDescent="0.3">
      <c r="A152" s="726">
        <v>22</v>
      </c>
      <c r="B152" s="727" t="s">
        <v>779</v>
      </c>
      <c r="C152" s="727" t="s">
        <v>783</v>
      </c>
      <c r="D152" s="810" t="s">
        <v>1188</v>
      </c>
      <c r="E152" s="811" t="s">
        <v>791</v>
      </c>
      <c r="F152" s="727" t="s">
        <v>780</v>
      </c>
      <c r="G152" s="727" t="s">
        <v>893</v>
      </c>
      <c r="H152" s="727" t="s">
        <v>538</v>
      </c>
      <c r="I152" s="727" t="s">
        <v>894</v>
      </c>
      <c r="J152" s="727" t="s">
        <v>895</v>
      </c>
      <c r="K152" s="727" t="s">
        <v>896</v>
      </c>
      <c r="L152" s="728">
        <v>48.09</v>
      </c>
      <c r="M152" s="728">
        <v>48.09</v>
      </c>
      <c r="N152" s="727">
        <v>1</v>
      </c>
      <c r="O152" s="812">
        <v>0.5</v>
      </c>
      <c r="P152" s="728"/>
      <c r="Q152" s="745">
        <v>0</v>
      </c>
      <c r="R152" s="727"/>
      <c r="S152" s="745">
        <v>0</v>
      </c>
      <c r="T152" s="812"/>
      <c r="U152" s="768">
        <v>0</v>
      </c>
    </row>
    <row r="153" spans="1:21" ht="14.4" customHeight="1" x14ac:dyDescent="0.3">
      <c r="A153" s="726">
        <v>22</v>
      </c>
      <c r="B153" s="727" t="s">
        <v>779</v>
      </c>
      <c r="C153" s="727" t="s">
        <v>783</v>
      </c>
      <c r="D153" s="810" t="s">
        <v>1188</v>
      </c>
      <c r="E153" s="811" t="s">
        <v>791</v>
      </c>
      <c r="F153" s="727" t="s">
        <v>780</v>
      </c>
      <c r="G153" s="727" t="s">
        <v>893</v>
      </c>
      <c r="H153" s="727" t="s">
        <v>538</v>
      </c>
      <c r="I153" s="727" t="s">
        <v>1024</v>
      </c>
      <c r="J153" s="727" t="s">
        <v>1025</v>
      </c>
      <c r="K153" s="727" t="s">
        <v>1026</v>
      </c>
      <c r="L153" s="728">
        <v>89.91</v>
      </c>
      <c r="M153" s="728">
        <v>89.91</v>
      </c>
      <c r="N153" s="727">
        <v>1</v>
      </c>
      <c r="O153" s="812">
        <v>1</v>
      </c>
      <c r="P153" s="728">
        <v>89.91</v>
      </c>
      <c r="Q153" s="745">
        <v>1</v>
      </c>
      <c r="R153" s="727">
        <v>1</v>
      </c>
      <c r="S153" s="745">
        <v>1</v>
      </c>
      <c r="T153" s="812">
        <v>1</v>
      </c>
      <c r="U153" s="768">
        <v>1</v>
      </c>
    </row>
    <row r="154" spans="1:21" ht="14.4" customHeight="1" x14ac:dyDescent="0.3">
      <c r="A154" s="726">
        <v>22</v>
      </c>
      <c r="B154" s="727" t="s">
        <v>779</v>
      </c>
      <c r="C154" s="727" t="s">
        <v>783</v>
      </c>
      <c r="D154" s="810" t="s">
        <v>1188</v>
      </c>
      <c r="E154" s="811" t="s">
        <v>791</v>
      </c>
      <c r="F154" s="727" t="s">
        <v>780</v>
      </c>
      <c r="G154" s="727" t="s">
        <v>1027</v>
      </c>
      <c r="H154" s="727" t="s">
        <v>538</v>
      </c>
      <c r="I154" s="727" t="s">
        <v>1028</v>
      </c>
      <c r="J154" s="727" t="s">
        <v>1029</v>
      </c>
      <c r="K154" s="727" t="s">
        <v>1030</v>
      </c>
      <c r="L154" s="728">
        <v>49.38</v>
      </c>
      <c r="M154" s="728">
        <v>49.38</v>
      </c>
      <c r="N154" s="727">
        <v>1</v>
      </c>
      <c r="O154" s="812">
        <v>1</v>
      </c>
      <c r="P154" s="728"/>
      <c r="Q154" s="745">
        <v>0</v>
      </c>
      <c r="R154" s="727"/>
      <c r="S154" s="745">
        <v>0</v>
      </c>
      <c r="T154" s="812"/>
      <c r="U154" s="768">
        <v>0</v>
      </c>
    </row>
    <row r="155" spans="1:21" ht="14.4" customHeight="1" x14ac:dyDescent="0.3">
      <c r="A155" s="726">
        <v>22</v>
      </c>
      <c r="B155" s="727" t="s">
        <v>779</v>
      </c>
      <c r="C155" s="727" t="s">
        <v>783</v>
      </c>
      <c r="D155" s="810" t="s">
        <v>1188</v>
      </c>
      <c r="E155" s="811" t="s">
        <v>791</v>
      </c>
      <c r="F155" s="727" t="s">
        <v>780</v>
      </c>
      <c r="G155" s="727" t="s">
        <v>897</v>
      </c>
      <c r="H155" s="727" t="s">
        <v>538</v>
      </c>
      <c r="I155" s="727" t="s">
        <v>1031</v>
      </c>
      <c r="J155" s="727" t="s">
        <v>899</v>
      </c>
      <c r="K155" s="727" t="s">
        <v>1032</v>
      </c>
      <c r="L155" s="728">
        <v>38.5</v>
      </c>
      <c r="M155" s="728">
        <v>38.5</v>
      </c>
      <c r="N155" s="727">
        <v>1</v>
      </c>
      <c r="O155" s="812">
        <v>1</v>
      </c>
      <c r="P155" s="728">
        <v>38.5</v>
      </c>
      <c r="Q155" s="745">
        <v>1</v>
      </c>
      <c r="R155" s="727">
        <v>1</v>
      </c>
      <c r="S155" s="745">
        <v>1</v>
      </c>
      <c r="T155" s="812">
        <v>1</v>
      </c>
      <c r="U155" s="768">
        <v>1</v>
      </c>
    </row>
    <row r="156" spans="1:21" ht="14.4" customHeight="1" x14ac:dyDescent="0.3">
      <c r="A156" s="726">
        <v>22</v>
      </c>
      <c r="B156" s="727" t="s">
        <v>779</v>
      </c>
      <c r="C156" s="727" t="s">
        <v>783</v>
      </c>
      <c r="D156" s="810" t="s">
        <v>1188</v>
      </c>
      <c r="E156" s="811" t="s">
        <v>791</v>
      </c>
      <c r="F156" s="727" t="s">
        <v>780</v>
      </c>
      <c r="G156" s="727" t="s">
        <v>1033</v>
      </c>
      <c r="H156" s="727" t="s">
        <v>538</v>
      </c>
      <c r="I156" s="727" t="s">
        <v>1034</v>
      </c>
      <c r="J156" s="727" t="s">
        <v>1035</v>
      </c>
      <c r="K156" s="727" t="s">
        <v>960</v>
      </c>
      <c r="L156" s="728">
        <v>61.97</v>
      </c>
      <c r="M156" s="728">
        <v>61.97</v>
      </c>
      <c r="N156" s="727">
        <v>1</v>
      </c>
      <c r="O156" s="812">
        <v>1</v>
      </c>
      <c r="P156" s="728"/>
      <c r="Q156" s="745">
        <v>0</v>
      </c>
      <c r="R156" s="727"/>
      <c r="S156" s="745">
        <v>0</v>
      </c>
      <c r="T156" s="812"/>
      <c r="U156" s="768">
        <v>0</v>
      </c>
    </row>
    <row r="157" spans="1:21" ht="14.4" customHeight="1" x14ac:dyDescent="0.3">
      <c r="A157" s="726">
        <v>22</v>
      </c>
      <c r="B157" s="727" t="s">
        <v>779</v>
      </c>
      <c r="C157" s="727" t="s">
        <v>783</v>
      </c>
      <c r="D157" s="810" t="s">
        <v>1188</v>
      </c>
      <c r="E157" s="811" t="s">
        <v>791</v>
      </c>
      <c r="F157" s="727" t="s">
        <v>780</v>
      </c>
      <c r="G157" s="727" t="s">
        <v>1036</v>
      </c>
      <c r="H157" s="727" t="s">
        <v>538</v>
      </c>
      <c r="I157" s="727" t="s">
        <v>1037</v>
      </c>
      <c r="J157" s="727" t="s">
        <v>1038</v>
      </c>
      <c r="K157" s="727" t="s">
        <v>1039</v>
      </c>
      <c r="L157" s="728">
        <v>46.1</v>
      </c>
      <c r="M157" s="728">
        <v>46.1</v>
      </c>
      <c r="N157" s="727">
        <v>1</v>
      </c>
      <c r="O157" s="812">
        <v>1</v>
      </c>
      <c r="P157" s="728">
        <v>46.1</v>
      </c>
      <c r="Q157" s="745">
        <v>1</v>
      </c>
      <c r="R157" s="727">
        <v>1</v>
      </c>
      <c r="S157" s="745">
        <v>1</v>
      </c>
      <c r="T157" s="812">
        <v>1</v>
      </c>
      <c r="U157" s="768">
        <v>1</v>
      </c>
    </row>
    <row r="158" spans="1:21" ht="14.4" customHeight="1" x14ac:dyDescent="0.3">
      <c r="A158" s="726">
        <v>22</v>
      </c>
      <c r="B158" s="727" t="s">
        <v>779</v>
      </c>
      <c r="C158" s="727" t="s">
        <v>783</v>
      </c>
      <c r="D158" s="810" t="s">
        <v>1188</v>
      </c>
      <c r="E158" s="811" t="s">
        <v>791</v>
      </c>
      <c r="F158" s="727" t="s">
        <v>780</v>
      </c>
      <c r="G158" s="727" t="s">
        <v>798</v>
      </c>
      <c r="H158" s="727" t="s">
        <v>583</v>
      </c>
      <c r="I158" s="727" t="s">
        <v>851</v>
      </c>
      <c r="J158" s="727" t="s">
        <v>733</v>
      </c>
      <c r="K158" s="727" t="s">
        <v>852</v>
      </c>
      <c r="L158" s="728">
        <v>69.55</v>
      </c>
      <c r="M158" s="728">
        <v>486.85</v>
      </c>
      <c r="N158" s="727">
        <v>7</v>
      </c>
      <c r="O158" s="812">
        <v>6</v>
      </c>
      <c r="P158" s="728">
        <v>347.75</v>
      </c>
      <c r="Q158" s="745">
        <v>0.7142857142857143</v>
      </c>
      <c r="R158" s="727">
        <v>5</v>
      </c>
      <c r="S158" s="745">
        <v>0.7142857142857143</v>
      </c>
      <c r="T158" s="812">
        <v>4</v>
      </c>
      <c r="U158" s="768">
        <v>0.66666666666666663</v>
      </c>
    </row>
    <row r="159" spans="1:21" ht="14.4" customHeight="1" x14ac:dyDescent="0.3">
      <c r="A159" s="726">
        <v>22</v>
      </c>
      <c r="B159" s="727" t="s">
        <v>779</v>
      </c>
      <c r="C159" s="727" t="s">
        <v>783</v>
      </c>
      <c r="D159" s="810" t="s">
        <v>1188</v>
      </c>
      <c r="E159" s="811" t="s">
        <v>791</v>
      </c>
      <c r="F159" s="727" t="s">
        <v>780</v>
      </c>
      <c r="G159" s="727" t="s">
        <v>798</v>
      </c>
      <c r="H159" s="727" t="s">
        <v>583</v>
      </c>
      <c r="I159" s="727" t="s">
        <v>732</v>
      </c>
      <c r="J159" s="727" t="s">
        <v>733</v>
      </c>
      <c r="K159" s="727" t="s">
        <v>734</v>
      </c>
      <c r="L159" s="728">
        <v>88.51</v>
      </c>
      <c r="M159" s="728">
        <v>531.06000000000006</v>
      </c>
      <c r="N159" s="727">
        <v>6</v>
      </c>
      <c r="O159" s="812">
        <v>5.5</v>
      </c>
      <c r="P159" s="728">
        <v>177.02</v>
      </c>
      <c r="Q159" s="745">
        <v>0.33333333333333331</v>
      </c>
      <c r="R159" s="727">
        <v>2</v>
      </c>
      <c r="S159" s="745">
        <v>0.33333333333333331</v>
      </c>
      <c r="T159" s="812">
        <v>1.5</v>
      </c>
      <c r="U159" s="768">
        <v>0.27272727272727271</v>
      </c>
    </row>
    <row r="160" spans="1:21" ht="14.4" customHeight="1" x14ac:dyDescent="0.3">
      <c r="A160" s="726">
        <v>22</v>
      </c>
      <c r="B160" s="727" t="s">
        <v>779</v>
      </c>
      <c r="C160" s="727" t="s">
        <v>783</v>
      </c>
      <c r="D160" s="810" t="s">
        <v>1188</v>
      </c>
      <c r="E160" s="811" t="s">
        <v>791</v>
      </c>
      <c r="F160" s="727" t="s">
        <v>780</v>
      </c>
      <c r="G160" s="727" t="s">
        <v>798</v>
      </c>
      <c r="H160" s="727" t="s">
        <v>538</v>
      </c>
      <c r="I160" s="727" t="s">
        <v>815</v>
      </c>
      <c r="J160" s="727" t="s">
        <v>733</v>
      </c>
      <c r="K160" s="727" t="s">
        <v>816</v>
      </c>
      <c r="L160" s="728">
        <v>158.05000000000001</v>
      </c>
      <c r="M160" s="728">
        <v>1264.4000000000001</v>
      </c>
      <c r="N160" s="727">
        <v>8</v>
      </c>
      <c r="O160" s="812">
        <v>6</v>
      </c>
      <c r="P160" s="728">
        <v>316.10000000000002</v>
      </c>
      <c r="Q160" s="745">
        <v>0.25</v>
      </c>
      <c r="R160" s="727">
        <v>2</v>
      </c>
      <c r="S160" s="745">
        <v>0.25</v>
      </c>
      <c r="T160" s="812">
        <v>1.5</v>
      </c>
      <c r="U160" s="768">
        <v>0.25</v>
      </c>
    </row>
    <row r="161" spans="1:21" ht="14.4" customHeight="1" x14ac:dyDescent="0.3">
      <c r="A161" s="726">
        <v>22</v>
      </c>
      <c r="B161" s="727" t="s">
        <v>779</v>
      </c>
      <c r="C161" s="727" t="s">
        <v>783</v>
      </c>
      <c r="D161" s="810" t="s">
        <v>1188</v>
      </c>
      <c r="E161" s="811" t="s">
        <v>791</v>
      </c>
      <c r="F161" s="727" t="s">
        <v>780</v>
      </c>
      <c r="G161" s="727" t="s">
        <v>798</v>
      </c>
      <c r="H161" s="727" t="s">
        <v>583</v>
      </c>
      <c r="I161" s="727" t="s">
        <v>799</v>
      </c>
      <c r="J161" s="727" t="s">
        <v>733</v>
      </c>
      <c r="K161" s="727" t="s">
        <v>800</v>
      </c>
      <c r="L161" s="728">
        <v>0</v>
      </c>
      <c r="M161" s="728">
        <v>0</v>
      </c>
      <c r="N161" s="727">
        <v>7</v>
      </c>
      <c r="O161" s="812">
        <v>7</v>
      </c>
      <c r="P161" s="728">
        <v>0</v>
      </c>
      <c r="Q161" s="745"/>
      <c r="R161" s="727">
        <v>4</v>
      </c>
      <c r="S161" s="745">
        <v>0.5714285714285714</v>
      </c>
      <c r="T161" s="812">
        <v>4</v>
      </c>
      <c r="U161" s="768">
        <v>0.5714285714285714</v>
      </c>
    </row>
    <row r="162" spans="1:21" ht="14.4" customHeight="1" x14ac:dyDescent="0.3">
      <c r="A162" s="726">
        <v>22</v>
      </c>
      <c r="B162" s="727" t="s">
        <v>779</v>
      </c>
      <c r="C162" s="727" t="s">
        <v>783</v>
      </c>
      <c r="D162" s="810" t="s">
        <v>1188</v>
      </c>
      <c r="E162" s="811" t="s">
        <v>791</v>
      </c>
      <c r="F162" s="727" t="s">
        <v>780</v>
      </c>
      <c r="G162" s="727" t="s">
        <v>798</v>
      </c>
      <c r="H162" s="727" t="s">
        <v>583</v>
      </c>
      <c r="I162" s="727" t="s">
        <v>735</v>
      </c>
      <c r="J162" s="727" t="s">
        <v>736</v>
      </c>
      <c r="K162" s="727" t="s">
        <v>737</v>
      </c>
      <c r="L162" s="728">
        <v>98.78</v>
      </c>
      <c r="M162" s="728">
        <v>3160.9599999999996</v>
      </c>
      <c r="N162" s="727">
        <v>32</v>
      </c>
      <c r="O162" s="812">
        <v>30.5</v>
      </c>
      <c r="P162" s="728">
        <v>987.79999999999984</v>
      </c>
      <c r="Q162" s="745">
        <v>0.3125</v>
      </c>
      <c r="R162" s="727">
        <v>10</v>
      </c>
      <c r="S162" s="745">
        <v>0.3125</v>
      </c>
      <c r="T162" s="812">
        <v>9.5</v>
      </c>
      <c r="U162" s="768">
        <v>0.31147540983606559</v>
      </c>
    </row>
    <row r="163" spans="1:21" ht="14.4" customHeight="1" x14ac:dyDescent="0.3">
      <c r="A163" s="726">
        <v>22</v>
      </c>
      <c r="B163" s="727" t="s">
        <v>779</v>
      </c>
      <c r="C163" s="727" t="s">
        <v>783</v>
      </c>
      <c r="D163" s="810" t="s">
        <v>1188</v>
      </c>
      <c r="E163" s="811" t="s">
        <v>791</v>
      </c>
      <c r="F163" s="727" t="s">
        <v>780</v>
      </c>
      <c r="G163" s="727" t="s">
        <v>798</v>
      </c>
      <c r="H163" s="727" t="s">
        <v>583</v>
      </c>
      <c r="I163" s="727" t="s">
        <v>735</v>
      </c>
      <c r="J163" s="727" t="s">
        <v>736</v>
      </c>
      <c r="K163" s="727" t="s">
        <v>737</v>
      </c>
      <c r="L163" s="728">
        <v>105.23</v>
      </c>
      <c r="M163" s="728">
        <v>631.38</v>
      </c>
      <c r="N163" s="727">
        <v>6</v>
      </c>
      <c r="O163" s="812">
        <v>6</v>
      </c>
      <c r="P163" s="728">
        <v>420.92</v>
      </c>
      <c r="Q163" s="745">
        <v>0.66666666666666674</v>
      </c>
      <c r="R163" s="727">
        <v>4</v>
      </c>
      <c r="S163" s="745">
        <v>0.66666666666666663</v>
      </c>
      <c r="T163" s="812">
        <v>4</v>
      </c>
      <c r="U163" s="768">
        <v>0.66666666666666663</v>
      </c>
    </row>
    <row r="164" spans="1:21" ht="14.4" customHeight="1" x14ac:dyDescent="0.3">
      <c r="A164" s="726">
        <v>22</v>
      </c>
      <c r="B164" s="727" t="s">
        <v>779</v>
      </c>
      <c r="C164" s="727" t="s">
        <v>783</v>
      </c>
      <c r="D164" s="810" t="s">
        <v>1188</v>
      </c>
      <c r="E164" s="811" t="s">
        <v>791</v>
      </c>
      <c r="F164" s="727" t="s">
        <v>780</v>
      </c>
      <c r="G164" s="727" t="s">
        <v>798</v>
      </c>
      <c r="H164" s="727" t="s">
        <v>583</v>
      </c>
      <c r="I164" s="727" t="s">
        <v>801</v>
      </c>
      <c r="J164" s="727" t="s">
        <v>736</v>
      </c>
      <c r="K164" s="727" t="s">
        <v>802</v>
      </c>
      <c r="L164" s="728">
        <v>118.54</v>
      </c>
      <c r="M164" s="728">
        <v>7823.6399999999994</v>
      </c>
      <c r="N164" s="727">
        <v>66</v>
      </c>
      <c r="O164" s="812">
        <v>58</v>
      </c>
      <c r="P164" s="728">
        <v>3556.1999999999994</v>
      </c>
      <c r="Q164" s="745">
        <v>0.45454545454545447</v>
      </c>
      <c r="R164" s="727">
        <v>30</v>
      </c>
      <c r="S164" s="745">
        <v>0.45454545454545453</v>
      </c>
      <c r="T164" s="812">
        <v>25</v>
      </c>
      <c r="U164" s="768">
        <v>0.43103448275862066</v>
      </c>
    </row>
    <row r="165" spans="1:21" ht="14.4" customHeight="1" x14ac:dyDescent="0.3">
      <c r="A165" s="726">
        <v>22</v>
      </c>
      <c r="B165" s="727" t="s">
        <v>779</v>
      </c>
      <c r="C165" s="727" t="s">
        <v>783</v>
      </c>
      <c r="D165" s="810" t="s">
        <v>1188</v>
      </c>
      <c r="E165" s="811" t="s">
        <v>791</v>
      </c>
      <c r="F165" s="727" t="s">
        <v>780</v>
      </c>
      <c r="G165" s="727" t="s">
        <v>798</v>
      </c>
      <c r="H165" s="727" t="s">
        <v>583</v>
      </c>
      <c r="I165" s="727" t="s">
        <v>801</v>
      </c>
      <c r="J165" s="727" t="s">
        <v>736</v>
      </c>
      <c r="K165" s="727" t="s">
        <v>802</v>
      </c>
      <c r="L165" s="728">
        <v>126.27</v>
      </c>
      <c r="M165" s="728">
        <v>1767.78</v>
      </c>
      <c r="N165" s="727">
        <v>14</v>
      </c>
      <c r="O165" s="812">
        <v>13</v>
      </c>
      <c r="P165" s="728">
        <v>757.62</v>
      </c>
      <c r="Q165" s="745">
        <v>0.4285714285714286</v>
      </c>
      <c r="R165" s="727">
        <v>6</v>
      </c>
      <c r="S165" s="745">
        <v>0.42857142857142855</v>
      </c>
      <c r="T165" s="812">
        <v>5.5</v>
      </c>
      <c r="U165" s="768">
        <v>0.42307692307692307</v>
      </c>
    </row>
    <row r="166" spans="1:21" ht="14.4" customHeight="1" x14ac:dyDescent="0.3">
      <c r="A166" s="726">
        <v>22</v>
      </c>
      <c r="B166" s="727" t="s">
        <v>779</v>
      </c>
      <c r="C166" s="727" t="s">
        <v>783</v>
      </c>
      <c r="D166" s="810" t="s">
        <v>1188</v>
      </c>
      <c r="E166" s="811" t="s">
        <v>791</v>
      </c>
      <c r="F166" s="727" t="s">
        <v>780</v>
      </c>
      <c r="G166" s="727" t="s">
        <v>798</v>
      </c>
      <c r="H166" s="727" t="s">
        <v>583</v>
      </c>
      <c r="I166" s="727" t="s">
        <v>841</v>
      </c>
      <c r="J166" s="727" t="s">
        <v>736</v>
      </c>
      <c r="K166" s="727" t="s">
        <v>804</v>
      </c>
      <c r="L166" s="728">
        <v>63.14</v>
      </c>
      <c r="M166" s="728">
        <v>63.14</v>
      </c>
      <c r="N166" s="727">
        <v>1</v>
      </c>
      <c r="O166" s="812">
        <v>1</v>
      </c>
      <c r="P166" s="728">
        <v>63.14</v>
      </c>
      <c r="Q166" s="745">
        <v>1</v>
      </c>
      <c r="R166" s="727">
        <v>1</v>
      </c>
      <c r="S166" s="745">
        <v>1</v>
      </c>
      <c r="T166" s="812">
        <v>1</v>
      </c>
      <c r="U166" s="768">
        <v>1</v>
      </c>
    </row>
    <row r="167" spans="1:21" ht="14.4" customHeight="1" x14ac:dyDescent="0.3">
      <c r="A167" s="726">
        <v>22</v>
      </c>
      <c r="B167" s="727" t="s">
        <v>779</v>
      </c>
      <c r="C167" s="727" t="s">
        <v>783</v>
      </c>
      <c r="D167" s="810" t="s">
        <v>1188</v>
      </c>
      <c r="E167" s="811" t="s">
        <v>791</v>
      </c>
      <c r="F167" s="727" t="s">
        <v>780</v>
      </c>
      <c r="G167" s="727" t="s">
        <v>798</v>
      </c>
      <c r="H167" s="727" t="s">
        <v>583</v>
      </c>
      <c r="I167" s="727" t="s">
        <v>841</v>
      </c>
      <c r="J167" s="727" t="s">
        <v>736</v>
      </c>
      <c r="K167" s="727" t="s">
        <v>804</v>
      </c>
      <c r="L167" s="728">
        <v>59.27</v>
      </c>
      <c r="M167" s="728">
        <v>296.35000000000002</v>
      </c>
      <c r="N167" s="727">
        <v>5</v>
      </c>
      <c r="O167" s="812">
        <v>3.5</v>
      </c>
      <c r="P167" s="728">
        <v>59.27</v>
      </c>
      <c r="Q167" s="745">
        <v>0.19999999999999998</v>
      </c>
      <c r="R167" s="727">
        <v>1</v>
      </c>
      <c r="S167" s="745">
        <v>0.2</v>
      </c>
      <c r="T167" s="812">
        <v>1</v>
      </c>
      <c r="U167" s="768">
        <v>0.2857142857142857</v>
      </c>
    </row>
    <row r="168" spans="1:21" ht="14.4" customHeight="1" x14ac:dyDescent="0.3">
      <c r="A168" s="726">
        <v>22</v>
      </c>
      <c r="B168" s="727" t="s">
        <v>779</v>
      </c>
      <c r="C168" s="727" t="s">
        <v>783</v>
      </c>
      <c r="D168" s="810" t="s">
        <v>1188</v>
      </c>
      <c r="E168" s="811" t="s">
        <v>791</v>
      </c>
      <c r="F168" s="727" t="s">
        <v>780</v>
      </c>
      <c r="G168" s="727" t="s">
        <v>798</v>
      </c>
      <c r="H168" s="727" t="s">
        <v>583</v>
      </c>
      <c r="I168" s="727" t="s">
        <v>740</v>
      </c>
      <c r="J168" s="727" t="s">
        <v>736</v>
      </c>
      <c r="K168" s="727" t="s">
        <v>741</v>
      </c>
      <c r="L168" s="728">
        <v>79.03</v>
      </c>
      <c r="M168" s="728">
        <v>5690.1600000000026</v>
      </c>
      <c r="N168" s="727">
        <v>72</v>
      </c>
      <c r="O168" s="812">
        <v>56</v>
      </c>
      <c r="P168" s="728">
        <v>2133.81</v>
      </c>
      <c r="Q168" s="745">
        <v>0.37499999999999983</v>
      </c>
      <c r="R168" s="727">
        <v>27</v>
      </c>
      <c r="S168" s="745">
        <v>0.375</v>
      </c>
      <c r="T168" s="812">
        <v>19.5</v>
      </c>
      <c r="U168" s="768">
        <v>0.3482142857142857</v>
      </c>
    </row>
    <row r="169" spans="1:21" ht="14.4" customHeight="1" x14ac:dyDescent="0.3">
      <c r="A169" s="726">
        <v>22</v>
      </c>
      <c r="B169" s="727" t="s">
        <v>779</v>
      </c>
      <c r="C169" s="727" t="s">
        <v>783</v>
      </c>
      <c r="D169" s="810" t="s">
        <v>1188</v>
      </c>
      <c r="E169" s="811" t="s">
        <v>791</v>
      </c>
      <c r="F169" s="727" t="s">
        <v>780</v>
      </c>
      <c r="G169" s="727" t="s">
        <v>798</v>
      </c>
      <c r="H169" s="727" t="s">
        <v>583</v>
      </c>
      <c r="I169" s="727" t="s">
        <v>740</v>
      </c>
      <c r="J169" s="727" t="s">
        <v>736</v>
      </c>
      <c r="K169" s="727" t="s">
        <v>741</v>
      </c>
      <c r="L169" s="728">
        <v>84.18</v>
      </c>
      <c r="M169" s="728">
        <v>1262.7000000000003</v>
      </c>
      <c r="N169" s="727">
        <v>15</v>
      </c>
      <c r="O169" s="812">
        <v>12.5</v>
      </c>
      <c r="P169" s="728">
        <v>420.90000000000003</v>
      </c>
      <c r="Q169" s="745">
        <v>0.33333333333333331</v>
      </c>
      <c r="R169" s="727">
        <v>5</v>
      </c>
      <c r="S169" s="745">
        <v>0.33333333333333331</v>
      </c>
      <c r="T169" s="812">
        <v>5</v>
      </c>
      <c r="U169" s="768">
        <v>0.4</v>
      </c>
    </row>
    <row r="170" spans="1:21" ht="14.4" customHeight="1" x14ac:dyDescent="0.3">
      <c r="A170" s="726">
        <v>22</v>
      </c>
      <c r="B170" s="727" t="s">
        <v>779</v>
      </c>
      <c r="C170" s="727" t="s">
        <v>783</v>
      </c>
      <c r="D170" s="810" t="s">
        <v>1188</v>
      </c>
      <c r="E170" s="811" t="s">
        <v>791</v>
      </c>
      <c r="F170" s="727" t="s">
        <v>780</v>
      </c>
      <c r="G170" s="727" t="s">
        <v>798</v>
      </c>
      <c r="H170" s="727" t="s">
        <v>583</v>
      </c>
      <c r="I170" s="727" t="s">
        <v>803</v>
      </c>
      <c r="J170" s="727" t="s">
        <v>733</v>
      </c>
      <c r="K170" s="727" t="s">
        <v>804</v>
      </c>
      <c r="L170" s="728">
        <v>59.27</v>
      </c>
      <c r="M170" s="728">
        <v>237.08</v>
      </c>
      <c r="N170" s="727">
        <v>4</v>
      </c>
      <c r="O170" s="812">
        <v>2</v>
      </c>
      <c r="P170" s="728">
        <v>59.27</v>
      </c>
      <c r="Q170" s="745">
        <v>0.25</v>
      </c>
      <c r="R170" s="727">
        <v>1</v>
      </c>
      <c r="S170" s="745">
        <v>0.25</v>
      </c>
      <c r="T170" s="812">
        <v>1</v>
      </c>
      <c r="U170" s="768">
        <v>0.5</v>
      </c>
    </row>
    <row r="171" spans="1:21" ht="14.4" customHeight="1" x14ac:dyDescent="0.3">
      <c r="A171" s="726">
        <v>22</v>
      </c>
      <c r="B171" s="727" t="s">
        <v>779</v>
      </c>
      <c r="C171" s="727" t="s">
        <v>783</v>
      </c>
      <c r="D171" s="810" t="s">
        <v>1188</v>
      </c>
      <c r="E171" s="811" t="s">
        <v>791</v>
      </c>
      <c r="F171" s="727" t="s">
        <v>780</v>
      </c>
      <c r="G171" s="727" t="s">
        <v>798</v>
      </c>
      <c r="H171" s="727" t="s">
        <v>538</v>
      </c>
      <c r="I171" s="727" t="s">
        <v>805</v>
      </c>
      <c r="J171" s="727" t="s">
        <v>733</v>
      </c>
      <c r="K171" s="727" t="s">
        <v>737</v>
      </c>
      <c r="L171" s="728">
        <v>98.78</v>
      </c>
      <c r="M171" s="728">
        <v>691.46</v>
      </c>
      <c r="N171" s="727">
        <v>7</v>
      </c>
      <c r="O171" s="812">
        <v>6</v>
      </c>
      <c r="P171" s="728">
        <v>296.34000000000003</v>
      </c>
      <c r="Q171" s="745">
        <v>0.4285714285714286</v>
      </c>
      <c r="R171" s="727">
        <v>3</v>
      </c>
      <c r="S171" s="745">
        <v>0.42857142857142855</v>
      </c>
      <c r="T171" s="812">
        <v>2.5</v>
      </c>
      <c r="U171" s="768">
        <v>0.41666666666666669</v>
      </c>
    </row>
    <row r="172" spans="1:21" ht="14.4" customHeight="1" x14ac:dyDescent="0.3">
      <c r="A172" s="726">
        <v>22</v>
      </c>
      <c r="B172" s="727" t="s">
        <v>779</v>
      </c>
      <c r="C172" s="727" t="s">
        <v>783</v>
      </c>
      <c r="D172" s="810" t="s">
        <v>1188</v>
      </c>
      <c r="E172" s="811" t="s">
        <v>791</v>
      </c>
      <c r="F172" s="727" t="s">
        <v>780</v>
      </c>
      <c r="G172" s="727" t="s">
        <v>798</v>
      </c>
      <c r="H172" s="727" t="s">
        <v>538</v>
      </c>
      <c r="I172" s="727" t="s">
        <v>805</v>
      </c>
      <c r="J172" s="727" t="s">
        <v>733</v>
      </c>
      <c r="K172" s="727" t="s">
        <v>737</v>
      </c>
      <c r="L172" s="728">
        <v>105.23</v>
      </c>
      <c r="M172" s="728">
        <v>105.23</v>
      </c>
      <c r="N172" s="727">
        <v>1</v>
      </c>
      <c r="O172" s="812">
        <v>1</v>
      </c>
      <c r="P172" s="728">
        <v>105.23</v>
      </c>
      <c r="Q172" s="745">
        <v>1</v>
      </c>
      <c r="R172" s="727">
        <v>1</v>
      </c>
      <c r="S172" s="745">
        <v>1</v>
      </c>
      <c r="T172" s="812">
        <v>1</v>
      </c>
      <c r="U172" s="768">
        <v>1</v>
      </c>
    </row>
    <row r="173" spans="1:21" ht="14.4" customHeight="1" x14ac:dyDescent="0.3">
      <c r="A173" s="726">
        <v>22</v>
      </c>
      <c r="B173" s="727" t="s">
        <v>779</v>
      </c>
      <c r="C173" s="727" t="s">
        <v>783</v>
      </c>
      <c r="D173" s="810" t="s">
        <v>1188</v>
      </c>
      <c r="E173" s="811" t="s">
        <v>791</v>
      </c>
      <c r="F173" s="727" t="s">
        <v>780</v>
      </c>
      <c r="G173" s="727" t="s">
        <v>798</v>
      </c>
      <c r="H173" s="727" t="s">
        <v>583</v>
      </c>
      <c r="I173" s="727" t="s">
        <v>742</v>
      </c>
      <c r="J173" s="727" t="s">
        <v>733</v>
      </c>
      <c r="K173" s="727" t="s">
        <v>739</v>
      </c>
      <c r="L173" s="728">
        <v>46.07</v>
      </c>
      <c r="M173" s="728">
        <v>184.28</v>
      </c>
      <c r="N173" s="727">
        <v>4</v>
      </c>
      <c r="O173" s="812">
        <v>3</v>
      </c>
      <c r="P173" s="728">
        <v>92.14</v>
      </c>
      <c r="Q173" s="745">
        <v>0.5</v>
      </c>
      <c r="R173" s="727">
        <v>2</v>
      </c>
      <c r="S173" s="745">
        <v>0.5</v>
      </c>
      <c r="T173" s="812">
        <v>1.5</v>
      </c>
      <c r="U173" s="768">
        <v>0.5</v>
      </c>
    </row>
    <row r="174" spans="1:21" ht="14.4" customHeight="1" x14ac:dyDescent="0.3">
      <c r="A174" s="726">
        <v>22</v>
      </c>
      <c r="B174" s="727" t="s">
        <v>779</v>
      </c>
      <c r="C174" s="727" t="s">
        <v>783</v>
      </c>
      <c r="D174" s="810" t="s">
        <v>1188</v>
      </c>
      <c r="E174" s="811" t="s">
        <v>791</v>
      </c>
      <c r="F174" s="727" t="s">
        <v>780</v>
      </c>
      <c r="G174" s="727" t="s">
        <v>798</v>
      </c>
      <c r="H174" s="727" t="s">
        <v>583</v>
      </c>
      <c r="I174" s="727" t="s">
        <v>742</v>
      </c>
      <c r="J174" s="727" t="s">
        <v>733</v>
      </c>
      <c r="K174" s="727" t="s">
        <v>739</v>
      </c>
      <c r="L174" s="728">
        <v>49.08</v>
      </c>
      <c r="M174" s="728">
        <v>49.08</v>
      </c>
      <c r="N174" s="727">
        <v>1</v>
      </c>
      <c r="O174" s="812">
        <v>0.5</v>
      </c>
      <c r="P174" s="728">
        <v>49.08</v>
      </c>
      <c r="Q174" s="745">
        <v>1</v>
      </c>
      <c r="R174" s="727">
        <v>1</v>
      </c>
      <c r="S174" s="745">
        <v>1</v>
      </c>
      <c r="T174" s="812">
        <v>0.5</v>
      </c>
      <c r="U174" s="768">
        <v>1</v>
      </c>
    </row>
    <row r="175" spans="1:21" ht="14.4" customHeight="1" x14ac:dyDescent="0.3">
      <c r="A175" s="726">
        <v>22</v>
      </c>
      <c r="B175" s="727" t="s">
        <v>779</v>
      </c>
      <c r="C175" s="727" t="s">
        <v>783</v>
      </c>
      <c r="D175" s="810" t="s">
        <v>1188</v>
      </c>
      <c r="E175" s="811" t="s">
        <v>791</v>
      </c>
      <c r="F175" s="727" t="s">
        <v>780</v>
      </c>
      <c r="G175" s="727" t="s">
        <v>798</v>
      </c>
      <c r="H175" s="727" t="s">
        <v>583</v>
      </c>
      <c r="I175" s="727" t="s">
        <v>817</v>
      </c>
      <c r="J175" s="727" t="s">
        <v>733</v>
      </c>
      <c r="K175" s="727" t="s">
        <v>802</v>
      </c>
      <c r="L175" s="728">
        <v>118.54</v>
      </c>
      <c r="M175" s="728">
        <v>1896.6399999999999</v>
      </c>
      <c r="N175" s="727">
        <v>16</v>
      </c>
      <c r="O175" s="812">
        <v>13</v>
      </c>
      <c r="P175" s="728">
        <v>711.24</v>
      </c>
      <c r="Q175" s="745">
        <v>0.37500000000000006</v>
      </c>
      <c r="R175" s="727">
        <v>6</v>
      </c>
      <c r="S175" s="745">
        <v>0.375</v>
      </c>
      <c r="T175" s="812">
        <v>5.5</v>
      </c>
      <c r="U175" s="768">
        <v>0.42307692307692307</v>
      </c>
    </row>
    <row r="176" spans="1:21" ht="14.4" customHeight="1" x14ac:dyDescent="0.3">
      <c r="A176" s="726">
        <v>22</v>
      </c>
      <c r="B176" s="727" t="s">
        <v>779</v>
      </c>
      <c r="C176" s="727" t="s">
        <v>783</v>
      </c>
      <c r="D176" s="810" t="s">
        <v>1188</v>
      </c>
      <c r="E176" s="811" t="s">
        <v>791</v>
      </c>
      <c r="F176" s="727" t="s">
        <v>780</v>
      </c>
      <c r="G176" s="727" t="s">
        <v>798</v>
      </c>
      <c r="H176" s="727" t="s">
        <v>583</v>
      </c>
      <c r="I176" s="727" t="s">
        <v>817</v>
      </c>
      <c r="J176" s="727" t="s">
        <v>733</v>
      </c>
      <c r="K176" s="727" t="s">
        <v>802</v>
      </c>
      <c r="L176" s="728">
        <v>126.27</v>
      </c>
      <c r="M176" s="728">
        <v>126.27</v>
      </c>
      <c r="N176" s="727">
        <v>1</v>
      </c>
      <c r="O176" s="812">
        <v>1</v>
      </c>
      <c r="P176" s="728">
        <v>126.27</v>
      </c>
      <c r="Q176" s="745">
        <v>1</v>
      </c>
      <c r="R176" s="727">
        <v>1</v>
      </c>
      <c r="S176" s="745">
        <v>1</v>
      </c>
      <c r="T176" s="812">
        <v>1</v>
      </c>
      <c r="U176" s="768">
        <v>1</v>
      </c>
    </row>
    <row r="177" spans="1:21" ht="14.4" customHeight="1" x14ac:dyDescent="0.3">
      <c r="A177" s="726">
        <v>22</v>
      </c>
      <c r="B177" s="727" t="s">
        <v>779</v>
      </c>
      <c r="C177" s="727" t="s">
        <v>783</v>
      </c>
      <c r="D177" s="810" t="s">
        <v>1188</v>
      </c>
      <c r="E177" s="811" t="s">
        <v>791</v>
      </c>
      <c r="F177" s="727" t="s">
        <v>780</v>
      </c>
      <c r="G177" s="727" t="s">
        <v>798</v>
      </c>
      <c r="H177" s="727" t="s">
        <v>538</v>
      </c>
      <c r="I177" s="727" t="s">
        <v>806</v>
      </c>
      <c r="J177" s="727" t="s">
        <v>733</v>
      </c>
      <c r="K177" s="727" t="s">
        <v>807</v>
      </c>
      <c r="L177" s="728">
        <v>79.03</v>
      </c>
      <c r="M177" s="728">
        <v>1264.4799999999998</v>
      </c>
      <c r="N177" s="727">
        <v>16</v>
      </c>
      <c r="O177" s="812">
        <v>10.5</v>
      </c>
      <c r="P177" s="728">
        <v>237.09</v>
      </c>
      <c r="Q177" s="745">
        <v>0.18750000000000003</v>
      </c>
      <c r="R177" s="727">
        <v>3</v>
      </c>
      <c r="S177" s="745">
        <v>0.1875</v>
      </c>
      <c r="T177" s="812">
        <v>2.5</v>
      </c>
      <c r="U177" s="768">
        <v>0.23809523809523808</v>
      </c>
    </row>
    <row r="178" spans="1:21" ht="14.4" customHeight="1" x14ac:dyDescent="0.3">
      <c r="A178" s="726">
        <v>22</v>
      </c>
      <c r="B178" s="727" t="s">
        <v>779</v>
      </c>
      <c r="C178" s="727" t="s">
        <v>783</v>
      </c>
      <c r="D178" s="810" t="s">
        <v>1188</v>
      </c>
      <c r="E178" s="811" t="s">
        <v>791</v>
      </c>
      <c r="F178" s="727" t="s">
        <v>780</v>
      </c>
      <c r="G178" s="727" t="s">
        <v>798</v>
      </c>
      <c r="H178" s="727" t="s">
        <v>538</v>
      </c>
      <c r="I178" s="727" t="s">
        <v>806</v>
      </c>
      <c r="J178" s="727" t="s">
        <v>733</v>
      </c>
      <c r="K178" s="727" t="s">
        <v>807</v>
      </c>
      <c r="L178" s="728">
        <v>84.18</v>
      </c>
      <c r="M178" s="728">
        <v>420.90000000000003</v>
      </c>
      <c r="N178" s="727">
        <v>5</v>
      </c>
      <c r="O178" s="812">
        <v>4</v>
      </c>
      <c r="P178" s="728">
        <v>168.36</v>
      </c>
      <c r="Q178" s="745">
        <v>0.4</v>
      </c>
      <c r="R178" s="727">
        <v>2</v>
      </c>
      <c r="S178" s="745">
        <v>0.4</v>
      </c>
      <c r="T178" s="812">
        <v>1</v>
      </c>
      <c r="U178" s="768">
        <v>0.25</v>
      </c>
    </row>
    <row r="179" spans="1:21" ht="14.4" customHeight="1" x14ac:dyDescent="0.3">
      <c r="A179" s="726">
        <v>22</v>
      </c>
      <c r="B179" s="727" t="s">
        <v>779</v>
      </c>
      <c r="C179" s="727" t="s">
        <v>783</v>
      </c>
      <c r="D179" s="810" t="s">
        <v>1188</v>
      </c>
      <c r="E179" s="811" t="s">
        <v>791</v>
      </c>
      <c r="F179" s="727" t="s">
        <v>780</v>
      </c>
      <c r="G179" s="727" t="s">
        <v>798</v>
      </c>
      <c r="H179" s="727" t="s">
        <v>583</v>
      </c>
      <c r="I179" s="727" t="s">
        <v>738</v>
      </c>
      <c r="J179" s="727" t="s">
        <v>736</v>
      </c>
      <c r="K179" s="727" t="s">
        <v>739</v>
      </c>
      <c r="L179" s="728">
        <v>46.07</v>
      </c>
      <c r="M179" s="728">
        <v>138.21</v>
      </c>
      <c r="N179" s="727">
        <v>3</v>
      </c>
      <c r="O179" s="812">
        <v>2.5</v>
      </c>
      <c r="P179" s="728"/>
      <c r="Q179" s="745">
        <v>0</v>
      </c>
      <c r="R179" s="727"/>
      <c r="S179" s="745">
        <v>0</v>
      </c>
      <c r="T179" s="812"/>
      <c r="U179" s="768">
        <v>0</v>
      </c>
    </row>
    <row r="180" spans="1:21" ht="14.4" customHeight="1" x14ac:dyDescent="0.3">
      <c r="A180" s="726">
        <v>22</v>
      </c>
      <c r="B180" s="727" t="s">
        <v>779</v>
      </c>
      <c r="C180" s="727" t="s">
        <v>783</v>
      </c>
      <c r="D180" s="810" t="s">
        <v>1188</v>
      </c>
      <c r="E180" s="811" t="s">
        <v>791</v>
      </c>
      <c r="F180" s="727" t="s">
        <v>780</v>
      </c>
      <c r="G180" s="727" t="s">
        <v>798</v>
      </c>
      <c r="H180" s="727" t="s">
        <v>583</v>
      </c>
      <c r="I180" s="727" t="s">
        <v>738</v>
      </c>
      <c r="J180" s="727" t="s">
        <v>736</v>
      </c>
      <c r="K180" s="727" t="s">
        <v>739</v>
      </c>
      <c r="L180" s="728">
        <v>49.08</v>
      </c>
      <c r="M180" s="728">
        <v>49.08</v>
      </c>
      <c r="N180" s="727">
        <v>1</v>
      </c>
      <c r="O180" s="812">
        <v>1</v>
      </c>
      <c r="P180" s="728"/>
      <c r="Q180" s="745">
        <v>0</v>
      </c>
      <c r="R180" s="727"/>
      <c r="S180" s="745">
        <v>0</v>
      </c>
      <c r="T180" s="812"/>
      <c r="U180" s="768">
        <v>0</v>
      </c>
    </row>
    <row r="181" spans="1:21" ht="14.4" customHeight="1" x14ac:dyDescent="0.3">
      <c r="A181" s="726">
        <v>22</v>
      </c>
      <c r="B181" s="727" t="s">
        <v>779</v>
      </c>
      <c r="C181" s="727" t="s">
        <v>783</v>
      </c>
      <c r="D181" s="810" t="s">
        <v>1188</v>
      </c>
      <c r="E181" s="811" t="s">
        <v>791</v>
      </c>
      <c r="F181" s="727" t="s">
        <v>780</v>
      </c>
      <c r="G181" s="727" t="s">
        <v>798</v>
      </c>
      <c r="H181" s="727" t="s">
        <v>538</v>
      </c>
      <c r="I181" s="727" t="s">
        <v>818</v>
      </c>
      <c r="J181" s="727" t="s">
        <v>819</v>
      </c>
      <c r="K181" s="727" t="s">
        <v>741</v>
      </c>
      <c r="L181" s="728">
        <v>79.03</v>
      </c>
      <c r="M181" s="728">
        <v>395.15</v>
      </c>
      <c r="N181" s="727">
        <v>5</v>
      </c>
      <c r="O181" s="812">
        <v>4</v>
      </c>
      <c r="P181" s="728">
        <v>237.09</v>
      </c>
      <c r="Q181" s="745">
        <v>0.60000000000000009</v>
      </c>
      <c r="R181" s="727">
        <v>3</v>
      </c>
      <c r="S181" s="745">
        <v>0.6</v>
      </c>
      <c r="T181" s="812">
        <v>2</v>
      </c>
      <c r="U181" s="768">
        <v>0.5</v>
      </c>
    </row>
    <row r="182" spans="1:21" ht="14.4" customHeight="1" x14ac:dyDescent="0.3">
      <c r="A182" s="726">
        <v>22</v>
      </c>
      <c r="B182" s="727" t="s">
        <v>779</v>
      </c>
      <c r="C182" s="727" t="s">
        <v>783</v>
      </c>
      <c r="D182" s="810" t="s">
        <v>1188</v>
      </c>
      <c r="E182" s="811" t="s">
        <v>791</v>
      </c>
      <c r="F182" s="727" t="s">
        <v>780</v>
      </c>
      <c r="G182" s="727" t="s">
        <v>798</v>
      </c>
      <c r="H182" s="727" t="s">
        <v>538</v>
      </c>
      <c r="I182" s="727" t="s">
        <v>818</v>
      </c>
      <c r="J182" s="727" t="s">
        <v>819</v>
      </c>
      <c r="K182" s="727" t="s">
        <v>741</v>
      </c>
      <c r="L182" s="728">
        <v>84.18</v>
      </c>
      <c r="M182" s="728">
        <v>168.36</v>
      </c>
      <c r="N182" s="727">
        <v>2</v>
      </c>
      <c r="O182" s="812">
        <v>1</v>
      </c>
      <c r="P182" s="728"/>
      <c r="Q182" s="745">
        <v>0</v>
      </c>
      <c r="R182" s="727"/>
      <c r="S182" s="745">
        <v>0</v>
      </c>
      <c r="T182" s="812"/>
      <c r="U182" s="768">
        <v>0</v>
      </c>
    </row>
    <row r="183" spans="1:21" ht="14.4" customHeight="1" x14ac:dyDescent="0.3">
      <c r="A183" s="726">
        <v>22</v>
      </c>
      <c r="B183" s="727" t="s">
        <v>779</v>
      </c>
      <c r="C183" s="727" t="s">
        <v>783</v>
      </c>
      <c r="D183" s="810" t="s">
        <v>1188</v>
      </c>
      <c r="E183" s="811" t="s">
        <v>791</v>
      </c>
      <c r="F183" s="727" t="s">
        <v>780</v>
      </c>
      <c r="G183" s="727" t="s">
        <v>798</v>
      </c>
      <c r="H183" s="727" t="s">
        <v>538</v>
      </c>
      <c r="I183" s="727" t="s">
        <v>1040</v>
      </c>
      <c r="J183" s="727" t="s">
        <v>819</v>
      </c>
      <c r="K183" s="727" t="s">
        <v>739</v>
      </c>
      <c r="L183" s="728">
        <v>46.07</v>
      </c>
      <c r="M183" s="728">
        <v>322.49</v>
      </c>
      <c r="N183" s="727">
        <v>7</v>
      </c>
      <c r="O183" s="812">
        <v>5</v>
      </c>
      <c r="P183" s="728">
        <v>230.35</v>
      </c>
      <c r="Q183" s="745">
        <v>0.7142857142857143</v>
      </c>
      <c r="R183" s="727">
        <v>5</v>
      </c>
      <c r="S183" s="745">
        <v>0.7142857142857143</v>
      </c>
      <c r="T183" s="812">
        <v>4</v>
      </c>
      <c r="U183" s="768">
        <v>0.8</v>
      </c>
    </row>
    <row r="184" spans="1:21" ht="14.4" customHeight="1" x14ac:dyDescent="0.3">
      <c r="A184" s="726">
        <v>22</v>
      </c>
      <c r="B184" s="727" t="s">
        <v>779</v>
      </c>
      <c r="C184" s="727" t="s">
        <v>783</v>
      </c>
      <c r="D184" s="810" t="s">
        <v>1188</v>
      </c>
      <c r="E184" s="811" t="s">
        <v>791</v>
      </c>
      <c r="F184" s="727" t="s">
        <v>780</v>
      </c>
      <c r="G184" s="727" t="s">
        <v>1041</v>
      </c>
      <c r="H184" s="727" t="s">
        <v>538</v>
      </c>
      <c r="I184" s="727" t="s">
        <v>1042</v>
      </c>
      <c r="J184" s="727" t="s">
        <v>1043</v>
      </c>
      <c r="K184" s="727" t="s">
        <v>1044</v>
      </c>
      <c r="L184" s="728">
        <v>195.77</v>
      </c>
      <c r="M184" s="728">
        <v>391.54</v>
      </c>
      <c r="N184" s="727">
        <v>2</v>
      </c>
      <c r="O184" s="812">
        <v>1.5</v>
      </c>
      <c r="P184" s="728">
        <v>391.54</v>
      </c>
      <c r="Q184" s="745">
        <v>1</v>
      </c>
      <c r="R184" s="727">
        <v>2</v>
      </c>
      <c r="S184" s="745">
        <v>1</v>
      </c>
      <c r="T184" s="812">
        <v>1.5</v>
      </c>
      <c r="U184" s="768">
        <v>1</v>
      </c>
    </row>
    <row r="185" spans="1:21" ht="14.4" customHeight="1" x14ac:dyDescent="0.3">
      <c r="A185" s="726">
        <v>22</v>
      </c>
      <c r="B185" s="727" t="s">
        <v>779</v>
      </c>
      <c r="C185" s="727" t="s">
        <v>783</v>
      </c>
      <c r="D185" s="810" t="s">
        <v>1188</v>
      </c>
      <c r="E185" s="811" t="s">
        <v>791</v>
      </c>
      <c r="F185" s="727" t="s">
        <v>780</v>
      </c>
      <c r="G185" s="727" t="s">
        <v>1045</v>
      </c>
      <c r="H185" s="727" t="s">
        <v>538</v>
      </c>
      <c r="I185" s="727" t="s">
        <v>1046</v>
      </c>
      <c r="J185" s="727" t="s">
        <v>1047</v>
      </c>
      <c r="K185" s="727" t="s">
        <v>1048</v>
      </c>
      <c r="L185" s="728">
        <v>0</v>
      </c>
      <c r="M185" s="728">
        <v>0</v>
      </c>
      <c r="N185" s="727">
        <v>1</v>
      </c>
      <c r="O185" s="812">
        <v>0.5</v>
      </c>
      <c r="P185" s="728"/>
      <c r="Q185" s="745"/>
      <c r="R185" s="727"/>
      <c r="S185" s="745">
        <v>0</v>
      </c>
      <c r="T185" s="812"/>
      <c r="U185" s="768">
        <v>0</v>
      </c>
    </row>
    <row r="186" spans="1:21" ht="14.4" customHeight="1" x14ac:dyDescent="0.3">
      <c r="A186" s="726">
        <v>22</v>
      </c>
      <c r="B186" s="727" t="s">
        <v>779</v>
      </c>
      <c r="C186" s="727" t="s">
        <v>783</v>
      </c>
      <c r="D186" s="810" t="s">
        <v>1188</v>
      </c>
      <c r="E186" s="811" t="s">
        <v>791</v>
      </c>
      <c r="F186" s="727" t="s">
        <v>780</v>
      </c>
      <c r="G186" s="727" t="s">
        <v>1049</v>
      </c>
      <c r="H186" s="727" t="s">
        <v>538</v>
      </c>
      <c r="I186" s="727" t="s">
        <v>1050</v>
      </c>
      <c r="J186" s="727" t="s">
        <v>1051</v>
      </c>
      <c r="K186" s="727" t="s">
        <v>1052</v>
      </c>
      <c r="L186" s="728">
        <v>48.42</v>
      </c>
      <c r="M186" s="728">
        <v>96.84</v>
      </c>
      <c r="N186" s="727">
        <v>2</v>
      </c>
      <c r="O186" s="812">
        <v>1</v>
      </c>
      <c r="P186" s="728">
        <v>96.84</v>
      </c>
      <c r="Q186" s="745">
        <v>1</v>
      </c>
      <c r="R186" s="727">
        <v>2</v>
      </c>
      <c r="S186" s="745">
        <v>1</v>
      </c>
      <c r="T186" s="812">
        <v>1</v>
      </c>
      <c r="U186" s="768">
        <v>1</v>
      </c>
    </row>
    <row r="187" spans="1:21" ht="14.4" customHeight="1" x14ac:dyDescent="0.3">
      <c r="A187" s="726">
        <v>22</v>
      </c>
      <c r="B187" s="727" t="s">
        <v>779</v>
      </c>
      <c r="C187" s="727" t="s">
        <v>783</v>
      </c>
      <c r="D187" s="810" t="s">
        <v>1188</v>
      </c>
      <c r="E187" s="811" t="s">
        <v>791</v>
      </c>
      <c r="F187" s="727" t="s">
        <v>780</v>
      </c>
      <c r="G187" s="727" t="s">
        <v>1053</v>
      </c>
      <c r="H187" s="727" t="s">
        <v>538</v>
      </c>
      <c r="I187" s="727" t="s">
        <v>1054</v>
      </c>
      <c r="J187" s="727" t="s">
        <v>1055</v>
      </c>
      <c r="K187" s="727" t="s">
        <v>1056</v>
      </c>
      <c r="L187" s="728">
        <v>0</v>
      </c>
      <c r="M187" s="728">
        <v>0</v>
      </c>
      <c r="N187" s="727">
        <v>1</v>
      </c>
      <c r="O187" s="812">
        <v>0.5</v>
      </c>
      <c r="P187" s="728">
        <v>0</v>
      </c>
      <c r="Q187" s="745"/>
      <c r="R187" s="727">
        <v>1</v>
      </c>
      <c r="S187" s="745">
        <v>1</v>
      </c>
      <c r="T187" s="812">
        <v>0.5</v>
      </c>
      <c r="U187" s="768">
        <v>1</v>
      </c>
    </row>
    <row r="188" spans="1:21" ht="14.4" customHeight="1" x14ac:dyDescent="0.3">
      <c r="A188" s="726">
        <v>22</v>
      </c>
      <c r="B188" s="727" t="s">
        <v>779</v>
      </c>
      <c r="C188" s="727" t="s">
        <v>783</v>
      </c>
      <c r="D188" s="810" t="s">
        <v>1188</v>
      </c>
      <c r="E188" s="811" t="s">
        <v>791</v>
      </c>
      <c r="F188" s="727" t="s">
        <v>780</v>
      </c>
      <c r="G188" s="727" t="s">
        <v>1053</v>
      </c>
      <c r="H188" s="727" t="s">
        <v>538</v>
      </c>
      <c r="I188" s="727" t="s">
        <v>1057</v>
      </c>
      <c r="J188" s="727" t="s">
        <v>1055</v>
      </c>
      <c r="K188" s="727" t="s">
        <v>1058</v>
      </c>
      <c r="L188" s="728">
        <v>106.09</v>
      </c>
      <c r="M188" s="728">
        <v>318.27</v>
      </c>
      <c r="N188" s="727">
        <v>3</v>
      </c>
      <c r="O188" s="812">
        <v>0.5</v>
      </c>
      <c r="P188" s="728">
        <v>318.27</v>
      </c>
      <c r="Q188" s="745">
        <v>1</v>
      </c>
      <c r="R188" s="727">
        <v>3</v>
      </c>
      <c r="S188" s="745">
        <v>1</v>
      </c>
      <c r="T188" s="812">
        <v>0.5</v>
      </c>
      <c r="U188" s="768">
        <v>1</v>
      </c>
    </row>
    <row r="189" spans="1:21" ht="14.4" customHeight="1" x14ac:dyDescent="0.3">
      <c r="A189" s="726">
        <v>22</v>
      </c>
      <c r="B189" s="727" t="s">
        <v>779</v>
      </c>
      <c r="C189" s="727" t="s">
        <v>783</v>
      </c>
      <c r="D189" s="810" t="s">
        <v>1188</v>
      </c>
      <c r="E189" s="811" t="s">
        <v>791</v>
      </c>
      <c r="F189" s="727" t="s">
        <v>780</v>
      </c>
      <c r="G189" s="727" t="s">
        <v>808</v>
      </c>
      <c r="H189" s="727" t="s">
        <v>538</v>
      </c>
      <c r="I189" s="727" t="s">
        <v>846</v>
      </c>
      <c r="J189" s="727" t="s">
        <v>601</v>
      </c>
      <c r="K189" s="727" t="s">
        <v>821</v>
      </c>
      <c r="L189" s="728">
        <v>185.26</v>
      </c>
      <c r="M189" s="728">
        <v>185.26</v>
      </c>
      <c r="N189" s="727">
        <v>1</v>
      </c>
      <c r="O189" s="812">
        <v>0.5</v>
      </c>
      <c r="P189" s="728">
        <v>185.26</v>
      </c>
      <c r="Q189" s="745">
        <v>1</v>
      </c>
      <c r="R189" s="727">
        <v>1</v>
      </c>
      <c r="S189" s="745">
        <v>1</v>
      </c>
      <c r="T189" s="812">
        <v>0.5</v>
      </c>
      <c r="U189" s="768">
        <v>1</v>
      </c>
    </row>
    <row r="190" spans="1:21" ht="14.4" customHeight="1" x14ac:dyDescent="0.3">
      <c r="A190" s="726">
        <v>22</v>
      </c>
      <c r="B190" s="727" t="s">
        <v>779</v>
      </c>
      <c r="C190" s="727" t="s">
        <v>783</v>
      </c>
      <c r="D190" s="810" t="s">
        <v>1188</v>
      </c>
      <c r="E190" s="811" t="s">
        <v>791</v>
      </c>
      <c r="F190" s="727" t="s">
        <v>780</v>
      </c>
      <c r="G190" s="727" t="s">
        <v>857</v>
      </c>
      <c r="H190" s="727" t="s">
        <v>583</v>
      </c>
      <c r="I190" s="727" t="s">
        <v>1059</v>
      </c>
      <c r="J190" s="727" t="s">
        <v>859</v>
      </c>
      <c r="K190" s="727" t="s">
        <v>885</v>
      </c>
      <c r="L190" s="728">
        <v>144.81</v>
      </c>
      <c r="M190" s="728">
        <v>144.81</v>
      </c>
      <c r="N190" s="727">
        <v>1</v>
      </c>
      <c r="O190" s="812">
        <v>0.5</v>
      </c>
      <c r="P190" s="728">
        <v>144.81</v>
      </c>
      <c r="Q190" s="745">
        <v>1</v>
      </c>
      <c r="R190" s="727">
        <v>1</v>
      </c>
      <c r="S190" s="745">
        <v>1</v>
      </c>
      <c r="T190" s="812">
        <v>0.5</v>
      </c>
      <c r="U190" s="768">
        <v>1</v>
      </c>
    </row>
    <row r="191" spans="1:21" ht="14.4" customHeight="1" x14ac:dyDescent="0.3">
      <c r="A191" s="726">
        <v>22</v>
      </c>
      <c r="B191" s="727" t="s">
        <v>779</v>
      </c>
      <c r="C191" s="727" t="s">
        <v>783</v>
      </c>
      <c r="D191" s="810" t="s">
        <v>1188</v>
      </c>
      <c r="E191" s="811" t="s">
        <v>791</v>
      </c>
      <c r="F191" s="727" t="s">
        <v>780</v>
      </c>
      <c r="G191" s="727" t="s">
        <v>847</v>
      </c>
      <c r="H191" s="727" t="s">
        <v>583</v>
      </c>
      <c r="I191" s="727" t="s">
        <v>922</v>
      </c>
      <c r="J191" s="727" t="s">
        <v>849</v>
      </c>
      <c r="K191" s="727" t="s">
        <v>923</v>
      </c>
      <c r="L191" s="728">
        <v>218.62</v>
      </c>
      <c r="M191" s="728">
        <v>437.24</v>
      </c>
      <c r="N191" s="727">
        <v>2</v>
      </c>
      <c r="O191" s="812">
        <v>1</v>
      </c>
      <c r="P191" s="728">
        <v>218.62</v>
      </c>
      <c r="Q191" s="745">
        <v>0.5</v>
      </c>
      <c r="R191" s="727">
        <v>1</v>
      </c>
      <c r="S191" s="745">
        <v>0.5</v>
      </c>
      <c r="T191" s="812">
        <v>0.5</v>
      </c>
      <c r="U191" s="768">
        <v>0.5</v>
      </c>
    </row>
    <row r="192" spans="1:21" ht="14.4" customHeight="1" x14ac:dyDescent="0.3">
      <c r="A192" s="726">
        <v>22</v>
      </c>
      <c r="B192" s="727" t="s">
        <v>779</v>
      </c>
      <c r="C192" s="727" t="s">
        <v>783</v>
      </c>
      <c r="D192" s="810" t="s">
        <v>1188</v>
      </c>
      <c r="E192" s="811" t="s">
        <v>791</v>
      </c>
      <c r="F192" s="727" t="s">
        <v>780</v>
      </c>
      <c r="G192" s="727" t="s">
        <v>847</v>
      </c>
      <c r="H192" s="727" t="s">
        <v>583</v>
      </c>
      <c r="I192" s="727" t="s">
        <v>1060</v>
      </c>
      <c r="J192" s="727" t="s">
        <v>849</v>
      </c>
      <c r="K192" s="727" t="s">
        <v>1061</v>
      </c>
      <c r="L192" s="728">
        <v>437.23</v>
      </c>
      <c r="M192" s="728">
        <v>437.23</v>
      </c>
      <c r="N192" s="727">
        <v>1</v>
      </c>
      <c r="O192" s="812">
        <v>0.5</v>
      </c>
      <c r="P192" s="728">
        <v>437.23</v>
      </c>
      <c r="Q192" s="745">
        <v>1</v>
      </c>
      <c r="R192" s="727">
        <v>1</v>
      </c>
      <c r="S192" s="745">
        <v>1</v>
      </c>
      <c r="T192" s="812">
        <v>0.5</v>
      </c>
      <c r="U192" s="768">
        <v>1</v>
      </c>
    </row>
    <row r="193" spans="1:21" ht="14.4" customHeight="1" x14ac:dyDescent="0.3">
      <c r="A193" s="726">
        <v>22</v>
      </c>
      <c r="B193" s="727" t="s">
        <v>779</v>
      </c>
      <c r="C193" s="727" t="s">
        <v>783</v>
      </c>
      <c r="D193" s="810" t="s">
        <v>1188</v>
      </c>
      <c r="E193" s="811" t="s">
        <v>791</v>
      </c>
      <c r="F193" s="727" t="s">
        <v>780</v>
      </c>
      <c r="G193" s="727" t="s">
        <v>924</v>
      </c>
      <c r="H193" s="727" t="s">
        <v>538</v>
      </c>
      <c r="I193" s="727" t="s">
        <v>1062</v>
      </c>
      <c r="J193" s="727" t="s">
        <v>1063</v>
      </c>
      <c r="K193" s="727" t="s">
        <v>1064</v>
      </c>
      <c r="L193" s="728">
        <v>238.44</v>
      </c>
      <c r="M193" s="728">
        <v>238.44</v>
      </c>
      <c r="N193" s="727">
        <v>1</v>
      </c>
      <c r="O193" s="812">
        <v>1</v>
      </c>
      <c r="P193" s="728"/>
      <c r="Q193" s="745">
        <v>0</v>
      </c>
      <c r="R193" s="727"/>
      <c r="S193" s="745">
        <v>0</v>
      </c>
      <c r="T193" s="812"/>
      <c r="U193" s="768">
        <v>0</v>
      </c>
    </row>
    <row r="194" spans="1:21" ht="14.4" customHeight="1" x14ac:dyDescent="0.3">
      <c r="A194" s="726">
        <v>22</v>
      </c>
      <c r="B194" s="727" t="s">
        <v>779</v>
      </c>
      <c r="C194" s="727" t="s">
        <v>783</v>
      </c>
      <c r="D194" s="810" t="s">
        <v>1188</v>
      </c>
      <c r="E194" s="811" t="s">
        <v>791</v>
      </c>
      <c r="F194" s="727" t="s">
        <v>780</v>
      </c>
      <c r="G194" s="727" t="s">
        <v>1065</v>
      </c>
      <c r="H194" s="727" t="s">
        <v>538</v>
      </c>
      <c r="I194" s="727" t="s">
        <v>1066</v>
      </c>
      <c r="J194" s="727" t="s">
        <v>1067</v>
      </c>
      <c r="K194" s="727" t="s">
        <v>1068</v>
      </c>
      <c r="L194" s="728">
        <v>192.28</v>
      </c>
      <c r="M194" s="728">
        <v>192.28</v>
      </c>
      <c r="N194" s="727">
        <v>1</v>
      </c>
      <c r="O194" s="812">
        <v>1</v>
      </c>
      <c r="P194" s="728"/>
      <c r="Q194" s="745">
        <v>0</v>
      </c>
      <c r="R194" s="727"/>
      <c r="S194" s="745">
        <v>0</v>
      </c>
      <c r="T194" s="812"/>
      <c r="U194" s="768">
        <v>0</v>
      </c>
    </row>
    <row r="195" spans="1:21" ht="14.4" customHeight="1" x14ac:dyDescent="0.3">
      <c r="A195" s="726">
        <v>22</v>
      </c>
      <c r="B195" s="727" t="s">
        <v>779</v>
      </c>
      <c r="C195" s="727" t="s">
        <v>783</v>
      </c>
      <c r="D195" s="810" t="s">
        <v>1188</v>
      </c>
      <c r="E195" s="811" t="s">
        <v>791</v>
      </c>
      <c r="F195" s="727" t="s">
        <v>780</v>
      </c>
      <c r="G195" s="727" t="s">
        <v>937</v>
      </c>
      <c r="H195" s="727" t="s">
        <v>583</v>
      </c>
      <c r="I195" s="727" t="s">
        <v>751</v>
      </c>
      <c r="J195" s="727" t="s">
        <v>642</v>
      </c>
      <c r="K195" s="727" t="s">
        <v>752</v>
      </c>
      <c r="L195" s="728">
        <v>0</v>
      </c>
      <c r="M195" s="728">
        <v>0</v>
      </c>
      <c r="N195" s="727">
        <v>1</v>
      </c>
      <c r="O195" s="812">
        <v>1</v>
      </c>
      <c r="P195" s="728">
        <v>0</v>
      </c>
      <c r="Q195" s="745"/>
      <c r="R195" s="727">
        <v>1</v>
      </c>
      <c r="S195" s="745">
        <v>1</v>
      </c>
      <c r="T195" s="812">
        <v>1</v>
      </c>
      <c r="U195" s="768">
        <v>1</v>
      </c>
    </row>
    <row r="196" spans="1:21" ht="14.4" customHeight="1" x14ac:dyDescent="0.3">
      <c r="A196" s="726">
        <v>22</v>
      </c>
      <c r="B196" s="727" t="s">
        <v>779</v>
      </c>
      <c r="C196" s="727" t="s">
        <v>783</v>
      </c>
      <c r="D196" s="810" t="s">
        <v>1188</v>
      </c>
      <c r="E196" s="811" t="s">
        <v>791</v>
      </c>
      <c r="F196" s="727" t="s">
        <v>780</v>
      </c>
      <c r="G196" s="727" t="s">
        <v>937</v>
      </c>
      <c r="H196" s="727" t="s">
        <v>538</v>
      </c>
      <c r="I196" s="727" t="s">
        <v>1069</v>
      </c>
      <c r="J196" s="727" t="s">
        <v>1070</v>
      </c>
      <c r="K196" s="727" t="s">
        <v>875</v>
      </c>
      <c r="L196" s="728">
        <v>0</v>
      </c>
      <c r="M196" s="728">
        <v>0</v>
      </c>
      <c r="N196" s="727">
        <v>1</v>
      </c>
      <c r="O196" s="812">
        <v>1</v>
      </c>
      <c r="P196" s="728">
        <v>0</v>
      </c>
      <c r="Q196" s="745"/>
      <c r="R196" s="727">
        <v>1</v>
      </c>
      <c r="S196" s="745">
        <v>1</v>
      </c>
      <c r="T196" s="812">
        <v>1</v>
      </c>
      <c r="U196" s="768">
        <v>1</v>
      </c>
    </row>
    <row r="197" spans="1:21" ht="14.4" customHeight="1" x14ac:dyDescent="0.3">
      <c r="A197" s="726">
        <v>22</v>
      </c>
      <c r="B197" s="727" t="s">
        <v>779</v>
      </c>
      <c r="C197" s="727" t="s">
        <v>783</v>
      </c>
      <c r="D197" s="810" t="s">
        <v>1188</v>
      </c>
      <c r="E197" s="811" t="s">
        <v>791</v>
      </c>
      <c r="F197" s="727" t="s">
        <v>780</v>
      </c>
      <c r="G197" s="727" t="s">
        <v>1071</v>
      </c>
      <c r="H197" s="727" t="s">
        <v>538</v>
      </c>
      <c r="I197" s="727" t="s">
        <v>1072</v>
      </c>
      <c r="J197" s="727" t="s">
        <v>1073</v>
      </c>
      <c r="K197" s="727" t="s">
        <v>1074</v>
      </c>
      <c r="L197" s="728">
        <v>0</v>
      </c>
      <c r="M197" s="728">
        <v>0</v>
      </c>
      <c r="N197" s="727">
        <v>3</v>
      </c>
      <c r="O197" s="812">
        <v>3</v>
      </c>
      <c r="P197" s="728">
        <v>0</v>
      </c>
      <c r="Q197" s="745"/>
      <c r="R197" s="727">
        <v>3</v>
      </c>
      <c r="S197" s="745">
        <v>1</v>
      </c>
      <c r="T197" s="812">
        <v>3</v>
      </c>
      <c r="U197" s="768">
        <v>1</v>
      </c>
    </row>
    <row r="198" spans="1:21" ht="14.4" customHeight="1" x14ac:dyDescent="0.3">
      <c r="A198" s="726">
        <v>22</v>
      </c>
      <c r="B198" s="727" t="s">
        <v>779</v>
      </c>
      <c r="C198" s="727" t="s">
        <v>783</v>
      </c>
      <c r="D198" s="810" t="s">
        <v>1188</v>
      </c>
      <c r="E198" s="811" t="s">
        <v>791</v>
      </c>
      <c r="F198" s="727" t="s">
        <v>780</v>
      </c>
      <c r="G198" s="727" t="s">
        <v>945</v>
      </c>
      <c r="H198" s="727" t="s">
        <v>583</v>
      </c>
      <c r="I198" s="727" t="s">
        <v>946</v>
      </c>
      <c r="J198" s="727" t="s">
        <v>947</v>
      </c>
      <c r="K198" s="727" t="s">
        <v>948</v>
      </c>
      <c r="L198" s="728">
        <v>133.94</v>
      </c>
      <c r="M198" s="728">
        <v>133.94</v>
      </c>
      <c r="N198" s="727">
        <v>1</v>
      </c>
      <c r="O198" s="812">
        <v>0.5</v>
      </c>
      <c r="P198" s="728">
        <v>133.94</v>
      </c>
      <c r="Q198" s="745">
        <v>1</v>
      </c>
      <c r="R198" s="727">
        <v>1</v>
      </c>
      <c r="S198" s="745">
        <v>1</v>
      </c>
      <c r="T198" s="812">
        <v>0.5</v>
      </c>
      <c r="U198" s="768">
        <v>1</v>
      </c>
    </row>
    <row r="199" spans="1:21" ht="14.4" customHeight="1" x14ac:dyDescent="0.3">
      <c r="A199" s="726">
        <v>22</v>
      </c>
      <c r="B199" s="727" t="s">
        <v>779</v>
      </c>
      <c r="C199" s="727" t="s">
        <v>783</v>
      </c>
      <c r="D199" s="810" t="s">
        <v>1188</v>
      </c>
      <c r="E199" s="811" t="s">
        <v>791</v>
      </c>
      <c r="F199" s="727" t="s">
        <v>780</v>
      </c>
      <c r="G199" s="727" t="s">
        <v>822</v>
      </c>
      <c r="H199" s="727" t="s">
        <v>538</v>
      </c>
      <c r="I199" s="727" t="s">
        <v>823</v>
      </c>
      <c r="J199" s="727" t="s">
        <v>824</v>
      </c>
      <c r="K199" s="727" t="s">
        <v>825</v>
      </c>
      <c r="L199" s="728">
        <v>0</v>
      </c>
      <c r="M199" s="728">
        <v>0</v>
      </c>
      <c r="N199" s="727">
        <v>18</v>
      </c>
      <c r="O199" s="812">
        <v>13</v>
      </c>
      <c r="P199" s="728">
        <v>0</v>
      </c>
      <c r="Q199" s="745"/>
      <c r="R199" s="727">
        <v>18</v>
      </c>
      <c r="S199" s="745">
        <v>1</v>
      </c>
      <c r="T199" s="812">
        <v>13</v>
      </c>
      <c r="U199" s="768">
        <v>1</v>
      </c>
    </row>
    <row r="200" spans="1:21" ht="14.4" customHeight="1" x14ac:dyDescent="0.3">
      <c r="A200" s="726">
        <v>22</v>
      </c>
      <c r="B200" s="727" t="s">
        <v>779</v>
      </c>
      <c r="C200" s="727" t="s">
        <v>783</v>
      </c>
      <c r="D200" s="810" t="s">
        <v>1188</v>
      </c>
      <c r="E200" s="811" t="s">
        <v>792</v>
      </c>
      <c r="F200" s="727" t="s">
        <v>780</v>
      </c>
      <c r="G200" s="727" t="s">
        <v>1027</v>
      </c>
      <c r="H200" s="727" t="s">
        <v>538</v>
      </c>
      <c r="I200" s="727" t="s">
        <v>1075</v>
      </c>
      <c r="J200" s="727" t="s">
        <v>1076</v>
      </c>
      <c r="K200" s="727" t="s">
        <v>1077</v>
      </c>
      <c r="L200" s="728">
        <v>98.75</v>
      </c>
      <c r="M200" s="728">
        <v>197.5</v>
      </c>
      <c r="N200" s="727">
        <v>2</v>
      </c>
      <c r="O200" s="812">
        <v>1</v>
      </c>
      <c r="P200" s="728">
        <v>197.5</v>
      </c>
      <c r="Q200" s="745">
        <v>1</v>
      </c>
      <c r="R200" s="727">
        <v>2</v>
      </c>
      <c r="S200" s="745">
        <v>1</v>
      </c>
      <c r="T200" s="812">
        <v>1</v>
      </c>
      <c r="U200" s="768">
        <v>1</v>
      </c>
    </row>
    <row r="201" spans="1:21" ht="14.4" customHeight="1" x14ac:dyDescent="0.3">
      <c r="A201" s="726">
        <v>22</v>
      </c>
      <c r="B201" s="727" t="s">
        <v>779</v>
      </c>
      <c r="C201" s="727" t="s">
        <v>783</v>
      </c>
      <c r="D201" s="810" t="s">
        <v>1188</v>
      </c>
      <c r="E201" s="811" t="s">
        <v>792</v>
      </c>
      <c r="F201" s="727" t="s">
        <v>780</v>
      </c>
      <c r="G201" s="727" t="s">
        <v>1027</v>
      </c>
      <c r="H201" s="727" t="s">
        <v>538</v>
      </c>
      <c r="I201" s="727" t="s">
        <v>1078</v>
      </c>
      <c r="J201" s="727" t="s">
        <v>1076</v>
      </c>
      <c r="K201" s="727" t="s">
        <v>1079</v>
      </c>
      <c r="L201" s="728">
        <v>0</v>
      </c>
      <c r="M201" s="728">
        <v>0</v>
      </c>
      <c r="N201" s="727">
        <v>1</v>
      </c>
      <c r="O201" s="812">
        <v>1</v>
      </c>
      <c r="P201" s="728">
        <v>0</v>
      </c>
      <c r="Q201" s="745"/>
      <c r="R201" s="727">
        <v>1</v>
      </c>
      <c r="S201" s="745">
        <v>1</v>
      </c>
      <c r="T201" s="812">
        <v>1</v>
      </c>
      <c r="U201" s="768">
        <v>1</v>
      </c>
    </row>
    <row r="202" spans="1:21" ht="14.4" customHeight="1" x14ac:dyDescent="0.3">
      <c r="A202" s="726">
        <v>22</v>
      </c>
      <c r="B202" s="727" t="s">
        <v>779</v>
      </c>
      <c r="C202" s="727" t="s">
        <v>783</v>
      </c>
      <c r="D202" s="810" t="s">
        <v>1188</v>
      </c>
      <c r="E202" s="811" t="s">
        <v>793</v>
      </c>
      <c r="F202" s="727" t="s">
        <v>780</v>
      </c>
      <c r="G202" s="727" t="s">
        <v>798</v>
      </c>
      <c r="H202" s="727" t="s">
        <v>583</v>
      </c>
      <c r="I202" s="727" t="s">
        <v>851</v>
      </c>
      <c r="J202" s="727" t="s">
        <v>733</v>
      </c>
      <c r="K202" s="727" t="s">
        <v>852</v>
      </c>
      <c r="L202" s="728">
        <v>69.55</v>
      </c>
      <c r="M202" s="728">
        <v>69.55</v>
      </c>
      <c r="N202" s="727">
        <v>1</v>
      </c>
      <c r="O202" s="812">
        <v>1</v>
      </c>
      <c r="P202" s="728">
        <v>69.55</v>
      </c>
      <c r="Q202" s="745">
        <v>1</v>
      </c>
      <c r="R202" s="727">
        <v>1</v>
      </c>
      <c r="S202" s="745">
        <v>1</v>
      </c>
      <c r="T202" s="812">
        <v>1</v>
      </c>
      <c r="U202" s="768">
        <v>1</v>
      </c>
    </row>
    <row r="203" spans="1:21" ht="14.4" customHeight="1" x14ac:dyDescent="0.3">
      <c r="A203" s="726">
        <v>22</v>
      </c>
      <c r="B203" s="727" t="s">
        <v>779</v>
      </c>
      <c r="C203" s="727" t="s">
        <v>783</v>
      </c>
      <c r="D203" s="810" t="s">
        <v>1188</v>
      </c>
      <c r="E203" s="811" t="s">
        <v>793</v>
      </c>
      <c r="F203" s="727" t="s">
        <v>780</v>
      </c>
      <c r="G203" s="727" t="s">
        <v>798</v>
      </c>
      <c r="H203" s="727" t="s">
        <v>583</v>
      </c>
      <c r="I203" s="727" t="s">
        <v>732</v>
      </c>
      <c r="J203" s="727" t="s">
        <v>733</v>
      </c>
      <c r="K203" s="727" t="s">
        <v>734</v>
      </c>
      <c r="L203" s="728">
        <v>88.51</v>
      </c>
      <c r="M203" s="728">
        <v>88.51</v>
      </c>
      <c r="N203" s="727">
        <v>1</v>
      </c>
      <c r="O203" s="812">
        <v>1</v>
      </c>
      <c r="P203" s="728">
        <v>88.51</v>
      </c>
      <c r="Q203" s="745">
        <v>1</v>
      </c>
      <c r="R203" s="727">
        <v>1</v>
      </c>
      <c r="S203" s="745">
        <v>1</v>
      </c>
      <c r="T203" s="812">
        <v>1</v>
      </c>
      <c r="U203" s="768">
        <v>1</v>
      </c>
    </row>
    <row r="204" spans="1:21" ht="14.4" customHeight="1" x14ac:dyDescent="0.3">
      <c r="A204" s="726">
        <v>22</v>
      </c>
      <c r="B204" s="727" t="s">
        <v>779</v>
      </c>
      <c r="C204" s="727" t="s">
        <v>783</v>
      </c>
      <c r="D204" s="810" t="s">
        <v>1188</v>
      </c>
      <c r="E204" s="811" t="s">
        <v>793</v>
      </c>
      <c r="F204" s="727" t="s">
        <v>780</v>
      </c>
      <c r="G204" s="727" t="s">
        <v>798</v>
      </c>
      <c r="H204" s="727" t="s">
        <v>583</v>
      </c>
      <c r="I204" s="727" t="s">
        <v>799</v>
      </c>
      <c r="J204" s="727" t="s">
        <v>733</v>
      </c>
      <c r="K204" s="727" t="s">
        <v>800</v>
      </c>
      <c r="L204" s="728">
        <v>0</v>
      </c>
      <c r="M204" s="728">
        <v>0</v>
      </c>
      <c r="N204" s="727">
        <v>1</v>
      </c>
      <c r="O204" s="812">
        <v>1</v>
      </c>
      <c r="P204" s="728">
        <v>0</v>
      </c>
      <c r="Q204" s="745"/>
      <c r="R204" s="727">
        <v>1</v>
      </c>
      <c r="S204" s="745">
        <v>1</v>
      </c>
      <c r="T204" s="812">
        <v>1</v>
      </c>
      <c r="U204" s="768">
        <v>1</v>
      </c>
    </row>
    <row r="205" spans="1:21" ht="14.4" customHeight="1" x14ac:dyDescent="0.3">
      <c r="A205" s="726">
        <v>22</v>
      </c>
      <c r="B205" s="727" t="s">
        <v>779</v>
      </c>
      <c r="C205" s="727" t="s">
        <v>783</v>
      </c>
      <c r="D205" s="810" t="s">
        <v>1188</v>
      </c>
      <c r="E205" s="811" t="s">
        <v>793</v>
      </c>
      <c r="F205" s="727" t="s">
        <v>780</v>
      </c>
      <c r="G205" s="727" t="s">
        <v>798</v>
      </c>
      <c r="H205" s="727" t="s">
        <v>583</v>
      </c>
      <c r="I205" s="727" t="s">
        <v>735</v>
      </c>
      <c r="J205" s="727" t="s">
        <v>736</v>
      </c>
      <c r="K205" s="727" t="s">
        <v>737</v>
      </c>
      <c r="L205" s="728">
        <v>98.78</v>
      </c>
      <c r="M205" s="728">
        <v>197.56</v>
      </c>
      <c r="N205" s="727">
        <v>2</v>
      </c>
      <c r="O205" s="812">
        <v>1</v>
      </c>
      <c r="P205" s="728"/>
      <c r="Q205" s="745">
        <v>0</v>
      </c>
      <c r="R205" s="727"/>
      <c r="S205" s="745">
        <v>0</v>
      </c>
      <c r="T205" s="812"/>
      <c r="U205" s="768">
        <v>0</v>
      </c>
    </row>
    <row r="206" spans="1:21" ht="14.4" customHeight="1" x14ac:dyDescent="0.3">
      <c r="A206" s="726">
        <v>22</v>
      </c>
      <c r="B206" s="727" t="s">
        <v>779</v>
      </c>
      <c r="C206" s="727" t="s">
        <v>783</v>
      </c>
      <c r="D206" s="810" t="s">
        <v>1188</v>
      </c>
      <c r="E206" s="811" t="s">
        <v>793</v>
      </c>
      <c r="F206" s="727" t="s">
        <v>780</v>
      </c>
      <c r="G206" s="727" t="s">
        <v>798</v>
      </c>
      <c r="H206" s="727" t="s">
        <v>583</v>
      </c>
      <c r="I206" s="727" t="s">
        <v>801</v>
      </c>
      <c r="J206" s="727" t="s">
        <v>736</v>
      </c>
      <c r="K206" s="727" t="s">
        <v>802</v>
      </c>
      <c r="L206" s="728">
        <v>118.54</v>
      </c>
      <c r="M206" s="728">
        <v>237.08</v>
      </c>
      <c r="N206" s="727">
        <v>2</v>
      </c>
      <c r="O206" s="812">
        <v>1.5</v>
      </c>
      <c r="P206" s="728"/>
      <c r="Q206" s="745">
        <v>0</v>
      </c>
      <c r="R206" s="727"/>
      <c r="S206" s="745">
        <v>0</v>
      </c>
      <c r="T206" s="812"/>
      <c r="U206" s="768">
        <v>0</v>
      </c>
    </row>
    <row r="207" spans="1:21" ht="14.4" customHeight="1" x14ac:dyDescent="0.3">
      <c r="A207" s="726">
        <v>22</v>
      </c>
      <c r="B207" s="727" t="s">
        <v>779</v>
      </c>
      <c r="C207" s="727" t="s">
        <v>783</v>
      </c>
      <c r="D207" s="810" t="s">
        <v>1188</v>
      </c>
      <c r="E207" s="811" t="s">
        <v>793</v>
      </c>
      <c r="F207" s="727" t="s">
        <v>780</v>
      </c>
      <c r="G207" s="727" t="s">
        <v>798</v>
      </c>
      <c r="H207" s="727" t="s">
        <v>583</v>
      </c>
      <c r="I207" s="727" t="s">
        <v>801</v>
      </c>
      <c r="J207" s="727" t="s">
        <v>736</v>
      </c>
      <c r="K207" s="727" t="s">
        <v>802</v>
      </c>
      <c r="L207" s="728">
        <v>126.27</v>
      </c>
      <c r="M207" s="728">
        <v>126.27</v>
      </c>
      <c r="N207" s="727">
        <v>1</v>
      </c>
      <c r="O207" s="812">
        <v>1</v>
      </c>
      <c r="P207" s="728"/>
      <c r="Q207" s="745">
        <v>0</v>
      </c>
      <c r="R207" s="727"/>
      <c r="S207" s="745">
        <v>0</v>
      </c>
      <c r="T207" s="812"/>
      <c r="U207" s="768">
        <v>0</v>
      </c>
    </row>
    <row r="208" spans="1:21" ht="14.4" customHeight="1" x14ac:dyDescent="0.3">
      <c r="A208" s="726">
        <v>22</v>
      </c>
      <c r="B208" s="727" t="s">
        <v>779</v>
      </c>
      <c r="C208" s="727" t="s">
        <v>783</v>
      </c>
      <c r="D208" s="810" t="s">
        <v>1188</v>
      </c>
      <c r="E208" s="811" t="s">
        <v>793</v>
      </c>
      <c r="F208" s="727" t="s">
        <v>780</v>
      </c>
      <c r="G208" s="727" t="s">
        <v>798</v>
      </c>
      <c r="H208" s="727" t="s">
        <v>583</v>
      </c>
      <c r="I208" s="727" t="s">
        <v>841</v>
      </c>
      <c r="J208" s="727" t="s">
        <v>736</v>
      </c>
      <c r="K208" s="727" t="s">
        <v>804</v>
      </c>
      <c r="L208" s="728">
        <v>59.27</v>
      </c>
      <c r="M208" s="728">
        <v>59.27</v>
      </c>
      <c r="N208" s="727">
        <v>1</v>
      </c>
      <c r="O208" s="812">
        <v>1</v>
      </c>
      <c r="P208" s="728">
        <v>59.27</v>
      </c>
      <c r="Q208" s="745">
        <v>1</v>
      </c>
      <c r="R208" s="727">
        <v>1</v>
      </c>
      <c r="S208" s="745">
        <v>1</v>
      </c>
      <c r="T208" s="812">
        <v>1</v>
      </c>
      <c r="U208" s="768">
        <v>1</v>
      </c>
    </row>
    <row r="209" spans="1:21" ht="14.4" customHeight="1" x14ac:dyDescent="0.3">
      <c r="A209" s="726">
        <v>22</v>
      </c>
      <c r="B209" s="727" t="s">
        <v>779</v>
      </c>
      <c r="C209" s="727" t="s">
        <v>783</v>
      </c>
      <c r="D209" s="810" t="s">
        <v>1188</v>
      </c>
      <c r="E209" s="811" t="s">
        <v>793</v>
      </c>
      <c r="F209" s="727" t="s">
        <v>780</v>
      </c>
      <c r="G209" s="727" t="s">
        <v>798</v>
      </c>
      <c r="H209" s="727" t="s">
        <v>583</v>
      </c>
      <c r="I209" s="727" t="s">
        <v>740</v>
      </c>
      <c r="J209" s="727" t="s">
        <v>736</v>
      </c>
      <c r="K209" s="727" t="s">
        <v>741</v>
      </c>
      <c r="L209" s="728">
        <v>79.03</v>
      </c>
      <c r="M209" s="728">
        <v>237.09</v>
      </c>
      <c r="N209" s="727">
        <v>3</v>
      </c>
      <c r="O209" s="812">
        <v>2.5</v>
      </c>
      <c r="P209" s="728">
        <v>79.03</v>
      </c>
      <c r="Q209" s="745">
        <v>0.33333333333333331</v>
      </c>
      <c r="R209" s="727">
        <v>1</v>
      </c>
      <c r="S209" s="745">
        <v>0.33333333333333331</v>
      </c>
      <c r="T209" s="812">
        <v>1</v>
      </c>
      <c r="U209" s="768">
        <v>0.4</v>
      </c>
    </row>
    <row r="210" spans="1:21" ht="14.4" customHeight="1" x14ac:dyDescent="0.3">
      <c r="A210" s="726">
        <v>22</v>
      </c>
      <c r="B210" s="727" t="s">
        <v>779</v>
      </c>
      <c r="C210" s="727" t="s">
        <v>783</v>
      </c>
      <c r="D210" s="810" t="s">
        <v>1188</v>
      </c>
      <c r="E210" s="811" t="s">
        <v>793</v>
      </c>
      <c r="F210" s="727" t="s">
        <v>780</v>
      </c>
      <c r="G210" s="727" t="s">
        <v>798</v>
      </c>
      <c r="H210" s="727" t="s">
        <v>583</v>
      </c>
      <c r="I210" s="727" t="s">
        <v>738</v>
      </c>
      <c r="J210" s="727" t="s">
        <v>736</v>
      </c>
      <c r="K210" s="727" t="s">
        <v>739</v>
      </c>
      <c r="L210" s="728">
        <v>46.07</v>
      </c>
      <c r="M210" s="728">
        <v>92.14</v>
      </c>
      <c r="N210" s="727">
        <v>2</v>
      </c>
      <c r="O210" s="812">
        <v>2</v>
      </c>
      <c r="P210" s="728">
        <v>46.07</v>
      </c>
      <c r="Q210" s="745">
        <v>0.5</v>
      </c>
      <c r="R210" s="727">
        <v>1</v>
      </c>
      <c r="S210" s="745">
        <v>0.5</v>
      </c>
      <c r="T210" s="812">
        <v>1</v>
      </c>
      <c r="U210" s="768">
        <v>0.5</v>
      </c>
    </row>
    <row r="211" spans="1:21" ht="14.4" customHeight="1" x14ac:dyDescent="0.3">
      <c r="A211" s="726">
        <v>22</v>
      </c>
      <c r="B211" s="727" t="s">
        <v>779</v>
      </c>
      <c r="C211" s="727" t="s">
        <v>783</v>
      </c>
      <c r="D211" s="810" t="s">
        <v>1188</v>
      </c>
      <c r="E211" s="811" t="s">
        <v>793</v>
      </c>
      <c r="F211" s="727" t="s">
        <v>780</v>
      </c>
      <c r="G211" s="727" t="s">
        <v>798</v>
      </c>
      <c r="H211" s="727" t="s">
        <v>583</v>
      </c>
      <c r="I211" s="727" t="s">
        <v>738</v>
      </c>
      <c r="J211" s="727" t="s">
        <v>736</v>
      </c>
      <c r="K211" s="727" t="s">
        <v>739</v>
      </c>
      <c r="L211" s="728">
        <v>49.08</v>
      </c>
      <c r="M211" s="728">
        <v>49.08</v>
      </c>
      <c r="N211" s="727">
        <v>1</v>
      </c>
      <c r="O211" s="812">
        <v>1</v>
      </c>
      <c r="P211" s="728">
        <v>49.08</v>
      </c>
      <c r="Q211" s="745">
        <v>1</v>
      </c>
      <c r="R211" s="727">
        <v>1</v>
      </c>
      <c r="S211" s="745">
        <v>1</v>
      </c>
      <c r="T211" s="812">
        <v>1</v>
      </c>
      <c r="U211" s="768">
        <v>1</v>
      </c>
    </row>
    <row r="212" spans="1:21" ht="14.4" customHeight="1" x14ac:dyDescent="0.3">
      <c r="A212" s="726">
        <v>22</v>
      </c>
      <c r="B212" s="727" t="s">
        <v>779</v>
      </c>
      <c r="C212" s="727" t="s">
        <v>783</v>
      </c>
      <c r="D212" s="810" t="s">
        <v>1188</v>
      </c>
      <c r="E212" s="811" t="s">
        <v>793</v>
      </c>
      <c r="F212" s="727" t="s">
        <v>780</v>
      </c>
      <c r="G212" s="727" t="s">
        <v>1080</v>
      </c>
      <c r="H212" s="727" t="s">
        <v>583</v>
      </c>
      <c r="I212" s="727" t="s">
        <v>1081</v>
      </c>
      <c r="J212" s="727" t="s">
        <v>1082</v>
      </c>
      <c r="K212" s="727" t="s">
        <v>1083</v>
      </c>
      <c r="L212" s="728">
        <v>96.84</v>
      </c>
      <c r="M212" s="728">
        <v>96.84</v>
      </c>
      <c r="N212" s="727">
        <v>1</v>
      </c>
      <c r="O212" s="812">
        <v>0.5</v>
      </c>
      <c r="P212" s="728">
        <v>96.84</v>
      </c>
      <c r="Q212" s="745">
        <v>1</v>
      </c>
      <c r="R212" s="727">
        <v>1</v>
      </c>
      <c r="S212" s="745">
        <v>1</v>
      </c>
      <c r="T212" s="812">
        <v>0.5</v>
      </c>
      <c r="U212" s="768">
        <v>1</v>
      </c>
    </row>
    <row r="213" spans="1:21" ht="14.4" customHeight="1" x14ac:dyDescent="0.3">
      <c r="A213" s="726">
        <v>22</v>
      </c>
      <c r="B213" s="727" t="s">
        <v>779</v>
      </c>
      <c r="C213" s="727" t="s">
        <v>783</v>
      </c>
      <c r="D213" s="810" t="s">
        <v>1188</v>
      </c>
      <c r="E213" s="811" t="s">
        <v>793</v>
      </c>
      <c r="F213" s="727" t="s">
        <v>780</v>
      </c>
      <c r="G213" s="727" t="s">
        <v>808</v>
      </c>
      <c r="H213" s="727" t="s">
        <v>538</v>
      </c>
      <c r="I213" s="727" t="s">
        <v>843</v>
      </c>
      <c r="J213" s="727" t="s">
        <v>844</v>
      </c>
      <c r="K213" s="727" t="s">
        <v>845</v>
      </c>
      <c r="L213" s="728">
        <v>0</v>
      </c>
      <c r="M213" s="728">
        <v>0</v>
      </c>
      <c r="N213" s="727">
        <v>1</v>
      </c>
      <c r="O213" s="812">
        <v>0.5</v>
      </c>
      <c r="P213" s="728">
        <v>0</v>
      </c>
      <c r="Q213" s="745"/>
      <c r="R213" s="727">
        <v>1</v>
      </c>
      <c r="S213" s="745">
        <v>1</v>
      </c>
      <c r="T213" s="812">
        <v>0.5</v>
      </c>
      <c r="U213" s="768">
        <v>1</v>
      </c>
    </row>
    <row r="214" spans="1:21" ht="14.4" customHeight="1" x14ac:dyDescent="0.3">
      <c r="A214" s="726">
        <v>22</v>
      </c>
      <c r="B214" s="727" t="s">
        <v>779</v>
      </c>
      <c r="C214" s="727" t="s">
        <v>783</v>
      </c>
      <c r="D214" s="810" t="s">
        <v>1188</v>
      </c>
      <c r="E214" s="811" t="s">
        <v>794</v>
      </c>
      <c r="F214" s="727" t="s">
        <v>780</v>
      </c>
      <c r="G214" s="727" t="s">
        <v>974</v>
      </c>
      <c r="H214" s="727" t="s">
        <v>538</v>
      </c>
      <c r="I214" s="727" t="s">
        <v>975</v>
      </c>
      <c r="J214" s="727" t="s">
        <v>976</v>
      </c>
      <c r="K214" s="727" t="s">
        <v>977</v>
      </c>
      <c r="L214" s="728">
        <v>35.11</v>
      </c>
      <c r="M214" s="728">
        <v>105.33</v>
      </c>
      <c r="N214" s="727">
        <v>3</v>
      </c>
      <c r="O214" s="812">
        <v>0.5</v>
      </c>
      <c r="P214" s="728"/>
      <c r="Q214" s="745">
        <v>0</v>
      </c>
      <c r="R214" s="727"/>
      <c r="S214" s="745">
        <v>0</v>
      </c>
      <c r="T214" s="812"/>
      <c r="U214" s="768">
        <v>0</v>
      </c>
    </row>
    <row r="215" spans="1:21" ht="14.4" customHeight="1" x14ac:dyDescent="0.3">
      <c r="A215" s="726">
        <v>22</v>
      </c>
      <c r="B215" s="727" t="s">
        <v>779</v>
      </c>
      <c r="C215" s="727" t="s">
        <v>783</v>
      </c>
      <c r="D215" s="810" t="s">
        <v>1188</v>
      </c>
      <c r="E215" s="811" t="s">
        <v>794</v>
      </c>
      <c r="F215" s="727" t="s">
        <v>780</v>
      </c>
      <c r="G215" s="727" t="s">
        <v>1084</v>
      </c>
      <c r="H215" s="727" t="s">
        <v>583</v>
      </c>
      <c r="I215" s="727" t="s">
        <v>1085</v>
      </c>
      <c r="J215" s="727" t="s">
        <v>1086</v>
      </c>
      <c r="K215" s="727" t="s">
        <v>1087</v>
      </c>
      <c r="L215" s="728">
        <v>4.7</v>
      </c>
      <c r="M215" s="728">
        <v>4.7</v>
      </c>
      <c r="N215" s="727">
        <v>1</v>
      </c>
      <c r="O215" s="812">
        <v>1</v>
      </c>
      <c r="P215" s="728">
        <v>4.7</v>
      </c>
      <c r="Q215" s="745">
        <v>1</v>
      </c>
      <c r="R215" s="727">
        <v>1</v>
      </c>
      <c r="S215" s="745">
        <v>1</v>
      </c>
      <c r="T215" s="812">
        <v>1</v>
      </c>
      <c r="U215" s="768">
        <v>1</v>
      </c>
    </row>
    <row r="216" spans="1:21" ht="14.4" customHeight="1" x14ac:dyDescent="0.3">
      <c r="A216" s="726">
        <v>22</v>
      </c>
      <c r="B216" s="727" t="s">
        <v>779</v>
      </c>
      <c r="C216" s="727" t="s">
        <v>783</v>
      </c>
      <c r="D216" s="810" t="s">
        <v>1188</v>
      </c>
      <c r="E216" s="811" t="s">
        <v>794</v>
      </c>
      <c r="F216" s="727" t="s">
        <v>780</v>
      </c>
      <c r="G216" s="727" t="s">
        <v>1088</v>
      </c>
      <c r="H216" s="727" t="s">
        <v>538</v>
      </c>
      <c r="I216" s="727" t="s">
        <v>1089</v>
      </c>
      <c r="J216" s="727" t="s">
        <v>1090</v>
      </c>
      <c r="K216" s="727" t="s">
        <v>1091</v>
      </c>
      <c r="L216" s="728">
        <v>87.77</v>
      </c>
      <c r="M216" s="728">
        <v>87.77</v>
      </c>
      <c r="N216" s="727">
        <v>1</v>
      </c>
      <c r="O216" s="812">
        <v>1</v>
      </c>
      <c r="P216" s="728">
        <v>87.77</v>
      </c>
      <c r="Q216" s="745">
        <v>1</v>
      </c>
      <c r="R216" s="727">
        <v>1</v>
      </c>
      <c r="S216" s="745">
        <v>1</v>
      </c>
      <c r="T216" s="812">
        <v>1</v>
      </c>
      <c r="U216" s="768">
        <v>1</v>
      </c>
    </row>
    <row r="217" spans="1:21" ht="14.4" customHeight="1" x14ac:dyDescent="0.3">
      <c r="A217" s="726">
        <v>22</v>
      </c>
      <c r="B217" s="727" t="s">
        <v>779</v>
      </c>
      <c r="C217" s="727" t="s">
        <v>783</v>
      </c>
      <c r="D217" s="810" t="s">
        <v>1188</v>
      </c>
      <c r="E217" s="811" t="s">
        <v>794</v>
      </c>
      <c r="F217" s="727" t="s">
        <v>780</v>
      </c>
      <c r="G217" s="727" t="s">
        <v>868</v>
      </c>
      <c r="H217" s="727" t="s">
        <v>583</v>
      </c>
      <c r="I217" s="727" t="s">
        <v>1092</v>
      </c>
      <c r="J217" s="727" t="s">
        <v>870</v>
      </c>
      <c r="K217" s="727" t="s">
        <v>871</v>
      </c>
      <c r="L217" s="728">
        <v>154.36000000000001</v>
      </c>
      <c r="M217" s="728">
        <v>154.36000000000001</v>
      </c>
      <c r="N217" s="727">
        <v>1</v>
      </c>
      <c r="O217" s="812">
        <v>1</v>
      </c>
      <c r="P217" s="728">
        <v>154.36000000000001</v>
      </c>
      <c r="Q217" s="745">
        <v>1</v>
      </c>
      <c r="R217" s="727">
        <v>1</v>
      </c>
      <c r="S217" s="745">
        <v>1</v>
      </c>
      <c r="T217" s="812">
        <v>1</v>
      </c>
      <c r="U217" s="768">
        <v>1</v>
      </c>
    </row>
    <row r="218" spans="1:21" ht="14.4" customHeight="1" x14ac:dyDescent="0.3">
      <c r="A218" s="726">
        <v>22</v>
      </c>
      <c r="B218" s="727" t="s">
        <v>779</v>
      </c>
      <c r="C218" s="727" t="s">
        <v>783</v>
      </c>
      <c r="D218" s="810" t="s">
        <v>1188</v>
      </c>
      <c r="E218" s="811" t="s">
        <v>794</v>
      </c>
      <c r="F218" s="727" t="s">
        <v>780</v>
      </c>
      <c r="G218" s="727" t="s">
        <v>868</v>
      </c>
      <c r="H218" s="727" t="s">
        <v>538</v>
      </c>
      <c r="I218" s="727" t="s">
        <v>1093</v>
      </c>
      <c r="J218" s="727" t="s">
        <v>1094</v>
      </c>
      <c r="K218" s="727" t="s">
        <v>871</v>
      </c>
      <c r="L218" s="728">
        <v>154.36000000000001</v>
      </c>
      <c r="M218" s="728">
        <v>154.36000000000001</v>
      </c>
      <c r="N218" s="727">
        <v>1</v>
      </c>
      <c r="O218" s="812">
        <v>1</v>
      </c>
      <c r="P218" s="728">
        <v>154.36000000000001</v>
      </c>
      <c r="Q218" s="745">
        <v>1</v>
      </c>
      <c r="R218" s="727">
        <v>1</v>
      </c>
      <c r="S218" s="745">
        <v>1</v>
      </c>
      <c r="T218" s="812">
        <v>1</v>
      </c>
      <c r="U218" s="768">
        <v>1</v>
      </c>
    </row>
    <row r="219" spans="1:21" ht="14.4" customHeight="1" x14ac:dyDescent="0.3">
      <c r="A219" s="726">
        <v>22</v>
      </c>
      <c r="B219" s="727" t="s">
        <v>779</v>
      </c>
      <c r="C219" s="727" t="s">
        <v>783</v>
      </c>
      <c r="D219" s="810" t="s">
        <v>1188</v>
      </c>
      <c r="E219" s="811" t="s">
        <v>794</v>
      </c>
      <c r="F219" s="727" t="s">
        <v>780</v>
      </c>
      <c r="G219" s="727" t="s">
        <v>826</v>
      </c>
      <c r="H219" s="727" t="s">
        <v>538</v>
      </c>
      <c r="I219" s="727" t="s">
        <v>1095</v>
      </c>
      <c r="J219" s="727" t="s">
        <v>1096</v>
      </c>
      <c r="K219" s="727" t="s">
        <v>1097</v>
      </c>
      <c r="L219" s="728">
        <v>35.11</v>
      </c>
      <c r="M219" s="728">
        <v>70.22</v>
      </c>
      <c r="N219" s="727">
        <v>2</v>
      </c>
      <c r="O219" s="812">
        <v>0.5</v>
      </c>
      <c r="P219" s="728"/>
      <c r="Q219" s="745">
        <v>0</v>
      </c>
      <c r="R219" s="727"/>
      <c r="S219" s="745">
        <v>0</v>
      </c>
      <c r="T219" s="812"/>
      <c r="U219" s="768">
        <v>0</v>
      </c>
    </row>
    <row r="220" spans="1:21" ht="14.4" customHeight="1" x14ac:dyDescent="0.3">
      <c r="A220" s="726">
        <v>22</v>
      </c>
      <c r="B220" s="727" t="s">
        <v>779</v>
      </c>
      <c r="C220" s="727" t="s">
        <v>783</v>
      </c>
      <c r="D220" s="810" t="s">
        <v>1188</v>
      </c>
      <c r="E220" s="811" t="s">
        <v>794</v>
      </c>
      <c r="F220" s="727" t="s">
        <v>780</v>
      </c>
      <c r="G220" s="727" t="s">
        <v>1098</v>
      </c>
      <c r="H220" s="727" t="s">
        <v>538</v>
      </c>
      <c r="I220" s="727" t="s">
        <v>1099</v>
      </c>
      <c r="J220" s="727" t="s">
        <v>1100</v>
      </c>
      <c r="K220" s="727" t="s">
        <v>1101</v>
      </c>
      <c r="L220" s="728">
        <v>0</v>
      </c>
      <c r="M220" s="728">
        <v>0</v>
      </c>
      <c r="N220" s="727">
        <v>2</v>
      </c>
      <c r="O220" s="812">
        <v>1.5</v>
      </c>
      <c r="P220" s="728">
        <v>0</v>
      </c>
      <c r="Q220" s="745"/>
      <c r="R220" s="727">
        <v>2</v>
      </c>
      <c r="S220" s="745">
        <v>1</v>
      </c>
      <c r="T220" s="812">
        <v>1.5</v>
      </c>
      <c r="U220" s="768">
        <v>1</v>
      </c>
    </row>
    <row r="221" spans="1:21" ht="14.4" customHeight="1" x14ac:dyDescent="0.3">
      <c r="A221" s="726">
        <v>22</v>
      </c>
      <c r="B221" s="727" t="s">
        <v>779</v>
      </c>
      <c r="C221" s="727" t="s">
        <v>783</v>
      </c>
      <c r="D221" s="810" t="s">
        <v>1188</v>
      </c>
      <c r="E221" s="811" t="s">
        <v>794</v>
      </c>
      <c r="F221" s="727" t="s">
        <v>780</v>
      </c>
      <c r="G221" s="727" t="s">
        <v>1102</v>
      </c>
      <c r="H221" s="727" t="s">
        <v>538</v>
      </c>
      <c r="I221" s="727" t="s">
        <v>1103</v>
      </c>
      <c r="J221" s="727" t="s">
        <v>1104</v>
      </c>
      <c r="K221" s="727" t="s">
        <v>1105</v>
      </c>
      <c r="L221" s="728">
        <v>3480.65</v>
      </c>
      <c r="M221" s="728">
        <v>3480.65</v>
      </c>
      <c r="N221" s="727">
        <v>1</v>
      </c>
      <c r="O221" s="812">
        <v>1</v>
      </c>
      <c r="P221" s="728">
        <v>3480.65</v>
      </c>
      <c r="Q221" s="745">
        <v>1</v>
      </c>
      <c r="R221" s="727">
        <v>1</v>
      </c>
      <c r="S221" s="745">
        <v>1</v>
      </c>
      <c r="T221" s="812">
        <v>1</v>
      </c>
      <c r="U221" s="768">
        <v>1</v>
      </c>
    </row>
    <row r="222" spans="1:21" ht="14.4" customHeight="1" x14ac:dyDescent="0.3">
      <c r="A222" s="726">
        <v>22</v>
      </c>
      <c r="B222" s="727" t="s">
        <v>779</v>
      </c>
      <c r="C222" s="727" t="s">
        <v>783</v>
      </c>
      <c r="D222" s="810" t="s">
        <v>1188</v>
      </c>
      <c r="E222" s="811" t="s">
        <v>794</v>
      </c>
      <c r="F222" s="727" t="s">
        <v>780</v>
      </c>
      <c r="G222" s="727" t="s">
        <v>1106</v>
      </c>
      <c r="H222" s="727" t="s">
        <v>538</v>
      </c>
      <c r="I222" s="727" t="s">
        <v>1107</v>
      </c>
      <c r="J222" s="727" t="s">
        <v>1108</v>
      </c>
      <c r="K222" s="727" t="s">
        <v>1109</v>
      </c>
      <c r="L222" s="728">
        <v>0</v>
      </c>
      <c r="M222" s="728">
        <v>0</v>
      </c>
      <c r="N222" s="727">
        <v>1</v>
      </c>
      <c r="O222" s="812">
        <v>1</v>
      </c>
      <c r="P222" s="728">
        <v>0</v>
      </c>
      <c r="Q222" s="745"/>
      <c r="R222" s="727">
        <v>1</v>
      </c>
      <c r="S222" s="745">
        <v>1</v>
      </c>
      <c r="T222" s="812">
        <v>1</v>
      </c>
      <c r="U222" s="768">
        <v>1</v>
      </c>
    </row>
    <row r="223" spans="1:21" ht="14.4" customHeight="1" x14ac:dyDescent="0.3">
      <c r="A223" s="726">
        <v>22</v>
      </c>
      <c r="B223" s="727" t="s">
        <v>779</v>
      </c>
      <c r="C223" s="727" t="s">
        <v>783</v>
      </c>
      <c r="D223" s="810" t="s">
        <v>1188</v>
      </c>
      <c r="E223" s="811" t="s">
        <v>794</v>
      </c>
      <c r="F223" s="727" t="s">
        <v>780</v>
      </c>
      <c r="G223" s="727" t="s">
        <v>1015</v>
      </c>
      <c r="H223" s="727" t="s">
        <v>538</v>
      </c>
      <c r="I223" s="727" t="s">
        <v>1016</v>
      </c>
      <c r="J223" s="727" t="s">
        <v>1017</v>
      </c>
      <c r="K223" s="727" t="s">
        <v>1018</v>
      </c>
      <c r="L223" s="728">
        <v>107.27</v>
      </c>
      <c r="M223" s="728">
        <v>321.81</v>
      </c>
      <c r="N223" s="727">
        <v>3</v>
      </c>
      <c r="O223" s="812">
        <v>2.5</v>
      </c>
      <c r="P223" s="728">
        <v>107.27</v>
      </c>
      <c r="Q223" s="745">
        <v>0.33333333333333331</v>
      </c>
      <c r="R223" s="727">
        <v>1</v>
      </c>
      <c r="S223" s="745">
        <v>0.33333333333333331</v>
      </c>
      <c r="T223" s="812">
        <v>0.5</v>
      </c>
      <c r="U223" s="768">
        <v>0.2</v>
      </c>
    </row>
    <row r="224" spans="1:21" ht="14.4" customHeight="1" x14ac:dyDescent="0.3">
      <c r="A224" s="726">
        <v>22</v>
      </c>
      <c r="B224" s="727" t="s">
        <v>779</v>
      </c>
      <c r="C224" s="727" t="s">
        <v>783</v>
      </c>
      <c r="D224" s="810" t="s">
        <v>1188</v>
      </c>
      <c r="E224" s="811" t="s">
        <v>794</v>
      </c>
      <c r="F224" s="727" t="s">
        <v>780</v>
      </c>
      <c r="G224" s="727" t="s">
        <v>893</v>
      </c>
      <c r="H224" s="727" t="s">
        <v>538</v>
      </c>
      <c r="I224" s="727" t="s">
        <v>1024</v>
      </c>
      <c r="J224" s="727" t="s">
        <v>1025</v>
      </c>
      <c r="K224" s="727" t="s">
        <v>1026</v>
      </c>
      <c r="L224" s="728">
        <v>89.91</v>
      </c>
      <c r="M224" s="728">
        <v>89.91</v>
      </c>
      <c r="N224" s="727">
        <v>1</v>
      </c>
      <c r="O224" s="812">
        <v>1</v>
      </c>
      <c r="P224" s="728">
        <v>89.91</v>
      </c>
      <c r="Q224" s="745">
        <v>1</v>
      </c>
      <c r="R224" s="727">
        <v>1</v>
      </c>
      <c r="S224" s="745">
        <v>1</v>
      </c>
      <c r="T224" s="812">
        <v>1</v>
      </c>
      <c r="U224" s="768">
        <v>1</v>
      </c>
    </row>
    <row r="225" spans="1:21" ht="14.4" customHeight="1" x14ac:dyDescent="0.3">
      <c r="A225" s="726">
        <v>22</v>
      </c>
      <c r="B225" s="727" t="s">
        <v>779</v>
      </c>
      <c r="C225" s="727" t="s">
        <v>783</v>
      </c>
      <c r="D225" s="810" t="s">
        <v>1188</v>
      </c>
      <c r="E225" s="811" t="s">
        <v>794</v>
      </c>
      <c r="F225" s="727" t="s">
        <v>780</v>
      </c>
      <c r="G225" s="727" t="s">
        <v>1110</v>
      </c>
      <c r="H225" s="727" t="s">
        <v>538</v>
      </c>
      <c r="I225" s="727" t="s">
        <v>1111</v>
      </c>
      <c r="J225" s="727" t="s">
        <v>1112</v>
      </c>
      <c r="K225" s="727" t="s">
        <v>1113</v>
      </c>
      <c r="L225" s="728">
        <v>1322.72</v>
      </c>
      <c r="M225" s="728">
        <v>1322.72</v>
      </c>
      <c r="N225" s="727">
        <v>1</v>
      </c>
      <c r="O225" s="812">
        <v>1</v>
      </c>
      <c r="P225" s="728">
        <v>1322.72</v>
      </c>
      <c r="Q225" s="745">
        <v>1</v>
      </c>
      <c r="R225" s="727">
        <v>1</v>
      </c>
      <c r="S225" s="745">
        <v>1</v>
      </c>
      <c r="T225" s="812">
        <v>1</v>
      </c>
      <c r="U225" s="768">
        <v>1</v>
      </c>
    </row>
    <row r="226" spans="1:21" ht="14.4" customHeight="1" x14ac:dyDescent="0.3">
      <c r="A226" s="726">
        <v>22</v>
      </c>
      <c r="B226" s="727" t="s">
        <v>779</v>
      </c>
      <c r="C226" s="727" t="s">
        <v>783</v>
      </c>
      <c r="D226" s="810" t="s">
        <v>1188</v>
      </c>
      <c r="E226" s="811" t="s">
        <v>794</v>
      </c>
      <c r="F226" s="727" t="s">
        <v>780</v>
      </c>
      <c r="G226" s="727" t="s">
        <v>1114</v>
      </c>
      <c r="H226" s="727" t="s">
        <v>583</v>
      </c>
      <c r="I226" s="727" t="s">
        <v>1115</v>
      </c>
      <c r="J226" s="727" t="s">
        <v>1116</v>
      </c>
      <c r="K226" s="727" t="s">
        <v>1117</v>
      </c>
      <c r="L226" s="728">
        <v>28.81</v>
      </c>
      <c r="M226" s="728">
        <v>28.81</v>
      </c>
      <c r="N226" s="727">
        <v>1</v>
      </c>
      <c r="O226" s="812">
        <v>1</v>
      </c>
      <c r="P226" s="728">
        <v>28.81</v>
      </c>
      <c r="Q226" s="745">
        <v>1</v>
      </c>
      <c r="R226" s="727">
        <v>1</v>
      </c>
      <c r="S226" s="745">
        <v>1</v>
      </c>
      <c r="T226" s="812">
        <v>1</v>
      </c>
      <c r="U226" s="768">
        <v>1</v>
      </c>
    </row>
    <row r="227" spans="1:21" ht="14.4" customHeight="1" x14ac:dyDescent="0.3">
      <c r="A227" s="726">
        <v>22</v>
      </c>
      <c r="B227" s="727" t="s">
        <v>779</v>
      </c>
      <c r="C227" s="727" t="s">
        <v>783</v>
      </c>
      <c r="D227" s="810" t="s">
        <v>1188</v>
      </c>
      <c r="E227" s="811" t="s">
        <v>794</v>
      </c>
      <c r="F227" s="727" t="s">
        <v>780</v>
      </c>
      <c r="G227" s="727" t="s">
        <v>798</v>
      </c>
      <c r="H227" s="727" t="s">
        <v>583</v>
      </c>
      <c r="I227" s="727" t="s">
        <v>909</v>
      </c>
      <c r="J227" s="727" t="s">
        <v>733</v>
      </c>
      <c r="K227" s="727" t="s">
        <v>910</v>
      </c>
      <c r="L227" s="728">
        <v>0</v>
      </c>
      <c r="M227" s="728">
        <v>0</v>
      </c>
      <c r="N227" s="727">
        <v>2</v>
      </c>
      <c r="O227" s="812">
        <v>2</v>
      </c>
      <c r="P227" s="728">
        <v>0</v>
      </c>
      <c r="Q227" s="745"/>
      <c r="R227" s="727">
        <v>1</v>
      </c>
      <c r="S227" s="745">
        <v>0.5</v>
      </c>
      <c r="T227" s="812">
        <v>1</v>
      </c>
      <c r="U227" s="768">
        <v>0.5</v>
      </c>
    </row>
    <row r="228" spans="1:21" ht="14.4" customHeight="1" x14ac:dyDescent="0.3">
      <c r="A228" s="726">
        <v>22</v>
      </c>
      <c r="B228" s="727" t="s">
        <v>779</v>
      </c>
      <c r="C228" s="727" t="s">
        <v>783</v>
      </c>
      <c r="D228" s="810" t="s">
        <v>1188</v>
      </c>
      <c r="E228" s="811" t="s">
        <v>794</v>
      </c>
      <c r="F228" s="727" t="s">
        <v>780</v>
      </c>
      <c r="G228" s="727" t="s">
        <v>798</v>
      </c>
      <c r="H228" s="727" t="s">
        <v>583</v>
      </c>
      <c r="I228" s="727" t="s">
        <v>851</v>
      </c>
      <c r="J228" s="727" t="s">
        <v>733</v>
      </c>
      <c r="K228" s="727" t="s">
        <v>852</v>
      </c>
      <c r="L228" s="728">
        <v>69.55</v>
      </c>
      <c r="M228" s="728">
        <v>139.1</v>
      </c>
      <c r="N228" s="727">
        <v>2</v>
      </c>
      <c r="O228" s="812">
        <v>2</v>
      </c>
      <c r="P228" s="728"/>
      <c r="Q228" s="745">
        <v>0</v>
      </c>
      <c r="R228" s="727"/>
      <c r="S228" s="745">
        <v>0</v>
      </c>
      <c r="T228" s="812"/>
      <c r="U228" s="768">
        <v>0</v>
      </c>
    </row>
    <row r="229" spans="1:21" ht="14.4" customHeight="1" x14ac:dyDescent="0.3">
      <c r="A229" s="726">
        <v>22</v>
      </c>
      <c r="B229" s="727" t="s">
        <v>779</v>
      </c>
      <c r="C229" s="727" t="s">
        <v>783</v>
      </c>
      <c r="D229" s="810" t="s">
        <v>1188</v>
      </c>
      <c r="E229" s="811" t="s">
        <v>794</v>
      </c>
      <c r="F229" s="727" t="s">
        <v>780</v>
      </c>
      <c r="G229" s="727" t="s">
        <v>798</v>
      </c>
      <c r="H229" s="727" t="s">
        <v>583</v>
      </c>
      <c r="I229" s="727" t="s">
        <v>732</v>
      </c>
      <c r="J229" s="727" t="s">
        <v>733</v>
      </c>
      <c r="K229" s="727" t="s">
        <v>734</v>
      </c>
      <c r="L229" s="728">
        <v>88.51</v>
      </c>
      <c r="M229" s="728">
        <v>88.51</v>
      </c>
      <c r="N229" s="727">
        <v>1</v>
      </c>
      <c r="O229" s="812">
        <v>0.5</v>
      </c>
      <c r="P229" s="728"/>
      <c r="Q229" s="745">
        <v>0</v>
      </c>
      <c r="R229" s="727"/>
      <c r="S229" s="745">
        <v>0</v>
      </c>
      <c r="T229" s="812"/>
      <c r="U229" s="768">
        <v>0</v>
      </c>
    </row>
    <row r="230" spans="1:21" ht="14.4" customHeight="1" x14ac:dyDescent="0.3">
      <c r="A230" s="726">
        <v>22</v>
      </c>
      <c r="B230" s="727" t="s">
        <v>779</v>
      </c>
      <c r="C230" s="727" t="s">
        <v>783</v>
      </c>
      <c r="D230" s="810" t="s">
        <v>1188</v>
      </c>
      <c r="E230" s="811" t="s">
        <v>794</v>
      </c>
      <c r="F230" s="727" t="s">
        <v>780</v>
      </c>
      <c r="G230" s="727" t="s">
        <v>798</v>
      </c>
      <c r="H230" s="727" t="s">
        <v>583</v>
      </c>
      <c r="I230" s="727" t="s">
        <v>732</v>
      </c>
      <c r="J230" s="727" t="s">
        <v>733</v>
      </c>
      <c r="K230" s="727" t="s">
        <v>734</v>
      </c>
      <c r="L230" s="728">
        <v>94.28</v>
      </c>
      <c r="M230" s="728">
        <v>188.56</v>
      </c>
      <c r="N230" s="727">
        <v>2</v>
      </c>
      <c r="O230" s="812">
        <v>1.5</v>
      </c>
      <c r="P230" s="728">
        <v>94.28</v>
      </c>
      <c r="Q230" s="745">
        <v>0.5</v>
      </c>
      <c r="R230" s="727">
        <v>1</v>
      </c>
      <c r="S230" s="745">
        <v>0.5</v>
      </c>
      <c r="T230" s="812">
        <v>1</v>
      </c>
      <c r="U230" s="768">
        <v>0.66666666666666663</v>
      </c>
    </row>
    <row r="231" spans="1:21" ht="14.4" customHeight="1" x14ac:dyDescent="0.3">
      <c r="A231" s="726">
        <v>22</v>
      </c>
      <c r="B231" s="727" t="s">
        <v>779</v>
      </c>
      <c r="C231" s="727" t="s">
        <v>783</v>
      </c>
      <c r="D231" s="810" t="s">
        <v>1188</v>
      </c>
      <c r="E231" s="811" t="s">
        <v>794</v>
      </c>
      <c r="F231" s="727" t="s">
        <v>780</v>
      </c>
      <c r="G231" s="727" t="s">
        <v>798</v>
      </c>
      <c r="H231" s="727" t="s">
        <v>538</v>
      </c>
      <c r="I231" s="727" t="s">
        <v>1118</v>
      </c>
      <c r="J231" s="727" t="s">
        <v>733</v>
      </c>
      <c r="K231" s="727" t="s">
        <v>1119</v>
      </c>
      <c r="L231" s="728">
        <v>0</v>
      </c>
      <c r="M231" s="728">
        <v>0</v>
      </c>
      <c r="N231" s="727">
        <v>3</v>
      </c>
      <c r="O231" s="812">
        <v>3</v>
      </c>
      <c r="P231" s="728">
        <v>0</v>
      </c>
      <c r="Q231" s="745"/>
      <c r="R231" s="727">
        <v>1</v>
      </c>
      <c r="S231" s="745">
        <v>0.33333333333333331</v>
      </c>
      <c r="T231" s="812">
        <v>1</v>
      </c>
      <c r="U231" s="768">
        <v>0.33333333333333331</v>
      </c>
    </row>
    <row r="232" spans="1:21" ht="14.4" customHeight="1" x14ac:dyDescent="0.3">
      <c r="A232" s="726">
        <v>22</v>
      </c>
      <c r="B232" s="727" t="s">
        <v>779</v>
      </c>
      <c r="C232" s="727" t="s">
        <v>783</v>
      </c>
      <c r="D232" s="810" t="s">
        <v>1188</v>
      </c>
      <c r="E232" s="811" t="s">
        <v>794</v>
      </c>
      <c r="F232" s="727" t="s">
        <v>780</v>
      </c>
      <c r="G232" s="727" t="s">
        <v>798</v>
      </c>
      <c r="H232" s="727" t="s">
        <v>538</v>
      </c>
      <c r="I232" s="727" t="s">
        <v>815</v>
      </c>
      <c r="J232" s="727" t="s">
        <v>733</v>
      </c>
      <c r="K232" s="727" t="s">
        <v>816</v>
      </c>
      <c r="L232" s="728">
        <v>158.05000000000001</v>
      </c>
      <c r="M232" s="728">
        <v>790.25</v>
      </c>
      <c r="N232" s="727">
        <v>5</v>
      </c>
      <c r="O232" s="812">
        <v>4</v>
      </c>
      <c r="P232" s="728">
        <v>632.20000000000005</v>
      </c>
      <c r="Q232" s="745">
        <v>0.8</v>
      </c>
      <c r="R232" s="727">
        <v>4</v>
      </c>
      <c r="S232" s="745">
        <v>0.8</v>
      </c>
      <c r="T232" s="812">
        <v>3</v>
      </c>
      <c r="U232" s="768">
        <v>0.75</v>
      </c>
    </row>
    <row r="233" spans="1:21" ht="14.4" customHeight="1" x14ac:dyDescent="0.3">
      <c r="A233" s="726">
        <v>22</v>
      </c>
      <c r="B233" s="727" t="s">
        <v>779</v>
      </c>
      <c r="C233" s="727" t="s">
        <v>783</v>
      </c>
      <c r="D233" s="810" t="s">
        <v>1188</v>
      </c>
      <c r="E233" s="811" t="s">
        <v>794</v>
      </c>
      <c r="F233" s="727" t="s">
        <v>780</v>
      </c>
      <c r="G233" s="727" t="s">
        <v>798</v>
      </c>
      <c r="H233" s="727" t="s">
        <v>538</v>
      </c>
      <c r="I233" s="727" t="s">
        <v>815</v>
      </c>
      <c r="J233" s="727" t="s">
        <v>733</v>
      </c>
      <c r="K233" s="727" t="s">
        <v>816</v>
      </c>
      <c r="L233" s="728">
        <v>168.36</v>
      </c>
      <c r="M233" s="728">
        <v>336.72</v>
      </c>
      <c r="N233" s="727">
        <v>2</v>
      </c>
      <c r="O233" s="812">
        <v>2</v>
      </c>
      <c r="P233" s="728">
        <v>336.72</v>
      </c>
      <c r="Q233" s="745">
        <v>1</v>
      </c>
      <c r="R233" s="727">
        <v>2</v>
      </c>
      <c r="S233" s="745">
        <v>1</v>
      </c>
      <c r="T233" s="812">
        <v>2</v>
      </c>
      <c r="U233" s="768">
        <v>1</v>
      </c>
    </row>
    <row r="234" spans="1:21" ht="14.4" customHeight="1" x14ac:dyDescent="0.3">
      <c r="A234" s="726">
        <v>22</v>
      </c>
      <c r="B234" s="727" t="s">
        <v>779</v>
      </c>
      <c r="C234" s="727" t="s">
        <v>783</v>
      </c>
      <c r="D234" s="810" t="s">
        <v>1188</v>
      </c>
      <c r="E234" s="811" t="s">
        <v>794</v>
      </c>
      <c r="F234" s="727" t="s">
        <v>780</v>
      </c>
      <c r="G234" s="727" t="s">
        <v>798</v>
      </c>
      <c r="H234" s="727" t="s">
        <v>583</v>
      </c>
      <c r="I234" s="727" t="s">
        <v>799</v>
      </c>
      <c r="J234" s="727" t="s">
        <v>733</v>
      </c>
      <c r="K234" s="727" t="s">
        <v>800</v>
      </c>
      <c r="L234" s="728">
        <v>0</v>
      </c>
      <c r="M234" s="728">
        <v>0</v>
      </c>
      <c r="N234" s="727">
        <v>1</v>
      </c>
      <c r="O234" s="812">
        <v>1</v>
      </c>
      <c r="P234" s="728"/>
      <c r="Q234" s="745"/>
      <c r="R234" s="727"/>
      <c r="S234" s="745">
        <v>0</v>
      </c>
      <c r="T234" s="812"/>
      <c r="U234" s="768">
        <v>0</v>
      </c>
    </row>
    <row r="235" spans="1:21" ht="14.4" customHeight="1" x14ac:dyDescent="0.3">
      <c r="A235" s="726">
        <v>22</v>
      </c>
      <c r="B235" s="727" t="s">
        <v>779</v>
      </c>
      <c r="C235" s="727" t="s">
        <v>783</v>
      </c>
      <c r="D235" s="810" t="s">
        <v>1188</v>
      </c>
      <c r="E235" s="811" t="s">
        <v>794</v>
      </c>
      <c r="F235" s="727" t="s">
        <v>780</v>
      </c>
      <c r="G235" s="727" t="s">
        <v>798</v>
      </c>
      <c r="H235" s="727" t="s">
        <v>583</v>
      </c>
      <c r="I235" s="727" t="s">
        <v>735</v>
      </c>
      <c r="J235" s="727" t="s">
        <v>736</v>
      </c>
      <c r="K235" s="727" t="s">
        <v>737</v>
      </c>
      <c r="L235" s="728">
        <v>98.78</v>
      </c>
      <c r="M235" s="728">
        <v>2765.8399999999997</v>
      </c>
      <c r="N235" s="727">
        <v>28</v>
      </c>
      <c r="O235" s="812">
        <v>26</v>
      </c>
      <c r="P235" s="728">
        <v>1284.1399999999999</v>
      </c>
      <c r="Q235" s="745">
        <v>0.4642857142857143</v>
      </c>
      <c r="R235" s="727">
        <v>13</v>
      </c>
      <c r="S235" s="745">
        <v>0.4642857142857143</v>
      </c>
      <c r="T235" s="812">
        <v>11</v>
      </c>
      <c r="U235" s="768">
        <v>0.42307692307692307</v>
      </c>
    </row>
    <row r="236" spans="1:21" ht="14.4" customHeight="1" x14ac:dyDescent="0.3">
      <c r="A236" s="726">
        <v>22</v>
      </c>
      <c r="B236" s="727" t="s">
        <v>779</v>
      </c>
      <c r="C236" s="727" t="s">
        <v>783</v>
      </c>
      <c r="D236" s="810" t="s">
        <v>1188</v>
      </c>
      <c r="E236" s="811" t="s">
        <v>794</v>
      </c>
      <c r="F236" s="727" t="s">
        <v>780</v>
      </c>
      <c r="G236" s="727" t="s">
        <v>798</v>
      </c>
      <c r="H236" s="727" t="s">
        <v>583</v>
      </c>
      <c r="I236" s="727" t="s">
        <v>735</v>
      </c>
      <c r="J236" s="727" t="s">
        <v>736</v>
      </c>
      <c r="K236" s="727" t="s">
        <v>737</v>
      </c>
      <c r="L236" s="728">
        <v>105.23</v>
      </c>
      <c r="M236" s="728">
        <v>841.84</v>
      </c>
      <c r="N236" s="727">
        <v>8</v>
      </c>
      <c r="O236" s="812">
        <v>8</v>
      </c>
      <c r="P236" s="728">
        <v>631.38</v>
      </c>
      <c r="Q236" s="745">
        <v>0.75</v>
      </c>
      <c r="R236" s="727">
        <v>6</v>
      </c>
      <c r="S236" s="745">
        <v>0.75</v>
      </c>
      <c r="T236" s="812">
        <v>6</v>
      </c>
      <c r="U236" s="768">
        <v>0.75</v>
      </c>
    </row>
    <row r="237" spans="1:21" ht="14.4" customHeight="1" x14ac:dyDescent="0.3">
      <c r="A237" s="726">
        <v>22</v>
      </c>
      <c r="B237" s="727" t="s">
        <v>779</v>
      </c>
      <c r="C237" s="727" t="s">
        <v>783</v>
      </c>
      <c r="D237" s="810" t="s">
        <v>1188</v>
      </c>
      <c r="E237" s="811" t="s">
        <v>794</v>
      </c>
      <c r="F237" s="727" t="s">
        <v>780</v>
      </c>
      <c r="G237" s="727" t="s">
        <v>798</v>
      </c>
      <c r="H237" s="727" t="s">
        <v>583</v>
      </c>
      <c r="I237" s="727" t="s">
        <v>801</v>
      </c>
      <c r="J237" s="727" t="s">
        <v>736</v>
      </c>
      <c r="K237" s="727" t="s">
        <v>802</v>
      </c>
      <c r="L237" s="728">
        <v>118.54</v>
      </c>
      <c r="M237" s="728">
        <v>2963.4999999999995</v>
      </c>
      <c r="N237" s="727">
        <v>25</v>
      </c>
      <c r="O237" s="812">
        <v>22.5</v>
      </c>
      <c r="P237" s="728">
        <v>1541.0199999999998</v>
      </c>
      <c r="Q237" s="745">
        <v>0.52</v>
      </c>
      <c r="R237" s="727">
        <v>13</v>
      </c>
      <c r="S237" s="745">
        <v>0.52</v>
      </c>
      <c r="T237" s="812">
        <v>11</v>
      </c>
      <c r="U237" s="768">
        <v>0.48888888888888887</v>
      </c>
    </row>
    <row r="238" spans="1:21" ht="14.4" customHeight="1" x14ac:dyDescent="0.3">
      <c r="A238" s="726">
        <v>22</v>
      </c>
      <c r="B238" s="727" t="s">
        <v>779</v>
      </c>
      <c r="C238" s="727" t="s">
        <v>783</v>
      </c>
      <c r="D238" s="810" t="s">
        <v>1188</v>
      </c>
      <c r="E238" s="811" t="s">
        <v>794</v>
      </c>
      <c r="F238" s="727" t="s">
        <v>780</v>
      </c>
      <c r="G238" s="727" t="s">
        <v>798</v>
      </c>
      <c r="H238" s="727" t="s">
        <v>583</v>
      </c>
      <c r="I238" s="727" t="s">
        <v>801</v>
      </c>
      <c r="J238" s="727" t="s">
        <v>736</v>
      </c>
      <c r="K238" s="727" t="s">
        <v>802</v>
      </c>
      <c r="L238" s="728">
        <v>126.27</v>
      </c>
      <c r="M238" s="728">
        <v>757.62</v>
      </c>
      <c r="N238" s="727">
        <v>6</v>
      </c>
      <c r="O238" s="812">
        <v>4.5</v>
      </c>
      <c r="P238" s="728">
        <v>505.08</v>
      </c>
      <c r="Q238" s="745">
        <v>0.66666666666666663</v>
      </c>
      <c r="R238" s="727">
        <v>4</v>
      </c>
      <c r="S238" s="745">
        <v>0.66666666666666663</v>
      </c>
      <c r="T238" s="812">
        <v>2.5</v>
      </c>
      <c r="U238" s="768">
        <v>0.55555555555555558</v>
      </c>
    </row>
    <row r="239" spans="1:21" ht="14.4" customHeight="1" x14ac:dyDescent="0.3">
      <c r="A239" s="726">
        <v>22</v>
      </c>
      <c r="B239" s="727" t="s">
        <v>779</v>
      </c>
      <c r="C239" s="727" t="s">
        <v>783</v>
      </c>
      <c r="D239" s="810" t="s">
        <v>1188</v>
      </c>
      <c r="E239" s="811" t="s">
        <v>794</v>
      </c>
      <c r="F239" s="727" t="s">
        <v>780</v>
      </c>
      <c r="G239" s="727" t="s">
        <v>798</v>
      </c>
      <c r="H239" s="727" t="s">
        <v>583</v>
      </c>
      <c r="I239" s="727" t="s">
        <v>841</v>
      </c>
      <c r="J239" s="727" t="s">
        <v>736</v>
      </c>
      <c r="K239" s="727" t="s">
        <v>804</v>
      </c>
      <c r="L239" s="728">
        <v>63.14</v>
      </c>
      <c r="M239" s="728">
        <v>126.28</v>
      </c>
      <c r="N239" s="727">
        <v>2</v>
      </c>
      <c r="O239" s="812">
        <v>1.5</v>
      </c>
      <c r="P239" s="728">
        <v>63.14</v>
      </c>
      <c r="Q239" s="745">
        <v>0.5</v>
      </c>
      <c r="R239" s="727">
        <v>1</v>
      </c>
      <c r="S239" s="745">
        <v>0.5</v>
      </c>
      <c r="T239" s="812">
        <v>0.5</v>
      </c>
      <c r="U239" s="768">
        <v>0.33333333333333331</v>
      </c>
    </row>
    <row r="240" spans="1:21" ht="14.4" customHeight="1" x14ac:dyDescent="0.3">
      <c r="A240" s="726">
        <v>22</v>
      </c>
      <c r="B240" s="727" t="s">
        <v>779</v>
      </c>
      <c r="C240" s="727" t="s">
        <v>783</v>
      </c>
      <c r="D240" s="810" t="s">
        <v>1188</v>
      </c>
      <c r="E240" s="811" t="s">
        <v>794</v>
      </c>
      <c r="F240" s="727" t="s">
        <v>780</v>
      </c>
      <c r="G240" s="727" t="s">
        <v>798</v>
      </c>
      <c r="H240" s="727" t="s">
        <v>583</v>
      </c>
      <c r="I240" s="727" t="s">
        <v>841</v>
      </c>
      <c r="J240" s="727" t="s">
        <v>736</v>
      </c>
      <c r="K240" s="727" t="s">
        <v>804</v>
      </c>
      <c r="L240" s="728">
        <v>59.27</v>
      </c>
      <c r="M240" s="728">
        <v>355.62</v>
      </c>
      <c r="N240" s="727">
        <v>6</v>
      </c>
      <c r="O240" s="812">
        <v>5</v>
      </c>
      <c r="P240" s="728">
        <v>237.08</v>
      </c>
      <c r="Q240" s="745">
        <v>0.66666666666666674</v>
      </c>
      <c r="R240" s="727">
        <v>4</v>
      </c>
      <c r="S240" s="745">
        <v>0.66666666666666663</v>
      </c>
      <c r="T240" s="812">
        <v>3.5</v>
      </c>
      <c r="U240" s="768">
        <v>0.7</v>
      </c>
    </row>
    <row r="241" spans="1:21" ht="14.4" customHeight="1" x14ac:dyDescent="0.3">
      <c r="A241" s="726">
        <v>22</v>
      </c>
      <c r="B241" s="727" t="s">
        <v>779</v>
      </c>
      <c r="C241" s="727" t="s">
        <v>783</v>
      </c>
      <c r="D241" s="810" t="s">
        <v>1188</v>
      </c>
      <c r="E241" s="811" t="s">
        <v>794</v>
      </c>
      <c r="F241" s="727" t="s">
        <v>780</v>
      </c>
      <c r="G241" s="727" t="s">
        <v>798</v>
      </c>
      <c r="H241" s="727" t="s">
        <v>583</v>
      </c>
      <c r="I241" s="727" t="s">
        <v>740</v>
      </c>
      <c r="J241" s="727" t="s">
        <v>736</v>
      </c>
      <c r="K241" s="727" t="s">
        <v>741</v>
      </c>
      <c r="L241" s="728">
        <v>79.03</v>
      </c>
      <c r="M241" s="728">
        <v>4899.8600000000015</v>
      </c>
      <c r="N241" s="727">
        <v>62</v>
      </c>
      <c r="O241" s="812">
        <v>50.5</v>
      </c>
      <c r="P241" s="728">
        <v>2449.9300000000007</v>
      </c>
      <c r="Q241" s="745">
        <v>0.5</v>
      </c>
      <c r="R241" s="727">
        <v>31</v>
      </c>
      <c r="S241" s="745">
        <v>0.5</v>
      </c>
      <c r="T241" s="812">
        <v>23</v>
      </c>
      <c r="U241" s="768">
        <v>0.45544554455445546</v>
      </c>
    </row>
    <row r="242" spans="1:21" ht="14.4" customHeight="1" x14ac:dyDescent="0.3">
      <c r="A242" s="726">
        <v>22</v>
      </c>
      <c r="B242" s="727" t="s">
        <v>779</v>
      </c>
      <c r="C242" s="727" t="s">
        <v>783</v>
      </c>
      <c r="D242" s="810" t="s">
        <v>1188</v>
      </c>
      <c r="E242" s="811" t="s">
        <v>794</v>
      </c>
      <c r="F242" s="727" t="s">
        <v>780</v>
      </c>
      <c r="G242" s="727" t="s">
        <v>798</v>
      </c>
      <c r="H242" s="727" t="s">
        <v>583</v>
      </c>
      <c r="I242" s="727" t="s">
        <v>740</v>
      </c>
      <c r="J242" s="727" t="s">
        <v>736</v>
      </c>
      <c r="K242" s="727" t="s">
        <v>741</v>
      </c>
      <c r="L242" s="728">
        <v>84.18</v>
      </c>
      <c r="M242" s="728">
        <v>757.62000000000012</v>
      </c>
      <c r="N242" s="727">
        <v>9</v>
      </c>
      <c r="O242" s="812">
        <v>6</v>
      </c>
      <c r="P242" s="728">
        <v>505.08000000000004</v>
      </c>
      <c r="Q242" s="745">
        <v>0.66666666666666663</v>
      </c>
      <c r="R242" s="727">
        <v>6</v>
      </c>
      <c r="S242" s="745">
        <v>0.66666666666666663</v>
      </c>
      <c r="T242" s="812">
        <v>3</v>
      </c>
      <c r="U242" s="768">
        <v>0.5</v>
      </c>
    </row>
    <row r="243" spans="1:21" ht="14.4" customHeight="1" x14ac:dyDescent="0.3">
      <c r="A243" s="726">
        <v>22</v>
      </c>
      <c r="B243" s="727" t="s">
        <v>779</v>
      </c>
      <c r="C243" s="727" t="s">
        <v>783</v>
      </c>
      <c r="D243" s="810" t="s">
        <v>1188</v>
      </c>
      <c r="E243" s="811" t="s">
        <v>794</v>
      </c>
      <c r="F243" s="727" t="s">
        <v>780</v>
      </c>
      <c r="G243" s="727" t="s">
        <v>798</v>
      </c>
      <c r="H243" s="727" t="s">
        <v>583</v>
      </c>
      <c r="I243" s="727" t="s">
        <v>803</v>
      </c>
      <c r="J243" s="727" t="s">
        <v>733</v>
      </c>
      <c r="K243" s="727" t="s">
        <v>804</v>
      </c>
      <c r="L243" s="728">
        <v>63.14</v>
      </c>
      <c r="M243" s="728">
        <v>126.28</v>
      </c>
      <c r="N243" s="727">
        <v>2</v>
      </c>
      <c r="O243" s="812">
        <v>2</v>
      </c>
      <c r="P243" s="728">
        <v>126.28</v>
      </c>
      <c r="Q243" s="745">
        <v>1</v>
      </c>
      <c r="R243" s="727">
        <v>2</v>
      </c>
      <c r="S243" s="745">
        <v>1</v>
      </c>
      <c r="T243" s="812">
        <v>2</v>
      </c>
      <c r="U243" s="768">
        <v>1</v>
      </c>
    </row>
    <row r="244" spans="1:21" ht="14.4" customHeight="1" x14ac:dyDescent="0.3">
      <c r="A244" s="726">
        <v>22</v>
      </c>
      <c r="B244" s="727" t="s">
        <v>779</v>
      </c>
      <c r="C244" s="727" t="s">
        <v>783</v>
      </c>
      <c r="D244" s="810" t="s">
        <v>1188</v>
      </c>
      <c r="E244" s="811" t="s">
        <v>794</v>
      </c>
      <c r="F244" s="727" t="s">
        <v>780</v>
      </c>
      <c r="G244" s="727" t="s">
        <v>798</v>
      </c>
      <c r="H244" s="727" t="s">
        <v>583</v>
      </c>
      <c r="I244" s="727" t="s">
        <v>803</v>
      </c>
      <c r="J244" s="727" t="s">
        <v>733</v>
      </c>
      <c r="K244" s="727" t="s">
        <v>804</v>
      </c>
      <c r="L244" s="728">
        <v>59.27</v>
      </c>
      <c r="M244" s="728">
        <v>355.62</v>
      </c>
      <c r="N244" s="727">
        <v>6</v>
      </c>
      <c r="O244" s="812">
        <v>5.5</v>
      </c>
      <c r="P244" s="728">
        <v>177.81</v>
      </c>
      <c r="Q244" s="745">
        <v>0.5</v>
      </c>
      <c r="R244" s="727">
        <v>3</v>
      </c>
      <c r="S244" s="745">
        <v>0.5</v>
      </c>
      <c r="T244" s="812">
        <v>2.5</v>
      </c>
      <c r="U244" s="768">
        <v>0.45454545454545453</v>
      </c>
    </row>
    <row r="245" spans="1:21" ht="14.4" customHeight="1" x14ac:dyDescent="0.3">
      <c r="A245" s="726">
        <v>22</v>
      </c>
      <c r="B245" s="727" t="s">
        <v>779</v>
      </c>
      <c r="C245" s="727" t="s">
        <v>783</v>
      </c>
      <c r="D245" s="810" t="s">
        <v>1188</v>
      </c>
      <c r="E245" s="811" t="s">
        <v>794</v>
      </c>
      <c r="F245" s="727" t="s">
        <v>780</v>
      </c>
      <c r="G245" s="727" t="s">
        <v>798</v>
      </c>
      <c r="H245" s="727" t="s">
        <v>538</v>
      </c>
      <c r="I245" s="727" t="s">
        <v>805</v>
      </c>
      <c r="J245" s="727" t="s">
        <v>733</v>
      </c>
      <c r="K245" s="727" t="s">
        <v>737</v>
      </c>
      <c r="L245" s="728">
        <v>98.78</v>
      </c>
      <c r="M245" s="728">
        <v>296.34000000000003</v>
      </c>
      <c r="N245" s="727">
        <v>3</v>
      </c>
      <c r="O245" s="812">
        <v>3</v>
      </c>
      <c r="P245" s="728">
        <v>197.56</v>
      </c>
      <c r="Q245" s="745">
        <v>0.66666666666666663</v>
      </c>
      <c r="R245" s="727">
        <v>2</v>
      </c>
      <c r="S245" s="745">
        <v>0.66666666666666663</v>
      </c>
      <c r="T245" s="812">
        <v>2</v>
      </c>
      <c r="U245" s="768">
        <v>0.66666666666666663</v>
      </c>
    </row>
    <row r="246" spans="1:21" ht="14.4" customHeight="1" x14ac:dyDescent="0.3">
      <c r="A246" s="726">
        <v>22</v>
      </c>
      <c r="B246" s="727" t="s">
        <v>779</v>
      </c>
      <c r="C246" s="727" t="s">
        <v>783</v>
      </c>
      <c r="D246" s="810" t="s">
        <v>1188</v>
      </c>
      <c r="E246" s="811" t="s">
        <v>794</v>
      </c>
      <c r="F246" s="727" t="s">
        <v>780</v>
      </c>
      <c r="G246" s="727" t="s">
        <v>798</v>
      </c>
      <c r="H246" s="727" t="s">
        <v>538</v>
      </c>
      <c r="I246" s="727" t="s">
        <v>805</v>
      </c>
      <c r="J246" s="727" t="s">
        <v>733</v>
      </c>
      <c r="K246" s="727" t="s">
        <v>737</v>
      </c>
      <c r="L246" s="728">
        <v>105.23</v>
      </c>
      <c r="M246" s="728">
        <v>105.23</v>
      </c>
      <c r="N246" s="727">
        <v>1</v>
      </c>
      <c r="O246" s="812">
        <v>1</v>
      </c>
      <c r="P246" s="728"/>
      <c r="Q246" s="745">
        <v>0</v>
      </c>
      <c r="R246" s="727"/>
      <c r="S246" s="745">
        <v>0</v>
      </c>
      <c r="T246" s="812"/>
      <c r="U246" s="768">
        <v>0</v>
      </c>
    </row>
    <row r="247" spans="1:21" ht="14.4" customHeight="1" x14ac:dyDescent="0.3">
      <c r="A247" s="726">
        <v>22</v>
      </c>
      <c r="B247" s="727" t="s">
        <v>779</v>
      </c>
      <c r="C247" s="727" t="s">
        <v>783</v>
      </c>
      <c r="D247" s="810" t="s">
        <v>1188</v>
      </c>
      <c r="E247" s="811" t="s">
        <v>794</v>
      </c>
      <c r="F247" s="727" t="s">
        <v>780</v>
      </c>
      <c r="G247" s="727" t="s">
        <v>798</v>
      </c>
      <c r="H247" s="727" t="s">
        <v>583</v>
      </c>
      <c r="I247" s="727" t="s">
        <v>817</v>
      </c>
      <c r="J247" s="727" t="s">
        <v>733</v>
      </c>
      <c r="K247" s="727" t="s">
        <v>802</v>
      </c>
      <c r="L247" s="728">
        <v>118.54</v>
      </c>
      <c r="M247" s="728">
        <v>1541.02</v>
      </c>
      <c r="N247" s="727">
        <v>13</v>
      </c>
      <c r="O247" s="812">
        <v>12</v>
      </c>
      <c r="P247" s="728">
        <v>829.78</v>
      </c>
      <c r="Q247" s="745">
        <v>0.53846153846153844</v>
      </c>
      <c r="R247" s="727">
        <v>7</v>
      </c>
      <c r="S247" s="745">
        <v>0.53846153846153844</v>
      </c>
      <c r="T247" s="812">
        <v>6</v>
      </c>
      <c r="U247" s="768">
        <v>0.5</v>
      </c>
    </row>
    <row r="248" spans="1:21" ht="14.4" customHeight="1" x14ac:dyDescent="0.3">
      <c r="A248" s="726">
        <v>22</v>
      </c>
      <c r="B248" s="727" t="s">
        <v>779</v>
      </c>
      <c r="C248" s="727" t="s">
        <v>783</v>
      </c>
      <c r="D248" s="810" t="s">
        <v>1188</v>
      </c>
      <c r="E248" s="811" t="s">
        <v>794</v>
      </c>
      <c r="F248" s="727" t="s">
        <v>780</v>
      </c>
      <c r="G248" s="727" t="s">
        <v>798</v>
      </c>
      <c r="H248" s="727" t="s">
        <v>583</v>
      </c>
      <c r="I248" s="727" t="s">
        <v>817</v>
      </c>
      <c r="J248" s="727" t="s">
        <v>733</v>
      </c>
      <c r="K248" s="727" t="s">
        <v>802</v>
      </c>
      <c r="L248" s="728">
        <v>126.27</v>
      </c>
      <c r="M248" s="728">
        <v>631.35</v>
      </c>
      <c r="N248" s="727">
        <v>5</v>
      </c>
      <c r="O248" s="812">
        <v>4</v>
      </c>
      <c r="P248" s="728">
        <v>252.54</v>
      </c>
      <c r="Q248" s="745">
        <v>0.39999999999999997</v>
      </c>
      <c r="R248" s="727">
        <v>2</v>
      </c>
      <c r="S248" s="745">
        <v>0.4</v>
      </c>
      <c r="T248" s="812">
        <v>2</v>
      </c>
      <c r="U248" s="768">
        <v>0.5</v>
      </c>
    </row>
    <row r="249" spans="1:21" ht="14.4" customHeight="1" x14ac:dyDescent="0.3">
      <c r="A249" s="726">
        <v>22</v>
      </c>
      <c r="B249" s="727" t="s">
        <v>779</v>
      </c>
      <c r="C249" s="727" t="s">
        <v>783</v>
      </c>
      <c r="D249" s="810" t="s">
        <v>1188</v>
      </c>
      <c r="E249" s="811" t="s">
        <v>794</v>
      </c>
      <c r="F249" s="727" t="s">
        <v>780</v>
      </c>
      <c r="G249" s="727" t="s">
        <v>798</v>
      </c>
      <c r="H249" s="727" t="s">
        <v>538</v>
      </c>
      <c r="I249" s="727" t="s">
        <v>806</v>
      </c>
      <c r="J249" s="727" t="s">
        <v>733</v>
      </c>
      <c r="K249" s="727" t="s">
        <v>807</v>
      </c>
      <c r="L249" s="728">
        <v>79.03</v>
      </c>
      <c r="M249" s="728">
        <v>1659.6299999999997</v>
      </c>
      <c r="N249" s="727">
        <v>21</v>
      </c>
      <c r="O249" s="812">
        <v>19.5</v>
      </c>
      <c r="P249" s="728">
        <v>711.26999999999987</v>
      </c>
      <c r="Q249" s="745">
        <v>0.4285714285714286</v>
      </c>
      <c r="R249" s="727">
        <v>9</v>
      </c>
      <c r="S249" s="745">
        <v>0.42857142857142855</v>
      </c>
      <c r="T249" s="812">
        <v>8.5</v>
      </c>
      <c r="U249" s="768">
        <v>0.4358974358974359</v>
      </c>
    </row>
    <row r="250" spans="1:21" ht="14.4" customHeight="1" x14ac:dyDescent="0.3">
      <c r="A250" s="726">
        <v>22</v>
      </c>
      <c r="B250" s="727" t="s">
        <v>779</v>
      </c>
      <c r="C250" s="727" t="s">
        <v>783</v>
      </c>
      <c r="D250" s="810" t="s">
        <v>1188</v>
      </c>
      <c r="E250" s="811" t="s">
        <v>794</v>
      </c>
      <c r="F250" s="727" t="s">
        <v>780</v>
      </c>
      <c r="G250" s="727" t="s">
        <v>798</v>
      </c>
      <c r="H250" s="727" t="s">
        <v>538</v>
      </c>
      <c r="I250" s="727" t="s">
        <v>806</v>
      </c>
      <c r="J250" s="727" t="s">
        <v>733</v>
      </c>
      <c r="K250" s="727" t="s">
        <v>807</v>
      </c>
      <c r="L250" s="728">
        <v>84.18</v>
      </c>
      <c r="M250" s="728">
        <v>336.72</v>
      </c>
      <c r="N250" s="727">
        <v>4</v>
      </c>
      <c r="O250" s="812">
        <v>3.5</v>
      </c>
      <c r="P250" s="728"/>
      <c r="Q250" s="745">
        <v>0</v>
      </c>
      <c r="R250" s="727"/>
      <c r="S250" s="745">
        <v>0</v>
      </c>
      <c r="T250" s="812"/>
      <c r="U250" s="768">
        <v>0</v>
      </c>
    </row>
    <row r="251" spans="1:21" ht="14.4" customHeight="1" x14ac:dyDescent="0.3">
      <c r="A251" s="726">
        <v>22</v>
      </c>
      <c r="B251" s="727" t="s">
        <v>779</v>
      </c>
      <c r="C251" s="727" t="s">
        <v>783</v>
      </c>
      <c r="D251" s="810" t="s">
        <v>1188</v>
      </c>
      <c r="E251" s="811" t="s">
        <v>794</v>
      </c>
      <c r="F251" s="727" t="s">
        <v>780</v>
      </c>
      <c r="G251" s="727" t="s">
        <v>798</v>
      </c>
      <c r="H251" s="727" t="s">
        <v>583</v>
      </c>
      <c r="I251" s="727" t="s">
        <v>738</v>
      </c>
      <c r="J251" s="727" t="s">
        <v>736</v>
      </c>
      <c r="K251" s="727" t="s">
        <v>739</v>
      </c>
      <c r="L251" s="728">
        <v>46.07</v>
      </c>
      <c r="M251" s="728">
        <v>138.21</v>
      </c>
      <c r="N251" s="727">
        <v>3</v>
      </c>
      <c r="O251" s="812">
        <v>2.5</v>
      </c>
      <c r="P251" s="728">
        <v>46.07</v>
      </c>
      <c r="Q251" s="745">
        <v>0.33333333333333331</v>
      </c>
      <c r="R251" s="727">
        <v>1</v>
      </c>
      <c r="S251" s="745">
        <v>0.33333333333333331</v>
      </c>
      <c r="T251" s="812">
        <v>1</v>
      </c>
      <c r="U251" s="768">
        <v>0.4</v>
      </c>
    </row>
    <row r="252" spans="1:21" ht="14.4" customHeight="1" x14ac:dyDescent="0.3">
      <c r="A252" s="726">
        <v>22</v>
      </c>
      <c r="B252" s="727" t="s">
        <v>779</v>
      </c>
      <c r="C252" s="727" t="s">
        <v>783</v>
      </c>
      <c r="D252" s="810" t="s">
        <v>1188</v>
      </c>
      <c r="E252" s="811" t="s">
        <v>794</v>
      </c>
      <c r="F252" s="727" t="s">
        <v>780</v>
      </c>
      <c r="G252" s="727" t="s">
        <v>808</v>
      </c>
      <c r="H252" s="727" t="s">
        <v>538</v>
      </c>
      <c r="I252" s="727" t="s">
        <v>809</v>
      </c>
      <c r="J252" s="727" t="s">
        <v>601</v>
      </c>
      <c r="K252" s="727" t="s">
        <v>810</v>
      </c>
      <c r="L252" s="728">
        <v>57.64</v>
      </c>
      <c r="M252" s="728">
        <v>57.64</v>
      </c>
      <c r="N252" s="727">
        <v>1</v>
      </c>
      <c r="O252" s="812">
        <v>1</v>
      </c>
      <c r="P252" s="728"/>
      <c r="Q252" s="745">
        <v>0</v>
      </c>
      <c r="R252" s="727"/>
      <c r="S252" s="745">
        <v>0</v>
      </c>
      <c r="T252" s="812"/>
      <c r="U252" s="768">
        <v>0</v>
      </c>
    </row>
    <row r="253" spans="1:21" ht="14.4" customHeight="1" x14ac:dyDescent="0.3">
      <c r="A253" s="726">
        <v>22</v>
      </c>
      <c r="B253" s="727" t="s">
        <v>779</v>
      </c>
      <c r="C253" s="727" t="s">
        <v>783</v>
      </c>
      <c r="D253" s="810" t="s">
        <v>1188</v>
      </c>
      <c r="E253" s="811" t="s">
        <v>794</v>
      </c>
      <c r="F253" s="727" t="s">
        <v>780</v>
      </c>
      <c r="G253" s="727" t="s">
        <v>847</v>
      </c>
      <c r="H253" s="727" t="s">
        <v>583</v>
      </c>
      <c r="I253" s="727" t="s">
        <v>848</v>
      </c>
      <c r="J253" s="727" t="s">
        <v>849</v>
      </c>
      <c r="K253" s="727" t="s">
        <v>850</v>
      </c>
      <c r="L253" s="728">
        <v>72.88</v>
      </c>
      <c r="M253" s="728">
        <v>72.88</v>
      </c>
      <c r="N253" s="727">
        <v>1</v>
      </c>
      <c r="O253" s="812">
        <v>0.5</v>
      </c>
      <c r="P253" s="728">
        <v>72.88</v>
      </c>
      <c r="Q253" s="745">
        <v>1</v>
      </c>
      <c r="R253" s="727">
        <v>1</v>
      </c>
      <c r="S253" s="745">
        <v>1</v>
      </c>
      <c r="T253" s="812">
        <v>0.5</v>
      </c>
      <c r="U253" s="768">
        <v>1</v>
      </c>
    </row>
    <row r="254" spans="1:21" ht="14.4" customHeight="1" x14ac:dyDescent="0.3">
      <c r="A254" s="726">
        <v>22</v>
      </c>
      <c r="B254" s="727" t="s">
        <v>779</v>
      </c>
      <c r="C254" s="727" t="s">
        <v>783</v>
      </c>
      <c r="D254" s="810" t="s">
        <v>1188</v>
      </c>
      <c r="E254" s="811" t="s">
        <v>794</v>
      </c>
      <c r="F254" s="727" t="s">
        <v>780</v>
      </c>
      <c r="G254" s="727" t="s">
        <v>929</v>
      </c>
      <c r="H254" s="727" t="s">
        <v>538</v>
      </c>
      <c r="I254" s="727" t="s">
        <v>930</v>
      </c>
      <c r="J254" s="727" t="s">
        <v>931</v>
      </c>
      <c r="K254" s="727" t="s">
        <v>932</v>
      </c>
      <c r="L254" s="728">
        <v>83.74</v>
      </c>
      <c r="M254" s="728">
        <v>418.7</v>
      </c>
      <c r="N254" s="727">
        <v>5</v>
      </c>
      <c r="O254" s="812">
        <v>0.5</v>
      </c>
      <c r="P254" s="728"/>
      <c r="Q254" s="745">
        <v>0</v>
      </c>
      <c r="R254" s="727"/>
      <c r="S254" s="745">
        <v>0</v>
      </c>
      <c r="T254" s="812"/>
      <c r="U254" s="768">
        <v>0</v>
      </c>
    </row>
    <row r="255" spans="1:21" ht="14.4" customHeight="1" x14ac:dyDescent="0.3">
      <c r="A255" s="726">
        <v>22</v>
      </c>
      <c r="B255" s="727" t="s">
        <v>779</v>
      </c>
      <c r="C255" s="727" t="s">
        <v>783</v>
      </c>
      <c r="D255" s="810" t="s">
        <v>1188</v>
      </c>
      <c r="E255" s="811" t="s">
        <v>794</v>
      </c>
      <c r="F255" s="727" t="s">
        <v>780</v>
      </c>
      <c r="G255" s="727" t="s">
        <v>937</v>
      </c>
      <c r="H255" s="727" t="s">
        <v>583</v>
      </c>
      <c r="I255" s="727" t="s">
        <v>751</v>
      </c>
      <c r="J255" s="727" t="s">
        <v>642</v>
      </c>
      <c r="K255" s="727" t="s">
        <v>752</v>
      </c>
      <c r="L255" s="728">
        <v>0</v>
      </c>
      <c r="M255" s="728">
        <v>0</v>
      </c>
      <c r="N255" s="727">
        <v>1</v>
      </c>
      <c r="O255" s="812">
        <v>0.5</v>
      </c>
      <c r="P255" s="728">
        <v>0</v>
      </c>
      <c r="Q255" s="745"/>
      <c r="R255" s="727">
        <v>1</v>
      </c>
      <c r="S255" s="745">
        <v>1</v>
      </c>
      <c r="T255" s="812">
        <v>0.5</v>
      </c>
      <c r="U255" s="768">
        <v>1</v>
      </c>
    </row>
    <row r="256" spans="1:21" ht="14.4" customHeight="1" x14ac:dyDescent="0.3">
      <c r="A256" s="726">
        <v>22</v>
      </c>
      <c r="B256" s="727" t="s">
        <v>779</v>
      </c>
      <c r="C256" s="727" t="s">
        <v>783</v>
      </c>
      <c r="D256" s="810" t="s">
        <v>1188</v>
      </c>
      <c r="E256" s="811" t="s">
        <v>794</v>
      </c>
      <c r="F256" s="727" t="s">
        <v>780</v>
      </c>
      <c r="G256" s="727" t="s">
        <v>1120</v>
      </c>
      <c r="H256" s="727" t="s">
        <v>583</v>
      </c>
      <c r="I256" s="727" t="s">
        <v>1121</v>
      </c>
      <c r="J256" s="727" t="s">
        <v>1122</v>
      </c>
      <c r="K256" s="727" t="s">
        <v>1123</v>
      </c>
      <c r="L256" s="728">
        <v>580.04</v>
      </c>
      <c r="M256" s="728">
        <v>580.04</v>
      </c>
      <c r="N256" s="727">
        <v>1</v>
      </c>
      <c r="O256" s="812">
        <v>1</v>
      </c>
      <c r="P256" s="728">
        <v>580.04</v>
      </c>
      <c r="Q256" s="745">
        <v>1</v>
      </c>
      <c r="R256" s="727">
        <v>1</v>
      </c>
      <c r="S256" s="745">
        <v>1</v>
      </c>
      <c r="T256" s="812">
        <v>1</v>
      </c>
      <c r="U256" s="768">
        <v>1</v>
      </c>
    </row>
    <row r="257" spans="1:21" ht="14.4" customHeight="1" x14ac:dyDescent="0.3">
      <c r="A257" s="726">
        <v>22</v>
      </c>
      <c r="B257" s="727" t="s">
        <v>779</v>
      </c>
      <c r="C257" s="727" t="s">
        <v>783</v>
      </c>
      <c r="D257" s="810" t="s">
        <v>1188</v>
      </c>
      <c r="E257" s="811" t="s">
        <v>794</v>
      </c>
      <c r="F257" s="727" t="s">
        <v>780</v>
      </c>
      <c r="G257" s="727" t="s">
        <v>822</v>
      </c>
      <c r="H257" s="727" t="s">
        <v>538</v>
      </c>
      <c r="I257" s="727" t="s">
        <v>823</v>
      </c>
      <c r="J257" s="727" t="s">
        <v>824</v>
      </c>
      <c r="K257" s="727" t="s">
        <v>825</v>
      </c>
      <c r="L257" s="728">
        <v>0</v>
      </c>
      <c r="M257" s="728">
        <v>0</v>
      </c>
      <c r="N257" s="727">
        <v>18</v>
      </c>
      <c r="O257" s="812">
        <v>12.5</v>
      </c>
      <c r="P257" s="728">
        <v>0</v>
      </c>
      <c r="Q257" s="745"/>
      <c r="R257" s="727">
        <v>18</v>
      </c>
      <c r="S257" s="745">
        <v>1</v>
      </c>
      <c r="T257" s="812">
        <v>12.5</v>
      </c>
      <c r="U257" s="768">
        <v>1</v>
      </c>
    </row>
    <row r="258" spans="1:21" ht="14.4" customHeight="1" x14ac:dyDescent="0.3">
      <c r="A258" s="726">
        <v>22</v>
      </c>
      <c r="B258" s="727" t="s">
        <v>779</v>
      </c>
      <c r="C258" s="727" t="s">
        <v>783</v>
      </c>
      <c r="D258" s="810" t="s">
        <v>1188</v>
      </c>
      <c r="E258" s="811" t="s">
        <v>796</v>
      </c>
      <c r="F258" s="727" t="s">
        <v>780</v>
      </c>
      <c r="G258" s="727" t="s">
        <v>1124</v>
      </c>
      <c r="H258" s="727" t="s">
        <v>538</v>
      </c>
      <c r="I258" s="727" t="s">
        <v>1125</v>
      </c>
      <c r="J258" s="727" t="s">
        <v>1126</v>
      </c>
      <c r="K258" s="727" t="s">
        <v>1127</v>
      </c>
      <c r="L258" s="728">
        <v>160.88999999999999</v>
      </c>
      <c r="M258" s="728">
        <v>160.88999999999999</v>
      </c>
      <c r="N258" s="727">
        <v>1</v>
      </c>
      <c r="O258" s="812">
        <v>1</v>
      </c>
      <c r="P258" s="728">
        <v>160.88999999999999</v>
      </c>
      <c r="Q258" s="745">
        <v>1</v>
      </c>
      <c r="R258" s="727">
        <v>1</v>
      </c>
      <c r="S258" s="745">
        <v>1</v>
      </c>
      <c r="T258" s="812">
        <v>1</v>
      </c>
      <c r="U258" s="768">
        <v>1</v>
      </c>
    </row>
    <row r="259" spans="1:21" ht="14.4" customHeight="1" x14ac:dyDescent="0.3">
      <c r="A259" s="726">
        <v>22</v>
      </c>
      <c r="B259" s="727" t="s">
        <v>779</v>
      </c>
      <c r="C259" s="727" t="s">
        <v>783</v>
      </c>
      <c r="D259" s="810" t="s">
        <v>1188</v>
      </c>
      <c r="E259" s="811" t="s">
        <v>796</v>
      </c>
      <c r="F259" s="727" t="s">
        <v>780</v>
      </c>
      <c r="G259" s="727" t="s">
        <v>1128</v>
      </c>
      <c r="H259" s="727" t="s">
        <v>538</v>
      </c>
      <c r="I259" s="727" t="s">
        <v>1129</v>
      </c>
      <c r="J259" s="727" t="s">
        <v>1130</v>
      </c>
      <c r="K259" s="727" t="s">
        <v>1131</v>
      </c>
      <c r="L259" s="728">
        <v>0</v>
      </c>
      <c r="M259" s="728">
        <v>0</v>
      </c>
      <c r="N259" s="727">
        <v>1</v>
      </c>
      <c r="O259" s="812">
        <v>1</v>
      </c>
      <c r="P259" s="728"/>
      <c r="Q259" s="745"/>
      <c r="R259" s="727"/>
      <c r="S259" s="745">
        <v>0</v>
      </c>
      <c r="T259" s="812"/>
      <c r="U259" s="768">
        <v>0</v>
      </c>
    </row>
    <row r="260" spans="1:21" ht="14.4" customHeight="1" x14ac:dyDescent="0.3">
      <c r="A260" s="726">
        <v>22</v>
      </c>
      <c r="B260" s="727" t="s">
        <v>779</v>
      </c>
      <c r="C260" s="727" t="s">
        <v>783</v>
      </c>
      <c r="D260" s="810" t="s">
        <v>1188</v>
      </c>
      <c r="E260" s="811" t="s">
        <v>796</v>
      </c>
      <c r="F260" s="727" t="s">
        <v>780</v>
      </c>
      <c r="G260" s="727" t="s">
        <v>1132</v>
      </c>
      <c r="H260" s="727" t="s">
        <v>538</v>
      </c>
      <c r="I260" s="727" t="s">
        <v>1133</v>
      </c>
      <c r="J260" s="727" t="s">
        <v>649</v>
      </c>
      <c r="K260" s="727" t="s">
        <v>1134</v>
      </c>
      <c r="L260" s="728">
        <v>18.809999999999999</v>
      </c>
      <c r="M260" s="728">
        <v>18.809999999999999</v>
      </c>
      <c r="N260" s="727">
        <v>1</v>
      </c>
      <c r="O260" s="812">
        <v>1</v>
      </c>
      <c r="P260" s="728">
        <v>18.809999999999999</v>
      </c>
      <c r="Q260" s="745">
        <v>1</v>
      </c>
      <c r="R260" s="727">
        <v>1</v>
      </c>
      <c r="S260" s="745">
        <v>1</v>
      </c>
      <c r="T260" s="812">
        <v>1</v>
      </c>
      <c r="U260" s="768">
        <v>1</v>
      </c>
    </row>
    <row r="261" spans="1:21" ht="14.4" customHeight="1" x14ac:dyDescent="0.3">
      <c r="A261" s="726">
        <v>22</v>
      </c>
      <c r="B261" s="727" t="s">
        <v>779</v>
      </c>
      <c r="C261" s="727" t="s">
        <v>783</v>
      </c>
      <c r="D261" s="810" t="s">
        <v>1188</v>
      </c>
      <c r="E261" s="811" t="s">
        <v>796</v>
      </c>
      <c r="F261" s="727" t="s">
        <v>780</v>
      </c>
      <c r="G261" s="727" t="s">
        <v>886</v>
      </c>
      <c r="H261" s="727" t="s">
        <v>538</v>
      </c>
      <c r="I261" s="727" t="s">
        <v>1135</v>
      </c>
      <c r="J261" s="727" t="s">
        <v>888</v>
      </c>
      <c r="K261" s="727" t="s">
        <v>889</v>
      </c>
      <c r="L261" s="728">
        <v>182.22</v>
      </c>
      <c r="M261" s="728">
        <v>364.44</v>
      </c>
      <c r="N261" s="727">
        <v>2</v>
      </c>
      <c r="O261" s="812">
        <v>2</v>
      </c>
      <c r="P261" s="728"/>
      <c r="Q261" s="745">
        <v>0</v>
      </c>
      <c r="R261" s="727"/>
      <c r="S261" s="745">
        <v>0</v>
      </c>
      <c r="T261" s="812"/>
      <c r="U261" s="768">
        <v>0</v>
      </c>
    </row>
    <row r="262" spans="1:21" ht="14.4" customHeight="1" x14ac:dyDescent="0.3">
      <c r="A262" s="726">
        <v>22</v>
      </c>
      <c r="B262" s="727" t="s">
        <v>779</v>
      </c>
      <c r="C262" s="727" t="s">
        <v>783</v>
      </c>
      <c r="D262" s="810" t="s">
        <v>1188</v>
      </c>
      <c r="E262" s="811" t="s">
        <v>796</v>
      </c>
      <c r="F262" s="727" t="s">
        <v>780</v>
      </c>
      <c r="G262" s="727" t="s">
        <v>1015</v>
      </c>
      <c r="H262" s="727" t="s">
        <v>538</v>
      </c>
      <c r="I262" s="727" t="s">
        <v>1016</v>
      </c>
      <c r="J262" s="727" t="s">
        <v>1017</v>
      </c>
      <c r="K262" s="727" t="s">
        <v>1018</v>
      </c>
      <c r="L262" s="728">
        <v>107.27</v>
      </c>
      <c r="M262" s="728">
        <v>107.27</v>
      </c>
      <c r="N262" s="727">
        <v>1</v>
      </c>
      <c r="O262" s="812">
        <v>1</v>
      </c>
      <c r="P262" s="728"/>
      <c r="Q262" s="745">
        <v>0</v>
      </c>
      <c r="R262" s="727"/>
      <c r="S262" s="745">
        <v>0</v>
      </c>
      <c r="T262" s="812"/>
      <c r="U262" s="768">
        <v>0</v>
      </c>
    </row>
    <row r="263" spans="1:21" ht="14.4" customHeight="1" x14ac:dyDescent="0.3">
      <c r="A263" s="726">
        <v>22</v>
      </c>
      <c r="B263" s="727" t="s">
        <v>779</v>
      </c>
      <c r="C263" s="727" t="s">
        <v>783</v>
      </c>
      <c r="D263" s="810" t="s">
        <v>1188</v>
      </c>
      <c r="E263" s="811" t="s">
        <v>796</v>
      </c>
      <c r="F263" s="727" t="s">
        <v>780</v>
      </c>
      <c r="G263" s="727" t="s">
        <v>890</v>
      </c>
      <c r="H263" s="727" t="s">
        <v>538</v>
      </c>
      <c r="I263" s="727" t="s">
        <v>1023</v>
      </c>
      <c r="J263" s="727" t="s">
        <v>892</v>
      </c>
      <c r="K263" s="727"/>
      <c r="L263" s="728">
        <v>0</v>
      </c>
      <c r="M263" s="728">
        <v>0</v>
      </c>
      <c r="N263" s="727">
        <v>2</v>
      </c>
      <c r="O263" s="812">
        <v>1.5</v>
      </c>
      <c r="P263" s="728"/>
      <c r="Q263" s="745"/>
      <c r="R263" s="727"/>
      <c r="S263" s="745">
        <v>0</v>
      </c>
      <c r="T263" s="812"/>
      <c r="U263" s="768">
        <v>0</v>
      </c>
    </row>
    <row r="264" spans="1:21" ht="14.4" customHeight="1" x14ac:dyDescent="0.3">
      <c r="A264" s="726">
        <v>22</v>
      </c>
      <c r="B264" s="727" t="s">
        <v>779</v>
      </c>
      <c r="C264" s="727" t="s">
        <v>783</v>
      </c>
      <c r="D264" s="810" t="s">
        <v>1188</v>
      </c>
      <c r="E264" s="811" t="s">
        <v>796</v>
      </c>
      <c r="F264" s="727" t="s">
        <v>780</v>
      </c>
      <c r="G264" s="727" t="s">
        <v>1136</v>
      </c>
      <c r="H264" s="727" t="s">
        <v>538</v>
      </c>
      <c r="I264" s="727" t="s">
        <v>1137</v>
      </c>
      <c r="J264" s="727" t="s">
        <v>1138</v>
      </c>
      <c r="K264" s="727" t="s">
        <v>981</v>
      </c>
      <c r="L264" s="728">
        <v>95.57</v>
      </c>
      <c r="M264" s="728">
        <v>286.70999999999998</v>
      </c>
      <c r="N264" s="727">
        <v>3</v>
      </c>
      <c r="O264" s="812">
        <v>0.5</v>
      </c>
      <c r="P264" s="728"/>
      <c r="Q264" s="745">
        <v>0</v>
      </c>
      <c r="R264" s="727"/>
      <c r="S264" s="745">
        <v>0</v>
      </c>
      <c r="T264" s="812"/>
      <c r="U264" s="768">
        <v>0</v>
      </c>
    </row>
    <row r="265" spans="1:21" ht="14.4" customHeight="1" x14ac:dyDescent="0.3">
      <c r="A265" s="726">
        <v>22</v>
      </c>
      <c r="B265" s="727" t="s">
        <v>779</v>
      </c>
      <c r="C265" s="727" t="s">
        <v>783</v>
      </c>
      <c r="D265" s="810" t="s">
        <v>1188</v>
      </c>
      <c r="E265" s="811" t="s">
        <v>796</v>
      </c>
      <c r="F265" s="727" t="s">
        <v>780</v>
      </c>
      <c r="G265" s="727" t="s">
        <v>1027</v>
      </c>
      <c r="H265" s="727" t="s">
        <v>538</v>
      </c>
      <c r="I265" s="727" t="s">
        <v>1075</v>
      </c>
      <c r="J265" s="727" t="s">
        <v>1076</v>
      </c>
      <c r="K265" s="727" t="s">
        <v>1077</v>
      </c>
      <c r="L265" s="728">
        <v>98.75</v>
      </c>
      <c r="M265" s="728">
        <v>98.75</v>
      </c>
      <c r="N265" s="727">
        <v>1</v>
      </c>
      <c r="O265" s="812">
        <v>0.5</v>
      </c>
      <c r="P265" s="728"/>
      <c r="Q265" s="745">
        <v>0</v>
      </c>
      <c r="R265" s="727"/>
      <c r="S265" s="745">
        <v>0</v>
      </c>
      <c r="T265" s="812"/>
      <c r="U265" s="768">
        <v>0</v>
      </c>
    </row>
    <row r="266" spans="1:21" ht="14.4" customHeight="1" x14ac:dyDescent="0.3">
      <c r="A266" s="726">
        <v>22</v>
      </c>
      <c r="B266" s="727" t="s">
        <v>779</v>
      </c>
      <c r="C266" s="727" t="s">
        <v>783</v>
      </c>
      <c r="D266" s="810" t="s">
        <v>1188</v>
      </c>
      <c r="E266" s="811" t="s">
        <v>796</v>
      </c>
      <c r="F266" s="727" t="s">
        <v>780</v>
      </c>
      <c r="G266" s="727" t="s">
        <v>897</v>
      </c>
      <c r="H266" s="727" t="s">
        <v>538</v>
      </c>
      <c r="I266" s="727" t="s">
        <v>1139</v>
      </c>
      <c r="J266" s="727" t="s">
        <v>899</v>
      </c>
      <c r="K266" s="727" t="s">
        <v>900</v>
      </c>
      <c r="L266" s="728">
        <v>73.989999999999995</v>
      </c>
      <c r="M266" s="728">
        <v>73.989999999999995</v>
      </c>
      <c r="N266" s="727">
        <v>1</v>
      </c>
      <c r="O266" s="812">
        <v>0.5</v>
      </c>
      <c r="P266" s="728"/>
      <c r="Q266" s="745">
        <v>0</v>
      </c>
      <c r="R266" s="727"/>
      <c r="S266" s="745">
        <v>0</v>
      </c>
      <c r="T266" s="812"/>
      <c r="U266" s="768">
        <v>0</v>
      </c>
    </row>
    <row r="267" spans="1:21" ht="14.4" customHeight="1" x14ac:dyDescent="0.3">
      <c r="A267" s="726">
        <v>22</v>
      </c>
      <c r="B267" s="727" t="s">
        <v>779</v>
      </c>
      <c r="C267" s="727" t="s">
        <v>783</v>
      </c>
      <c r="D267" s="810" t="s">
        <v>1188</v>
      </c>
      <c r="E267" s="811" t="s">
        <v>796</v>
      </c>
      <c r="F267" s="727" t="s">
        <v>780</v>
      </c>
      <c r="G267" s="727" t="s">
        <v>798</v>
      </c>
      <c r="H267" s="727" t="s">
        <v>583</v>
      </c>
      <c r="I267" s="727" t="s">
        <v>909</v>
      </c>
      <c r="J267" s="727" t="s">
        <v>733</v>
      </c>
      <c r="K267" s="727" t="s">
        <v>910</v>
      </c>
      <c r="L267" s="728">
        <v>0</v>
      </c>
      <c r="M267" s="728">
        <v>0</v>
      </c>
      <c r="N267" s="727">
        <v>2</v>
      </c>
      <c r="O267" s="812">
        <v>2</v>
      </c>
      <c r="P267" s="728"/>
      <c r="Q267" s="745"/>
      <c r="R267" s="727"/>
      <c r="S267" s="745">
        <v>0</v>
      </c>
      <c r="T267" s="812"/>
      <c r="U267" s="768">
        <v>0</v>
      </c>
    </row>
    <row r="268" spans="1:21" ht="14.4" customHeight="1" x14ac:dyDescent="0.3">
      <c r="A268" s="726">
        <v>22</v>
      </c>
      <c r="B268" s="727" t="s">
        <v>779</v>
      </c>
      <c r="C268" s="727" t="s">
        <v>783</v>
      </c>
      <c r="D268" s="810" t="s">
        <v>1188</v>
      </c>
      <c r="E268" s="811" t="s">
        <v>796</v>
      </c>
      <c r="F268" s="727" t="s">
        <v>780</v>
      </c>
      <c r="G268" s="727" t="s">
        <v>798</v>
      </c>
      <c r="H268" s="727" t="s">
        <v>583</v>
      </c>
      <c r="I268" s="727" t="s">
        <v>851</v>
      </c>
      <c r="J268" s="727" t="s">
        <v>733</v>
      </c>
      <c r="K268" s="727" t="s">
        <v>852</v>
      </c>
      <c r="L268" s="728">
        <v>69.55</v>
      </c>
      <c r="M268" s="728">
        <v>208.64999999999998</v>
      </c>
      <c r="N268" s="727">
        <v>3</v>
      </c>
      <c r="O268" s="812">
        <v>3</v>
      </c>
      <c r="P268" s="728">
        <v>69.55</v>
      </c>
      <c r="Q268" s="745">
        <v>0.33333333333333337</v>
      </c>
      <c r="R268" s="727">
        <v>1</v>
      </c>
      <c r="S268" s="745">
        <v>0.33333333333333331</v>
      </c>
      <c r="T268" s="812">
        <v>1</v>
      </c>
      <c r="U268" s="768">
        <v>0.33333333333333331</v>
      </c>
    </row>
    <row r="269" spans="1:21" ht="14.4" customHeight="1" x14ac:dyDescent="0.3">
      <c r="A269" s="726">
        <v>22</v>
      </c>
      <c r="B269" s="727" t="s">
        <v>779</v>
      </c>
      <c r="C269" s="727" t="s">
        <v>783</v>
      </c>
      <c r="D269" s="810" t="s">
        <v>1188</v>
      </c>
      <c r="E269" s="811" t="s">
        <v>796</v>
      </c>
      <c r="F269" s="727" t="s">
        <v>780</v>
      </c>
      <c r="G269" s="727" t="s">
        <v>798</v>
      </c>
      <c r="H269" s="727" t="s">
        <v>583</v>
      </c>
      <c r="I269" s="727" t="s">
        <v>1140</v>
      </c>
      <c r="J269" s="727" t="s">
        <v>733</v>
      </c>
      <c r="K269" s="727" t="s">
        <v>1141</v>
      </c>
      <c r="L269" s="728">
        <v>0</v>
      </c>
      <c r="M269" s="728">
        <v>0</v>
      </c>
      <c r="N269" s="727">
        <v>7</v>
      </c>
      <c r="O269" s="812">
        <v>6</v>
      </c>
      <c r="P269" s="728">
        <v>0</v>
      </c>
      <c r="Q269" s="745"/>
      <c r="R269" s="727">
        <v>4</v>
      </c>
      <c r="S269" s="745">
        <v>0.5714285714285714</v>
      </c>
      <c r="T269" s="812">
        <v>4</v>
      </c>
      <c r="U269" s="768">
        <v>0.66666666666666663</v>
      </c>
    </row>
    <row r="270" spans="1:21" ht="14.4" customHeight="1" x14ac:dyDescent="0.3">
      <c r="A270" s="726">
        <v>22</v>
      </c>
      <c r="B270" s="727" t="s">
        <v>779</v>
      </c>
      <c r="C270" s="727" t="s">
        <v>783</v>
      </c>
      <c r="D270" s="810" t="s">
        <v>1188</v>
      </c>
      <c r="E270" s="811" t="s">
        <v>796</v>
      </c>
      <c r="F270" s="727" t="s">
        <v>780</v>
      </c>
      <c r="G270" s="727" t="s">
        <v>798</v>
      </c>
      <c r="H270" s="727" t="s">
        <v>583</v>
      </c>
      <c r="I270" s="727" t="s">
        <v>732</v>
      </c>
      <c r="J270" s="727" t="s">
        <v>733</v>
      </c>
      <c r="K270" s="727" t="s">
        <v>734</v>
      </c>
      <c r="L270" s="728">
        <v>88.51</v>
      </c>
      <c r="M270" s="728">
        <v>354.04</v>
      </c>
      <c r="N270" s="727">
        <v>4</v>
      </c>
      <c r="O270" s="812">
        <v>3.5</v>
      </c>
      <c r="P270" s="728">
        <v>177.02</v>
      </c>
      <c r="Q270" s="745">
        <v>0.5</v>
      </c>
      <c r="R270" s="727">
        <v>2</v>
      </c>
      <c r="S270" s="745">
        <v>0.5</v>
      </c>
      <c r="T270" s="812">
        <v>2</v>
      </c>
      <c r="U270" s="768">
        <v>0.5714285714285714</v>
      </c>
    </row>
    <row r="271" spans="1:21" ht="14.4" customHeight="1" x14ac:dyDescent="0.3">
      <c r="A271" s="726">
        <v>22</v>
      </c>
      <c r="B271" s="727" t="s">
        <v>779</v>
      </c>
      <c r="C271" s="727" t="s">
        <v>783</v>
      </c>
      <c r="D271" s="810" t="s">
        <v>1188</v>
      </c>
      <c r="E271" s="811" t="s">
        <v>796</v>
      </c>
      <c r="F271" s="727" t="s">
        <v>780</v>
      </c>
      <c r="G271" s="727" t="s">
        <v>798</v>
      </c>
      <c r="H271" s="727" t="s">
        <v>583</v>
      </c>
      <c r="I271" s="727" t="s">
        <v>732</v>
      </c>
      <c r="J271" s="727" t="s">
        <v>733</v>
      </c>
      <c r="K271" s="727" t="s">
        <v>734</v>
      </c>
      <c r="L271" s="728">
        <v>94.28</v>
      </c>
      <c r="M271" s="728">
        <v>94.28</v>
      </c>
      <c r="N271" s="727">
        <v>1</v>
      </c>
      <c r="O271" s="812">
        <v>0.5</v>
      </c>
      <c r="P271" s="728"/>
      <c r="Q271" s="745">
        <v>0</v>
      </c>
      <c r="R271" s="727"/>
      <c r="S271" s="745">
        <v>0</v>
      </c>
      <c r="T271" s="812"/>
      <c r="U271" s="768">
        <v>0</v>
      </c>
    </row>
    <row r="272" spans="1:21" ht="14.4" customHeight="1" x14ac:dyDescent="0.3">
      <c r="A272" s="726">
        <v>22</v>
      </c>
      <c r="B272" s="727" t="s">
        <v>779</v>
      </c>
      <c r="C272" s="727" t="s">
        <v>783</v>
      </c>
      <c r="D272" s="810" t="s">
        <v>1188</v>
      </c>
      <c r="E272" s="811" t="s">
        <v>796</v>
      </c>
      <c r="F272" s="727" t="s">
        <v>780</v>
      </c>
      <c r="G272" s="727" t="s">
        <v>798</v>
      </c>
      <c r="H272" s="727" t="s">
        <v>538</v>
      </c>
      <c r="I272" s="727" t="s">
        <v>1118</v>
      </c>
      <c r="J272" s="727" t="s">
        <v>733</v>
      </c>
      <c r="K272" s="727" t="s">
        <v>1119</v>
      </c>
      <c r="L272" s="728">
        <v>0</v>
      </c>
      <c r="M272" s="728">
        <v>0</v>
      </c>
      <c r="N272" s="727">
        <v>7</v>
      </c>
      <c r="O272" s="812">
        <v>5.5</v>
      </c>
      <c r="P272" s="728">
        <v>0</v>
      </c>
      <c r="Q272" s="745"/>
      <c r="R272" s="727">
        <v>5</v>
      </c>
      <c r="S272" s="745">
        <v>0.7142857142857143</v>
      </c>
      <c r="T272" s="812">
        <v>4</v>
      </c>
      <c r="U272" s="768">
        <v>0.72727272727272729</v>
      </c>
    </row>
    <row r="273" spans="1:21" ht="14.4" customHeight="1" x14ac:dyDescent="0.3">
      <c r="A273" s="726">
        <v>22</v>
      </c>
      <c r="B273" s="727" t="s">
        <v>779</v>
      </c>
      <c r="C273" s="727" t="s">
        <v>783</v>
      </c>
      <c r="D273" s="810" t="s">
        <v>1188</v>
      </c>
      <c r="E273" s="811" t="s">
        <v>796</v>
      </c>
      <c r="F273" s="727" t="s">
        <v>780</v>
      </c>
      <c r="G273" s="727" t="s">
        <v>798</v>
      </c>
      <c r="H273" s="727" t="s">
        <v>538</v>
      </c>
      <c r="I273" s="727" t="s">
        <v>815</v>
      </c>
      <c r="J273" s="727" t="s">
        <v>733</v>
      </c>
      <c r="K273" s="727" t="s">
        <v>816</v>
      </c>
      <c r="L273" s="728">
        <v>158.05000000000001</v>
      </c>
      <c r="M273" s="728">
        <v>158.05000000000001</v>
      </c>
      <c r="N273" s="727">
        <v>1</v>
      </c>
      <c r="O273" s="812">
        <v>1</v>
      </c>
      <c r="P273" s="728"/>
      <c r="Q273" s="745">
        <v>0</v>
      </c>
      <c r="R273" s="727"/>
      <c r="S273" s="745">
        <v>0</v>
      </c>
      <c r="T273" s="812"/>
      <c r="U273" s="768">
        <v>0</v>
      </c>
    </row>
    <row r="274" spans="1:21" ht="14.4" customHeight="1" x14ac:dyDescent="0.3">
      <c r="A274" s="726">
        <v>22</v>
      </c>
      <c r="B274" s="727" t="s">
        <v>779</v>
      </c>
      <c r="C274" s="727" t="s">
        <v>783</v>
      </c>
      <c r="D274" s="810" t="s">
        <v>1188</v>
      </c>
      <c r="E274" s="811" t="s">
        <v>796</v>
      </c>
      <c r="F274" s="727" t="s">
        <v>780</v>
      </c>
      <c r="G274" s="727" t="s">
        <v>798</v>
      </c>
      <c r="H274" s="727" t="s">
        <v>583</v>
      </c>
      <c r="I274" s="727" t="s">
        <v>799</v>
      </c>
      <c r="J274" s="727" t="s">
        <v>733</v>
      </c>
      <c r="K274" s="727" t="s">
        <v>800</v>
      </c>
      <c r="L274" s="728">
        <v>0</v>
      </c>
      <c r="M274" s="728">
        <v>0</v>
      </c>
      <c r="N274" s="727">
        <v>5</v>
      </c>
      <c r="O274" s="812">
        <v>5</v>
      </c>
      <c r="P274" s="728">
        <v>0</v>
      </c>
      <c r="Q274" s="745"/>
      <c r="R274" s="727">
        <v>4</v>
      </c>
      <c r="S274" s="745">
        <v>0.8</v>
      </c>
      <c r="T274" s="812">
        <v>4</v>
      </c>
      <c r="U274" s="768">
        <v>0.8</v>
      </c>
    </row>
    <row r="275" spans="1:21" ht="14.4" customHeight="1" x14ac:dyDescent="0.3">
      <c r="A275" s="726">
        <v>22</v>
      </c>
      <c r="B275" s="727" t="s">
        <v>779</v>
      </c>
      <c r="C275" s="727" t="s">
        <v>783</v>
      </c>
      <c r="D275" s="810" t="s">
        <v>1188</v>
      </c>
      <c r="E275" s="811" t="s">
        <v>796</v>
      </c>
      <c r="F275" s="727" t="s">
        <v>780</v>
      </c>
      <c r="G275" s="727" t="s">
        <v>798</v>
      </c>
      <c r="H275" s="727" t="s">
        <v>583</v>
      </c>
      <c r="I275" s="727" t="s">
        <v>911</v>
      </c>
      <c r="J275" s="727" t="s">
        <v>733</v>
      </c>
      <c r="K275" s="727" t="s">
        <v>912</v>
      </c>
      <c r="L275" s="728">
        <v>115.33</v>
      </c>
      <c r="M275" s="728">
        <v>115.33</v>
      </c>
      <c r="N275" s="727">
        <v>1</v>
      </c>
      <c r="O275" s="812">
        <v>1</v>
      </c>
      <c r="P275" s="728"/>
      <c r="Q275" s="745">
        <v>0</v>
      </c>
      <c r="R275" s="727"/>
      <c r="S275" s="745">
        <v>0</v>
      </c>
      <c r="T275" s="812"/>
      <c r="U275" s="768">
        <v>0</v>
      </c>
    </row>
    <row r="276" spans="1:21" ht="14.4" customHeight="1" x14ac:dyDescent="0.3">
      <c r="A276" s="726">
        <v>22</v>
      </c>
      <c r="B276" s="727" t="s">
        <v>779</v>
      </c>
      <c r="C276" s="727" t="s">
        <v>783</v>
      </c>
      <c r="D276" s="810" t="s">
        <v>1188</v>
      </c>
      <c r="E276" s="811" t="s">
        <v>796</v>
      </c>
      <c r="F276" s="727" t="s">
        <v>780</v>
      </c>
      <c r="G276" s="727" t="s">
        <v>798</v>
      </c>
      <c r="H276" s="727" t="s">
        <v>583</v>
      </c>
      <c r="I276" s="727" t="s">
        <v>735</v>
      </c>
      <c r="J276" s="727" t="s">
        <v>736</v>
      </c>
      <c r="K276" s="727" t="s">
        <v>737</v>
      </c>
      <c r="L276" s="728">
        <v>98.78</v>
      </c>
      <c r="M276" s="728">
        <v>1975.6</v>
      </c>
      <c r="N276" s="727">
        <v>20</v>
      </c>
      <c r="O276" s="812">
        <v>17.5</v>
      </c>
      <c r="P276" s="728">
        <v>1086.58</v>
      </c>
      <c r="Q276" s="745">
        <v>0.54999999999999993</v>
      </c>
      <c r="R276" s="727">
        <v>11</v>
      </c>
      <c r="S276" s="745">
        <v>0.55000000000000004</v>
      </c>
      <c r="T276" s="812">
        <v>10</v>
      </c>
      <c r="U276" s="768">
        <v>0.5714285714285714</v>
      </c>
    </row>
    <row r="277" spans="1:21" ht="14.4" customHeight="1" x14ac:dyDescent="0.3">
      <c r="A277" s="726">
        <v>22</v>
      </c>
      <c r="B277" s="727" t="s">
        <v>779</v>
      </c>
      <c r="C277" s="727" t="s">
        <v>783</v>
      </c>
      <c r="D277" s="810" t="s">
        <v>1188</v>
      </c>
      <c r="E277" s="811" t="s">
        <v>796</v>
      </c>
      <c r="F277" s="727" t="s">
        <v>780</v>
      </c>
      <c r="G277" s="727" t="s">
        <v>798</v>
      </c>
      <c r="H277" s="727" t="s">
        <v>583</v>
      </c>
      <c r="I277" s="727" t="s">
        <v>735</v>
      </c>
      <c r="J277" s="727" t="s">
        <v>736</v>
      </c>
      <c r="K277" s="727" t="s">
        <v>737</v>
      </c>
      <c r="L277" s="728">
        <v>105.23</v>
      </c>
      <c r="M277" s="728">
        <v>631.38</v>
      </c>
      <c r="N277" s="727">
        <v>6</v>
      </c>
      <c r="O277" s="812">
        <v>6</v>
      </c>
      <c r="P277" s="728">
        <v>210.46</v>
      </c>
      <c r="Q277" s="745">
        <v>0.33333333333333337</v>
      </c>
      <c r="R277" s="727">
        <v>2</v>
      </c>
      <c r="S277" s="745">
        <v>0.33333333333333331</v>
      </c>
      <c r="T277" s="812">
        <v>2</v>
      </c>
      <c r="U277" s="768">
        <v>0.33333333333333331</v>
      </c>
    </row>
    <row r="278" spans="1:21" ht="14.4" customHeight="1" x14ac:dyDescent="0.3">
      <c r="A278" s="726">
        <v>22</v>
      </c>
      <c r="B278" s="727" t="s">
        <v>779</v>
      </c>
      <c r="C278" s="727" t="s">
        <v>783</v>
      </c>
      <c r="D278" s="810" t="s">
        <v>1188</v>
      </c>
      <c r="E278" s="811" t="s">
        <v>796</v>
      </c>
      <c r="F278" s="727" t="s">
        <v>780</v>
      </c>
      <c r="G278" s="727" t="s">
        <v>798</v>
      </c>
      <c r="H278" s="727" t="s">
        <v>583</v>
      </c>
      <c r="I278" s="727" t="s">
        <v>801</v>
      </c>
      <c r="J278" s="727" t="s">
        <v>736</v>
      </c>
      <c r="K278" s="727" t="s">
        <v>802</v>
      </c>
      <c r="L278" s="728">
        <v>118.54</v>
      </c>
      <c r="M278" s="728">
        <v>5808.4599999999991</v>
      </c>
      <c r="N278" s="727">
        <v>49</v>
      </c>
      <c r="O278" s="812">
        <v>40.5</v>
      </c>
      <c r="P278" s="728">
        <v>1778.0999999999997</v>
      </c>
      <c r="Q278" s="745">
        <v>0.30612244897959184</v>
      </c>
      <c r="R278" s="727">
        <v>15</v>
      </c>
      <c r="S278" s="745">
        <v>0.30612244897959184</v>
      </c>
      <c r="T278" s="812">
        <v>14</v>
      </c>
      <c r="U278" s="768">
        <v>0.34567901234567899</v>
      </c>
    </row>
    <row r="279" spans="1:21" ht="14.4" customHeight="1" x14ac:dyDescent="0.3">
      <c r="A279" s="726">
        <v>22</v>
      </c>
      <c r="B279" s="727" t="s">
        <v>779</v>
      </c>
      <c r="C279" s="727" t="s">
        <v>783</v>
      </c>
      <c r="D279" s="810" t="s">
        <v>1188</v>
      </c>
      <c r="E279" s="811" t="s">
        <v>796</v>
      </c>
      <c r="F279" s="727" t="s">
        <v>780</v>
      </c>
      <c r="G279" s="727" t="s">
        <v>798</v>
      </c>
      <c r="H279" s="727" t="s">
        <v>583</v>
      </c>
      <c r="I279" s="727" t="s">
        <v>801</v>
      </c>
      <c r="J279" s="727" t="s">
        <v>736</v>
      </c>
      <c r="K279" s="727" t="s">
        <v>802</v>
      </c>
      <c r="L279" s="728">
        <v>126.27</v>
      </c>
      <c r="M279" s="728">
        <v>883.89</v>
      </c>
      <c r="N279" s="727">
        <v>7</v>
      </c>
      <c r="O279" s="812">
        <v>5</v>
      </c>
      <c r="P279" s="728">
        <v>126.27</v>
      </c>
      <c r="Q279" s="745">
        <v>0.14285714285714285</v>
      </c>
      <c r="R279" s="727">
        <v>1</v>
      </c>
      <c r="S279" s="745">
        <v>0.14285714285714285</v>
      </c>
      <c r="T279" s="812">
        <v>0.5</v>
      </c>
      <c r="U279" s="768">
        <v>0.1</v>
      </c>
    </row>
    <row r="280" spans="1:21" ht="14.4" customHeight="1" x14ac:dyDescent="0.3">
      <c r="A280" s="726">
        <v>22</v>
      </c>
      <c r="B280" s="727" t="s">
        <v>779</v>
      </c>
      <c r="C280" s="727" t="s">
        <v>783</v>
      </c>
      <c r="D280" s="810" t="s">
        <v>1188</v>
      </c>
      <c r="E280" s="811" t="s">
        <v>796</v>
      </c>
      <c r="F280" s="727" t="s">
        <v>780</v>
      </c>
      <c r="G280" s="727" t="s">
        <v>798</v>
      </c>
      <c r="H280" s="727" t="s">
        <v>583</v>
      </c>
      <c r="I280" s="727" t="s">
        <v>841</v>
      </c>
      <c r="J280" s="727" t="s">
        <v>736</v>
      </c>
      <c r="K280" s="727" t="s">
        <v>804</v>
      </c>
      <c r="L280" s="728">
        <v>59.27</v>
      </c>
      <c r="M280" s="728">
        <v>414.89000000000004</v>
      </c>
      <c r="N280" s="727">
        <v>7</v>
      </c>
      <c r="O280" s="812">
        <v>6.5</v>
      </c>
      <c r="P280" s="728">
        <v>118.54</v>
      </c>
      <c r="Q280" s="745">
        <v>0.2857142857142857</v>
      </c>
      <c r="R280" s="727">
        <v>2</v>
      </c>
      <c r="S280" s="745">
        <v>0.2857142857142857</v>
      </c>
      <c r="T280" s="812">
        <v>2</v>
      </c>
      <c r="U280" s="768">
        <v>0.30769230769230771</v>
      </c>
    </row>
    <row r="281" spans="1:21" ht="14.4" customHeight="1" x14ac:dyDescent="0.3">
      <c r="A281" s="726">
        <v>22</v>
      </c>
      <c r="B281" s="727" t="s">
        <v>779</v>
      </c>
      <c r="C281" s="727" t="s">
        <v>783</v>
      </c>
      <c r="D281" s="810" t="s">
        <v>1188</v>
      </c>
      <c r="E281" s="811" t="s">
        <v>796</v>
      </c>
      <c r="F281" s="727" t="s">
        <v>780</v>
      </c>
      <c r="G281" s="727" t="s">
        <v>798</v>
      </c>
      <c r="H281" s="727" t="s">
        <v>583</v>
      </c>
      <c r="I281" s="727" t="s">
        <v>740</v>
      </c>
      <c r="J281" s="727" t="s">
        <v>736</v>
      </c>
      <c r="K281" s="727" t="s">
        <v>741</v>
      </c>
      <c r="L281" s="728">
        <v>79.03</v>
      </c>
      <c r="M281" s="728">
        <v>3714.4100000000008</v>
      </c>
      <c r="N281" s="727">
        <v>47</v>
      </c>
      <c r="O281" s="812">
        <v>35</v>
      </c>
      <c r="P281" s="728">
        <v>1185.4499999999998</v>
      </c>
      <c r="Q281" s="745">
        <v>0.31914893617021267</v>
      </c>
      <c r="R281" s="727">
        <v>15</v>
      </c>
      <c r="S281" s="745">
        <v>0.31914893617021278</v>
      </c>
      <c r="T281" s="812">
        <v>11</v>
      </c>
      <c r="U281" s="768">
        <v>0.31428571428571428</v>
      </c>
    </row>
    <row r="282" spans="1:21" ht="14.4" customHeight="1" x14ac:dyDescent="0.3">
      <c r="A282" s="726">
        <v>22</v>
      </c>
      <c r="B282" s="727" t="s">
        <v>779</v>
      </c>
      <c r="C282" s="727" t="s">
        <v>783</v>
      </c>
      <c r="D282" s="810" t="s">
        <v>1188</v>
      </c>
      <c r="E282" s="811" t="s">
        <v>796</v>
      </c>
      <c r="F282" s="727" t="s">
        <v>780</v>
      </c>
      <c r="G282" s="727" t="s">
        <v>798</v>
      </c>
      <c r="H282" s="727" t="s">
        <v>583</v>
      </c>
      <c r="I282" s="727" t="s">
        <v>740</v>
      </c>
      <c r="J282" s="727" t="s">
        <v>736</v>
      </c>
      <c r="K282" s="727" t="s">
        <v>741</v>
      </c>
      <c r="L282" s="728">
        <v>84.18</v>
      </c>
      <c r="M282" s="728">
        <v>757.62000000000012</v>
      </c>
      <c r="N282" s="727">
        <v>9</v>
      </c>
      <c r="O282" s="812">
        <v>7.5</v>
      </c>
      <c r="P282" s="728">
        <v>252.54000000000002</v>
      </c>
      <c r="Q282" s="745">
        <v>0.33333333333333331</v>
      </c>
      <c r="R282" s="727">
        <v>3</v>
      </c>
      <c r="S282" s="745">
        <v>0.33333333333333331</v>
      </c>
      <c r="T282" s="812">
        <v>3</v>
      </c>
      <c r="U282" s="768">
        <v>0.4</v>
      </c>
    </row>
    <row r="283" spans="1:21" ht="14.4" customHeight="1" x14ac:dyDescent="0.3">
      <c r="A283" s="726">
        <v>22</v>
      </c>
      <c r="B283" s="727" t="s">
        <v>779</v>
      </c>
      <c r="C283" s="727" t="s">
        <v>783</v>
      </c>
      <c r="D283" s="810" t="s">
        <v>1188</v>
      </c>
      <c r="E283" s="811" t="s">
        <v>796</v>
      </c>
      <c r="F283" s="727" t="s">
        <v>780</v>
      </c>
      <c r="G283" s="727" t="s">
        <v>798</v>
      </c>
      <c r="H283" s="727" t="s">
        <v>538</v>
      </c>
      <c r="I283" s="727" t="s">
        <v>1142</v>
      </c>
      <c r="J283" s="727" t="s">
        <v>1143</v>
      </c>
      <c r="K283" s="727" t="s">
        <v>1144</v>
      </c>
      <c r="L283" s="728">
        <v>62.24</v>
      </c>
      <c r="M283" s="728">
        <v>62.24</v>
      </c>
      <c r="N283" s="727">
        <v>1</v>
      </c>
      <c r="O283" s="812">
        <v>1</v>
      </c>
      <c r="P283" s="728"/>
      <c r="Q283" s="745">
        <v>0</v>
      </c>
      <c r="R283" s="727"/>
      <c r="S283" s="745">
        <v>0</v>
      </c>
      <c r="T283" s="812"/>
      <c r="U283" s="768">
        <v>0</v>
      </c>
    </row>
    <row r="284" spans="1:21" ht="14.4" customHeight="1" x14ac:dyDescent="0.3">
      <c r="A284" s="726">
        <v>22</v>
      </c>
      <c r="B284" s="727" t="s">
        <v>779</v>
      </c>
      <c r="C284" s="727" t="s">
        <v>783</v>
      </c>
      <c r="D284" s="810" t="s">
        <v>1188</v>
      </c>
      <c r="E284" s="811" t="s">
        <v>796</v>
      </c>
      <c r="F284" s="727" t="s">
        <v>780</v>
      </c>
      <c r="G284" s="727" t="s">
        <v>798</v>
      </c>
      <c r="H284" s="727" t="s">
        <v>583</v>
      </c>
      <c r="I284" s="727" t="s">
        <v>803</v>
      </c>
      <c r="J284" s="727" t="s">
        <v>733</v>
      </c>
      <c r="K284" s="727" t="s">
        <v>804</v>
      </c>
      <c r="L284" s="728">
        <v>63.14</v>
      </c>
      <c r="M284" s="728">
        <v>63.14</v>
      </c>
      <c r="N284" s="727">
        <v>1</v>
      </c>
      <c r="O284" s="812">
        <v>1</v>
      </c>
      <c r="P284" s="728">
        <v>63.14</v>
      </c>
      <c r="Q284" s="745">
        <v>1</v>
      </c>
      <c r="R284" s="727">
        <v>1</v>
      </c>
      <c r="S284" s="745">
        <v>1</v>
      </c>
      <c r="T284" s="812">
        <v>1</v>
      </c>
      <c r="U284" s="768">
        <v>1</v>
      </c>
    </row>
    <row r="285" spans="1:21" ht="14.4" customHeight="1" x14ac:dyDescent="0.3">
      <c r="A285" s="726">
        <v>22</v>
      </c>
      <c r="B285" s="727" t="s">
        <v>779</v>
      </c>
      <c r="C285" s="727" t="s">
        <v>783</v>
      </c>
      <c r="D285" s="810" t="s">
        <v>1188</v>
      </c>
      <c r="E285" s="811" t="s">
        <v>796</v>
      </c>
      <c r="F285" s="727" t="s">
        <v>780</v>
      </c>
      <c r="G285" s="727" t="s">
        <v>798</v>
      </c>
      <c r="H285" s="727" t="s">
        <v>583</v>
      </c>
      <c r="I285" s="727" t="s">
        <v>803</v>
      </c>
      <c r="J285" s="727" t="s">
        <v>733</v>
      </c>
      <c r="K285" s="727" t="s">
        <v>804</v>
      </c>
      <c r="L285" s="728">
        <v>59.27</v>
      </c>
      <c r="M285" s="728">
        <v>237.08</v>
      </c>
      <c r="N285" s="727">
        <v>4</v>
      </c>
      <c r="O285" s="812">
        <v>2.5</v>
      </c>
      <c r="P285" s="728"/>
      <c r="Q285" s="745">
        <v>0</v>
      </c>
      <c r="R285" s="727"/>
      <c r="S285" s="745">
        <v>0</v>
      </c>
      <c r="T285" s="812"/>
      <c r="U285" s="768">
        <v>0</v>
      </c>
    </row>
    <row r="286" spans="1:21" ht="14.4" customHeight="1" x14ac:dyDescent="0.3">
      <c r="A286" s="726">
        <v>22</v>
      </c>
      <c r="B286" s="727" t="s">
        <v>779</v>
      </c>
      <c r="C286" s="727" t="s">
        <v>783</v>
      </c>
      <c r="D286" s="810" t="s">
        <v>1188</v>
      </c>
      <c r="E286" s="811" t="s">
        <v>796</v>
      </c>
      <c r="F286" s="727" t="s">
        <v>780</v>
      </c>
      <c r="G286" s="727" t="s">
        <v>798</v>
      </c>
      <c r="H286" s="727" t="s">
        <v>538</v>
      </c>
      <c r="I286" s="727" t="s">
        <v>805</v>
      </c>
      <c r="J286" s="727" t="s">
        <v>733</v>
      </c>
      <c r="K286" s="727" t="s">
        <v>737</v>
      </c>
      <c r="L286" s="728">
        <v>98.78</v>
      </c>
      <c r="M286" s="728">
        <v>493.90000000000003</v>
      </c>
      <c r="N286" s="727">
        <v>5</v>
      </c>
      <c r="O286" s="812">
        <v>5</v>
      </c>
      <c r="P286" s="728">
        <v>197.56</v>
      </c>
      <c r="Q286" s="745">
        <v>0.39999999999999997</v>
      </c>
      <c r="R286" s="727">
        <v>2</v>
      </c>
      <c r="S286" s="745">
        <v>0.4</v>
      </c>
      <c r="T286" s="812">
        <v>2</v>
      </c>
      <c r="U286" s="768">
        <v>0.4</v>
      </c>
    </row>
    <row r="287" spans="1:21" ht="14.4" customHeight="1" x14ac:dyDescent="0.3">
      <c r="A287" s="726">
        <v>22</v>
      </c>
      <c r="B287" s="727" t="s">
        <v>779</v>
      </c>
      <c r="C287" s="727" t="s">
        <v>783</v>
      </c>
      <c r="D287" s="810" t="s">
        <v>1188</v>
      </c>
      <c r="E287" s="811" t="s">
        <v>796</v>
      </c>
      <c r="F287" s="727" t="s">
        <v>780</v>
      </c>
      <c r="G287" s="727" t="s">
        <v>798</v>
      </c>
      <c r="H287" s="727" t="s">
        <v>538</v>
      </c>
      <c r="I287" s="727" t="s">
        <v>805</v>
      </c>
      <c r="J287" s="727" t="s">
        <v>733</v>
      </c>
      <c r="K287" s="727" t="s">
        <v>737</v>
      </c>
      <c r="L287" s="728">
        <v>105.23</v>
      </c>
      <c r="M287" s="728">
        <v>105.23</v>
      </c>
      <c r="N287" s="727">
        <v>1</v>
      </c>
      <c r="O287" s="812">
        <v>1</v>
      </c>
      <c r="P287" s="728"/>
      <c r="Q287" s="745">
        <v>0</v>
      </c>
      <c r="R287" s="727"/>
      <c r="S287" s="745">
        <v>0</v>
      </c>
      <c r="T287" s="812"/>
      <c r="U287" s="768">
        <v>0</v>
      </c>
    </row>
    <row r="288" spans="1:21" ht="14.4" customHeight="1" x14ac:dyDescent="0.3">
      <c r="A288" s="726">
        <v>22</v>
      </c>
      <c r="B288" s="727" t="s">
        <v>779</v>
      </c>
      <c r="C288" s="727" t="s">
        <v>783</v>
      </c>
      <c r="D288" s="810" t="s">
        <v>1188</v>
      </c>
      <c r="E288" s="811" t="s">
        <v>796</v>
      </c>
      <c r="F288" s="727" t="s">
        <v>780</v>
      </c>
      <c r="G288" s="727" t="s">
        <v>798</v>
      </c>
      <c r="H288" s="727" t="s">
        <v>583</v>
      </c>
      <c r="I288" s="727" t="s">
        <v>914</v>
      </c>
      <c r="J288" s="727" t="s">
        <v>915</v>
      </c>
      <c r="K288" s="727" t="s">
        <v>916</v>
      </c>
      <c r="L288" s="728">
        <v>118.54</v>
      </c>
      <c r="M288" s="728">
        <v>592.70000000000005</v>
      </c>
      <c r="N288" s="727">
        <v>5</v>
      </c>
      <c r="O288" s="812">
        <v>4</v>
      </c>
      <c r="P288" s="728">
        <v>237.08</v>
      </c>
      <c r="Q288" s="745">
        <v>0.39999999999999997</v>
      </c>
      <c r="R288" s="727">
        <v>2</v>
      </c>
      <c r="S288" s="745">
        <v>0.4</v>
      </c>
      <c r="T288" s="812">
        <v>1.5</v>
      </c>
      <c r="U288" s="768">
        <v>0.375</v>
      </c>
    </row>
    <row r="289" spans="1:21" ht="14.4" customHeight="1" x14ac:dyDescent="0.3">
      <c r="A289" s="726">
        <v>22</v>
      </c>
      <c r="B289" s="727" t="s">
        <v>779</v>
      </c>
      <c r="C289" s="727" t="s">
        <v>783</v>
      </c>
      <c r="D289" s="810" t="s">
        <v>1188</v>
      </c>
      <c r="E289" s="811" t="s">
        <v>796</v>
      </c>
      <c r="F289" s="727" t="s">
        <v>780</v>
      </c>
      <c r="G289" s="727" t="s">
        <v>798</v>
      </c>
      <c r="H289" s="727" t="s">
        <v>583</v>
      </c>
      <c r="I289" s="727" t="s">
        <v>1145</v>
      </c>
      <c r="J289" s="727" t="s">
        <v>613</v>
      </c>
      <c r="K289" s="727" t="s">
        <v>1146</v>
      </c>
      <c r="L289" s="728">
        <v>46.07</v>
      </c>
      <c r="M289" s="728">
        <v>46.07</v>
      </c>
      <c r="N289" s="727">
        <v>1</v>
      </c>
      <c r="O289" s="812">
        <v>0.5</v>
      </c>
      <c r="P289" s="728"/>
      <c r="Q289" s="745">
        <v>0</v>
      </c>
      <c r="R289" s="727"/>
      <c r="S289" s="745">
        <v>0</v>
      </c>
      <c r="T289" s="812"/>
      <c r="U289" s="768">
        <v>0</v>
      </c>
    </row>
    <row r="290" spans="1:21" ht="14.4" customHeight="1" x14ac:dyDescent="0.3">
      <c r="A290" s="726">
        <v>22</v>
      </c>
      <c r="B290" s="727" t="s">
        <v>779</v>
      </c>
      <c r="C290" s="727" t="s">
        <v>783</v>
      </c>
      <c r="D290" s="810" t="s">
        <v>1188</v>
      </c>
      <c r="E290" s="811" t="s">
        <v>796</v>
      </c>
      <c r="F290" s="727" t="s">
        <v>780</v>
      </c>
      <c r="G290" s="727" t="s">
        <v>798</v>
      </c>
      <c r="H290" s="727" t="s">
        <v>583</v>
      </c>
      <c r="I290" s="727" t="s">
        <v>1147</v>
      </c>
      <c r="J290" s="727" t="s">
        <v>609</v>
      </c>
      <c r="K290" s="727" t="s">
        <v>1148</v>
      </c>
      <c r="L290" s="728">
        <v>79.03</v>
      </c>
      <c r="M290" s="728">
        <v>1896.7199999999998</v>
      </c>
      <c r="N290" s="727">
        <v>24</v>
      </c>
      <c r="O290" s="812">
        <v>16</v>
      </c>
      <c r="P290" s="728">
        <v>711.26999999999987</v>
      </c>
      <c r="Q290" s="745">
        <v>0.37499999999999994</v>
      </c>
      <c r="R290" s="727">
        <v>9</v>
      </c>
      <c r="S290" s="745">
        <v>0.375</v>
      </c>
      <c r="T290" s="812">
        <v>7</v>
      </c>
      <c r="U290" s="768">
        <v>0.4375</v>
      </c>
    </row>
    <row r="291" spans="1:21" ht="14.4" customHeight="1" x14ac:dyDescent="0.3">
      <c r="A291" s="726">
        <v>22</v>
      </c>
      <c r="B291" s="727" t="s">
        <v>779</v>
      </c>
      <c r="C291" s="727" t="s">
        <v>783</v>
      </c>
      <c r="D291" s="810" t="s">
        <v>1188</v>
      </c>
      <c r="E291" s="811" t="s">
        <v>796</v>
      </c>
      <c r="F291" s="727" t="s">
        <v>780</v>
      </c>
      <c r="G291" s="727" t="s">
        <v>798</v>
      </c>
      <c r="H291" s="727" t="s">
        <v>583</v>
      </c>
      <c r="I291" s="727" t="s">
        <v>742</v>
      </c>
      <c r="J291" s="727" t="s">
        <v>733</v>
      </c>
      <c r="K291" s="727" t="s">
        <v>739</v>
      </c>
      <c r="L291" s="728">
        <v>46.07</v>
      </c>
      <c r="M291" s="728">
        <v>184.28</v>
      </c>
      <c r="N291" s="727">
        <v>4</v>
      </c>
      <c r="O291" s="812">
        <v>2.5</v>
      </c>
      <c r="P291" s="728"/>
      <c r="Q291" s="745">
        <v>0</v>
      </c>
      <c r="R291" s="727"/>
      <c r="S291" s="745">
        <v>0</v>
      </c>
      <c r="T291" s="812"/>
      <c r="U291" s="768">
        <v>0</v>
      </c>
    </row>
    <row r="292" spans="1:21" ht="14.4" customHeight="1" x14ac:dyDescent="0.3">
      <c r="A292" s="726">
        <v>22</v>
      </c>
      <c r="B292" s="727" t="s">
        <v>779</v>
      </c>
      <c r="C292" s="727" t="s">
        <v>783</v>
      </c>
      <c r="D292" s="810" t="s">
        <v>1188</v>
      </c>
      <c r="E292" s="811" t="s">
        <v>796</v>
      </c>
      <c r="F292" s="727" t="s">
        <v>780</v>
      </c>
      <c r="G292" s="727" t="s">
        <v>798</v>
      </c>
      <c r="H292" s="727" t="s">
        <v>583</v>
      </c>
      <c r="I292" s="727" t="s">
        <v>817</v>
      </c>
      <c r="J292" s="727" t="s">
        <v>733</v>
      </c>
      <c r="K292" s="727" t="s">
        <v>802</v>
      </c>
      <c r="L292" s="728">
        <v>118.54</v>
      </c>
      <c r="M292" s="728">
        <v>2015.1799999999998</v>
      </c>
      <c r="N292" s="727">
        <v>17</v>
      </c>
      <c r="O292" s="812">
        <v>13</v>
      </c>
      <c r="P292" s="728">
        <v>948.32</v>
      </c>
      <c r="Q292" s="745">
        <v>0.4705882352941177</v>
      </c>
      <c r="R292" s="727">
        <v>8</v>
      </c>
      <c r="S292" s="745">
        <v>0.47058823529411764</v>
      </c>
      <c r="T292" s="812">
        <v>5.5</v>
      </c>
      <c r="U292" s="768">
        <v>0.42307692307692307</v>
      </c>
    </row>
    <row r="293" spans="1:21" ht="14.4" customHeight="1" x14ac:dyDescent="0.3">
      <c r="A293" s="726">
        <v>22</v>
      </c>
      <c r="B293" s="727" t="s">
        <v>779</v>
      </c>
      <c r="C293" s="727" t="s">
        <v>783</v>
      </c>
      <c r="D293" s="810" t="s">
        <v>1188</v>
      </c>
      <c r="E293" s="811" t="s">
        <v>796</v>
      </c>
      <c r="F293" s="727" t="s">
        <v>780</v>
      </c>
      <c r="G293" s="727" t="s">
        <v>798</v>
      </c>
      <c r="H293" s="727" t="s">
        <v>538</v>
      </c>
      <c r="I293" s="727" t="s">
        <v>806</v>
      </c>
      <c r="J293" s="727" t="s">
        <v>733</v>
      </c>
      <c r="K293" s="727" t="s">
        <v>807</v>
      </c>
      <c r="L293" s="728">
        <v>79.03</v>
      </c>
      <c r="M293" s="728">
        <v>1185.4499999999998</v>
      </c>
      <c r="N293" s="727">
        <v>15</v>
      </c>
      <c r="O293" s="812">
        <v>13</v>
      </c>
      <c r="P293" s="728">
        <v>474.17999999999995</v>
      </c>
      <c r="Q293" s="745">
        <v>0.4</v>
      </c>
      <c r="R293" s="727">
        <v>6</v>
      </c>
      <c r="S293" s="745">
        <v>0.4</v>
      </c>
      <c r="T293" s="812">
        <v>6</v>
      </c>
      <c r="U293" s="768">
        <v>0.46153846153846156</v>
      </c>
    </row>
    <row r="294" spans="1:21" ht="14.4" customHeight="1" x14ac:dyDescent="0.3">
      <c r="A294" s="726">
        <v>22</v>
      </c>
      <c r="B294" s="727" t="s">
        <v>779</v>
      </c>
      <c r="C294" s="727" t="s">
        <v>783</v>
      </c>
      <c r="D294" s="810" t="s">
        <v>1188</v>
      </c>
      <c r="E294" s="811" t="s">
        <v>796</v>
      </c>
      <c r="F294" s="727" t="s">
        <v>780</v>
      </c>
      <c r="G294" s="727" t="s">
        <v>798</v>
      </c>
      <c r="H294" s="727" t="s">
        <v>538</v>
      </c>
      <c r="I294" s="727" t="s">
        <v>806</v>
      </c>
      <c r="J294" s="727" t="s">
        <v>733</v>
      </c>
      <c r="K294" s="727" t="s">
        <v>807</v>
      </c>
      <c r="L294" s="728">
        <v>84.18</v>
      </c>
      <c r="M294" s="728">
        <v>336.72</v>
      </c>
      <c r="N294" s="727">
        <v>4</v>
      </c>
      <c r="O294" s="812">
        <v>2</v>
      </c>
      <c r="P294" s="728"/>
      <c r="Q294" s="745">
        <v>0</v>
      </c>
      <c r="R294" s="727"/>
      <c r="S294" s="745">
        <v>0</v>
      </c>
      <c r="T294" s="812"/>
      <c r="U294" s="768">
        <v>0</v>
      </c>
    </row>
    <row r="295" spans="1:21" ht="14.4" customHeight="1" x14ac:dyDescent="0.3">
      <c r="A295" s="726">
        <v>22</v>
      </c>
      <c r="B295" s="727" t="s">
        <v>779</v>
      </c>
      <c r="C295" s="727" t="s">
        <v>783</v>
      </c>
      <c r="D295" s="810" t="s">
        <v>1188</v>
      </c>
      <c r="E295" s="811" t="s">
        <v>796</v>
      </c>
      <c r="F295" s="727" t="s">
        <v>780</v>
      </c>
      <c r="G295" s="727" t="s">
        <v>798</v>
      </c>
      <c r="H295" s="727" t="s">
        <v>583</v>
      </c>
      <c r="I295" s="727" t="s">
        <v>738</v>
      </c>
      <c r="J295" s="727" t="s">
        <v>736</v>
      </c>
      <c r="K295" s="727" t="s">
        <v>739</v>
      </c>
      <c r="L295" s="728">
        <v>46.07</v>
      </c>
      <c r="M295" s="728">
        <v>230.35000000000002</v>
      </c>
      <c r="N295" s="727">
        <v>5</v>
      </c>
      <c r="O295" s="812">
        <v>3.5</v>
      </c>
      <c r="P295" s="728">
        <v>92.14</v>
      </c>
      <c r="Q295" s="745">
        <v>0.39999999999999997</v>
      </c>
      <c r="R295" s="727">
        <v>2</v>
      </c>
      <c r="S295" s="745">
        <v>0.4</v>
      </c>
      <c r="T295" s="812">
        <v>1</v>
      </c>
      <c r="U295" s="768">
        <v>0.2857142857142857</v>
      </c>
    </row>
    <row r="296" spans="1:21" ht="14.4" customHeight="1" x14ac:dyDescent="0.3">
      <c r="A296" s="726">
        <v>22</v>
      </c>
      <c r="B296" s="727" t="s">
        <v>779</v>
      </c>
      <c r="C296" s="727" t="s">
        <v>783</v>
      </c>
      <c r="D296" s="810" t="s">
        <v>1188</v>
      </c>
      <c r="E296" s="811" t="s">
        <v>796</v>
      </c>
      <c r="F296" s="727" t="s">
        <v>780</v>
      </c>
      <c r="G296" s="727" t="s">
        <v>798</v>
      </c>
      <c r="H296" s="727" t="s">
        <v>583</v>
      </c>
      <c r="I296" s="727" t="s">
        <v>738</v>
      </c>
      <c r="J296" s="727" t="s">
        <v>736</v>
      </c>
      <c r="K296" s="727" t="s">
        <v>739</v>
      </c>
      <c r="L296" s="728">
        <v>49.08</v>
      </c>
      <c r="M296" s="728">
        <v>49.08</v>
      </c>
      <c r="N296" s="727">
        <v>1</v>
      </c>
      <c r="O296" s="812">
        <v>1</v>
      </c>
      <c r="P296" s="728">
        <v>49.08</v>
      </c>
      <c r="Q296" s="745">
        <v>1</v>
      </c>
      <c r="R296" s="727">
        <v>1</v>
      </c>
      <c r="S296" s="745">
        <v>1</v>
      </c>
      <c r="T296" s="812">
        <v>1</v>
      </c>
      <c r="U296" s="768">
        <v>1</v>
      </c>
    </row>
    <row r="297" spans="1:21" ht="14.4" customHeight="1" x14ac:dyDescent="0.3">
      <c r="A297" s="726">
        <v>22</v>
      </c>
      <c r="B297" s="727" t="s">
        <v>779</v>
      </c>
      <c r="C297" s="727" t="s">
        <v>783</v>
      </c>
      <c r="D297" s="810" t="s">
        <v>1188</v>
      </c>
      <c r="E297" s="811" t="s">
        <v>796</v>
      </c>
      <c r="F297" s="727" t="s">
        <v>780</v>
      </c>
      <c r="G297" s="727" t="s">
        <v>798</v>
      </c>
      <c r="H297" s="727" t="s">
        <v>538</v>
      </c>
      <c r="I297" s="727" t="s">
        <v>818</v>
      </c>
      <c r="J297" s="727" t="s">
        <v>819</v>
      </c>
      <c r="K297" s="727" t="s">
        <v>741</v>
      </c>
      <c r="L297" s="728">
        <v>79.03</v>
      </c>
      <c r="M297" s="728">
        <v>790.30000000000007</v>
      </c>
      <c r="N297" s="727">
        <v>10</v>
      </c>
      <c r="O297" s="812">
        <v>6.5</v>
      </c>
      <c r="P297" s="728">
        <v>553.21</v>
      </c>
      <c r="Q297" s="745">
        <v>0.7</v>
      </c>
      <c r="R297" s="727">
        <v>7</v>
      </c>
      <c r="S297" s="745">
        <v>0.7</v>
      </c>
      <c r="T297" s="812">
        <v>4.5</v>
      </c>
      <c r="U297" s="768">
        <v>0.69230769230769229</v>
      </c>
    </row>
    <row r="298" spans="1:21" ht="14.4" customHeight="1" x14ac:dyDescent="0.3">
      <c r="A298" s="726">
        <v>22</v>
      </c>
      <c r="B298" s="727" t="s">
        <v>779</v>
      </c>
      <c r="C298" s="727" t="s">
        <v>783</v>
      </c>
      <c r="D298" s="810" t="s">
        <v>1188</v>
      </c>
      <c r="E298" s="811" t="s">
        <v>796</v>
      </c>
      <c r="F298" s="727" t="s">
        <v>780</v>
      </c>
      <c r="G298" s="727" t="s">
        <v>798</v>
      </c>
      <c r="H298" s="727" t="s">
        <v>538</v>
      </c>
      <c r="I298" s="727" t="s">
        <v>818</v>
      </c>
      <c r="J298" s="727" t="s">
        <v>819</v>
      </c>
      <c r="K298" s="727" t="s">
        <v>741</v>
      </c>
      <c r="L298" s="728">
        <v>84.18</v>
      </c>
      <c r="M298" s="728">
        <v>84.18</v>
      </c>
      <c r="N298" s="727">
        <v>1</v>
      </c>
      <c r="O298" s="812">
        <v>1</v>
      </c>
      <c r="P298" s="728"/>
      <c r="Q298" s="745">
        <v>0</v>
      </c>
      <c r="R298" s="727"/>
      <c r="S298" s="745">
        <v>0</v>
      </c>
      <c r="T298" s="812"/>
      <c r="U298" s="768">
        <v>0</v>
      </c>
    </row>
    <row r="299" spans="1:21" ht="14.4" customHeight="1" x14ac:dyDescent="0.3">
      <c r="A299" s="726">
        <v>22</v>
      </c>
      <c r="B299" s="727" t="s">
        <v>779</v>
      </c>
      <c r="C299" s="727" t="s">
        <v>783</v>
      </c>
      <c r="D299" s="810" t="s">
        <v>1188</v>
      </c>
      <c r="E299" s="811" t="s">
        <v>796</v>
      </c>
      <c r="F299" s="727" t="s">
        <v>780</v>
      </c>
      <c r="G299" s="727" t="s">
        <v>798</v>
      </c>
      <c r="H299" s="727" t="s">
        <v>583</v>
      </c>
      <c r="I299" s="727" t="s">
        <v>1149</v>
      </c>
      <c r="J299" s="727" t="s">
        <v>733</v>
      </c>
      <c r="K299" s="727" t="s">
        <v>1150</v>
      </c>
      <c r="L299" s="728">
        <v>0</v>
      </c>
      <c r="M299" s="728">
        <v>0</v>
      </c>
      <c r="N299" s="727">
        <v>1</v>
      </c>
      <c r="O299" s="812">
        <v>0.5</v>
      </c>
      <c r="P299" s="728"/>
      <c r="Q299" s="745"/>
      <c r="R299" s="727"/>
      <c r="S299" s="745">
        <v>0</v>
      </c>
      <c r="T299" s="812"/>
      <c r="U299" s="768">
        <v>0</v>
      </c>
    </row>
    <row r="300" spans="1:21" ht="14.4" customHeight="1" x14ac:dyDescent="0.3">
      <c r="A300" s="726">
        <v>22</v>
      </c>
      <c r="B300" s="727" t="s">
        <v>779</v>
      </c>
      <c r="C300" s="727" t="s">
        <v>783</v>
      </c>
      <c r="D300" s="810" t="s">
        <v>1188</v>
      </c>
      <c r="E300" s="811" t="s">
        <v>796</v>
      </c>
      <c r="F300" s="727" t="s">
        <v>780</v>
      </c>
      <c r="G300" s="727" t="s">
        <v>808</v>
      </c>
      <c r="H300" s="727" t="s">
        <v>538</v>
      </c>
      <c r="I300" s="727" t="s">
        <v>1151</v>
      </c>
      <c r="J300" s="727" t="s">
        <v>1152</v>
      </c>
      <c r="K300" s="727" t="s">
        <v>845</v>
      </c>
      <c r="L300" s="728">
        <v>0</v>
      </c>
      <c r="M300" s="728">
        <v>0</v>
      </c>
      <c r="N300" s="727">
        <v>1</v>
      </c>
      <c r="O300" s="812">
        <v>1</v>
      </c>
      <c r="P300" s="728"/>
      <c r="Q300" s="745"/>
      <c r="R300" s="727"/>
      <c r="S300" s="745">
        <v>0</v>
      </c>
      <c r="T300" s="812"/>
      <c r="U300" s="768">
        <v>0</v>
      </c>
    </row>
    <row r="301" spans="1:21" ht="14.4" customHeight="1" x14ac:dyDescent="0.3">
      <c r="A301" s="726">
        <v>22</v>
      </c>
      <c r="B301" s="727" t="s">
        <v>779</v>
      </c>
      <c r="C301" s="727" t="s">
        <v>783</v>
      </c>
      <c r="D301" s="810" t="s">
        <v>1188</v>
      </c>
      <c r="E301" s="811" t="s">
        <v>796</v>
      </c>
      <c r="F301" s="727" t="s">
        <v>780</v>
      </c>
      <c r="G301" s="727" t="s">
        <v>1153</v>
      </c>
      <c r="H301" s="727" t="s">
        <v>583</v>
      </c>
      <c r="I301" s="727" t="s">
        <v>1154</v>
      </c>
      <c r="J301" s="727" t="s">
        <v>1155</v>
      </c>
      <c r="K301" s="727" t="s">
        <v>1156</v>
      </c>
      <c r="L301" s="728">
        <v>181.94</v>
      </c>
      <c r="M301" s="728">
        <v>181.94</v>
      </c>
      <c r="N301" s="727">
        <v>1</v>
      </c>
      <c r="O301" s="812">
        <v>0.5</v>
      </c>
      <c r="P301" s="728"/>
      <c r="Q301" s="745">
        <v>0</v>
      </c>
      <c r="R301" s="727"/>
      <c r="S301" s="745">
        <v>0</v>
      </c>
      <c r="T301" s="812"/>
      <c r="U301" s="768">
        <v>0</v>
      </c>
    </row>
    <row r="302" spans="1:21" ht="14.4" customHeight="1" x14ac:dyDescent="0.3">
      <c r="A302" s="726">
        <v>22</v>
      </c>
      <c r="B302" s="727" t="s">
        <v>779</v>
      </c>
      <c r="C302" s="727" t="s">
        <v>783</v>
      </c>
      <c r="D302" s="810" t="s">
        <v>1188</v>
      </c>
      <c r="E302" s="811" t="s">
        <v>796</v>
      </c>
      <c r="F302" s="727" t="s">
        <v>780</v>
      </c>
      <c r="G302" s="727" t="s">
        <v>937</v>
      </c>
      <c r="H302" s="727" t="s">
        <v>583</v>
      </c>
      <c r="I302" s="727" t="s">
        <v>751</v>
      </c>
      <c r="J302" s="727" t="s">
        <v>642</v>
      </c>
      <c r="K302" s="727" t="s">
        <v>752</v>
      </c>
      <c r="L302" s="728">
        <v>0</v>
      </c>
      <c r="M302" s="728">
        <v>0</v>
      </c>
      <c r="N302" s="727">
        <v>1</v>
      </c>
      <c r="O302" s="812">
        <v>1</v>
      </c>
      <c r="P302" s="728">
        <v>0</v>
      </c>
      <c r="Q302" s="745"/>
      <c r="R302" s="727">
        <v>1</v>
      </c>
      <c r="S302" s="745">
        <v>1</v>
      </c>
      <c r="T302" s="812">
        <v>1</v>
      </c>
      <c r="U302" s="768">
        <v>1</v>
      </c>
    </row>
    <row r="303" spans="1:21" ht="14.4" customHeight="1" x14ac:dyDescent="0.3">
      <c r="A303" s="726">
        <v>22</v>
      </c>
      <c r="B303" s="727" t="s">
        <v>779</v>
      </c>
      <c r="C303" s="727" t="s">
        <v>783</v>
      </c>
      <c r="D303" s="810" t="s">
        <v>1188</v>
      </c>
      <c r="E303" s="811" t="s">
        <v>796</v>
      </c>
      <c r="F303" s="727" t="s">
        <v>780</v>
      </c>
      <c r="G303" s="727" t="s">
        <v>937</v>
      </c>
      <c r="H303" s="727" t="s">
        <v>583</v>
      </c>
      <c r="I303" s="727" t="s">
        <v>1157</v>
      </c>
      <c r="J303" s="727" t="s">
        <v>642</v>
      </c>
      <c r="K303" s="727" t="s">
        <v>1068</v>
      </c>
      <c r="L303" s="728">
        <v>0</v>
      </c>
      <c r="M303" s="728">
        <v>0</v>
      </c>
      <c r="N303" s="727">
        <v>1</v>
      </c>
      <c r="O303" s="812">
        <v>1</v>
      </c>
      <c r="P303" s="728">
        <v>0</v>
      </c>
      <c r="Q303" s="745"/>
      <c r="R303" s="727">
        <v>1</v>
      </c>
      <c r="S303" s="745">
        <v>1</v>
      </c>
      <c r="T303" s="812">
        <v>1</v>
      </c>
      <c r="U303" s="768">
        <v>1</v>
      </c>
    </row>
    <row r="304" spans="1:21" ht="14.4" customHeight="1" x14ac:dyDescent="0.3">
      <c r="A304" s="726">
        <v>22</v>
      </c>
      <c r="B304" s="727" t="s">
        <v>779</v>
      </c>
      <c r="C304" s="727" t="s">
        <v>783</v>
      </c>
      <c r="D304" s="810" t="s">
        <v>1188</v>
      </c>
      <c r="E304" s="811" t="s">
        <v>796</v>
      </c>
      <c r="F304" s="727" t="s">
        <v>780</v>
      </c>
      <c r="G304" s="727" t="s">
        <v>822</v>
      </c>
      <c r="H304" s="727" t="s">
        <v>538</v>
      </c>
      <c r="I304" s="727" t="s">
        <v>823</v>
      </c>
      <c r="J304" s="727" t="s">
        <v>824</v>
      </c>
      <c r="K304" s="727" t="s">
        <v>825</v>
      </c>
      <c r="L304" s="728">
        <v>0</v>
      </c>
      <c r="M304" s="728">
        <v>0</v>
      </c>
      <c r="N304" s="727">
        <v>17</v>
      </c>
      <c r="O304" s="812">
        <v>14</v>
      </c>
      <c r="P304" s="728">
        <v>0</v>
      </c>
      <c r="Q304" s="745"/>
      <c r="R304" s="727">
        <v>17</v>
      </c>
      <c r="S304" s="745">
        <v>1</v>
      </c>
      <c r="T304" s="812">
        <v>14</v>
      </c>
      <c r="U304" s="768">
        <v>1</v>
      </c>
    </row>
    <row r="305" spans="1:21" ht="14.4" customHeight="1" x14ac:dyDescent="0.3">
      <c r="A305" s="726">
        <v>22</v>
      </c>
      <c r="B305" s="727" t="s">
        <v>779</v>
      </c>
      <c r="C305" s="727" t="s">
        <v>783</v>
      </c>
      <c r="D305" s="810" t="s">
        <v>1188</v>
      </c>
      <c r="E305" s="811" t="s">
        <v>797</v>
      </c>
      <c r="F305" s="727" t="s">
        <v>780</v>
      </c>
      <c r="G305" s="727" t="s">
        <v>978</v>
      </c>
      <c r="H305" s="727" t="s">
        <v>538</v>
      </c>
      <c r="I305" s="727" t="s">
        <v>979</v>
      </c>
      <c r="J305" s="727" t="s">
        <v>980</v>
      </c>
      <c r="K305" s="727" t="s">
        <v>981</v>
      </c>
      <c r="L305" s="728">
        <v>143.34</v>
      </c>
      <c r="M305" s="728">
        <v>143.34</v>
      </c>
      <c r="N305" s="727">
        <v>1</v>
      </c>
      <c r="O305" s="812">
        <v>1</v>
      </c>
      <c r="P305" s="728"/>
      <c r="Q305" s="745">
        <v>0</v>
      </c>
      <c r="R305" s="727"/>
      <c r="S305" s="745">
        <v>0</v>
      </c>
      <c r="T305" s="812"/>
      <c r="U305" s="768">
        <v>0</v>
      </c>
    </row>
    <row r="306" spans="1:21" ht="14.4" customHeight="1" x14ac:dyDescent="0.3">
      <c r="A306" s="726">
        <v>22</v>
      </c>
      <c r="B306" s="727" t="s">
        <v>779</v>
      </c>
      <c r="C306" s="727" t="s">
        <v>783</v>
      </c>
      <c r="D306" s="810" t="s">
        <v>1188</v>
      </c>
      <c r="E306" s="811" t="s">
        <v>797</v>
      </c>
      <c r="F306" s="727" t="s">
        <v>780</v>
      </c>
      <c r="G306" s="727" t="s">
        <v>978</v>
      </c>
      <c r="H306" s="727" t="s">
        <v>538</v>
      </c>
      <c r="I306" s="727" t="s">
        <v>1158</v>
      </c>
      <c r="J306" s="727" t="s">
        <v>980</v>
      </c>
      <c r="K306" s="727" t="s">
        <v>1159</v>
      </c>
      <c r="L306" s="728">
        <v>254.83</v>
      </c>
      <c r="M306" s="728">
        <v>254.83</v>
      </c>
      <c r="N306" s="727">
        <v>1</v>
      </c>
      <c r="O306" s="812">
        <v>0.5</v>
      </c>
      <c r="P306" s="728"/>
      <c r="Q306" s="745">
        <v>0</v>
      </c>
      <c r="R306" s="727"/>
      <c r="S306" s="745">
        <v>0</v>
      </c>
      <c r="T306" s="812"/>
      <c r="U306" s="768">
        <v>0</v>
      </c>
    </row>
    <row r="307" spans="1:21" ht="14.4" customHeight="1" x14ac:dyDescent="0.3">
      <c r="A307" s="726">
        <v>22</v>
      </c>
      <c r="B307" s="727" t="s">
        <v>779</v>
      </c>
      <c r="C307" s="727" t="s">
        <v>783</v>
      </c>
      <c r="D307" s="810" t="s">
        <v>1188</v>
      </c>
      <c r="E307" s="811" t="s">
        <v>797</v>
      </c>
      <c r="F307" s="727" t="s">
        <v>780</v>
      </c>
      <c r="G307" s="727" t="s">
        <v>872</v>
      </c>
      <c r="H307" s="727" t="s">
        <v>538</v>
      </c>
      <c r="I307" s="727" t="s">
        <v>1160</v>
      </c>
      <c r="J307" s="727" t="s">
        <v>874</v>
      </c>
      <c r="K307" s="727" t="s">
        <v>1161</v>
      </c>
      <c r="L307" s="728">
        <v>0</v>
      </c>
      <c r="M307" s="728">
        <v>0</v>
      </c>
      <c r="N307" s="727">
        <v>1</v>
      </c>
      <c r="O307" s="812">
        <v>1</v>
      </c>
      <c r="P307" s="728">
        <v>0</v>
      </c>
      <c r="Q307" s="745"/>
      <c r="R307" s="727">
        <v>1</v>
      </c>
      <c r="S307" s="745">
        <v>1</v>
      </c>
      <c r="T307" s="812">
        <v>1</v>
      </c>
      <c r="U307" s="768">
        <v>1</v>
      </c>
    </row>
    <row r="308" spans="1:21" ht="14.4" customHeight="1" x14ac:dyDescent="0.3">
      <c r="A308" s="726">
        <v>22</v>
      </c>
      <c r="B308" s="727" t="s">
        <v>779</v>
      </c>
      <c r="C308" s="727" t="s">
        <v>783</v>
      </c>
      <c r="D308" s="810" t="s">
        <v>1188</v>
      </c>
      <c r="E308" s="811" t="s">
        <v>797</v>
      </c>
      <c r="F308" s="727" t="s">
        <v>780</v>
      </c>
      <c r="G308" s="727" t="s">
        <v>988</v>
      </c>
      <c r="H308" s="727" t="s">
        <v>538</v>
      </c>
      <c r="I308" s="727" t="s">
        <v>989</v>
      </c>
      <c r="J308" s="727" t="s">
        <v>990</v>
      </c>
      <c r="K308" s="727" t="s">
        <v>991</v>
      </c>
      <c r="L308" s="728">
        <v>115.26</v>
      </c>
      <c r="M308" s="728">
        <v>115.26</v>
      </c>
      <c r="N308" s="727">
        <v>1</v>
      </c>
      <c r="O308" s="812">
        <v>1</v>
      </c>
      <c r="P308" s="728">
        <v>115.26</v>
      </c>
      <c r="Q308" s="745">
        <v>1</v>
      </c>
      <c r="R308" s="727">
        <v>1</v>
      </c>
      <c r="S308" s="745">
        <v>1</v>
      </c>
      <c r="T308" s="812">
        <v>1</v>
      </c>
      <c r="U308" s="768">
        <v>1</v>
      </c>
    </row>
    <row r="309" spans="1:21" ht="14.4" customHeight="1" x14ac:dyDescent="0.3">
      <c r="A309" s="726">
        <v>22</v>
      </c>
      <c r="B309" s="727" t="s">
        <v>779</v>
      </c>
      <c r="C309" s="727" t="s">
        <v>783</v>
      </c>
      <c r="D309" s="810" t="s">
        <v>1188</v>
      </c>
      <c r="E309" s="811" t="s">
        <v>797</v>
      </c>
      <c r="F309" s="727" t="s">
        <v>780</v>
      </c>
      <c r="G309" s="727" t="s">
        <v>826</v>
      </c>
      <c r="H309" s="727" t="s">
        <v>538</v>
      </c>
      <c r="I309" s="727" t="s">
        <v>1095</v>
      </c>
      <c r="J309" s="727" t="s">
        <v>1096</v>
      </c>
      <c r="K309" s="727" t="s">
        <v>1097</v>
      </c>
      <c r="L309" s="728">
        <v>35.11</v>
      </c>
      <c r="M309" s="728">
        <v>35.11</v>
      </c>
      <c r="N309" s="727">
        <v>1</v>
      </c>
      <c r="O309" s="812">
        <v>0.5</v>
      </c>
      <c r="P309" s="728"/>
      <c r="Q309" s="745">
        <v>0</v>
      </c>
      <c r="R309" s="727"/>
      <c r="S309" s="745">
        <v>0</v>
      </c>
      <c r="T309" s="812"/>
      <c r="U309" s="768">
        <v>0</v>
      </c>
    </row>
    <row r="310" spans="1:21" ht="14.4" customHeight="1" x14ac:dyDescent="0.3">
      <c r="A310" s="726">
        <v>22</v>
      </c>
      <c r="B310" s="727" t="s">
        <v>779</v>
      </c>
      <c r="C310" s="727" t="s">
        <v>783</v>
      </c>
      <c r="D310" s="810" t="s">
        <v>1188</v>
      </c>
      <c r="E310" s="811" t="s">
        <v>797</v>
      </c>
      <c r="F310" s="727" t="s">
        <v>780</v>
      </c>
      <c r="G310" s="727" t="s">
        <v>995</v>
      </c>
      <c r="H310" s="727" t="s">
        <v>538</v>
      </c>
      <c r="I310" s="727" t="s">
        <v>1162</v>
      </c>
      <c r="J310" s="727" t="s">
        <v>1163</v>
      </c>
      <c r="K310" s="727" t="s">
        <v>1068</v>
      </c>
      <c r="L310" s="728">
        <v>115.26</v>
      </c>
      <c r="M310" s="728">
        <v>115.26</v>
      </c>
      <c r="N310" s="727">
        <v>1</v>
      </c>
      <c r="O310" s="812">
        <v>0.5</v>
      </c>
      <c r="P310" s="728"/>
      <c r="Q310" s="745">
        <v>0</v>
      </c>
      <c r="R310" s="727"/>
      <c r="S310" s="745">
        <v>0</v>
      </c>
      <c r="T310" s="812"/>
      <c r="U310" s="768">
        <v>0</v>
      </c>
    </row>
    <row r="311" spans="1:21" ht="14.4" customHeight="1" x14ac:dyDescent="0.3">
      <c r="A311" s="726">
        <v>22</v>
      </c>
      <c r="B311" s="727" t="s">
        <v>779</v>
      </c>
      <c r="C311" s="727" t="s">
        <v>783</v>
      </c>
      <c r="D311" s="810" t="s">
        <v>1188</v>
      </c>
      <c r="E311" s="811" t="s">
        <v>797</v>
      </c>
      <c r="F311" s="727" t="s">
        <v>780</v>
      </c>
      <c r="G311" s="727" t="s">
        <v>886</v>
      </c>
      <c r="H311" s="727" t="s">
        <v>538</v>
      </c>
      <c r="I311" s="727" t="s">
        <v>887</v>
      </c>
      <c r="J311" s="727" t="s">
        <v>888</v>
      </c>
      <c r="K311" s="727" t="s">
        <v>889</v>
      </c>
      <c r="L311" s="728">
        <v>182.22</v>
      </c>
      <c r="M311" s="728">
        <v>182.22</v>
      </c>
      <c r="N311" s="727">
        <v>1</v>
      </c>
      <c r="O311" s="812">
        <v>0.5</v>
      </c>
      <c r="P311" s="728">
        <v>182.22</v>
      </c>
      <c r="Q311" s="745">
        <v>1</v>
      </c>
      <c r="R311" s="727">
        <v>1</v>
      </c>
      <c r="S311" s="745">
        <v>1</v>
      </c>
      <c r="T311" s="812">
        <v>0.5</v>
      </c>
      <c r="U311" s="768">
        <v>1</v>
      </c>
    </row>
    <row r="312" spans="1:21" ht="14.4" customHeight="1" x14ac:dyDescent="0.3">
      <c r="A312" s="726">
        <v>22</v>
      </c>
      <c r="B312" s="727" t="s">
        <v>779</v>
      </c>
      <c r="C312" s="727" t="s">
        <v>783</v>
      </c>
      <c r="D312" s="810" t="s">
        <v>1188</v>
      </c>
      <c r="E312" s="811" t="s">
        <v>797</v>
      </c>
      <c r="F312" s="727" t="s">
        <v>780</v>
      </c>
      <c r="G312" s="727" t="s">
        <v>837</v>
      </c>
      <c r="H312" s="727" t="s">
        <v>538</v>
      </c>
      <c r="I312" s="727" t="s">
        <v>1164</v>
      </c>
      <c r="J312" s="727" t="s">
        <v>839</v>
      </c>
      <c r="K312" s="727" t="s">
        <v>840</v>
      </c>
      <c r="L312" s="728">
        <v>34.15</v>
      </c>
      <c r="M312" s="728">
        <v>34.15</v>
      </c>
      <c r="N312" s="727">
        <v>1</v>
      </c>
      <c r="O312" s="812">
        <v>0.5</v>
      </c>
      <c r="P312" s="728">
        <v>34.15</v>
      </c>
      <c r="Q312" s="745">
        <v>1</v>
      </c>
      <c r="R312" s="727">
        <v>1</v>
      </c>
      <c r="S312" s="745">
        <v>1</v>
      </c>
      <c r="T312" s="812">
        <v>0.5</v>
      </c>
      <c r="U312" s="768">
        <v>1</v>
      </c>
    </row>
    <row r="313" spans="1:21" ht="14.4" customHeight="1" x14ac:dyDescent="0.3">
      <c r="A313" s="726">
        <v>22</v>
      </c>
      <c r="B313" s="727" t="s">
        <v>779</v>
      </c>
      <c r="C313" s="727" t="s">
        <v>783</v>
      </c>
      <c r="D313" s="810" t="s">
        <v>1188</v>
      </c>
      <c r="E313" s="811" t="s">
        <v>797</v>
      </c>
      <c r="F313" s="727" t="s">
        <v>780</v>
      </c>
      <c r="G313" s="727" t="s">
        <v>1027</v>
      </c>
      <c r="H313" s="727" t="s">
        <v>538</v>
      </c>
      <c r="I313" s="727" t="s">
        <v>1165</v>
      </c>
      <c r="J313" s="727" t="s">
        <v>1076</v>
      </c>
      <c r="K313" s="727" t="s">
        <v>1077</v>
      </c>
      <c r="L313" s="728">
        <v>98.75</v>
      </c>
      <c r="M313" s="728">
        <v>98.75</v>
      </c>
      <c r="N313" s="727">
        <v>1</v>
      </c>
      <c r="O313" s="812">
        <v>0.5</v>
      </c>
      <c r="P313" s="728"/>
      <c r="Q313" s="745">
        <v>0</v>
      </c>
      <c r="R313" s="727"/>
      <c r="S313" s="745">
        <v>0</v>
      </c>
      <c r="T313" s="812"/>
      <c r="U313" s="768">
        <v>0</v>
      </c>
    </row>
    <row r="314" spans="1:21" ht="14.4" customHeight="1" x14ac:dyDescent="0.3">
      <c r="A314" s="726">
        <v>22</v>
      </c>
      <c r="B314" s="727" t="s">
        <v>779</v>
      </c>
      <c r="C314" s="727" t="s">
        <v>783</v>
      </c>
      <c r="D314" s="810" t="s">
        <v>1188</v>
      </c>
      <c r="E314" s="811" t="s">
        <v>797</v>
      </c>
      <c r="F314" s="727" t="s">
        <v>780</v>
      </c>
      <c r="G314" s="727" t="s">
        <v>1036</v>
      </c>
      <c r="H314" s="727" t="s">
        <v>583</v>
      </c>
      <c r="I314" s="727" t="s">
        <v>1166</v>
      </c>
      <c r="J314" s="727" t="s">
        <v>1167</v>
      </c>
      <c r="K314" s="727" t="s">
        <v>1168</v>
      </c>
      <c r="L314" s="728">
        <v>207.45</v>
      </c>
      <c r="M314" s="728">
        <v>207.45</v>
      </c>
      <c r="N314" s="727">
        <v>1</v>
      </c>
      <c r="O314" s="812">
        <v>1</v>
      </c>
      <c r="P314" s="728">
        <v>207.45</v>
      </c>
      <c r="Q314" s="745">
        <v>1</v>
      </c>
      <c r="R314" s="727">
        <v>1</v>
      </c>
      <c r="S314" s="745">
        <v>1</v>
      </c>
      <c r="T314" s="812">
        <v>1</v>
      </c>
      <c r="U314" s="768">
        <v>1</v>
      </c>
    </row>
    <row r="315" spans="1:21" ht="14.4" customHeight="1" x14ac:dyDescent="0.3">
      <c r="A315" s="726">
        <v>22</v>
      </c>
      <c r="B315" s="727" t="s">
        <v>779</v>
      </c>
      <c r="C315" s="727" t="s">
        <v>783</v>
      </c>
      <c r="D315" s="810" t="s">
        <v>1188</v>
      </c>
      <c r="E315" s="811" t="s">
        <v>797</v>
      </c>
      <c r="F315" s="727" t="s">
        <v>780</v>
      </c>
      <c r="G315" s="727" t="s">
        <v>798</v>
      </c>
      <c r="H315" s="727" t="s">
        <v>583</v>
      </c>
      <c r="I315" s="727" t="s">
        <v>851</v>
      </c>
      <c r="J315" s="727" t="s">
        <v>733</v>
      </c>
      <c r="K315" s="727" t="s">
        <v>852</v>
      </c>
      <c r="L315" s="728">
        <v>69.55</v>
      </c>
      <c r="M315" s="728">
        <v>69.55</v>
      </c>
      <c r="N315" s="727">
        <v>1</v>
      </c>
      <c r="O315" s="812">
        <v>1</v>
      </c>
      <c r="P315" s="728"/>
      <c r="Q315" s="745">
        <v>0</v>
      </c>
      <c r="R315" s="727"/>
      <c r="S315" s="745">
        <v>0</v>
      </c>
      <c r="T315" s="812"/>
      <c r="U315" s="768">
        <v>0</v>
      </c>
    </row>
    <row r="316" spans="1:21" ht="14.4" customHeight="1" x14ac:dyDescent="0.3">
      <c r="A316" s="726">
        <v>22</v>
      </c>
      <c r="B316" s="727" t="s">
        <v>779</v>
      </c>
      <c r="C316" s="727" t="s">
        <v>783</v>
      </c>
      <c r="D316" s="810" t="s">
        <v>1188</v>
      </c>
      <c r="E316" s="811" t="s">
        <v>797</v>
      </c>
      <c r="F316" s="727" t="s">
        <v>780</v>
      </c>
      <c r="G316" s="727" t="s">
        <v>798</v>
      </c>
      <c r="H316" s="727" t="s">
        <v>583</v>
      </c>
      <c r="I316" s="727" t="s">
        <v>1140</v>
      </c>
      <c r="J316" s="727" t="s">
        <v>733</v>
      </c>
      <c r="K316" s="727" t="s">
        <v>1141</v>
      </c>
      <c r="L316" s="728">
        <v>0</v>
      </c>
      <c r="M316" s="728">
        <v>0</v>
      </c>
      <c r="N316" s="727">
        <v>1</v>
      </c>
      <c r="O316" s="812">
        <v>1</v>
      </c>
      <c r="P316" s="728">
        <v>0</v>
      </c>
      <c r="Q316" s="745"/>
      <c r="R316" s="727">
        <v>1</v>
      </c>
      <c r="S316" s="745">
        <v>1</v>
      </c>
      <c r="T316" s="812">
        <v>1</v>
      </c>
      <c r="U316" s="768">
        <v>1</v>
      </c>
    </row>
    <row r="317" spans="1:21" ht="14.4" customHeight="1" x14ac:dyDescent="0.3">
      <c r="A317" s="726">
        <v>22</v>
      </c>
      <c r="B317" s="727" t="s">
        <v>779</v>
      </c>
      <c r="C317" s="727" t="s">
        <v>783</v>
      </c>
      <c r="D317" s="810" t="s">
        <v>1188</v>
      </c>
      <c r="E317" s="811" t="s">
        <v>797</v>
      </c>
      <c r="F317" s="727" t="s">
        <v>780</v>
      </c>
      <c r="G317" s="727" t="s">
        <v>798</v>
      </c>
      <c r="H317" s="727" t="s">
        <v>583</v>
      </c>
      <c r="I317" s="727" t="s">
        <v>732</v>
      </c>
      <c r="J317" s="727" t="s">
        <v>733</v>
      </c>
      <c r="K317" s="727" t="s">
        <v>734</v>
      </c>
      <c r="L317" s="728">
        <v>88.51</v>
      </c>
      <c r="M317" s="728">
        <v>708.08</v>
      </c>
      <c r="N317" s="727">
        <v>8</v>
      </c>
      <c r="O317" s="812">
        <v>8</v>
      </c>
      <c r="P317" s="728">
        <v>531.06000000000006</v>
      </c>
      <c r="Q317" s="745">
        <v>0.75</v>
      </c>
      <c r="R317" s="727">
        <v>6</v>
      </c>
      <c r="S317" s="745">
        <v>0.75</v>
      </c>
      <c r="T317" s="812">
        <v>6</v>
      </c>
      <c r="U317" s="768">
        <v>0.75</v>
      </c>
    </row>
    <row r="318" spans="1:21" ht="14.4" customHeight="1" x14ac:dyDescent="0.3">
      <c r="A318" s="726">
        <v>22</v>
      </c>
      <c r="B318" s="727" t="s">
        <v>779</v>
      </c>
      <c r="C318" s="727" t="s">
        <v>783</v>
      </c>
      <c r="D318" s="810" t="s">
        <v>1188</v>
      </c>
      <c r="E318" s="811" t="s">
        <v>797</v>
      </c>
      <c r="F318" s="727" t="s">
        <v>780</v>
      </c>
      <c r="G318" s="727" t="s">
        <v>798</v>
      </c>
      <c r="H318" s="727" t="s">
        <v>583</v>
      </c>
      <c r="I318" s="727" t="s">
        <v>732</v>
      </c>
      <c r="J318" s="727" t="s">
        <v>733</v>
      </c>
      <c r="K318" s="727" t="s">
        <v>734</v>
      </c>
      <c r="L318" s="728">
        <v>94.28</v>
      </c>
      <c r="M318" s="728">
        <v>94.28</v>
      </c>
      <c r="N318" s="727">
        <v>1</v>
      </c>
      <c r="O318" s="812">
        <v>1</v>
      </c>
      <c r="P318" s="728"/>
      <c r="Q318" s="745">
        <v>0</v>
      </c>
      <c r="R318" s="727"/>
      <c r="S318" s="745">
        <v>0</v>
      </c>
      <c r="T318" s="812"/>
      <c r="U318" s="768">
        <v>0</v>
      </c>
    </row>
    <row r="319" spans="1:21" ht="14.4" customHeight="1" x14ac:dyDescent="0.3">
      <c r="A319" s="726">
        <v>22</v>
      </c>
      <c r="B319" s="727" t="s">
        <v>779</v>
      </c>
      <c r="C319" s="727" t="s">
        <v>783</v>
      </c>
      <c r="D319" s="810" t="s">
        <v>1188</v>
      </c>
      <c r="E319" s="811" t="s">
        <v>797</v>
      </c>
      <c r="F319" s="727" t="s">
        <v>780</v>
      </c>
      <c r="G319" s="727" t="s">
        <v>798</v>
      </c>
      <c r="H319" s="727" t="s">
        <v>538</v>
      </c>
      <c r="I319" s="727" t="s">
        <v>815</v>
      </c>
      <c r="J319" s="727" t="s">
        <v>733</v>
      </c>
      <c r="K319" s="727" t="s">
        <v>816</v>
      </c>
      <c r="L319" s="728">
        <v>158.05000000000001</v>
      </c>
      <c r="M319" s="728">
        <v>316.10000000000002</v>
      </c>
      <c r="N319" s="727">
        <v>2</v>
      </c>
      <c r="O319" s="812">
        <v>2</v>
      </c>
      <c r="P319" s="728">
        <v>316.10000000000002</v>
      </c>
      <c r="Q319" s="745">
        <v>1</v>
      </c>
      <c r="R319" s="727">
        <v>2</v>
      </c>
      <c r="S319" s="745">
        <v>1</v>
      </c>
      <c r="T319" s="812">
        <v>2</v>
      </c>
      <c r="U319" s="768">
        <v>1</v>
      </c>
    </row>
    <row r="320" spans="1:21" ht="14.4" customHeight="1" x14ac:dyDescent="0.3">
      <c r="A320" s="726">
        <v>22</v>
      </c>
      <c r="B320" s="727" t="s">
        <v>779</v>
      </c>
      <c r="C320" s="727" t="s">
        <v>783</v>
      </c>
      <c r="D320" s="810" t="s">
        <v>1188</v>
      </c>
      <c r="E320" s="811" t="s">
        <v>797</v>
      </c>
      <c r="F320" s="727" t="s">
        <v>780</v>
      </c>
      <c r="G320" s="727" t="s">
        <v>798</v>
      </c>
      <c r="H320" s="727" t="s">
        <v>538</v>
      </c>
      <c r="I320" s="727" t="s">
        <v>815</v>
      </c>
      <c r="J320" s="727" t="s">
        <v>733</v>
      </c>
      <c r="K320" s="727" t="s">
        <v>816</v>
      </c>
      <c r="L320" s="728">
        <v>168.36</v>
      </c>
      <c r="M320" s="728">
        <v>168.36</v>
      </c>
      <c r="N320" s="727">
        <v>1</v>
      </c>
      <c r="O320" s="812">
        <v>0.5</v>
      </c>
      <c r="P320" s="728">
        <v>168.36</v>
      </c>
      <c r="Q320" s="745">
        <v>1</v>
      </c>
      <c r="R320" s="727">
        <v>1</v>
      </c>
      <c r="S320" s="745">
        <v>1</v>
      </c>
      <c r="T320" s="812">
        <v>0.5</v>
      </c>
      <c r="U320" s="768">
        <v>1</v>
      </c>
    </row>
    <row r="321" spans="1:21" ht="14.4" customHeight="1" x14ac:dyDescent="0.3">
      <c r="A321" s="726">
        <v>22</v>
      </c>
      <c r="B321" s="727" t="s">
        <v>779</v>
      </c>
      <c r="C321" s="727" t="s">
        <v>783</v>
      </c>
      <c r="D321" s="810" t="s">
        <v>1188</v>
      </c>
      <c r="E321" s="811" t="s">
        <v>797</v>
      </c>
      <c r="F321" s="727" t="s">
        <v>780</v>
      </c>
      <c r="G321" s="727" t="s">
        <v>798</v>
      </c>
      <c r="H321" s="727" t="s">
        <v>583</v>
      </c>
      <c r="I321" s="727" t="s">
        <v>799</v>
      </c>
      <c r="J321" s="727" t="s">
        <v>733</v>
      </c>
      <c r="K321" s="727" t="s">
        <v>800</v>
      </c>
      <c r="L321" s="728">
        <v>0</v>
      </c>
      <c r="M321" s="728">
        <v>0</v>
      </c>
      <c r="N321" s="727">
        <v>8</v>
      </c>
      <c r="O321" s="812">
        <v>7.5</v>
      </c>
      <c r="P321" s="728">
        <v>0</v>
      </c>
      <c r="Q321" s="745"/>
      <c r="R321" s="727">
        <v>4</v>
      </c>
      <c r="S321" s="745">
        <v>0.5</v>
      </c>
      <c r="T321" s="812">
        <v>3.5</v>
      </c>
      <c r="U321" s="768">
        <v>0.46666666666666667</v>
      </c>
    </row>
    <row r="322" spans="1:21" ht="14.4" customHeight="1" x14ac:dyDescent="0.3">
      <c r="A322" s="726">
        <v>22</v>
      </c>
      <c r="B322" s="727" t="s">
        <v>779</v>
      </c>
      <c r="C322" s="727" t="s">
        <v>783</v>
      </c>
      <c r="D322" s="810" t="s">
        <v>1188</v>
      </c>
      <c r="E322" s="811" t="s">
        <v>797</v>
      </c>
      <c r="F322" s="727" t="s">
        <v>780</v>
      </c>
      <c r="G322" s="727" t="s">
        <v>798</v>
      </c>
      <c r="H322" s="727" t="s">
        <v>583</v>
      </c>
      <c r="I322" s="727" t="s">
        <v>735</v>
      </c>
      <c r="J322" s="727" t="s">
        <v>736</v>
      </c>
      <c r="K322" s="727" t="s">
        <v>737</v>
      </c>
      <c r="L322" s="728">
        <v>98.78</v>
      </c>
      <c r="M322" s="728">
        <v>3160.96</v>
      </c>
      <c r="N322" s="727">
        <v>32</v>
      </c>
      <c r="O322" s="812">
        <v>32</v>
      </c>
      <c r="P322" s="728">
        <v>790.2399999999999</v>
      </c>
      <c r="Q322" s="745">
        <v>0.24999999999999997</v>
      </c>
      <c r="R322" s="727">
        <v>8</v>
      </c>
      <c r="S322" s="745">
        <v>0.25</v>
      </c>
      <c r="T322" s="812">
        <v>8</v>
      </c>
      <c r="U322" s="768">
        <v>0.25</v>
      </c>
    </row>
    <row r="323" spans="1:21" ht="14.4" customHeight="1" x14ac:dyDescent="0.3">
      <c r="A323" s="726">
        <v>22</v>
      </c>
      <c r="B323" s="727" t="s">
        <v>779</v>
      </c>
      <c r="C323" s="727" t="s">
        <v>783</v>
      </c>
      <c r="D323" s="810" t="s">
        <v>1188</v>
      </c>
      <c r="E323" s="811" t="s">
        <v>797</v>
      </c>
      <c r="F323" s="727" t="s">
        <v>780</v>
      </c>
      <c r="G323" s="727" t="s">
        <v>798</v>
      </c>
      <c r="H323" s="727" t="s">
        <v>583</v>
      </c>
      <c r="I323" s="727" t="s">
        <v>735</v>
      </c>
      <c r="J323" s="727" t="s">
        <v>736</v>
      </c>
      <c r="K323" s="727" t="s">
        <v>737</v>
      </c>
      <c r="L323" s="728">
        <v>105.23</v>
      </c>
      <c r="M323" s="728">
        <v>210.46</v>
      </c>
      <c r="N323" s="727">
        <v>2</v>
      </c>
      <c r="O323" s="812">
        <v>2</v>
      </c>
      <c r="P323" s="728">
        <v>105.23</v>
      </c>
      <c r="Q323" s="745">
        <v>0.5</v>
      </c>
      <c r="R323" s="727">
        <v>1</v>
      </c>
      <c r="S323" s="745">
        <v>0.5</v>
      </c>
      <c r="T323" s="812">
        <v>1</v>
      </c>
      <c r="U323" s="768">
        <v>0.5</v>
      </c>
    </row>
    <row r="324" spans="1:21" ht="14.4" customHeight="1" x14ac:dyDescent="0.3">
      <c r="A324" s="726">
        <v>22</v>
      </c>
      <c r="B324" s="727" t="s">
        <v>779</v>
      </c>
      <c r="C324" s="727" t="s">
        <v>783</v>
      </c>
      <c r="D324" s="810" t="s">
        <v>1188</v>
      </c>
      <c r="E324" s="811" t="s">
        <v>797</v>
      </c>
      <c r="F324" s="727" t="s">
        <v>780</v>
      </c>
      <c r="G324" s="727" t="s">
        <v>798</v>
      </c>
      <c r="H324" s="727" t="s">
        <v>583</v>
      </c>
      <c r="I324" s="727" t="s">
        <v>801</v>
      </c>
      <c r="J324" s="727" t="s">
        <v>736</v>
      </c>
      <c r="K324" s="727" t="s">
        <v>802</v>
      </c>
      <c r="L324" s="728">
        <v>118.54</v>
      </c>
      <c r="M324" s="728">
        <v>7230.9399999999987</v>
      </c>
      <c r="N324" s="727">
        <v>61</v>
      </c>
      <c r="O324" s="812">
        <v>55</v>
      </c>
      <c r="P324" s="728">
        <v>2963.4999999999995</v>
      </c>
      <c r="Q324" s="745">
        <v>0.4098360655737705</v>
      </c>
      <c r="R324" s="727">
        <v>25</v>
      </c>
      <c r="S324" s="745">
        <v>0.4098360655737705</v>
      </c>
      <c r="T324" s="812">
        <v>22.5</v>
      </c>
      <c r="U324" s="768">
        <v>0.40909090909090912</v>
      </c>
    </row>
    <row r="325" spans="1:21" ht="14.4" customHeight="1" x14ac:dyDescent="0.3">
      <c r="A325" s="726">
        <v>22</v>
      </c>
      <c r="B325" s="727" t="s">
        <v>779</v>
      </c>
      <c r="C325" s="727" t="s">
        <v>783</v>
      </c>
      <c r="D325" s="810" t="s">
        <v>1188</v>
      </c>
      <c r="E325" s="811" t="s">
        <v>797</v>
      </c>
      <c r="F325" s="727" t="s">
        <v>780</v>
      </c>
      <c r="G325" s="727" t="s">
        <v>798</v>
      </c>
      <c r="H325" s="727" t="s">
        <v>583</v>
      </c>
      <c r="I325" s="727" t="s">
        <v>801</v>
      </c>
      <c r="J325" s="727" t="s">
        <v>736</v>
      </c>
      <c r="K325" s="727" t="s">
        <v>802</v>
      </c>
      <c r="L325" s="728">
        <v>126.27</v>
      </c>
      <c r="M325" s="728">
        <v>1262.7</v>
      </c>
      <c r="N325" s="727">
        <v>10</v>
      </c>
      <c r="O325" s="812">
        <v>9</v>
      </c>
      <c r="P325" s="728">
        <v>505.08</v>
      </c>
      <c r="Q325" s="745">
        <v>0.39999999999999997</v>
      </c>
      <c r="R325" s="727">
        <v>4</v>
      </c>
      <c r="S325" s="745">
        <v>0.4</v>
      </c>
      <c r="T325" s="812">
        <v>4</v>
      </c>
      <c r="U325" s="768">
        <v>0.44444444444444442</v>
      </c>
    </row>
    <row r="326" spans="1:21" ht="14.4" customHeight="1" x14ac:dyDescent="0.3">
      <c r="A326" s="726">
        <v>22</v>
      </c>
      <c r="B326" s="727" t="s">
        <v>779</v>
      </c>
      <c r="C326" s="727" t="s">
        <v>783</v>
      </c>
      <c r="D326" s="810" t="s">
        <v>1188</v>
      </c>
      <c r="E326" s="811" t="s">
        <v>797</v>
      </c>
      <c r="F326" s="727" t="s">
        <v>780</v>
      </c>
      <c r="G326" s="727" t="s">
        <v>798</v>
      </c>
      <c r="H326" s="727" t="s">
        <v>583</v>
      </c>
      <c r="I326" s="727" t="s">
        <v>841</v>
      </c>
      <c r="J326" s="727" t="s">
        <v>736</v>
      </c>
      <c r="K326" s="727" t="s">
        <v>804</v>
      </c>
      <c r="L326" s="728">
        <v>63.14</v>
      </c>
      <c r="M326" s="728">
        <v>126.28</v>
      </c>
      <c r="N326" s="727">
        <v>2</v>
      </c>
      <c r="O326" s="812">
        <v>1</v>
      </c>
      <c r="P326" s="728">
        <v>63.14</v>
      </c>
      <c r="Q326" s="745">
        <v>0.5</v>
      </c>
      <c r="R326" s="727">
        <v>1</v>
      </c>
      <c r="S326" s="745">
        <v>0.5</v>
      </c>
      <c r="T326" s="812">
        <v>0.5</v>
      </c>
      <c r="U326" s="768">
        <v>0.5</v>
      </c>
    </row>
    <row r="327" spans="1:21" ht="14.4" customHeight="1" x14ac:dyDescent="0.3">
      <c r="A327" s="726">
        <v>22</v>
      </c>
      <c r="B327" s="727" t="s">
        <v>779</v>
      </c>
      <c r="C327" s="727" t="s">
        <v>783</v>
      </c>
      <c r="D327" s="810" t="s">
        <v>1188</v>
      </c>
      <c r="E327" s="811" t="s">
        <v>797</v>
      </c>
      <c r="F327" s="727" t="s">
        <v>780</v>
      </c>
      <c r="G327" s="727" t="s">
        <v>798</v>
      </c>
      <c r="H327" s="727" t="s">
        <v>583</v>
      </c>
      <c r="I327" s="727" t="s">
        <v>841</v>
      </c>
      <c r="J327" s="727" t="s">
        <v>736</v>
      </c>
      <c r="K327" s="727" t="s">
        <v>804</v>
      </c>
      <c r="L327" s="728">
        <v>59.27</v>
      </c>
      <c r="M327" s="728">
        <v>177.81</v>
      </c>
      <c r="N327" s="727">
        <v>3</v>
      </c>
      <c r="O327" s="812">
        <v>2</v>
      </c>
      <c r="P327" s="728">
        <v>118.54</v>
      </c>
      <c r="Q327" s="745">
        <v>0.66666666666666674</v>
      </c>
      <c r="R327" s="727">
        <v>2</v>
      </c>
      <c r="S327" s="745">
        <v>0.66666666666666663</v>
      </c>
      <c r="T327" s="812">
        <v>1.5</v>
      </c>
      <c r="U327" s="768">
        <v>0.75</v>
      </c>
    </row>
    <row r="328" spans="1:21" ht="14.4" customHeight="1" x14ac:dyDescent="0.3">
      <c r="A328" s="726">
        <v>22</v>
      </c>
      <c r="B328" s="727" t="s">
        <v>779</v>
      </c>
      <c r="C328" s="727" t="s">
        <v>783</v>
      </c>
      <c r="D328" s="810" t="s">
        <v>1188</v>
      </c>
      <c r="E328" s="811" t="s">
        <v>797</v>
      </c>
      <c r="F328" s="727" t="s">
        <v>780</v>
      </c>
      <c r="G328" s="727" t="s">
        <v>798</v>
      </c>
      <c r="H328" s="727" t="s">
        <v>583</v>
      </c>
      <c r="I328" s="727" t="s">
        <v>740</v>
      </c>
      <c r="J328" s="727" t="s">
        <v>736</v>
      </c>
      <c r="K328" s="727" t="s">
        <v>741</v>
      </c>
      <c r="L328" s="728">
        <v>79.03</v>
      </c>
      <c r="M328" s="728">
        <v>5374.0400000000027</v>
      </c>
      <c r="N328" s="727">
        <v>68</v>
      </c>
      <c r="O328" s="812">
        <v>53.5</v>
      </c>
      <c r="P328" s="728">
        <v>2687.0200000000009</v>
      </c>
      <c r="Q328" s="745">
        <v>0.49999999999999989</v>
      </c>
      <c r="R328" s="727">
        <v>34</v>
      </c>
      <c r="S328" s="745">
        <v>0.5</v>
      </c>
      <c r="T328" s="812">
        <v>26</v>
      </c>
      <c r="U328" s="768">
        <v>0.48598130841121495</v>
      </c>
    </row>
    <row r="329" spans="1:21" ht="14.4" customHeight="1" x14ac:dyDescent="0.3">
      <c r="A329" s="726">
        <v>22</v>
      </c>
      <c r="B329" s="727" t="s">
        <v>779</v>
      </c>
      <c r="C329" s="727" t="s">
        <v>783</v>
      </c>
      <c r="D329" s="810" t="s">
        <v>1188</v>
      </c>
      <c r="E329" s="811" t="s">
        <v>797</v>
      </c>
      <c r="F329" s="727" t="s">
        <v>780</v>
      </c>
      <c r="G329" s="727" t="s">
        <v>798</v>
      </c>
      <c r="H329" s="727" t="s">
        <v>583</v>
      </c>
      <c r="I329" s="727" t="s">
        <v>740</v>
      </c>
      <c r="J329" s="727" t="s">
        <v>736</v>
      </c>
      <c r="K329" s="727" t="s">
        <v>741</v>
      </c>
      <c r="L329" s="728">
        <v>84.18</v>
      </c>
      <c r="M329" s="728">
        <v>757.62000000000012</v>
      </c>
      <c r="N329" s="727">
        <v>9</v>
      </c>
      <c r="O329" s="812">
        <v>7.5</v>
      </c>
      <c r="P329" s="728">
        <v>336.72</v>
      </c>
      <c r="Q329" s="745">
        <v>0.44444444444444442</v>
      </c>
      <c r="R329" s="727">
        <v>4</v>
      </c>
      <c r="S329" s="745">
        <v>0.44444444444444442</v>
      </c>
      <c r="T329" s="812">
        <v>2.5</v>
      </c>
      <c r="U329" s="768">
        <v>0.33333333333333331</v>
      </c>
    </row>
    <row r="330" spans="1:21" ht="14.4" customHeight="1" x14ac:dyDescent="0.3">
      <c r="A330" s="726">
        <v>22</v>
      </c>
      <c r="B330" s="727" t="s">
        <v>779</v>
      </c>
      <c r="C330" s="727" t="s">
        <v>783</v>
      </c>
      <c r="D330" s="810" t="s">
        <v>1188</v>
      </c>
      <c r="E330" s="811" t="s">
        <v>797</v>
      </c>
      <c r="F330" s="727" t="s">
        <v>780</v>
      </c>
      <c r="G330" s="727" t="s">
        <v>798</v>
      </c>
      <c r="H330" s="727" t="s">
        <v>583</v>
      </c>
      <c r="I330" s="727" t="s">
        <v>803</v>
      </c>
      <c r="J330" s="727" t="s">
        <v>733</v>
      </c>
      <c r="K330" s="727" t="s">
        <v>804</v>
      </c>
      <c r="L330" s="728">
        <v>63.14</v>
      </c>
      <c r="M330" s="728">
        <v>189.42000000000002</v>
      </c>
      <c r="N330" s="727">
        <v>3</v>
      </c>
      <c r="O330" s="812">
        <v>2.5</v>
      </c>
      <c r="P330" s="728">
        <v>126.28</v>
      </c>
      <c r="Q330" s="745">
        <v>0.66666666666666663</v>
      </c>
      <c r="R330" s="727">
        <v>2</v>
      </c>
      <c r="S330" s="745">
        <v>0.66666666666666663</v>
      </c>
      <c r="T330" s="812">
        <v>1.5</v>
      </c>
      <c r="U330" s="768">
        <v>0.6</v>
      </c>
    </row>
    <row r="331" spans="1:21" ht="14.4" customHeight="1" x14ac:dyDescent="0.3">
      <c r="A331" s="726">
        <v>22</v>
      </c>
      <c r="B331" s="727" t="s">
        <v>779</v>
      </c>
      <c r="C331" s="727" t="s">
        <v>783</v>
      </c>
      <c r="D331" s="810" t="s">
        <v>1188</v>
      </c>
      <c r="E331" s="811" t="s">
        <v>797</v>
      </c>
      <c r="F331" s="727" t="s">
        <v>780</v>
      </c>
      <c r="G331" s="727" t="s">
        <v>798</v>
      </c>
      <c r="H331" s="727" t="s">
        <v>583</v>
      </c>
      <c r="I331" s="727" t="s">
        <v>803</v>
      </c>
      <c r="J331" s="727" t="s">
        <v>733</v>
      </c>
      <c r="K331" s="727" t="s">
        <v>804</v>
      </c>
      <c r="L331" s="728">
        <v>59.27</v>
      </c>
      <c r="M331" s="728">
        <v>237.08</v>
      </c>
      <c r="N331" s="727">
        <v>4</v>
      </c>
      <c r="O331" s="812">
        <v>4</v>
      </c>
      <c r="P331" s="728"/>
      <c r="Q331" s="745">
        <v>0</v>
      </c>
      <c r="R331" s="727"/>
      <c r="S331" s="745">
        <v>0</v>
      </c>
      <c r="T331" s="812"/>
      <c r="U331" s="768">
        <v>0</v>
      </c>
    </row>
    <row r="332" spans="1:21" ht="14.4" customHeight="1" x14ac:dyDescent="0.3">
      <c r="A332" s="726">
        <v>22</v>
      </c>
      <c r="B332" s="727" t="s">
        <v>779</v>
      </c>
      <c r="C332" s="727" t="s">
        <v>783</v>
      </c>
      <c r="D332" s="810" t="s">
        <v>1188</v>
      </c>
      <c r="E332" s="811" t="s">
        <v>797</v>
      </c>
      <c r="F332" s="727" t="s">
        <v>780</v>
      </c>
      <c r="G332" s="727" t="s">
        <v>798</v>
      </c>
      <c r="H332" s="727" t="s">
        <v>538</v>
      </c>
      <c r="I332" s="727" t="s">
        <v>805</v>
      </c>
      <c r="J332" s="727" t="s">
        <v>733</v>
      </c>
      <c r="K332" s="727" t="s">
        <v>737</v>
      </c>
      <c r="L332" s="728">
        <v>98.78</v>
      </c>
      <c r="M332" s="728">
        <v>889.02</v>
      </c>
      <c r="N332" s="727">
        <v>9</v>
      </c>
      <c r="O332" s="812">
        <v>9</v>
      </c>
      <c r="P332" s="728">
        <v>395.12</v>
      </c>
      <c r="Q332" s="745">
        <v>0.44444444444444448</v>
      </c>
      <c r="R332" s="727">
        <v>4</v>
      </c>
      <c r="S332" s="745">
        <v>0.44444444444444442</v>
      </c>
      <c r="T332" s="812">
        <v>4</v>
      </c>
      <c r="U332" s="768">
        <v>0.44444444444444442</v>
      </c>
    </row>
    <row r="333" spans="1:21" ht="14.4" customHeight="1" x14ac:dyDescent="0.3">
      <c r="A333" s="726">
        <v>22</v>
      </c>
      <c r="B333" s="727" t="s">
        <v>779</v>
      </c>
      <c r="C333" s="727" t="s">
        <v>783</v>
      </c>
      <c r="D333" s="810" t="s">
        <v>1188</v>
      </c>
      <c r="E333" s="811" t="s">
        <v>797</v>
      </c>
      <c r="F333" s="727" t="s">
        <v>780</v>
      </c>
      <c r="G333" s="727" t="s">
        <v>798</v>
      </c>
      <c r="H333" s="727" t="s">
        <v>538</v>
      </c>
      <c r="I333" s="727" t="s">
        <v>805</v>
      </c>
      <c r="J333" s="727" t="s">
        <v>733</v>
      </c>
      <c r="K333" s="727" t="s">
        <v>737</v>
      </c>
      <c r="L333" s="728">
        <v>105.23</v>
      </c>
      <c r="M333" s="728">
        <v>105.23</v>
      </c>
      <c r="N333" s="727">
        <v>1</v>
      </c>
      <c r="O333" s="812">
        <v>1</v>
      </c>
      <c r="P333" s="728"/>
      <c r="Q333" s="745">
        <v>0</v>
      </c>
      <c r="R333" s="727"/>
      <c r="S333" s="745">
        <v>0</v>
      </c>
      <c r="T333" s="812"/>
      <c r="U333" s="768">
        <v>0</v>
      </c>
    </row>
    <row r="334" spans="1:21" ht="14.4" customHeight="1" x14ac:dyDescent="0.3">
      <c r="A334" s="726">
        <v>22</v>
      </c>
      <c r="B334" s="727" t="s">
        <v>779</v>
      </c>
      <c r="C334" s="727" t="s">
        <v>783</v>
      </c>
      <c r="D334" s="810" t="s">
        <v>1188</v>
      </c>
      <c r="E334" s="811" t="s">
        <v>797</v>
      </c>
      <c r="F334" s="727" t="s">
        <v>780</v>
      </c>
      <c r="G334" s="727" t="s">
        <v>798</v>
      </c>
      <c r="H334" s="727" t="s">
        <v>583</v>
      </c>
      <c r="I334" s="727" t="s">
        <v>742</v>
      </c>
      <c r="J334" s="727" t="s">
        <v>733</v>
      </c>
      <c r="K334" s="727" t="s">
        <v>739</v>
      </c>
      <c r="L334" s="728">
        <v>46.07</v>
      </c>
      <c r="M334" s="728">
        <v>46.07</v>
      </c>
      <c r="N334" s="727">
        <v>1</v>
      </c>
      <c r="O334" s="812">
        <v>0.5</v>
      </c>
      <c r="P334" s="728">
        <v>46.07</v>
      </c>
      <c r="Q334" s="745">
        <v>1</v>
      </c>
      <c r="R334" s="727">
        <v>1</v>
      </c>
      <c r="S334" s="745">
        <v>1</v>
      </c>
      <c r="T334" s="812">
        <v>0.5</v>
      </c>
      <c r="U334" s="768">
        <v>1</v>
      </c>
    </row>
    <row r="335" spans="1:21" ht="14.4" customHeight="1" x14ac:dyDescent="0.3">
      <c r="A335" s="726">
        <v>22</v>
      </c>
      <c r="B335" s="727" t="s">
        <v>779</v>
      </c>
      <c r="C335" s="727" t="s">
        <v>783</v>
      </c>
      <c r="D335" s="810" t="s">
        <v>1188</v>
      </c>
      <c r="E335" s="811" t="s">
        <v>797</v>
      </c>
      <c r="F335" s="727" t="s">
        <v>780</v>
      </c>
      <c r="G335" s="727" t="s">
        <v>798</v>
      </c>
      <c r="H335" s="727" t="s">
        <v>583</v>
      </c>
      <c r="I335" s="727" t="s">
        <v>817</v>
      </c>
      <c r="J335" s="727" t="s">
        <v>733</v>
      </c>
      <c r="K335" s="727" t="s">
        <v>802</v>
      </c>
      <c r="L335" s="728">
        <v>118.54</v>
      </c>
      <c r="M335" s="728">
        <v>711.24</v>
      </c>
      <c r="N335" s="727">
        <v>6</v>
      </c>
      <c r="O335" s="812">
        <v>4</v>
      </c>
      <c r="P335" s="728">
        <v>118.54</v>
      </c>
      <c r="Q335" s="745">
        <v>0.16666666666666669</v>
      </c>
      <c r="R335" s="727">
        <v>1</v>
      </c>
      <c r="S335" s="745">
        <v>0.16666666666666666</v>
      </c>
      <c r="T335" s="812">
        <v>0.5</v>
      </c>
      <c r="U335" s="768">
        <v>0.125</v>
      </c>
    </row>
    <row r="336" spans="1:21" ht="14.4" customHeight="1" x14ac:dyDescent="0.3">
      <c r="A336" s="726">
        <v>22</v>
      </c>
      <c r="B336" s="727" t="s">
        <v>779</v>
      </c>
      <c r="C336" s="727" t="s">
        <v>783</v>
      </c>
      <c r="D336" s="810" t="s">
        <v>1188</v>
      </c>
      <c r="E336" s="811" t="s">
        <v>797</v>
      </c>
      <c r="F336" s="727" t="s">
        <v>780</v>
      </c>
      <c r="G336" s="727" t="s">
        <v>798</v>
      </c>
      <c r="H336" s="727" t="s">
        <v>538</v>
      </c>
      <c r="I336" s="727" t="s">
        <v>806</v>
      </c>
      <c r="J336" s="727" t="s">
        <v>733</v>
      </c>
      <c r="K336" s="727" t="s">
        <v>807</v>
      </c>
      <c r="L336" s="728">
        <v>79.03</v>
      </c>
      <c r="M336" s="728">
        <v>1343.5099999999998</v>
      </c>
      <c r="N336" s="727">
        <v>17</v>
      </c>
      <c r="O336" s="812">
        <v>14.5</v>
      </c>
      <c r="P336" s="728">
        <v>711.26999999999987</v>
      </c>
      <c r="Q336" s="745">
        <v>0.52941176470588236</v>
      </c>
      <c r="R336" s="727">
        <v>9</v>
      </c>
      <c r="S336" s="745">
        <v>0.52941176470588236</v>
      </c>
      <c r="T336" s="812">
        <v>9</v>
      </c>
      <c r="U336" s="768">
        <v>0.62068965517241381</v>
      </c>
    </row>
    <row r="337" spans="1:21" ht="14.4" customHeight="1" x14ac:dyDescent="0.3">
      <c r="A337" s="726">
        <v>22</v>
      </c>
      <c r="B337" s="727" t="s">
        <v>779</v>
      </c>
      <c r="C337" s="727" t="s">
        <v>783</v>
      </c>
      <c r="D337" s="810" t="s">
        <v>1188</v>
      </c>
      <c r="E337" s="811" t="s">
        <v>797</v>
      </c>
      <c r="F337" s="727" t="s">
        <v>780</v>
      </c>
      <c r="G337" s="727" t="s">
        <v>798</v>
      </c>
      <c r="H337" s="727" t="s">
        <v>538</v>
      </c>
      <c r="I337" s="727" t="s">
        <v>806</v>
      </c>
      <c r="J337" s="727" t="s">
        <v>733</v>
      </c>
      <c r="K337" s="727" t="s">
        <v>807</v>
      </c>
      <c r="L337" s="728">
        <v>84.18</v>
      </c>
      <c r="M337" s="728">
        <v>420.90000000000003</v>
      </c>
      <c r="N337" s="727">
        <v>5</v>
      </c>
      <c r="O337" s="812">
        <v>4.5</v>
      </c>
      <c r="P337" s="728">
        <v>336.72</v>
      </c>
      <c r="Q337" s="745">
        <v>0.8</v>
      </c>
      <c r="R337" s="727">
        <v>4</v>
      </c>
      <c r="S337" s="745">
        <v>0.8</v>
      </c>
      <c r="T337" s="812">
        <v>3.5</v>
      </c>
      <c r="U337" s="768">
        <v>0.77777777777777779</v>
      </c>
    </row>
    <row r="338" spans="1:21" ht="14.4" customHeight="1" x14ac:dyDescent="0.3">
      <c r="A338" s="726">
        <v>22</v>
      </c>
      <c r="B338" s="727" t="s">
        <v>779</v>
      </c>
      <c r="C338" s="727" t="s">
        <v>783</v>
      </c>
      <c r="D338" s="810" t="s">
        <v>1188</v>
      </c>
      <c r="E338" s="811" t="s">
        <v>797</v>
      </c>
      <c r="F338" s="727" t="s">
        <v>780</v>
      </c>
      <c r="G338" s="727" t="s">
        <v>798</v>
      </c>
      <c r="H338" s="727" t="s">
        <v>583</v>
      </c>
      <c r="I338" s="727" t="s">
        <v>738</v>
      </c>
      <c r="J338" s="727" t="s">
        <v>736</v>
      </c>
      <c r="K338" s="727" t="s">
        <v>739</v>
      </c>
      <c r="L338" s="728">
        <v>46.07</v>
      </c>
      <c r="M338" s="728">
        <v>230.35000000000002</v>
      </c>
      <c r="N338" s="727">
        <v>5</v>
      </c>
      <c r="O338" s="812">
        <v>4.5</v>
      </c>
      <c r="P338" s="728">
        <v>92.14</v>
      </c>
      <c r="Q338" s="745">
        <v>0.39999999999999997</v>
      </c>
      <c r="R338" s="727">
        <v>2</v>
      </c>
      <c r="S338" s="745">
        <v>0.4</v>
      </c>
      <c r="T338" s="812">
        <v>2</v>
      </c>
      <c r="U338" s="768">
        <v>0.44444444444444442</v>
      </c>
    </row>
    <row r="339" spans="1:21" ht="14.4" customHeight="1" x14ac:dyDescent="0.3">
      <c r="A339" s="726">
        <v>22</v>
      </c>
      <c r="B339" s="727" t="s">
        <v>779</v>
      </c>
      <c r="C339" s="727" t="s">
        <v>783</v>
      </c>
      <c r="D339" s="810" t="s">
        <v>1188</v>
      </c>
      <c r="E339" s="811" t="s">
        <v>797</v>
      </c>
      <c r="F339" s="727" t="s">
        <v>780</v>
      </c>
      <c r="G339" s="727" t="s">
        <v>798</v>
      </c>
      <c r="H339" s="727" t="s">
        <v>538</v>
      </c>
      <c r="I339" s="727" t="s">
        <v>818</v>
      </c>
      <c r="J339" s="727" t="s">
        <v>819</v>
      </c>
      <c r="K339" s="727" t="s">
        <v>741</v>
      </c>
      <c r="L339" s="728">
        <v>79.03</v>
      </c>
      <c r="M339" s="728">
        <v>395.15</v>
      </c>
      <c r="N339" s="727">
        <v>5</v>
      </c>
      <c r="O339" s="812">
        <v>4</v>
      </c>
      <c r="P339" s="728">
        <v>316.12</v>
      </c>
      <c r="Q339" s="745">
        <v>0.8</v>
      </c>
      <c r="R339" s="727">
        <v>4</v>
      </c>
      <c r="S339" s="745">
        <v>0.8</v>
      </c>
      <c r="T339" s="812">
        <v>3</v>
      </c>
      <c r="U339" s="768">
        <v>0.75</v>
      </c>
    </row>
    <row r="340" spans="1:21" ht="14.4" customHeight="1" x14ac:dyDescent="0.3">
      <c r="A340" s="726">
        <v>22</v>
      </c>
      <c r="B340" s="727" t="s">
        <v>779</v>
      </c>
      <c r="C340" s="727" t="s">
        <v>783</v>
      </c>
      <c r="D340" s="810" t="s">
        <v>1188</v>
      </c>
      <c r="E340" s="811" t="s">
        <v>797</v>
      </c>
      <c r="F340" s="727" t="s">
        <v>780</v>
      </c>
      <c r="G340" s="727" t="s">
        <v>798</v>
      </c>
      <c r="H340" s="727" t="s">
        <v>538</v>
      </c>
      <c r="I340" s="727" t="s">
        <v>1169</v>
      </c>
      <c r="J340" s="727" t="s">
        <v>736</v>
      </c>
      <c r="K340" s="727" t="s">
        <v>1170</v>
      </c>
      <c r="L340" s="728">
        <v>0</v>
      </c>
      <c r="M340" s="728">
        <v>0</v>
      </c>
      <c r="N340" s="727">
        <v>1</v>
      </c>
      <c r="O340" s="812">
        <v>1</v>
      </c>
      <c r="P340" s="728"/>
      <c r="Q340" s="745"/>
      <c r="R340" s="727"/>
      <c r="S340" s="745">
        <v>0</v>
      </c>
      <c r="T340" s="812"/>
      <c r="U340" s="768">
        <v>0</v>
      </c>
    </row>
    <row r="341" spans="1:21" ht="14.4" customHeight="1" x14ac:dyDescent="0.3">
      <c r="A341" s="726">
        <v>22</v>
      </c>
      <c r="B341" s="727" t="s">
        <v>779</v>
      </c>
      <c r="C341" s="727" t="s">
        <v>783</v>
      </c>
      <c r="D341" s="810" t="s">
        <v>1188</v>
      </c>
      <c r="E341" s="811" t="s">
        <v>797</v>
      </c>
      <c r="F341" s="727" t="s">
        <v>780</v>
      </c>
      <c r="G341" s="727" t="s">
        <v>1171</v>
      </c>
      <c r="H341" s="727" t="s">
        <v>538</v>
      </c>
      <c r="I341" s="727" t="s">
        <v>1172</v>
      </c>
      <c r="J341" s="727" t="s">
        <v>1173</v>
      </c>
      <c r="K341" s="727" t="s">
        <v>1174</v>
      </c>
      <c r="L341" s="728">
        <v>39.15</v>
      </c>
      <c r="M341" s="728">
        <v>39.15</v>
      </c>
      <c r="N341" s="727">
        <v>1</v>
      </c>
      <c r="O341" s="812">
        <v>0.5</v>
      </c>
      <c r="P341" s="728">
        <v>39.15</v>
      </c>
      <c r="Q341" s="745">
        <v>1</v>
      </c>
      <c r="R341" s="727">
        <v>1</v>
      </c>
      <c r="S341" s="745">
        <v>1</v>
      </c>
      <c r="T341" s="812">
        <v>0.5</v>
      </c>
      <c r="U341" s="768">
        <v>1</v>
      </c>
    </row>
    <row r="342" spans="1:21" ht="14.4" customHeight="1" x14ac:dyDescent="0.3">
      <c r="A342" s="726">
        <v>22</v>
      </c>
      <c r="B342" s="727" t="s">
        <v>779</v>
      </c>
      <c r="C342" s="727" t="s">
        <v>783</v>
      </c>
      <c r="D342" s="810" t="s">
        <v>1188</v>
      </c>
      <c r="E342" s="811" t="s">
        <v>797</v>
      </c>
      <c r="F342" s="727" t="s">
        <v>780</v>
      </c>
      <c r="G342" s="727" t="s">
        <v>1175</v>
      </c>
      <c r="H342" s="727" t="s">
        <v>538</v>
      </c>
      <c r="I342" s="727" t="s">
        <v>1176</v>
      </c>
      <c r="J342" s="727" t="s">
        <v>1177</v>
      </c>
      <c r="K342" s="727" t="s">
        <v>1178</v>
      </c>
      <c r="L342" s="728">
        <v>168.9</v>
      </c>
      <c r="M342" s="728">
        <v>168.9</v>
      </c>
      <c r="N342" s="727">
        <v>1</v>
      </c>
      <c r="O342" s="812">
        <v>0.5</v>
      </c>
      <c r="P342" s="728">
        <v>168.9</v>
      </c>
      <c r="Q342" s="745">
        <v>1</v>
      </c>
      <c r="R342" s="727">
        <v>1</v>
      </c>
      <c r="S342" s="745">
        <v>1</v>
      </c>
      <c r="T342" s="812">
        <v>0.5</v>
      </c>
      <c r="U342" s="768">
        <v>1</v>
      </c>
    </row>
    <row r="343" spans="1:21" ht="14.4" customHeight="1" x14ac:dyDescent="0.3">
      <c r="A343" s="726">
        <v>22</v>
      </c>
      <c r="B343" s="727" t="s">
        <v>779</v>
      </c>
      <c r="C343" s="727" t="s">
        <v>783</v>
      </c>
      <c r="D343" s="810" t="s">
        <v>1188</v>
      </c>
      <c r="E343" s="811" t="s">
        <v>797</v>
      </c>
      <c r="F343" s="727" t="s">
        <v>780</v>
      </c>
      <c r="G343" s="727" t="s">
        <v>1179</v>
      </c>
      <c r="H343" s="727" t="s">
        <v>538</v>
      </c>
      <c r="I343" s="727" t="s">
        <v>1180</v>
      </c>
      <c r="J343" s="727" t="s">
        <v>1181</v>
      </c>
      <c r="K343" s="727" t="s">
        <v>1182</v>
      </c>
      <c r="L343" s="728">
        <v>6167.15</v>
      </c>
      <c r="M343" s="728">
        <v>6167.15</v>
      </c>
      <c r="N343" s="727">
        <v>1</v>
      </c>
      <c r="O343" s="812">
        <v>1</v>
      </c>
      <c r="P343" s="728">
        <v>6167.15</v>
      </c>
      <c r="Q343" s="745">
        <v>1</v>
      </c>
      <c r="R343" s="727">
        <v>1</v>
      </c>
      <c r="S343" s="745">
        <v>1</v>
      </c>
      <c r="T343" s="812">
        <v>1</v>
      </c>
      <c r="U343" s="768">
        <v>1</v>
      </c>
    </row>
    <row r="344" spans="1:21" ht="14.4" customHeight="1" x14ac:dyDescent="0.3">
      <c r="A344" s="726">
        <v>22</v>
      </c>
      <c r="B344" s="727" t="s">
        <v>779</v>
      </c>
      <c r="C344" s="727" t="s">
        <v>783</v>
      </c>
      <c r="D344" s="810" t="s">
        <v>1188</v>
      </c>
      <c r="E344" s="811" t="s">
        <v>797</v>
      </c>
      <c r="F344" s="727" t="s">
        <v>780</v>
      </c>
      <c r="G344" s="727" t="s">
        <v>929</v>
      </c>
      <c r="H344" s="727" t="s">
        <v>538</v>
      </c>
      <c r="I344" s="727" t="s">
        <v>930</v>
      </c>
      <c r="J344" s="727" t="s">
        <v>931</v>
      </c>
      <c r="K344" s="727" t="s">
        <v>932</v>
      </c>
      <c r="L344" s="728">
        <v>83.74</v>
      </c>
      <c r="M344" s="728">
        <v>418.7</v>
      </c>
      <c r="N344" s="727">
        <v>5</v>
      </c>
      <c r="O344" s="812">
        <v>0.5</v>
      </c>
      <c r="P344" s="728"/>
      <c r="Q344" s="745">
        <v>0</v>
      </c>
      <c r="R344" s="727"/>
      <c r="S344" s="745">
        <v>0</v>
      </c>
      <c r="T344" s="812"/>
      <c r="U344" s="768">
        <v>0</v>
      </c>
    </row>
    <row r="345" spans="1:21" ht="14.4" customHeight="1" x14ac:dyDescent="0.3">
      <c r="A345" s="726">
        <v>22</v>
      </c>
      <c r="B345" s="727" t="s">
        <v>779</v>
      </c>
      <c r="C345" s="727" t="s">
        <v>783</v>
      </c>
      <c r="D345" s="810" t="s">
        <v>1188</v>
      </c>
      <c r="E345" s="811" t="s">
        <v>797</v>
      </c>
      <c r="F345" s="727" t="s">
        <v>780</v>
      </c>
      <c r="G345" s="727" t="s">
        <v>1183</v>
      </c>
      <c r="H345" s="727" t="s">
        <v>583</v>
      </c>
      <c r="I345" s="727" t="s">
        <v>1184</v>
      </c>
      <c r="J345" s="727" t="s">
        <v>1185</v>
      </c>
      <c r="K345" s="727" t="s">
        <v>1186</v>
      </c>
      <c r="L345" s="728">
        <v>145.15</v>
      </c>
      <c r="M345" s="728">
        <v>145.15</v>
      </c>
      <c r="N345" s="727">
        <v>1</v>
      </c>
      <c r="O345" s="812">
        <v>0.5</v>
      </c>
      <c r="P345" s="728">
        <v>145.15</v>
      </c>
      <c r="Q345" s="745">
        <v>1</v>
      </c>
      <c r="R345" s="727">
        <v>1</v>
      </c>
      <c r="S345" s="745">
        <v>1</v>
      </c>
      <c r="T345" s="812">
        <v>0.5</v>
      </c>
      <c r="U345" s="768">
        <v>1</v>
      </c>
    </row>
    <row r="346" spans="1:21" ht="14.4" customHeight="1" x14ac:dyDescent="0.3">
      <c r="A346" s="726">
        <v>22</v>
      </c>
      <c r="B346" s="727" t="s">
        <v>779</v>
      </c>
      <c r="C346" s="727" t="s">
        <v>783</v>
      </c>
      <c r="D346" s="810" t="s">
        <v>1188</v>
      </c>
      <c r="E346" s="811" t="s">
        <v>797</v>
      </c>
      <c r="F346" s="727" t="s">
        <v>780</v>
      </c>
      <c r="G346" s="727" t="s">
        <v>1065</v>
      </c>
      <c r="H346" s="727" t="s">
        <v>538</v>
      </c>
      <c r="I346" s="727" t="s">
        <v>1066</v>
      </c>
      <c r="J346" s="727" t="s">
        <v>1067</v>
      </c>
      <c r="K346" s="727" t="s">
        <v>1068</v>
      </c>
      <c r="L346" s="728">
        <v>192.28</v>
      </c>
      <c r="M346" s="728">
        <v>384.56</v>
      </c>
      <c r="N346" s="727">
        <v>2</v>
      </c>
      <c r="O346" s="812">
        <v>1</v>
      </c>
      <c r="P346" s="728"/>
      <c r="Q346" s="745">
        <v>0</v>
      </c>
      <c r="R346" s="727"/>
      <c r="S346" s="745">
        <v>0</v>
      </c>
      <c r="T346" s="812"/>
      <c r="U346" s="768">
        <v>0</v>
      </c>
    </row>
    <row r="347" spans="1:21" ht="14.4" customHeight="1" x14ac:dyDescent="0.3">
      <c r="A347" s="726">
        <v>22</v>
      </c>
      <c r="B347" s="727" t="s">
        <v>779</v>
      </c>
      <c r="C347" s="727" t="s">
        <v>783</v>
      </c>
      <c r="D347" s="810" t="s">
        <v>1188</v>
      </c>
      <c r="E347" s="811" t="s">
        <v>797</v>
      </c>
      <c r="F347" s="727" t="s">
        <v>780</v>
      </c>
      <c r="G347" s="727" t="s">
        <v>937</v>
      </c>
      <c r="H347" s="727" t="s">
        <v>538</v>
      </c>
      <c r="I347" s="727" t="s">
        <v>939</v>
      </c>
      <c r="J347" s="727" t="s">
        <v>940</v>
      </c>
      <c r="K347" s="727" t="s">
        <v>752</v>
      </c>
      <c r="L347" s="728">
        <v>0</v>
      </c>
      <c r="M347" s="728">
        <v>0</v>
      </c>
      <c r="N347" s="727">
        <v>1</v>
      </c>
      <c r="O347" s="812">
        <v>1</v>
      </c>
      <c r="P347" s="728"/>
      <c r="Q347" s="745"/>
      <c r="R347" s="727"/>
      <c r="S347" s="745">
        <v>0</v>
      </c>
      <c r="T347" s="812"/>
      <c r="U347" s="768">
        <v>0</v>
      </c>
    </row>
    <row r="348" spans="1:21" ht="14.4" customHeight="1" x14ac:dyDescent="0.3">
      <c r="A348" s="726">
        <v>22</v>
      </c>
      <c r="B348" s="727" t="s">
        <v>779</v>
      </c>
      <c r="C348" s="727" t="s">
        <v>783</v>
      </c>
      <c r="D348" s="810" t="s">
        <v>1188</v>
      </c>
      <c r="E348" s="811" t="s">
        <v>797</v>
      </c>
      <c r="F348" s="727" t="s">
        <v>780</v>
      </c>
      <c r="G348" s="727" t="s">
        <v>822</v>
      </c>
      <c r="H348" s="727" t="s">
        <v>538</v>
      </c>
      <c r="I348" s="727" t="s">
        <v>823</v>
      </c>
      <c r="J348" s="727" t="s">
        <v>824</v>
      </c>
      <c r="K348" s="727" t="s">
        <v>825</v>
      </c>
      <c r="L348" s="728">
        <v>0</v>
      </c>
      <c r="M348" s="728">
        <v>0</v>
      </c>
      <c r="N348" s="727">
        <v>31</v>
      </c>
      <c r="O348" s="812">
        <v>27.5</v>
      </c>
      <c r="P348" s="728">
        <v>0</v>
      </c>
      <c r="Q348" s="745"/>
      <c r="R348" s="727">
        <v>31</v>
      </c>
      <c r="S348" s="745">
        <v>1</v>
      </c>
      <c r="T348" s="812">
        <v>27.5</v>
      </c>
      <c r="U348" s="768">
        <v>1</v>
      </c>
    </row>
    <row r="349" spans="1:21" ht="14.4" customHeight="1" thickBot="1" x14ac:dyDescent="0.35">
      <c r="A349" s="733">
        <v>22</v>
      </c>
      <c r="B349" s="734" t="s">
        <v>779</v>
      </c>
      <c r="C349" s="734" t="s">
        <v>783</v>
      </c>
      <c r="D349" s="813" t="s">
        <v>1188</v>
      </c>
      <c r="E349" s="814" t="s">
        <v>795</v>
      </c>
      <c r="F349" s="734" t="s">
        <v>780</v>
      </c>
      <c r="G349" s="734" t="s">
        <v>1015</v>
      </c>
      <c r="H349" s="734" t="s">
        <v>538</v>
      </c>
      <c r="I349" s="734" t="s">
        <v>1016</v>
      </c>
      <c r="J349" s="734" t="s">
        <v>1017</v>
      </c>
      <c r="K349" s="734" t="s">
        <v>1018</v>
      </c>
      <c r="L349" s="735">
        <v>107.27</v>
      </c>
      <c r="M349" s="735">
        <v>214.54</v>
      </c>
      <c r="N349" s="734">
        <v>2</v>
      </c>
      <c r="O349" s="815">
        <v>1</v>
      </c>
      <c r="P349" s="735"/>
      <c r="Q349" s="746">
        <v>0</v>
      </c>
      <c r="R349" s="734"/>
      <c r="S349" s="746">
        <v>0</v>
      </c>
      <c r="T349" s="815"/>
      <c r="U349" s="76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1190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6" t="s">
        <v>210</v>
      </c>
      <c r="B4" s="741" t="s">
        <v>14</v>
      </c>
      <c r="C4" s="742" t="s">
        <v>2</v>
      </c>
      <c r="D4" s="741" t="s">
        <v>14</v>
      </c>
      <c r="E4" s="742" t="s">
        <v>2</v>
      </c>
      <c r="F4" s="743" t="s">
        <v>14</v>
      </c>
    </row>
    <row r="5" spans="1:6" ht="14.4" customHeight="1" x14ac:dyDescent="0.3">
      <c r="A5" s="818" t="s">
        <v>791</v>
      </c>
      <c r="B5" s="225">
        <v>5773.5200000000032</v>
      </c>
      <c r="C5" s="809">
        <v>0.16791351996530943</v>
      </c>
      <c r="D5" s="225">
        <v>28610.37</v>
      </c>
      <c r="E5" s="809">
        <v>0.83208648003469066</v>
      </c>
      <c r="F5" s="817">
        <v>34383.89</v>
      </c>
    </row>
    <row r="6" spans="1:6" ht="14.4" customHeight="1" x14ac:dyDescent="0.3">
      <c r="A6" s="755" t="s">
        <v>794</v>
      </c>
      <c r="B6" s="731">
        <v>5677.4</v>
      </c>
      <c r="C6" s="745">
        <v>0.18658153600635194</v>
      </c>
      <c r="D6" s="731">
        <v>24751.119999999995</v>
      </c>
      <c r="E6" s="745">
        <v>0.81341846399364803</v>
      </c>
      <c r="F6" s="732">
        <v>30428.519999999997</v>
      </c>
    </row>
    <row r="7" spans="1:6" ht="14.4" customHeight="1" x14ac:dyDescent="0.3">
      <c r="A7" s="755" t="s">
        <v>797</v>
      </c>
      <c r="B7" s="731">
        <v>3957.5400000000013</v>
      </c>
      <c r="C7" s="745">
        <v>0.1517596657371362</v>
      </c>
      <c r="D7" s="731">
        <v>22120.139999999996</v>
      </c>
      <c r="E7" s="745">
        <v>0.84824033426286383</v>
      </c>
      <c r="F7" s="732">
        <v>26077.679999999997</v>
      </c>
    </row>
    <row r="8" spans="1:6" ht="14.4" customHeight="1" x14ac:dyDescent="0.3">
      <c r="A8" s="755" t="s">
        <v>796</v>
      </c>
      <c r="B8" s="731">
        <v>3153.8300000000004</v>
      </c>
      <c r="C8" s="745">
        <v>0.13358637328602918</v>
      </c>
      <c r="D8" s="731">
        <v>20455.09</v>
      </c>
      <c r="E8" s="745">
        <v>0.86641362671397071</v>
      </c>
      <c r="F8" s="732">
        <v>23608.920000000002</v>
      </c>
    </row>
    <row r="9" spans="1:6" ht="14.4" customHeight="1" x14ac:dyDescent="0.3">
      <c r="A9" s="755" t="s">
        <v>789</v>
      </c>
      <c r="B9" s="731">
        <v>2618.5299999999997</v>
      </c>
      <c r="C9" s="745">
        <v>0.17457611524758387</v>
      </c>
      <c r="D9" s="731">
        <v>12380.83</v>
      </c>
      <c r="E9" s="745">
        <v>0.82542388475241601</v>
      </c>
      <c r="F9" s="732">
        <v>14999.36</v>
      </c>
    </row>
    <row r="10" spans="1:6" ht="14.4" customHeight="1" x14ac:dyDescent="0.3">
      <c r="A10" s="755" t="s">
        <v>790</v>
      </c>
      <c r="B10" s="731">
        <v>59.85</v>
      </c>
      <c r="C10" s="745">
        <v>1</v>
      </c>
      <c r="D10" s="731">
        <v>0</v>
      </c>
      <c r="E10" s="745">
        <v>0</v>
      </c>
      <c r="F10" s="732">
        <v>59.85</v>
      </c>
    </row>
    <row r="11" spans="1:6" ht="14.4" customHeight="1" thickBot="1" x14ac:dyDescent="0.35">
      <c r="A11" s="756" t="s">
        <v>793</v>
      </c>
      <c r="B11" s="747"/>
      <c r="C11" s="748">
        <v>0</v>
      </c>
      <c r="D11" s="747">
        <v>1253.3899999999999</v>
      </c>
      <c r="E11" s="748">
        <v>1</v>
      </c>
      <c r="F11" s="749">
        <v>1253.3899999999999</v>
      </c>
    </row>
    <row r="12" spans="1:6" ht="14.4" customHeight="1" thickBot="1" x14ac:dyDescent="0.35">
      <c r="A12" s="750" t="s">
        <v>3</v>
      </c>
      <c r="B12" s="751">
        <v>21240.670000000006</v>
      </c>
      <c r="C12" s="752">
        <v>0.16237603069024231</v>
      </c>
      <c r="D12" s="751">
        <v>109570.93999999999</v>
      </c>
      <c r="E12" s="752">
        <v>0.8376239693097578</v>
      </c>
      <c r="F12" s="753">
        <v>130811.60999999999</v>
      </c>
    </row>
    <row r="13" spans="1:6" ht="14.4" customHeight="1" thickBot="1" x14ac:dyDescent="0.35"/>
    <row r="14" spans="1:6" ht="14.4" customHeight="1" x14ac:dyDescent="0.3">
      <c r="A14" s="818" t="s">
        <v>721</v>
      </c>
      <c r="B14" s="225">
        <v>18433.09</v>
      </c>
      <c r="C14" s="809">
        <v>0.1487500513436544</v>
      </c>
      <c r="D14" s="225">
        <v>105486.79999999997</v>
      </c>
      <c r="E14" s="809">
        <v>0.85124994865634562</v>
      </c>
      <c r="F14" s="817">
        <v>123919.88999999997</v>
      </c>
    </row>
    <row r="15" spans="1:6" ht="14.4" customHeight="1" x14ac:dyDescent="0.3">
      <c r="A15" s="755" t="s">
        <v>1191</v>
      </c>
      <c r="B15" s="731">
        <v>1322.72</v>
      </c>
      <c r="C15" s="745">
        <v>1</v>
      </c>
      <c r="D15" s="731"/>
      <c r="E15" s="745">
        <v>0</v>
      </c>
      <c r="F15" s="732">
        <v>1322.72</v>
      </c>
    </row>
    <row r="16" spans="1:6" ht="14.4" customHeight="1" x14ac:dyDescent="0.3">
      <c r="A16" s="755" t="s">
        <v>1192</v>
      </c>
      <c r="B16" s="731">
        <v>530.16</v>
      </c>
      <c r="C16" s="745">
        <v>1</v>
      </c>
      <c r="D16" s="731"/>
      <c r="E16" s="745">
        <v>0</v>
      </c>
      <c r="F16" s="732">
        <v>530.16</v>
      </c>
    </row>
    <row r="17" spans="1:6" ht="14.4" customHeight="1" x14ac:dyDescent="0.3">
      <c r="A17" s="755" t="s">
        <v>1193</v>
      </c>
      <c r="B17" s="731">
        <v>303.88</v>
      </c>
      <c r="C17" s="745">
        <v>0.53362834966459449</v>
      </c>
      <c r="D17" s="731">
        <v>265.58000000000004</v>
      </c>
      <c r="E17" s="745">
        <v>0.46637165033540551</v>
      </c>
      <c r="F17" s="732">
        <v>569.46</v>
      </c>
    </row>
    <row r="18" spans="1:6" ht="14.4" customHeight="1" x14ac:dyDescent="0.3">
      <c r="A18" s="755" t="s">
        <v>1194</v>
      </c>
      <c r="B18" s="731">
        <v>238.44</v>
      </c>
      <c r="C18" s="745">
        <v>0.65976757055893753</v>
      </c>
      <c r="D18" s="731">
        <v>122.96</v>
      </c>
      <c r="E18" s="745">
        <v>0.34023242944106252</v>
      </c>
      <c r="F18" s="732">
        <v>361.4</v>
      </c>
    </row>
    <row r="19" spans="1:6" ht="14.4" customHeight="1" x14ac:dyDescent="0.3">
      <c r="A19" s="755" t="s">
        <v>1195</v>
      </c>
      <c r="B19" s="731">
        <v>140.43</v>
      </c>
      <c r="C19" s="745">
        <v>0.5</v>
      </c>
      <c r="D19" s="731">
        <v>140.43</v>
      </c>
      <c r="E19" s="745">
        <v>0.5</v>
      </c>
      <c r="F19" s="732">
        <v>280.86</v>
      </c>
    </row>
    <row r="20" spans="1:6" ht="14.4" customHeight="1" x14ac:dyDescent="0.3">
      <c r="A20" s="755" t="s">
        <v>1196</v>
      </c>
      <c r="B20" s="731">
        <v>115.26</v>
      </c>
      <c r="C20" s="745">
        <v>0.21740606609325488</v>
      </c>
      <c r="D20" s="731">
        <v>414.9</v>
      </c>
      <c r="E20" s="745">
        <v>0.78259393390674514</v>
      </c>
      <c r="F20" s="732">
        <v>530.16</v>
      </c>
    </row>
    <row r="21" spans="1:6" ht="14.4" customHeight="1" x14ac:dyDescent="0.3">
      <c r="A21" s="755" t="s">
        <v>722</v>
      </c>
      <c r="B21" s="731">
        <v>96.84</v>
      </c>
      <c r="C21" s="745">
        <v>1</v>
      </c>
      <c r="D21" s="731"/>
      <c r="E21" s="745">
        <v>0</v>
      </c>
      <c r="F21" s="732">
        <v>96.84</v>
      </c>
    </row>
    <row r="22" spans="1:6" ht="14.4" customHeight="1" x14ac:dyDescent="0.3">
      <c r="A22" s="755" t="s">
        <v>1197</v>
      </c>
      <c r="B22" s="731">
        <v>59.85</v>
      </c>
      <c r="C22" s="745">
        <v>1</v>
      </c>
      <c r="D22" s="731"/>
      <c r="E22" s="745">
        <v>0</v>
      </c>
      <c r="F22" s="732">
        <v>59.85</v>
      </c>
    </row>
    <row r="23" spans="1:6" ht="14.4" customHeight="1" x14ac:dyDescent="0.3">
      <c r="A23" s="755" t="s">
        <v>1198</v>
      </c>
      <c r="B23" s="731"/>
      <c r="C23" s="745">
        <v>0</v>
      </c>
      <c r="D23" s="731">
        <v>181.94</v>
      </c>
      <c r="E23" s="745">
        <v>1</v>
      </c>
      <c r="F23" s="732">
        <v>181.94</v>
      </c>
    </row>
    <row r="24" spans="1:6" ht="14.4" customHeight="1" x14ac:dyDescent="0.3">
      <c r="A24" s="755" t="s">
        <v>1199</v>
      </c>
      <c r="B24" s="731"/>
      <c r="C24" s="745">
        <v>0</v>
      </c>
      <c r="D24" s="731">
        <v>401.82</v>
      </c>
      <c r="E24" s="745">
        <v>1</v>
      </c>
      <c r="F24" s="732">
        <v>401.82</v>
      </c>
    </row>
    <row r="25" spans="1:6" ht="14.4" customHeight="1" x14ac:dyDescent="0.3">
      <c r="A25" s="755" t="s">
        <v>1200</v>
      </c>
      <c r="B25" s="731"/>
      <c r="C25" s="745"/>
      <c r="D25" s="731">
        <v>0</v>
      </c>
      <c r="E25" s="745"/>
      <c r="F25" s="732">
        <v>0</v>
      </c>
    </row>
    <row r="26" spans="1:6" ht="14.4" customHeight="1" x14ac:dyDescent="0.3">
      <c r="A26" s="755" t="s">
        <v>1201</v>
      </c>
      <c r="B26" s="731"/>
      <c r="C26" s="745">
        <v>0</v>
      </c>
      <c r="D26" s="731">
        <v>207.45</v>
      </c>
      <c r="E26" s="745">
        <v>1</v>
      </c>
      <c r="F26" s="732">
        <v>207.45</v>
      </c>
    </row>
    <row r="27" spans="1:6" ht="14.4" customHeight="1" x14ac:dyDescent="0.3">
      <c r="A27" s="755" t="s">
        <v>1202</v>
      </c>
      <c r="B27" s="731"/>
      <c r="C27" s="745">
        <v>0</v>
      </c>
      <c r="D27" s="731">
        <v>96.84</v>
      </c>
      <c r="E27" s="745">
        <v>1</v>
      </c>
      <c r="F27" s="732">
        <v>96.84</v>
      </c>
    </row>
    <row r="28" spans="1:6" ht="14.4" customHeight="1" x14ac:dyDescent="0.3">
      <c r="A28" s="755" t="s">
        <v>724</v>
      </c>
      <c r="B28" s="731">
        <v>0</v>
      </c>
      <c r="C28" s="745"/>
      <c r="D28" s="731">
        <v>0</v>
      </c>
      <c r="E28" s="745"/>
      <c r="F28" s="732">
        <v>0</v>
      </c>
    </row>
    <row r="29" spans="1:6" ht="14.4" customHeight="1" x14ac:dyDescent="0.3">
      <c r="A29" s="755" t="s">
        <v>1203</v>
      </c>
      <c r="B29" s="731"/>
      <c r="C29" s="745">
        <v>0</v>
      </c>
      <c r="D29" s="731">
        <v>28.81</v>
      </c>
      <c r="E29" s="745">
        <v>1</v>
      </c>
      <c r="F29" s="732">
        <v>28.81</v>
      </c>
    </row>
    <row r="30" spans="1:6" ht="14.4" customHeight="1" x14ac:dyDescent="0.3">
      <c r="A30" s="755" t="s">
        <v>1204</v>
      </c>
      <c r="B30" s="731"/>
      <c r="C30" s="745">
        <v>0</v>
      </c>
      <c r="D30" s="731">
        <v>483.18</v>
      </c>
      <c r="E30" s="745">
        <v>1</v>
      </c>
      <c r="F30" s="732">
        <v>483.18</v>
      </c>
    </row>
    <row r="31" spans="1:6" ht="14.4" customHeight="1" x14ac:dyDescent="0.3">
      <c r="A31" s="755" t="s">
        <v>1205</v>
      </c>
      <c r="B31" s="731"/>
      <c r="C31" s="745">
        <v>0</v>
      </c>
      <c r="D31" s="731">
        <v>51.42</v>
      </c>
      <c r="E31" s="745">
        <v>1</v>
      </c>
      <c r="F31" s="732">
        <v>51.42</v>
      </c>
    </row>
    <row r="32" spans="1:6" ht="14.4" customHeight="1" x14ac:dyDescent="0.3">
      <c r="A32" s="755" t="s">
        <v>1206</v>
      </c>
      <c r="B32" s="731">
        <v>0</v>
      </c>
      <c r="C32" s="745">
        <v>0</v>
      </c>
      <c r="D32" s="731">
        <v>155.30000000000001</v>
      </c>
      <c r="E32" s="745">
        <v>1</v>
      </c>
      <c r="F32" s="732">
        <v>155.30000000000001</v>
      </c>
    </row>
    <row r="33" spans="1:6" ht="14.4" customHeight="1" x14ac:dyDescent="0.3">
      <c r="A33" s="755" t="s">
        <v>723</v>
      </c>
      <c r="B33" s="731"/>
      <c r="C33" s="745"/>
      <c r="D33" s="731">
        <v>0</v>
      </c>
      <c r="E33" s="745"/>
      <c r="F33" s="732">
        <v>0</v>
      </c>
    </row>
    <row r="34" spans="1:6" ht="14.4" customHeight="1" x14ac:dyDescent="0.3">
      <c r="A34" s="755" t="s">
        <v>1207</v>
      </c>
      <c r="B34" s="731">
        <v>0</v>
      </c>
      <c r="C34" s="745">
        <v>0</v>
      </c>
      <c r="D34" s="731">
        <v>144.81</v>
      </c>
      <c r="E34" s="745">
        <v>1</v>
      </c>
      <c r="F34" s="732">
        <v>144.81</v>
      </c>
    </row>
    <row r="35" spans="1:6" ht="14.4" customHeight="1" x14ac:dyDescent="0.3">
      <c r="A35" s="755" t="s">
        <v>1208</v>
      </c>
      <c r="B35" s="731"/>
      <c r="C35" s="745">
        <v>0</v>
      </c>
      <c r="D35" s="731">
        <v>145.15</v>
      </c>
      <c r="E35" s="745">
        <v>1</v>
      </c>
      <c r="F35" s="732">
        <v>145.15</v>
      </c>
    </row>
    <row r="36" spans="1:6" ht="14.4" customHeight="1" x14ac:dyDescent="0.3">
      <c r="A36" s="755" t="s">
        <v>1209</v>
      </c>
      <c r="B36" s="731"/>
      <c r="C36" s="745">
        <v>0</v>
      </c>
      <c r="D36" s="731">
        <v>1238.8500000000004</v>
      </c>
      <c r="E36" s="745">
        <v>1</v>
      </c>
      <c r="F36" s="732">
        <v>1238.8500000000004</v>
      </c>
    </row>
    <row r="37" spans="1:6" ht="14.4" customHeight="1" thickBot="1" x14ac:dyDescent="0.35">
      <c r="A37" s="756" t="s">
        <v>1210</v>
      </c>
      <c r="B37" s="747"/>
      <c r="C37" s="748">
        <v>0</v>
      </c>
      <c r="D37" s="747">
        <v>4.7</v>
      </c>
      <c r="E37" s="748">
        <v>1</v>
      </c>
      <c r="F37" s="749">
        <v>4.7</v>
      </c>
    </row>
    <row r="38" spans="1:6" ht="14.4" customHeight="1" thickBot="1" x14ac:dyDescent="0.35">
      <c r="A38" s="750" t="s">
        <v>3</v>
      </c>
      <c r="B38" s="751">
        <v>21240.67</v>
      </c>
      <c r="C38" s="752">
        <v>0.16237603069024228</v>
      </c>
      <c r="D38" s="751">
        <v>109570.93999999996</v>
      </c>
      <c r="E38" s="752">
        <v>0.83762396930975769</v>
      </c>
      <c r="F38" s="753">
        <v>130811.60999999996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{15FDD44D-9F0F-458F-B267-CFA232392D67}</x14:id>
        </ext>
      </extLst>
    </cfRule>
  </conditionalFormatting>
  <conditionalFormatting sqref="F14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{2E817EDD-9AAE-4AD5-B1C0-2EBF238D7633}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FDD44D-9F0F-458F-B267-CFA232392D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2E817EDD-9AAE-4AD5-B1C0-2EBF238D76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1233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229</v>
      </c>
      <c r="G3" s="47">
        <f>SUBTOTAL(9,G6:G1048576)</f>
        <v>21240.669999999995</v>
      </c>
      <c r="H3" s="48">
        <f>IF(M3=0,0,G3/M3)</f>
        <v>0.16237603069024223</v>
      </c>
      <c r="I3" s="47">
        <f>SUBTOTAL(9,I6:I1048576)</f>
        <v>1203</v>
      </c>
      <c r="J3" s="47">
        <f>SUBTOTAL(9,J6:J1048576)</f>
        <v>109570.94</v>
      </c>
      <c r="K3" s="48">
        <f>IF(M3=0,0,J3/M3)</f>
        <v>0.83762396930975791</v>
      </c>
      <c r="L3" s="47">
        <f>SUBTOTAL(9,L6:L1048576)</f>
        <v>1432</v>
      </c>
      <c r="M3" s="49">
        <f>SUBTOTAL(9,M6:M1048576)</f>
        <v>130811.60999999999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6" t="s">
        <v>167</v>
      </c>
      <c r="B5" s="819" t="s">
        <v>163</v>
      </c>
      <c r="C5" s="819" t="s">
        <v>90</v>
      </c>
      <c r="D5" s="819" t="s">
        <v>164</v>
      </c>
      <c r="E5" s="819" t="s">
        <v>165</v>
      </c>
      <c r="F5" s="759" t="s">
        <v>28</v>
      </c>
      <c r="G5" s="759" t="s">
        <v>14</v>
      </c>
      <c r="H5" s="742" t="s">
        <v>166</v>
      </c>
      <c r="I5" s="741" t="s">
        <v>28</v>
      </c>
      <c r="J5" s="759" t="s">
        <v>14</v>
      </c>
      <c r="K5" s="742" t="s">
        <v>166</v>
      </c>
      <c r="L5" s="741" t="s">
        <v>28</v>
      </c>
      <c r="M5" s="760" t="s">
        <v>14</v>
      </c>
    </row>
    <row r="6" spans="1:13" ht="14.4" customHeight="1" x14ac:dyDescent="0.3">
      <c r="A6" s="803" t="s">
        <v>789</v>
      </c>
      <c r="B6" s="804" t="s">
        <v>1211</v>
      </c>
      <c r="C6" s="804" t="s">
        <v>922</v>
      </c>
      <c r="D6" s="804" t="s">
        <v>849</v>
      </c>
      <c r="E6" s="804" t="s">
        <v>923</v>
      </c>
      <c r="F6" s="225"/>
      <c r="G6" s="225"/>
      <c r="H6" s="809">
        <v>0</v>
      </c>
      <c r="I6" s="225">
        <v>1</v>
      </c>
      <c r="J6" s="225">
        <v>218.62</v>
      </c>
      <c r="K6" s="809">
        <v>1</v>
      </c>
      <c r="L6" s="225">
        <v>1</v>
      </c>
      <c r="M6" s="817">
        <v>218.62</v>
      </c>
    </row>
    <row r="7" spans="1:13" ht="14.4" customHeight="1" x14ac:dyDescent="0.3">
      <c r="A7" s="726" t="s">
        <v>789</v>
      </c>
      <c r="B7" s="727" t="s">
        <v>1212</v>
      </c>
      <c r="C7" s="727" t="s">
        <v>873</v>
      </c>
      <c r="D7" s="727" t="s">
        <v>874</v>
      </c>
      <c r="E7" s="727" t="s">
        <v>875</v>
      </c>
      <c r="F7" s="731"/>
      <c r="G7" s="731"/>
      <c r="H7" s="745">
        <v>0</v>
      </c>
      <c r="I7" s="731">
        <v>1</v>
      </c>
      <c r="J7" s="731">
        <v>155.30000000000001</v>
      </c>
      <c r="K7" s="745">
        <v>1</v>
      </c>
      <c r="L7" s="731">
        <v>1</v>
      </c>
      <c r="M7" s="732">
        <v>155.30000000000001</v>
      </c>
    </row>
    <row r="8" spans="1:13" ht="14.4" customHeight="1" x14ac:dyDescent="0.3">
      <c r="A8" s="726" t="s">
        <v>789</v>
      </c>
      <c r="B8" s="727" t="s">
        <v>731</v>
      </c>
      <c r="C8" s="727" t="s">
        <v>909</v>
      </c>
      <c r="D8" s="727" t="s">
        <v>733</v>
      </c>
      <c r="E8" s="727" t="s">
        <v>910</v>
      </c>
      <c r="F8" s="731"/>
      <c r="G8" s="731"/>
      <c r="H8" s="745"/>
      <c r="I8" s="731">
        <v>1</v>
      </c>
      <c r="J8" s="731">
        <v>0</v>
      </c>
      <c r="K8" s="745"/>
      <c r="L8" s="731">
        <v>1</v>
      </c>
      <c r="M8" s="732">
        <v>0</v>
      </c>
    </row>
    <row r="9" spans="1:13" ht="14.4" customHeight="1" x14ac:dyDescent="0.3">
      <c r="A9" s="726" t="s">
        <v>789</v>
      </c>
      <c r="B9" s="727" t="s">
        <v>731</v>
      </c>
      <c r="C9" s="727" t="s">
        <v>851</v>
      </c>
      <c r="D9" s="727" t="s">
        <v>733</v>
      </c>
      <c r="E9" s="727" t="s">
        <v>852</v>
      </c>
      <c r="F9" s="731"/>
      <c r="G9" s="731"/>
      <c r="H9" s="745">
        <v>0</v>
      </c>
      <c r="I9" s="731">
        <v>1</v>
      </c>
      <c r="J9" s="731">
        <v>74.08</v>
      </c>
      <c r="K9" s="745">
        <v>1</v>
      </c>
      <c r="L9" s="731">
        <v>1</v>
      </c>
      <c r="M9" s="732">
        <v>74.08</v>
      </c>
    </row>
    <row r="10" spans="1:13" ht="14.4" customHeight="1" x14ac:dyDescent="0.3">
      <c r="A10" s="726" t="s">
        <v>789</v>
      </c>
      <c r="B10" s="727" t="s">
        <v>731</v>
      </c>
      <c r="C10" s="727" t="s">
        <v>732</v>
      </c>
      <c r="D10" s="727" t="s">
        <v>733</v>
      </c>
      <c r="E10" s="727" t="s">
        <v>734</v>
      </c>
      <c r="F10" s="731"/>
      <c r="G10" s="731"/>
      <c r="H10" s="745">
        <v>0</v>
      </c>
      <c r="I10" s="731">
        <v>3</v>
      </c>
      <c r="J10" s="731">
        <v>265.53000000000003</v>
      </c>
      <c r="K10" s="745">
        <v>1</v>
      </c>
      <c r="L10" s="731">
        <v>3</v>
      </c>
      <c r="M10" s="732">
        <v>265.53000000000003</v>
      </c>
    </row>
    <row r="11" spans="1:13" ht="14.4" customHeight="1" x14ac:dyDescent="0.3">
      <c r="A11" s="726" t="s">
        <v>789</v>
      </c>
      <c r="B11" s="727" t="s">
        <v>731</v>
      </c>
      <c r="C11" s="727" t="s">
        <v>815</v>
      </c>
      <c r="D11" s="727" t="s">
        <v>733</v>
      </c>
      <c r="E11" s="727" t="s">
        <v>816</v>
      </c>
      <c r="F11" s="731">
        <v>4</v>
      </c>
      <c r="G11" s="731">
        <v>642.51</v>
      </c>
      <c r="H11" s="745">
        <v>1</v>
      </c>
      <c r="I11" s="731"/>
      <c r="J11" s="731"/>
      <c r="K11" s="745">
        <v>0</v>
      </c>
      <c r="L11" s="731">
        <v>4</v>
      </c>
      <c r="M11" s="732">
        <v>642.51</v>
      </c>
    </row>
    <row r="12" spans="1:13" ht="14.4" customHeight="1" x14ac:dyDescent="0.3">
      <c r="A12" s="726" t="s">
        <v>789</v>
      </c>
      <c r="B12" s="727" t="s">
        <v>731</v>
      </c>
      <c r="C12" s="727" t="s">
        <v>799</v>
      </c>
      <c r="D12" s="727" t="s">
        <v>733</v>
      </c>
      <c r="E12" s="727" t="s">
        <v>800</v>
      </c>
      <c r="F12" s="731"/>
      <c r="G12" s="731"/>
      <c r="H12" s="745"/>
      <c r="I12" s="731">
        <v>5</v>
      </c>
      <c r="J12" s="731">
        <v>0</v>
      </c>
      <c r="K12" s="745"/>
      <c r="L12" s="731">
        <v>5</v>
      </c>
      <c r="M12" s="732">
        <v>0</v>
      </c>
    </row>
    <row r="13" spans="1:13" ht="14.4" customHeight="1" x14ac:dyDescent="0.3">
      <c r="A13" s="726" t="s">
        <v>789</v>
      </c>
      <c r="B13" s="727" t="s">
        <v>731</v>
      </c>
      <c r="C13" s="727" t="s">
        <v>911</v>
      </c>
      <c r="D13" s="727" t="s">
        <v>733</v>
      </c>
      <c r="E13" s="727" t="s">
        <v>912</v>
      </c>
      <c r="F13" s="731"/>
      <c r="G13" s="731"/>
      <c r="H13" s="745">
        <v>0</v>
      </c>
      <c r="I13" s="731">
        <v>1</v>
      </c>
      <c r="J13" s="731">
        <v>108.26</v>
      </c>
      <c r="K13" s="745">
        <v>1</v>
      </c>
      <c r="L13" s="731">
        <v>1</v>
      </c>
      <c r="M13" s="732">
        <v>108.26</v>
      </c>
    </row>
    <row r="14" spans="1:13" ht="14.4" customHeight="1" x14ac:dyDescent="0.3">
      <c r="A14" s="726" t="s">
        <v>789</v>
      </c>
      <c r="B14" s="727" t="s">
        <v>731</v>
      </c>
      <c r="C14" s="727" t="s">
        <v>735</v>
      </c>
      <c r="D14" s="727" t="s">
        <v>736</v>
      </c>
      <c r="E14" s="727" t="s">
        <v>737</v>
      </c>
      <c r="F14" s="731"/>
      <c r="G14" s="731"/>
      <c r="H14" s="745">
        <v>0</v>
      </c>
      <c r="I14" s="731">
        <v>17</v>
      </c>
      <c r="J14" s="731">
        <v>1717.96</v>
      </c>
      <c r="K14" s="745">
        <v>1</v>
      </c>
      <c r="L14" s="731">
        <v>17</v>
      </c>
      <c r="M14" s="732">
        <v>1717.96</v>
      </c>
    </row>
    <row r="15" spans="1:13" ht="14.4" customHeight="1" x14ac:dyDescent="0.3">
      <c r="A15" s="726" t="s">
        <v>789</v>
      </c>
      <c r="B15" s="727" t="s">
        <v>731</v>
      </c>
      <c r="C15" s="727" t="s">
        <v>740</v>
      </c>
      <c r="D15" s="727" t="s">
        <v>736</v>
      </c>
      <c r="E15" s="727" t="s">
        <v>741</v>
      </c>
      <c r="F15" s="731"/>
      <c r="G15" s="731"/>
      <c r="H15" s="745">
        <v>0</v>
      </c>
      <c r="I15" s="731">
        <v>41</v>
      </c>
      <c r="J15" s="731">
        <v>3302.0299999999997</v>
      </c>
      <c r="K15" s="745">
        <v>1</v>
      </c>
      <c r="L15" s="731">
        <v>41</v>
      </c>
      <c r="M15" s="732">
        <v>3302.0299999999997</v>
      </c>
    </row>
    <row r="16" spans="1:13" ht="14.4" customHeight="1" x14ac:dyDescent="0.3">
      <c r="A16" s="726" t="s">
        <v>789</v>
      </c>
      <c r="B16" s="727" t="s">
        <v>731</v>
      </c>
      <c r="C16" s="727" t="s">
        <v>803</v>
      </c>
      <c r="D16" s="727" t="s">
        <v>733</v>
      </c>
      <c r="E16" s="727" t="s">
        <v>804</v>
      </c>
      <c r="F16" s="731"/>
      <c r="G16" s="731"/>
      <c r="H16" s="745">
        <v>0</v>
      </c>
      <c r="I16" s="731">
        <v>3</v>
      </c>
      <c r="J16" s="731">
        <v>181.68</v>
      </c>
      <c r="K16" s="745">
        <v>1</v>
      </c>
      <c r="L16" s="731">
        <v>3</v>
      </c>
      <c r="M16" s="732">
        <v>181.68</v>
      </c>
    </row>
    <row r="17" spans="1:13" ht="14.4" customHeight="1" x14ac:dyDescent="0.3">
      <c r="A17" s="726" t="s">
        <v>789</v>
      </c>
      <c r="B17" s="727" t="s">
        <v>731</v>
      </c>
      <c r="C17" s="727" t="s">
        <v>805</v>
      </c>
      <c r="D17" s="727" t="s">
        <v>733</v>
      </c>
      <c r="E17" s="727" t="s">
        <v>737</v>
      </c>
      <c r="F17" s="731">
        <v>4</v>
      </c>
      <c r="G17" s="731">
        <v>401.57</v>
      </c>
      <c r="H17" s="745">
        <v>1</v>
      </c>
      <c r="I17" s="731"/>
      <c r="J17" s="731"/>
      <c r="K17" s="745">
        <v>0</v>
      </c>
      <c r="L17" s="731">
        <v>4</v>
      </c>
      <c r="M17" s="732">
        <v>401.57</v>
      </c>
    </row>
    <row r="18" spans="1:13" ht="14.4" customHeight="1" x14ac:dyDescent="0.3">
      <c r="A18" s="726" t="s">
        <v>789</v>
      </c>
      <c r="B18" s="727" t="s">
        <v>731</v>
      </c>
      <c r="C18" s="727" t="s">
        <v>914</v>
      </c>
      <c r="D18" s="727" t="s">
        <v>915</v>
      </c>
      <c r="E18" s="727" t="s">
        <v>916</v>
      </c>
      <c r="F18" s="731"/>
      <c r="G18" s="731"/>
      <c r="H18" s="745">
        <v>0</v>
      </c>
      <c r="I18" s="731">
        <v>3</v>
      </c>
      <c r="J18" s="731">
        <v>355.62</v>
      </c>
      <c r="K18" s="745">
        <v>1</v>
      </c>
      <c r="L18" s="731">
        <v>3</v>
      </c>
      <c r="M18" s="732">
        <v>355.62</v>
      </c>
    </row>
    <row r="19" spans="1:13" ht="14.4" customHeight="1" x14ac:dyDescent="0.3">
      <c r="A19" s="726" t="s">
        <v>789</v>
      </c>
      <c r="B19" s="727" t="s">
        <v>731</v>
      </c>
      <c r="C19" s="727" t="s">
        <v>742</v>
      </c>
      <c r="D19" s="727" t="s">
        <v>733</v>
      </c>
      <c r="E19" s="727" t="s">
        <v>739</v>
      </c>
      <c r="F19" s="731"/>
      <c r="G19" s="731"/>
      <c r="H19" s="745">
        <v>0</v>
      </c>
      <c r="I19" s="731">
        <v>4</v>
      </c>
      <c r="J19" s="731">
        <v>184.28</v>
      </c>
      <c r="K19" s="745">
        <v>1</v>
      </c>
      <c r="L19" s="731">
        <v>4</v>
      </c>
      <c r="M19" s="732">
        <v>184.28</v>
      </c>
    </row>
    <row r="20" spans="1:13" ht="14.4" customHeight="1" x14ac:dyDescent="0.3">
      <c r="A20" s="726" t="s">
        <v>789</v>
      </c>
      <c r="B20" s="727" t="s">
        <v>731</v>
      </c>
      <c r="C20" s="727" t="s">
        <v>817</v>
      </c>
      <c r="D20" s="727" t="s">
        <v>733</v>
      </c>
      <c r="E20" s="727" t="s">
        <v>802</v>
      </c>
      <c r="F20" s="731"/>
      <c r="G20" s="731"/>
      <c r="H20" s="745">
        <v>0</v>
      </c>
      <c r="I20" s="731">
        <v>7</v>
      </c>
      <c r="J20" s="731">
        <v>852.97</v>
      </c>
      <c r="K20" s="745">
        <v>1</v>
      </c>
      <c r="L20" s="731">
        <v>7</v>
      </c>
      <c r="M20" s="732">
        <v>852.97</v>
      </c>
    </row>
    <row r="21" spans="1:13" ht="14.4" customHeight="1" x14ac:dyDescent="0.3">
      <c r="A21" s="726" t="s">
        <v>789</v>
      </c>
      <c r="B21" s="727" t="s">
        <v>731</v>
      </c>
      <c r="C21" s="727" t="s">
        <v>806</v>
      </c>
      <c r="D21" s="727" t="s">
        <v>733</v>
      </c>
      <c r="E21" s="727" t="s">
        <v>807</v>
      </c>
      <c r="F21" s="731">
        <v>8</v>
      </c>
      <c r="G21" s="731">
        <v>647.69000000000005</v>
      </c>
      <c r="H21" s="745">
        <v>1</v>
      </c>
      <c r="I21" s="731"/>
      <c r="J21" s="731"/>
      <c r="K21" s="745">
        <v>0</v>
      </c>
      <c r="L21" s="731">
        <v>8</v>
      </c>
      <c r="M21" s="732">
        <v>647.69000000000005</v>
      </c>
    </row>
    <row r="22" spans="1:13" ht="14.4" customHeight="1" x14ac:dyDescent="0.3">
      <c r="A22" s="726" t="s">
        <v>789</v>
      </c>
      <c r="B22" s="727" t="s">
        <v>731</v>
      </c>
      <c r="C22" s="727" t="s">
        <v>801</v>
      </c>
      <c r="D22" s="727" t="s">
        <v>736</v>
      </c>
      <c r="E22" s="727" t="s">
        <v>802</v>
      </c>
      <c r="F22" s="731"/>
      <c r="G22" s="731"/>
      <c r="H22" s="745">
        <v>0</v>
      </c>
      <c r="I22" s="731">
        <v>32</v>
      </c>
      <c r="J22" s="731">
        <v>3870.58</v>
      </c>
      <c r="K22" s="745">
        <v>1</v>
      </c>
      <c r="L22" s="731">
        <v>32</v>
      </c>
      <c r="M22" s="732">
        <v>3870.58</v>
      </c>
    </row>
    <row r="23" spans="1:13" ht="14.4" customHeight="1" x14ac:dyDescent="0.3">
      <c r="A23" s="726" t="s">
        <v>789</v>
      </c>
      <c r="B23" s="727" t="s">
        <v>731</v>
      </c>
      <c r="C23" s="727" t="s">
        <v>841</v>
      </c>
      <c r="D23" s="727" t="s">
        <v>736</v>
      </c>
      <c r="E23" s="727" t="s">
        <v>804</v>
      </c>
      <c r="F23" s="731"/>
      <c r="G23" s="731"/>
      <c r="H23" s="745">
        <v>0</v>
      </c>
      <c r="I23" s="731">
        <v>2</v>
      </c>
      <c r="J23" s="731">
        <v>122.41</v>
      </c>
      <c r="K23" s="745">
        <v>1</v>
      </c>
      <c r="L23" s="731">
        <v>2</v>
      </c>
      <c r="M23" s="732">
        <v>122.41</v>
      </c>
    </row>
    <row r="24" spans="1:13" ht="14.4" customHeight="1" x14ac:dyDescent="0.3">
      <c r="A24" s="726" t="s">
        <v>789</v>
      </c>
      <c r="B24" s="727" t="s">
        <v>731</v>
      </c>
      <c r="C24" s="727" t="s">
        <v>738</v>
      </c>
      <c r="D24" s="727" t="s">
        <v>736</v>
      </c>
      <c r="E24" s="727" t="s">
        <v>739</v>
      </c>
      <c r="F24" s="731"/>
      <c r="G24" s="731"/>
      <c r="H24" s="745">
        <v>0</v>
      </c>
      <c r="I24" s="731">
        <v>1</v>
      </c>
      <c r="J24" s="731">
        <v>46.07</v>
      </c>
      <c r="K24" s="745">
        <v>1</v>
      </c>
      <c r="L24" s="731">
        <v>1</v>
      </c>
      <c r="M24" s="732">
        <v>46.07</v>
      </c>
    </row>
    <row r="25" spans="1:13" ht="14.4" customHeight="1" x14ac:dyDescent="0.3">
      <c r="A25" s="726" t="s">
        <v>789</v>
      </c>
      <c r="B25" s="727" t="s">
        <v>731</v>
      </c>
      <c r="C25" s="727" t="s">
        <v>818</v>
      </c>
      <c r="D25" s="727" t="s">
        <v>819</v>
      </c>
      <c r="E25" s="727" t="s">
        <v>741</v>
      </c>
      <c r="F25" s="731">
        <v>3</v>
      </c>
      <c r="G25" s="731">
        <v>242.24</v>
      </c>
      <c r="H25" s="745">
        <v>1</v>
      </c>
      <c r="I25" s="731"/>
      <c r="J25" s="731"/>
      <c r="K25" s="745">
        <v>0</v>
      </c>
      <c r="L25" s="731">
        <v>3</v>
      </c>
      <c r="M25" s="732">
        <v>242.24</v>
      </c>
    </row>
    <row r="26" spans="1:13" ht="14.4" customHeight="1" x14ac:dyDescent="0.3">
      <c r="A26" s="726" t="s">
        <v>789</v>
      </c>
      <c r="B26" s="727" t="s">
        <v>731</v>
      </c>
      <c r="C26" s="727" t="s">
        <v>891</v>
      </c>
      <c r="D26" s="727" t="s">
        <v>1213</v>
      </c>
      <c r="E26" s="727" t="s">
        <v>1214</v>
      </c>
      <c r="F26" s="731">
        <v>2</v>
      </c>
      <c r="G26" s="731">
        <v>0</v>
      </c>
      <c r="H26" s="745"/>
      <c r="I26" s="731"/>
      <c r="J26" s="731"/>
      <c r="K26" s="745"/>
      <c r="L26" s="731">
        <v>2</v>
      </c>
      <c r="M26" s="732">
        <v>0</v>
      </c>
    </row>
    <row r="27" spans="1:13" ht="14.4" customHeight="1" x14ac:dyDescent="0.3">
      <c r="A27" s="726" t="s">
        <v>789</v>
      </c>
      <c r="B27" s="727" t="s">
        <v>1215</v>
      </c>
      <c r="C27" s="727" t="s">
        <v>869</v>
      </c>
      <c r="D27" s="727" t="s">
        <v>870</v>
      </c>
      <c r="E27" s="727" t="s">
        <v>871</v>
      </c>
      <c r="F27" s="731">
        <v>1</v>
      </c>
      <c r="G27" s="731">
        <v>154.36000000000001</v>
      </c>
      <c r="H27" s="745">
        <v>1</v>
      </c>
      <c r="I27" s="731"/>
      <c r="J27" s="731"/>
      <c r="K27" s="745">
        <v>0</v>
      </c>
      <c r="L27" s="731">
        <v>1</v>
      </c>
      <c r="M27" s="732">
        <v>154.36000000000001</v>
      </c>
    </row>
    <row r="28" spans="1:13" ht="14.4" customHeight="1" x14ac:dyDescent="0.3">
      <c r="A28" s="726" t="s">
        <v>789</v>
      </c>
      <c r="B28" s="727" t="s">
        <v>1216</v>
      </c>
      <c r="C28" s="727" t="s">
        <v>865</v>
      </c>
      <c r="D28" s="727" t="s">
        <v>866</v>
      </c>
      <c r="E28" s="727" t="s">
        <v>867</v>
      </c>
      <c r="F28" s="731"/>
      <c r="G28" s="731"/>
      <c r="H28" s="745">
        <v>0</v>
      </c>
      <c r="I28" s="731">
        <v>2</v>
      </c>
      <c r="J28" s="731">
        <v>51.42</v>
      </c>
      <c r="K28" s="745">
        <v>1</v>
      </c>
      <c r="L28" s="731">
        <v>2</v>
      </c>
      <c r="M28" s="732">
        <v>51.42</v>
      </c>
    </row>
    <row r="29" spans="1:13" ht="14.4" customHeight="1" x14ac:dyDescent="0.3">
      <c r="A29" s="726" t="s">
        <v>789</v>
      </c>
      <c r="B29" s="727" t="s">
        <v>746</v>
      </c>
      <c r="C29" s="727" t="s">
        <v>747</v>
      </c>
      <c r="D29" s="727" t="s">
        <v>748</v>
      </c>
      <c r="E29" s="727" t="s">
        <v>749</v>
      </c>
      <c r="F29" s="731"/>
      <c r="G29" s="731"/>
      <c r="H29" s="745"/>
      <c r="I29" s="731">
        <v>1</v>
      </c>
      <c r="J29" s="731">
        <v>0</v>
      </c>
      <c r="K29" s="745"/>
      <c r="L29" s="731">
        <v>1</v>
      </c>
      <c r="M29" s="732">
        <v>0</v>
      </c>
    </row>
    <row r="30" spans="1:13" ht="14.4" customHeight="1" x14ac:dyDescent="0.3">
      <c r="A30" s="726" t="s">
        <v>789</v>
      </c>
      <c r="B30" s="727" t="s">
        <v>750</v>
      </c>
      <c r="C30" s="727" t="s">
        <v>751</v>
      </c>
      <c r="D30" s="727" t="s">
        <v>642</v>
      </c>
      <c r="E30" s="727" t="s">
        <v>752</v>
      </c>
      <c r="F30" s="731"/>
      <c r="G30" s="731"/>
      <c r="H30" s="745"/>
      <c r="I30" s="731">
        <v>11</v>
      </c>
      <c r="J30" s="731">
        <v>0</v>
      </c>
      <c r="K30" s="745"/>
      <c r="L30" s="731">
        <v>11</v>
      </c>
      <c r="M30" s="732">
        <v>0</v>
      </c>
    </row>
    <row r="31" spans="1:13" ht="14.4" customHeight="1" x14ac:dyDescent="0.3">
      <c r="A31" s="726" t="s">
        <v>789</v>
      </c>
      <c r="B31" s="727" t="s">
        <v>1217</v>
      </c>
      <c r="C31" s="727" t="s">
        <v>925</v>
      </c>
      <c r="D31" s="727" t="s">
        <v>926</v>
      </c>
      <c r="E31" s="727" t="s">
        <v>927</v>
      </c>
      <c r="F31" s="731"/>
      <c r="G31" s="731"/>
      <c r="H31" s="745">
        <v>0</v>
      </c>
      <c r="I31" s="731">
        <v>1</v>
      </c>
      <c r="J31" s="731">
        <v>122.96</v>
      </c>
      <c r="K31" s="745">
        <v>1</v>
      </c>
      <c r="L31" s="731">
        <v>1</v>
      </c>
      <c r="M31" s="732">
        <v>122.96</v>
      </c>
    </row>
    <row r="32" spans="1:13" ht="14.4" customHeight="1" x14ac:dyDescent="0.3">
      <c r="A32" s="726" t="s">
        <v>789</v>
      </c>
      <c r="B32" s="727" t="s">
        <v>1218</v>
      </c>
      <c r="C32" s="727" t="s">
        <v>918</v>
      </c>
      <c r="D32" s="727" t="s">
        <v>919</v>
      </c>
      <c r="E32" s="727" t="s">
        <v>920</v>
      </c>
      <c r="F32" s="731"/>
      <c r="G32" s="731"/>
      <c r="H32" s="745">
        <v>0</v>
      </c>
      <c r="I32" s="731">
        <v>3</v>
      </c>
      <c r="J32" s="731">
        <v>483.18</v>
      </c>
      <c r="K32" s="745">
        <v>1</v>
      </c>
      <c r="L32" s="731">
        <v>3</v>
      </c>
      <c r="M32" s="732">
        <v>483.18</v>
      </c>
    </row>
    <row r="33" spans="1:13" ht="14.4" customHeight="1" x14ac:dyDescent="0.3">
      <c r="A33" s="726" t="s">
        <v>789</v>
      </c>
      <c r="B33" s="727" t="s">
        <v>1219</v>
      </c>
      <c r="C33" s="727" t="s">
        <v>881</v>
      </c>
      <c r="D33" s="727" t="s">
        <v>882</v>
      </c>
      <c r="E33" s="727" t="s">
        <v>883</v>
      </c>
      <c r="F33" s="731">
        <v>1</v>
      </c>
      <c r="G33" s="731">
        <v>115.26</v>
      </c>
      <c r="H33" s="745">
        <v>1</v>
      </c>
      <c r="I33" s="731"/>
      <c r="J33" s="731"/>
      <c r="K33" s="745">
        <v>0</v>
      </c>
      <c r="L33" s="731">
        <v>1</v>
      </c>
      <c r="M33" s="732">
        <v>115.26</v>
      </c>
    </row>
    <row r="34" spans="1:13" ht="14.4" customHeight="1" x14ac:dyDescent="0.3">
      <c r="A34" s="726" t="s">
        <v>789</v>
      </c>
      <c r="B34" s="727" t="s">
        <v>1219</v>
      </c>
      <c r="C34" s="727" t="s">
        <v>884</v>
      </c>
      <c r="D34" s="727" t="s">
        <v>882</v>
      </c>
      <c r="E34" s="727" t="s">
        <v>885</v>
      </c>
      <c r="F34" s="731">
        <v>2</v>
      </c>
      <c r="G34" s="731">
        <v>414.9</v>
      </c>
      <c r="H34" s="745">
        <v>1</v>
      </c>
      <c r="I34" s="731"/>
      <c r="J34" s="731"/>
      <c r="K34" s="745">
        <v>0</v>
      </c>
      <c r="L34" s="731">
        <v>2</v>
      </c>
      <c r="M34" s="732">
        <v>414.9</v>
      </c>
    </row>
    <row r="35" spans="1:13" ht="14.4" customHeight="1" x14ac:dyDescent="0.3">
      <c r="A35" s="726" t="s">
        <v>789</v>
      </c>
      <c r="B35" s="727" t="s">
        <v>1220</v>
      </c>
      <c r="C35" s="727" t="s">
        <v>946</v>
      </c>
      <c r="D35" s="727" t="s">
        <v>947</v>
      </c>
      <c r="E35" s="727" t="s">
        <v>948</v>
      </c>
      <c r="F35" s="731"/>
      <c r="G35" s="731"/>
      <c r="H35" s="745">
        <v>0</v>
      </c>
      <c r="I35" s="731">
        <v>2</v>
      </c>
      <c r="J35" s="731">
        <v>267.88</v>
      </c>
      <c r="K35" s="745">
        <v>1</v>
      </c>
      <c r="L35" s="731">
        <v>2</v>
      </c>
      <c r="M35" s="732">
        <v>267.88</v>
      </c>
    </row>
    <row r="36" spans="1:13" ht="14.4" customHeight="1" x14ac:dyDescent="0.3">
      <c r="A36" s="726" t="s">
        <v>790</v>
      </c>
      <c r="B36" s="727" t="s">
        <v>1221</v>
      </c>
      <c r="C36" s="727" t="s">
        <v>962</v>
      </c>
      <c r="D36" s="727" t="s">
        <v>963</v>
      </c>
      <c r="E36" s="727" t="s">
        <v>964</v>
      </c>
      <c r="F36" s="731">
        <v>1</v>
      </c>
      <c r="G36" s="731">
        <v>59.85</v>
      </c>
      <c r="H36" s="745">
        <v>1</v>
      </c>
      <c r="I36" s="731"/>
      <c r="J36" s="731"/>
      <c r="K36" s="745">
        <v>0</v>
      </c>
      <c r="L36" s="731">
        <v>1</v>
      </c>
      <c r="M36" s="732">
        <v>59.85</v>
      </c>
    </row>
    <row r="37" spans="1:13" ht="14.4" customHeight="1" x14ac:dyDescent="0.3">
      <c r="A37" s="726" t="s">
        <v>790</v>
      </c>
      <c r="B37" s="727" t="s">
        <v>1222</v>
      </c>
      <c r="C37" s="727" t="s">
        <v>954</v>
      </c>
      <c r="D37" s="727" t="s">
        <v>955</v>
      </c>
      <c r="E37" s="727" t="s">
        <v>956</v>
      </c>
      <c r="F37" s="731"/>
      <c r="G37" s="731"/>
      <c r="H37" s="745"/>
      <c r="I37" s="731">
        <v>5</v>
      </c>
      <c r="J37" s="731">
        <v>0</v>
      </c>
      <c r="K37" s="745"/>
      <c r="L37" s="731">
        <v>5</v>
      </c>
      <c r="M37" s="732">
        <v>0</v>
      </c>
    </row>
    <row r="38" spans="1:13" ht="14.4" customHeight="1" x14ac:dyDescent="0.3">
      <c r="A38" s="726" t="s">
        <v>791</v>
      </c>
      <c r="B38" s="727" t="s">
        <v>1223</v>
      </c>
      <c r="C38" s="727" t="s">
        <v>992</v>
      </c>
      <c r="D38" s="727" t="s">
        <v>828</v>
      </c>
      <c r="E38" s="727" t="s">
        <v>885</v>
      </c>
      <c r="F38" s="731">
        <v>1</v>
      </c>
      <c r="G38" s="731">
        <v>105.32</v>
      </c>
      <c r="H38" s="745">
        <v>0.5</v>
      </c>
      <c r="I38" s="731">
        <v>1</v>
      </c>
      <c r="J38" s="731">
        <v>105.32</v>
      </c>
      <c r="K38" s="745">
        <v>0.5</v>
      </c>
      <c r="L38" s="731">
        <v>2</v>
      </c>
      <c r="M38" s="732">
        <v>210.64</v>
      </c>
    </row>
    <row r="39" spans="1:13" ht="14.4" customHeight="1" x14ac:dyDescent="0.3">
      <c r="A39" s="726" t="s">
        <v>791</v>
      </c>
      <c r="B39" s="727" t="s">
        <v>1223</v>
      </c>
      <c r="C39" s="727" t="s">
        <v>993</v>
      </c>
      <c r="D39" s="727" t="s">
        <v>994</v>
      </c>
      <c r="E39" s="727" t="s">
        <v>829</v>
      </c>
      <c r="F39" s="731">
        <v>1</v>
      </c>
      <c r="G39" s="731">
        <v>35.11</v>
      </c>
      <c r="H39" s="745">
        <v>1</v>
      </c>
      <c r="I39" s="731"/>
      <c r="J39" s="731"/>
      <c r="K39" s="745">
        <v>0</v>
      </c>
      <c r="L39" s="731">
        <v>1</v>
      </c>
      <c r="M39" s="732">
        <v>35.11</v>
      </c>
    </row>
    <row r="40" spans="1:13" ht="14.4" customHeight="1" x14ac:dyDescent="0.3">
      <c r="A40" s="726" t="s">
        <v>791</v>
      </c>
      <c r="B40" s="727" t="s">
        <v>1224</v>
      </c>
      <c r="C40" s="727" t="s">
        <v>1059</v>
      </c>
      <c r="D40" s="727" t="s">
        <v>859</v>
      </c>
      <c r="E40" s="727" t="s">
        <v>885</v>
      </c>
      <c r="F40" s="731"/>
      <c r="G40" s="731"/>
      <c r="H40" s="745">
        <v>0</v>
      </c>
      <c r="I40" s="731">
        <v>1</v>
      </c>
      <c r="J40" s="731">
        <v>144.81</v>
      </c>
      <c r="K40" s="745">
        <v>1</v>
      </c>
      <c r="L40" s="731">
        <v>1</v>
      </c>
      <c r="M40" s="732">
        <v>144.81</v>
      </c>
    </row>
    <row r="41" spans="1:13" ht="14.4" customHeight="1" x14ac:dyDescent="0.3">
      <c r="A41" s="726" t="s">
        <v>791</v>
      </c>
      <c r="B41" s="727" t="s">
        <v>1211</v>
      </c>
      <c r="C41" s="727" t="s">
        <v>922</v>
      </c>
      <c r="D41" s="727" t="s">
        <v>849</v>
      </c>
      <c r="E41" s="727" t="s">
        <v>923</v>
      </c>
      <c r="F41" s="731"/>
      <c r="G41" s="731"/>
      <c r="H41" s="745">
        <v>0</v>
      </c>
      <c r="I41" s="731">
        <v>2</v>
      </c>
      <c r="J41" s="731">
        <v>437.24</v>
      </c>
      <c r="K41" s="745">
        <v>1</v>
      </c>
      <c r="L41" s="731">
        <v>2</v>
      </c>
      <c r="M41" s="732">
        <v>437.24</v>
      </c>
    </row>
    <row r="42" spans="1:13" ht="14.4" customHeight="1" x14ac:dyDescent="0.3">
      <c r="A42" s="726" t="s">
        <v>791</v>
      </c>
      <c r="B42" s="727" t="s">
        <v>1211</v>
      </c>
      <c r="C42" s="727" t="s">
        <v>1060</v>
      </c>
      <c r="D42" s="727" t="s">
        <v>849</v>
      </c>
      <c r="E42" s="727" t="s">
        <v>1061</v>
      </c>
      <c r="F42" s="731"/>
      <c r="G42" s="731"/>
      <c r="H42" s="745">
        <v>0</v>
      </c>
      <c r="I42" s="731">
        <v>1</v>
      </c>
      <c r="J42" s="731">
        <v>437.23</v>
      </c>
      <c r="K42" s="745">
        <v>1</v>
      </c>
      <c r="L42" s="731">
        <v>1</v>
      </c>
      <c r="M42" s="732">
        <v>437.23</v>
      </c>
    </row>
    <row r="43" spans="1:13" ht="14.4" customHeight="1" x14ac:dyDescent="0.3">
      <c r="A43" s="726" t="s">
        <v>791</v>
      </c>
      <c r="B43" s="727" t="s">
        <v>731</v>
      </c>
      <c r="C43" s="727" t="s">
        <v>851</v>
      </c>
      <c r="D43" s="727" t="s">
        <v>733</v>
      </c>
      <c r="E43" s="727" t="s">
        <v>852</v>
      </c>
      <c r="F43" s="731"/>
      <c r="G43" s="731"/>
      <c r="H43" s="745">
        <v>0</v>
      </c>
      <c r="I43" s="731">
        <v>7</v>
      </c>
      <c r="J43" s="731">
        <v>486.85</v>
      </c>
      <c r="K43" s="745">
        <v>1</v>
      </c>
      <c r="L43" s="731">
        <v>7</v>
      </c>
      <c r="M43" s="732">
        <v>486.85</v>
      </c>
    </row>
    <row r="44" spans="1:13" ht="14.4" customHeight="1" x14ac:dyDescent="0.3">
      <c r="A44" s="726" t="s">
        <v>791</v>
      </c>
      <c r="B44" s="727" t="s">
        <v>731</v>
      </c>
      <c r="C44" s="727" t="s">
        <v>732</v>
      </c>
      <c r="D44" s="727" t="s">
        <v>733</v>
      </c>
      <c r="E44" s="727" t="s">
        <v>734</v>
      </c>
      <c r="F44" s="731"/>
      <c r="G44" s="731"/>
      <c r="H44" s="745">
        <v>0</v>
      </c>
      <c r="I44" s="731">
        <v>6</v>
      </c>
      <c r="J44" s="731">
        <v>531.06000000000006</v>
      </c>
      <c r="K44" s="745">
        <v>1</v>
      </c>
      <c r="L44" s="731">
        <v>6</v>
      </c>
      <c r="M44" s="732">
        <v>531.06000000000006</v>
      </c>
    </row>
    <row r="45" spans="1:13" ht="14.4" customHeight="1" x14ac:dyDescent="0.3">
      <c r="A45" s="726" t="s">
        <v>791</v>
      </c>
      <c r="B45" s="727" t="s">
        <v>731</v>
      </c>
      <c r="C45" s="727" t="s">
        <v>815</v>
      </c>
      <c r="D45" s="727" t="s">
        <v>733</v>
      </c>
      <c r="E45" s="727" t="s">
        <v>816</v>
      </c>
      <c r="F45" s="731">
        <v>9</v>
      </c>
      <c r="G45" s="731">
        <v>1422.4499999999998</v>
      </c>
      <c r="H45" s="745">
        <v>1</v>
      </c>
      <c r="I45" s="731"/>
      <c r="J45" s="731"/>
      <c r="K45" s="745">
        <v>0</v>
      </c>
      <c r="L45" s="731">
        <v>9</v>
      </c>
      <c r="M45" s="732">
        <v>1422.4499999999998</v>
      </c>
    </row>
    <row r="46" spans="1:13" ht="14.4" customHeight="1" x14ac:dyDescent="0.3">
      <c r="A46" s="726" t="s">
        <v>791</v>
      </c>
      <c r="B46" s="727" t="s">
        <v>731</v>
      </c>
      <c r="C46" s="727" t="s">
        <v>799</v>
      </c>
      <c r="D46" s="727" t="s">
        <v>733</v>
      </c>
      <c r="E46" s="727" t="s">
        <v>800</v>
      </c>
      <c r="F46" s="731"/>
      <c r="G46" s="731"/>
      <c r="H46" s="745"/>
      <c r="I46" s="731">
        <v>9</v>
      </c>
      <c r="J46" s="731">
        <v>0</v>
      </c>
      <c r="K46" s="745"/>
      <c r="L46" s="731">
        <v>9</v>
      </c>
      <c r="M46" s="732">
        <v>0</v>
      </c>
    </row>
    <row r="47" spans="1:13" ht="14.4" customHeight="1" x14ac:dyDescent="0.3">
      <c r="A47" s="726" t="s">
        <v>791</v>
      </c>
      <c r="B47" s="727" t="s">
        <v>731</v>
      </c>
      <c r="C47" s="727" t="s">
        <v>735</v>
      </c>
      <c r="D47" s="727" t="s">
        <v>736</v>
      </c>
      <c r="E47" s="727" t="s">
        <v>737</v>
      </c>
      <c r="F47" s="731"/>
      <c r="G47" s="731"/>
      <c r="H47" s="745">
        <v>0</v>
      </c>
      <c r="I47" s="731">
        <v>42</v>
      </c>
      <c r="J47" s="731">
        <v>4200.3599999999997</v>
      </c>
      <c r="K47" s="745">
        <v>1</v>
      </c>
      <c r="L47" s="731">
        <v>42</v>
      </c>
      <c r="M47" s="732">
        <v>4200.3599999999997</v>
      </c>
    </row>
    <row r="48" spans="1:13" ht="14.4" customHeight="1" x14ac:dyDescent="0.3">
      <c r="A48" s="726" t="s">
        <v>791</v>
      </c>
      <c r="B48" s="727" t="s">
        <v>731</v>
      </c>
      <c r="C48" s="727" t="s">
        <v>740</v>
      </c>
      <c r="D48" s="727" t="s">
        <v>736</v>
      </c>
      <c r="E48" s="727" t="s">
        <v>741</v>
      </c>
      <c r="F48" s="731"/>
      <c r="G48" s="731"/>
      <c r="H48" s="745">
        <v>0</v>
      </c>
      <c r="I48" s="731">
        <v>93</v>
      </c>
      <c r="J48" s="731">
        <v>7442.49</v>
      </c>
      <c r="K48" s="745">
        <v>1</v>
      </c>
      <c r="L48" s="731">
        <v>93</v>
      </c>
      <c r="M48" s="732">
        <v>7442.49</v>
      </c>
    </row>
    <row r="49" spans="1:13" ht="14.4" customHeight="1" x14ac:dyDescent="0.3">
      <c r="A49" s="726" t="s">
        <v>791</v>
      </c>
      <c r="B49" s="727" t="s">
        <v>731</v>
      </c>
      <c r="C49" s="727" t="s">
        <v>803</v>
      </c>
      <c r="D49" s="727" t="s">
        <v>733</v>
      </c>
      <c r="E49" s="727" t="s">
        <v>804</v>
      </c>
      <c r="F49" s="731"/>
      <c r="G49" s="731"/>
      <c r="H49" s="745">
        <v>0</v>
      </c>
      <c r="I49" s="731">
        <v>4</v>
      </c>
      <c r="J49" s="731">
        <v>237.08</v>
      </c>
      <c r="K49" s="745">
        <v>1</v>
      </c>
      <c r="L49" s="731">
        <v>4</v>
      </c>
      <c r="M49" s="732">
        <v>237.08</v>
      </c>
    </row>
    <row r="50" spans="1:13" ht="14.4" customHeight="1" x14ac:dyDescent="0.3">
      <c r="A50" s="726" t="s">
        <v>791</v>
      </c>
      <c r="B50" s="727" t="s">
        <v>731</v>
      </c>
      <c r="C50" s="727" t="s">
        <v>805</v>
      </c>
      <c r="D50" s="727" t="s">
        <v>733</v>
      </c>
      <c r="E50" s="727" t="s">
        <v>737</v>
      </c>
      <c r="F50" s="731">
        <v>9</v>
      </c>
      <c r="G50" s="731">
        <v>901.91999999999985</v>
      </c>
      <c r="H50" s="745">
        <v>1</v>
      </c>
      <c r="I50" s="731"/>
      <c r="J50" s="731"/>
      <c r="K50" s="745">
        <v>0</v>
      </c>
      <c r="L50" s="731">
        <v>9</v>
      </c>
      <c r="M50" s="732">
        <v>901.91999999999985</v>
      </c>
    </row>
    <row r="51" spans="1:13" ht="14.4" customHeight="1" x14ac:dyDescent="0.3">
      <c r="A51" s="726" t="s">
        <v>791</v>
      </c>
      <c r="B51" s="727" t="s">
        <v>731</v>
      </c>
      <c r="C51" s="727" t="s">
        <v>742</v>
      </c>
      <c r="D51" s="727" t="s">
        <v>733</v>
      </c>
      <c r="E51" s="727" t="s">
        <v>739</v>
      </c>
      <c r="F51" s="731"/>
      <c r="G51" s="731"/>
      <c r="H51" s="745">
        <v>0</v>
      </c>
      <c r="I51" s="731">
        <v>6</v>
      </c>
      <c r="J51" s="731">
        <v>282.44</v>
      </c>
      <c r="K51" s="745">
        <v>1</v>
      </c>
      <c r="L51" s="731">
        <v>6</v>
      </c>
      <c r="M51" s="732">
        <v>282.44</v>
      </c>
    </row>
    <row r="52" spans="1:13" ht="14.4" customHeight="1" x14ac:dyDescent="0.3">
      <c r="A52" s="726" t="s">
        <v>791</v>
      </c>
      <c r="B52" s="727" t="s">
        <v>731</v>
      </c>
      <c r="C52" s="727" t="s">
        <v>817</v>
      </c>
      <c r="D52" s="727" t="s">
        <v>733</v>
      </c>
      <c r="E52" s="727" t="s">
        <v>802</v>
      </c>
      <c r="F52" s="731"/>
      <c r="G52" s="731"/>
      <c r="H52" s="745">
        <v>0</v>
      </c>
      <c r="I52" s="731">
        <v>18</v>
      </c>
      <c r="J52" s="731">
        <v>2141.4500000000003</v>
      </c>
      <c r="K52" s="745">
        <v>1</v>
      </c>
      <c r="L52" s="731">
        <v>18</v>
      </c>
      <c r="M52" s="732">
        <v>2141.4500000000003</v>
      </c>
    </row>
    <row r="53" spans="1:13" ht="14.4" customHeight="1" x14ac:dyDescent="0.3">
      <c r="A53" s="726" t="s">
        <v>791</v>
      </c>
      <c r="B53" s="727" t="s">
        <v>731</v>
      </c>
      <c r="C53" s="727" t="s">
        <v>806</v>
      </c>
      <c r="D53" s="727" t="s">
        <v>733</v>
      </c>
      <c r="E53" s="727" t="s">
        <v>807</v>
      </c>
      <c r="F53" s="731">
        <v>22</v>
      </c>
      <c r="G53" s="731">
        <v>1769.56</v>
      </c>
      <c r="H53" s="745">
        <v>1</v>
      </c>
      <c r="I53" s="731"/>
      <c r="J53" s="731"/>
      <c r="K53" s="745">
        <v>0</v>
      </c>
      <c r="L53" s="731">
        <v>22</v>
      </c>
      <c r="M53" s="732">
        <v>1769.56</v>
      </c>
    </row>
    <row r="54" spans="1:13" ht="14.4" customHeight="1" x14ac:dyDescent="0.3">
      <c r="A54" s="726" t="s">
        <v>791</v>
      </c>
      <c r="B54" s="727" t="s">
        <v>731</v>
      </c>
      <c r="C54" s="727" t="s">
        <v>801</v>
      </c>
      <c r="D54" s="727" t="s">
        <v>736</v>
      </c>
      <c r="E54" s="727" t="s">
        <v>802</v>
      </c>
      <c r="F54" s="731"/>
      <c r="G54" s="731"/>
      <c r="H54" s="745">
        <v>0</v>
      </c>
      <c r="I54" s="731">
        <v>91</v>
      </c>
      <c r="J54" s="731">
        <v>10957.199999999999</v>
      </c>
      <c r="K54" s="745">
        <v>1</v>
      </c>
      <c r="L54" s="731">
        <v>91</v>
      </c>
      <c r="M54" s="732">
        <v>10957.199999999999</v>
      </c>
    </row>
    <row r="55" spans="1:13" ht="14.4" customHeight="1" x14ac:dyDescent="0.3">
      <c r="A55" s="726" t="s">
        <v>791</v>
      </c>
      <c r="B55" s="727" t="s">
        <v>731</v>
      </c>
      <c r="C55" s="727" t="s">
        <v>841</v>
      </c>
      <c r="D55" s="727" t="s">
        <v>736</v>
      </c>
      <c r="E55" s="727" t="s">
        <v>804</v>
      </c>
      <c r="F55" s="731"/>
      <c r="G55" s="731"/>
      <c r="H55" s="745">
        <v>0</v>
      </c>
      <c r="I55" s="731">
        <v>6</v>
      </c>
      <c r="J55" s="731">
        <v>359.49</v>
      </c>
      <c r="K55" s="745">
        <v>1</v>
      </c>
      <c r="L55" s="731">
        <v>6</v>
      </c>
      <c r="M55" s="732">
        <v>359.49</v>
      </c>
    </row>
    <row r="56" spans="1:13" ht="14.4" customHeight="1" x14ac:dyDescent="0.3">
      <c r="A56" s="726" t="s">
        <v>791</v>
      </c>
      <c r="B56" s="727" t="s">
        <v>731</v>
      </c>
      <c r="C56" s="727" t="s">
        <v>738</v>
      </c>
      <c r="D56" s="727" t="s">
        <v>736</v>
      </c>
      <c r="E56" s="727" t="s">
        <v>739</v>
      </c>
      <c r="F56" s="731"/>
      <c r="G56" s="731"/>
      <c r="H56" s="745">
        <v>0</v>
      </c>
      <c r="I56" s="731">
        <v>4</v>
      </c>
      <c r="J56" s="731">
        <v>187.29</v>
      </c>
      <c r="K56" s="745">
        <v>1</v>
      </c>
      <c r="L56" s="731">
        <v>4</v>
      </c>
      <c r="M56" s="732">
        <v>187.29</v>
      </c>
    </row>
    <row r="57" spans="1:13" ht="14.4" customHeight="1" x14ac:dyDescent="0.3">
      <c r="A57" s="726" t="s">
        <v>791</v>
      </c>
      <c r="B57" s="727" t="s">
        <v>731</v>
      </c>
      <c r="C57" s="727" t="s">
        <v>818</v>
      </c>
      <c r="D57" s="727" t="s">
        <v>819</v>
      </c>
      <c r="E57" s="727" t="s">
        <v>741</v>
      </c>
      <c r="F57" s="731">
        <v>9</v>
      </c>
      <c r="G57" s="731">
        <v>731.87</v>
      </c>
      <c r="H57" s="745">
        <v>1</v>
      </c>
      <c r="I57" s="731"/>
      <c r="J57" s="731"/>
      <c r="K57" s="745">
        <v>0</v>
      </c>
      <c r="L57" s="731">
        <v>9</v>
      </c>
      <c r="M57" s="732">
        <v>731.87</v>
      </c>
    </row>
    <row r="58" spans="1:13" ht="14.4" customHeight="1" x14ac:dyDescent="0.3">
      <c r="A58" s="726" t="s">
        <v>791</v>
      </c>
      <c r="B58" s="727" t="s">
        <v>731</v>
      </c>
      <c r="C58" s="727" t="s">
        <v>1040</v>
      </c>
      <c r="D58" s="727" t="s">
        <v>819</v>
      </c>
      <c r="E58" s="727" t="s">
        <v>739</v>
      </c>
      <c r="F58" s="731">
        <v>7</v>
      </c>
      <c r="G58" s="731">
        <v>322.49</v>
      </c>
      <c r="H58" s="745">
        <v>1</v>
      </c>
      <c r="I58" s="731"/>
      <c r="J58" s="731"/>
      <c r="K58" s="745">
        <v>0</v>
      </c>
      <c r="L58" s="731">
        <v>7</v>
      </c>
      <c r="M58" s="732">
        <v>322.49</v>
      </c>
    </row>
    <row r="59" spans="1:13" ht="14.4" customHeight="1" x14ac:dyDescent="0.3">
      <c r="A59" s="726" t="s">
        <v>791</v>
      </c>
      <c r="B59" s="727" t="s">
        <v>1215</v>
      </c>
      <c r="C59" s="727" t="s">
        <v>982</v>
      </c>
      <c r="D59" s="727" t="s">
        <v>983</v>
      </c>
      <c r="E59" s="727" t="s">
        <v>984</v>
      </c>
      <c r="F59" s="731"/>
      <c r="G59" s="731"/>
      <c r="H59" s="745">
        <v>0</v>
      </c>
      <c r="I59" s="731">
        <v>1</v>
      </c>
      <c r="J59" s="731">
        <v>111.22</v>
      </c>
      <c r="K59" s="745">
        <v>1</v>
      </c>
      <c r="L59" s="731">
        <v>1</v>
      </c>
      <c r="M59" s="732">
        <v>111.22</v>
      </c>
    </row>
    <row r="60" spans="1:13" ht="14.4" customHeight="1" x14ac:dyDescent="0.3">
      <c r="A60" s="726" t="s">
        <v>791</v>
      </c>
      <c r="B60" s="727" t="s">
        <v>1215</v>
      </c>
      <c r="C60" s="727" t="s">
        <v>985</v>
      </c>
      <c r="D60" s="727" t="s">
        <v>986</v>
      </c>
      <c r="E60" s="727" t="s">
        <v>987</v>
      </c>
      <c r="F60" s="731">
        <v>1</v>
      </c>
      <c r="G60" s="731">
        <v>149.52000000000001</v>
      </c>
      <c r="H60" s="745">
        <v>1</v>
      </c>
      <c r="I60" s="731"/>
      <c r="J60" s="731"/>
      <c r="K60" s="745">
        <v>0</v>
      </c>
      <c r="L60" s="731">
        <v>1</v>
      </c>
      <c r="M60" s="732">
        <v>149.52000000000001</v>
      </c>
    </row>
    <row r="61" spans="1:13" ht="14.4" customHeight="1" x14ac:dyDescent="0.3">
      <c r="A61" s="726" t="s">
        <v>791</v>
      </c>
      <c r="B61" s="727" t="s">
        <v>743</v>
      </c>
      <c r="C61" s="727" t="s">
        <v>1050</v>
      </c>
      <c r="D61" s="727" t="s">
        <v>1051</v>
      </c>
      <c r="E61" s="727" t="s">
        <v>1052</v>
      </c>
      <c r="F61" s="731">
        <v>2</v>
      </c>
      <c r="G61" s="731">
        <v>96.84</v>
      </c>
      <c r="H61" s="745">
        <v>1</v>
      </c>
      <c r="I61" s="731"/>
      <c r="J61" s="731"/>
      <c r="K61" s="745">
        <v>0</v>
      </c>
      <c r="L61" s="731">
        <v>2</v>
      </c>
      <c r="M61" s="732">
        <v>96.84</v>
      </c>
    </row>
    <row r="62" spans="1:13" ht="14.4" customHeight="1" x14ac:dyDescent="0.3">
      <c r="A62" s="726" t="s">
        <v>791</v>
      </c>
      <c r="B62" s="727" t="s">
        <v>750</v>
      </c>
      <c r="C62" s="727" t="s">
        <v>751</v>
      </c>
      <c r="D62" s="727" t="s">
        <v>642</v>
      </c>
      <c r="E62" s="727" t="s">
        <v>752</v>
      </c>
      <c r="F62" s="731"/>
      <c r="G62" s="731"/>
      <c r="H62" s="745"/>
      <c r="I62" s="731">
        <v>1</v>
      </c>
      <c r="J62" s="731">
        <v>0</v>
      </c>
      <c r="K62" s="745"/>
      <c r="L62" s="731">
        <v>1</v>
      </c>
      <c r="M62" s="732">
        <v>0</v>
      </c>
    </row>
    <row r="63" spans="1:13" ht="14.4" customHeight="1" x14ac:dyDescent="0.3">
      <c r="A63" s="726" t="s">
        <v>791</v>
      </c>
      <c r="B63" s="727" t="s">
        <v>750</v>
      </c>
      <c r="C63" s="727" t="s">
        <v>1069</v>
      </c>
      <c r="D63" s="727" t="s">
        <v>1070</v>
      </c>
      <c r="E63" s="727" t="s">
        <v>875</v>
      </c>
      <c r="F63" s="731">
        <v>1</v>
      </c>
      <c r="G63" s="731">
        <v>0</v>
      </c>
      <c r="H63" s="745"/>
      <c r="I63" s="731"/>
      <c r="J63" s="731"/>
      <c r="K63" s="745"/>
      <c r="L63" s="731">
        <v>1</v>
      </c>
      <c r="M63" s="732">
        <v>0</v>
      </c>
    </row>
    <row r="64" spans="1:13" ht="14.4" customHeight="1" x14ac:dyDescent="0.3">
      <c r="A64" s="726" t="s">
        <v>791</v>
      </c>
      <c r="B64" s="727" t="s">
        <v>1217</v>
      </c>
      <c r="C64" s="727" t="s">
        <v>1062</v>
      </c>
      <c r="D64" s="727" t="s">
        <v>1063</v>
      </c>
      <c r="E64" s="727" t="s">
        <v>1064</v>
      </c>
      <c r="F64" s="731">
        <v>1</v>
      </c>
      <c r="G64" s="731">
        <v>238.44</v>
      </c>
      <c r="H64" s="745">
        <v>1</v>
      </c>
      <c r="I64" s="731"/>
      <c r="J64" s="731"/>
      <c r="K64" s="745">
        <v>0</v>
      </c>
      <c r="L64" s="731">
        <v>1</v>
      </c>
      <c r="M64" s="732">
        <v>238.44</v>
      </c>
    </row>
    <row r="65" spans="1:13" ht="14.4" customHeight="1" x14ac:dyDescent="0.3">
      <c r="A65" s="726" t="s">
        <v>791</v>
      </c>
      <c r="B65" s="727" t="s">
        <v>1225</v>
      </c>
      <c r="C65" s="727" t="s">
        <v>996</v>
      </c>
      <c r="D65" s="727" t="s">
        <v>997</v>
      </c>
      <c r="E65" s="727" t="s">
        <v>998</v>
      </c>
      <c r="F65" s="731"/>
      <c r="G65" s="731"/>
      <c r="H65" s="745">
        <v>0</v>
      </c>
      <c r="I65" s="731">
        <v>2</v>
      </c>
      <c r="J65" s="731">
        <v>414.9</v>
      </c>
      <c r="K65" s="745">
        <v>1</v>
      </c>
      <c r="L65" s="731">
        <v>2</v>
      </c>
      <c r="M65" s="732">
        <v>414.9</v>
      </c>
    </row>
    <row r="66" spans="1:13" ht="14.4" customHeight="1" x14ac:dyDescent="0.3">
      <c r="A66" s="726" t="s">
        <v>791</v>
      </c>
      <c r="B66" s="727" t="s">
        <v>1220</v>
      </c>
      <c r="C66" s="727" t="s">
        <v>946</v>
      </c>
      <c r="D66" s="727" t="s">
        <v>947</v>
      </c>
      <c r="E66" s="727" t="s">
        <v>948</v>
      </c>
      <c r="F66" s="731"/>
      <c r="G66" s="731"/>
      <c r="H66" s="745">
        <v>0</v>
      </c>
      <c r="I66" s="731">
        <v>1</v>
      </c>
      <c r="J66" s="731">
        <v>133.94</v>
      </c>
      <c r="K66" s="745">
        <v>1</v>
      </c>
      <c r="L66" s="731">
        <v>1</v>
      </c>
      <c r="M66" s="732">
        <v>133.94</v>
      </c>
    </row>
    <row r="67" spans="1:13" ht="14.4" customHeight="1" x14ac:dyDescent="0.3">
      <c r="A67" s="726" t="s">
        <v>793</v>
      </c>
      <c r="B67" s="727" t="s">
        <v>731</v>
      </c>
      <c r="C67" s="727" t="s">
        <v>851</v>
      </c>
      <c r="D67" s="727" t="s">
        <v>733</v>
      </c>
      <c r="E67" s="727" t="s">
        <v>852</v>
      </c>
      <c r="F67" s="731"/>
      <c r="G67" s="731"/>
      <c r="H67" s="745">
        <v>0</v>
      </c>
      <c r="I67" s="731">
        <v>1</v>
      </c>
      <c r="J67" s="731">
        <v>69.55</v>
      </c>
      <c r="K67" s="745">
        <v>1</v>
      </c>
      <c r="L67" s="731">
        <v>1</v>
      </c>
      <c r="M67" s="732">
        <v>69.55</v>
      </c>
    </row>
    <row r="68" spans="1:13" ht="14.4" customHeight="1" x14ac:dyDescent="0.3">
      <c r="A68" s="726" t="s">
        <v>793</v>
      </c>
      <c r="B68" s="727" t="s">
        <v>731</v>
      </c>
      <c r="C68" s="727" t="s">
        <v>732</v>
      </c>
      <c r="D68" s="727" t="s">
        <v>733</v>
      </c>
      <c r="E68" s="727" t="s">
        <v>734</v>
      </c>
      <c r="F68" s="731"/>
      <c r="G68" s="731"/>
      <c r="H68" s="745">
        <v>0</v>
      </c>
      <c r="I68" s="731">
        <v>1</v>
      </c>
      <c r="J68" s="731">
        <v>88.51</v>
      </c>
      <c r="K68" s="745">
        <v>1</v>
      </c>
      <c r="L68" s="731">
        <v>1</v>
      </c>
      <c r="M68" s="732">
        <v>88.51</v>
      </c>
    </row>
    <row r="69" spans="1:13" ht="14.4" customHeight="1" x14ac:dyDescent="0.3">
      <c r="A69" s="726" t="s">
        <v>793</v>
      </c>
      <c r="B69" s="727" t="s">
        <v>731</v>
      </c>
      <c r="C69" s="727" t="s">
        <v>799</v>
      </c>
      <c r="D69" s="727" t="s">
        <v>733</v>
      </c>
      <c r="E69" s="727" t="s">
        <v>800</v>
      </c>
      <c r="F69" s="731"/>
      <c r="G69" s="731"/>
      <c r="H69" s="745"/>
      <c r="I69" s="731">
        <v>1</v>
      </c>
      <c r="J69" s="731">
        <v>0</v>
      </c>
      <c r="K69" s="745"/>
      <c r="L69" s="731">
        <v>1</v>
      </c>
      <c r="M69" s="732">
        <v>0</v>
      </c>
    </row>
    <row r="70" spans="1:13" ht="14.4" customHeight="1" x14ac:dyDescent="0.3">
      <c r="A70" s="726" t="s">
        <v>793</v>
      </c>
      <c r="B70" s="727" t="s">
        <v>731</v>
      </c>
      <c r="C70" s="727" t="s">
        <v>735</v>
      </c>
      <c r="D70" s="727" t="s">
        <v>736</v>
      </c>
      <c r="E70" s="727" t="s">
        <v>737</v>
      </c>
      <c r="F70" s="731"/>
      <c r="G70" s="731"/>
      <c r="H70" s="745">
        <v>0</v>
      </c>
      <c r="I70" s="731">
        <v>2</v>
      </c>
      <c r="J70" s="731">
        <v>197.56</v>
      </c>
      <c r="K70" s="745">
        <v>1</v>
      </c>
      <c r="L70" s="731">
        <v>2</v>
      </c>
      <c r="M70" s="732">
        <v>197.56</v>
      </c>
    </row>
    <row r="71" spans="1:13" ht="14.4" customHeight="1" x14ac:dyDescent="0.3">
      <c r="A71" s="726" t="s">
        <v>793</v>
      </c>
      <c r="B71" s="727" t="s">
        <v>731</v>
      </c>
      <c r="C71" s="727" t="s">
        <v>740</v>
      </c>
      <c r="D71" s="727" t="s">
        <v>736</v>
      </c>
      <c r="E71" s="727" t="s">
        <v>741</v>
      </c>
      <c r="F71" s="731"/>
      <c r="G71" s="731"/>
      <c r="H71" s="745">
        <v>0</v>
      </c>
      <c r="I71" s="731">
        <v>3</v>
      </c>
      <c r="J71" s="731">
        <v>237.09</v>
      </c>
      <c r="K71" s="745">
        <v>1</v>
      </c>
      <c r="L71" s="731">
        <v>3</v>
      </c>
      <c r="M71" s="732">
        <v>237.09</v>
      </c>
    </row>
    <row r="72" spans="1:13" ht="14.4" customHeight="1" x14ac:dyDescent="0.3">
      <c r="A72" s="726" t="s">
        <v>793</v>
      </c>
      <c r="B72" s="727" t="s">
        <v>731</v>
      </c>
      <c r="C72" s="727" t="s">
        <v>801</v>
      </c>
      <c r="D72" s="727" t="s">
        <v>736</v>
      </c>
      <c r="E72" s="727" t="s">
        <v>802</v>
      </c>
      <c r="F72" s="731"/>
      <c r="G72" s="731"/>
      <c r="H72" s="745">
        <v>0</v>
      </c>
      <c r="I72" s="731">
        <v>3</v>
      </c>
      <c r="J72" s="731">
        <v>363.35</v>
      </c>
      <c r="K72" s="745">
        <v>1</v>
      </c>
      <c r="L72" s="731">
        <v>3</v>
      </c>
      <c r="M72" s="732">
        <v>363.35</v>
      </c>
    </row>
    <row r="73" spans="1:13" ht="14.4" customHeight="1" x14ac:dyDescent="0.3">
      <c r="A73" s="726" t="s">
        <v>793</v>
      </c>
      <c r="B73" s="727" t="s">
        <v>731</v>
      </c>
      <c r="C73" s="727" t="s">
        <v>841</v>
      </c>
      <c r="D73" s="727" t="s">
        <v>736</v>
      </c>
      <c r="E73" s="727" t="s">
        <v>804</v>
      </c>
      <c r="F73" s="731"/>
      <c r="G73" s="731"/>
      <c r="H73" s="745">
        <v>0</v>
      </c>
      <c r="I73" s="731">
        <v>1</v>
      </c>
      <c r="J73" s="731">
        <v>59.27</v>
      </c>
      <c r="K73" s="745">
        <v>1</v>
      </c>
      <c r="L73" s="731">
        <v>1</v>
      </c>
      <c r="M73" s="732">
        <v>59.27</v>
      </c>
    </row>
    <row r="74" spans="1:13" ht="14.4" customHeight="1" x14ac:dyDescent="0.3">
      <c r="A74" s="726" t="s">
        <v>793</v>
      </c>
      <c r="B74" s="727" t="s">
        <v>731</v>
      </c>
      <c r="C74" s="727" t="s">
        <v>738</v>
      </c>
      <c r="D74" s="727" t="s">
        <v>736</v>
      </c>
      <c r="E74" s="727" t="s">
        <v>739</v>
      </c>
      <c r="F74" s="731"/>
      <c r="G74" s="731"/>
      <c r="H74" s="745">
        <v>0</v>
      </c>
      <c r="I74" s="731">
        <v>3</v>
      </c>
      <c r="J74" s="731">
        <v>141.22</v>
      </c>
      <c r="K74" s="745">
        <v>1</v>
      </c>
      <c r="L74" s="731">
        <v>3</v>
      </c>
      <c r="M74" s="732">
        <v>141.22</v>
      </c>
    </row>
    <row r="75" spans="1:13" ht="14.4" customHeight="1" x14ac:dyDescent="0.3">
      <c r="A75" s="726" t="s">
        <v>793</v>
      </c>
      <c r="B75" s="727" t="s">
        <v>1226</v>
      </c>
      <c r="C75" s="727" t="s">
        <v>1081</v>
      </c>
      <c r="D75" s="727" t="s">
        <v>1082</v>
      </c>
      <c r="E75" s="727" t="s">
        <v>1083</v>
      </c>
      <c r="F75" s="731"/>
      <c r="G75" s="731"/>
      <c r="H75" s="745">
        <v>0</v>
      </c>
      <c r="I75" s="731">
        <v>1</v>
      </c>
      <c r="J75" s="731">
        <v>96.84</v>
      </c>
      <c r="K75" s="745">
        <v>1</v>
      </c>
      <c r="L75" s="731">
        <v>1</v>
      </c>
      <c r="M75" s="732">
        <v>96.84</v>
      </c>
    </row>
    <row r="76" spans="1:13" ht="14.4" customHeight="1" x14ac:dyDescent="0.3">
      <c r="A76" s="726" t="s">
        <v>794</v>
      </c>
      <c r="B76" s="727" t="s">
        <v>1227</v>
      </c>
      <c r="C76" s="727" t="s">
        <v>1115</v>
      </c>
      <c r="D76" s="727" t="s">
        <v>1116</v>
      </c>
      <c r="E76" s="727" t="s">
        <v>1117</v>
      </c>
      <c r="F76" s="731"/>
      <c r="G76" s="731"/>
      <c r="H76" s="745">
        <v>0</v>
      </c>
      <c r="I76" s="731">
        <v>1</v>
      </c>
      <c r="J76" s="731">
        <v>28.81</v>
      </c>
      <c r="K76" s="745">
        <v>1</v>
      </c>
      <c r="L76" s="731">
        <v>1</v>
      </c>
      <c r="M76" s="732">
        <v>28.81</v>
      </c>
    </row>
    <row r="77" spans="1:13" ht="14.4" customHeight="1" x14ac:dyDescent="0.3">
      <c r="A77" s="726" t="s">
        <v>794</v>
      </c>
      <c r="B77" s="727" t="s">
        <v>1228</v>
      </c>
      <c r="C77" s="727" t="s">
        <v>1111</v>
      </c>
      <c r="D77" s="727" t="s">
        <v>1112</v>
      </c>
      <c r="E77" s="727" t="s">
        <v>1113</v>
      </c>
      <c r="F77" s="731">
        <v>1</v>
      </c>
      <c r="G77" s="731">
        <v>1322.72</v>
      </c>
      <c r="H77" s="745">
        <v>1</v>
      </c>
      <c r="I77" s="731"/>
      <c r="J77" s="731"/>
      <c r="K77" s="745">
        <v>0</v>
      </c>
      <c r="L77" s="731">
        <v>1</v>
      </c>
      <c r="M77" s="732">
        <v>1322.72</v>
      </c>
    </row>
    <row r="78" spans="1:13" ht="14.4" customHeight="1" x14ac:dyDescent="0.3">
      <c r="A78" s="726" t="s">
        <v>794</v>
      </c>
      <c r="B78" s="727" t="s">
        <v>1223</v>
      </c>
      <c r="C78" s="727" t="s">
        <v>827</v>
      </c>
      <c r="D78" s="727" t="s">
        <v>828</v>
      </c>
      <c r="E78" s="727" t="s">
        <v>829</v>
      </c>
      <c r="F78" s="731"/>
      <c r="G78" s="731"/>
      <c r="H78" s="745">
        <v>0</v>
      </c>
      <c r="I78" s="731">
        <v>1</v>
      </c>
      <c r="J78" s="731">
        <v>35.11</v>
      </c>
      <c r="K78" s="745">
        <v>1</v>
      </c>
      <c r="L78" s="731">
        <v>1</v>
      </c>
      <c r="M78" s="732">
        <v>35.11</v>
      </c>
    </row>
    <row r="79" spans="1:13" ht="14.4" customHeight="1" x14ac:dyDescent="0.3">
      <c r="A79" s="726" t="s">
        <v>794</v>
      </c>
      <c r="B79" s="727" t="s">
        <v>1211</v>
      </c>
      <c r="C79" s="727" t="s">
        <v>848</v>
      </c>
      <c r="D79" s="727" t="s">
        <v>849</v>
      </c>
      <c r="E79" s="727" t="s">
        <v>850</v>
      </c>
      <c r="F79" s="731"/>
      <c r="G79" s="731"/>
      <c r="H79" s="745">
        <v>0</v>
      </c>
      <c r="I79" s="731">
        <v>2</v>
      </c>
      <c r="J79" s="731">
        <v>145.76</v>
      </c>
      <c r="K79" s="745">
        <v>1</v>
      </c>
      <c r="L79" s="731">
        <v>2</v>
      </c>
      <c r="M79" s="732">
        <v>145.76</v>
      </c>
    </row>
    <row r="80" spans="1:13" ht="14.4" customHeight="1" x14ac:dyDescent="0.3">
      <c r="A80" s="726" t="s">
        <v>794</v>
      </c>
      <c r="B80" s="727" t="s">
        <v>731</v>
      </c>
      <c r="C80" s="727" t="s">
        <v>909</v>
      </c>
      <c r="D80" s="727" t="s">
        <v>733</v>
      </c>
      <c r="E80" s="727" t="s">
        <v>910</v>
      </c>
      <c r="F80" s="731"/>
      <c r="G80" s="731"/>
      <c r="H80" s="745"/>
      <c r="I80" s="731">
        <v>2</v>
      </c>
      <c r="J80" s="731">
        <v>0</v>
      </c>
      <c r="K80" s="745"/>
      <c r="L80" s="731">
        <v>2</v>
      </c>
      <c r="M80" s="732">
        <v>0</v>
      </c>
    </row>
    <row r="81" spans="1:13" ht="14.4" customHeight="1" x14ac:dyDescent="0.3">
      <c r="A81" s="726" t="s">
        <v>794</v>
      </c>
      <c r="B81" s="727" t="s">
        <v>731</v>
      </c>
      <c r="C81" s="727" t="s">
        <v>851</v>
      </c>
      <c r="D81" s="727" t="s">
        <v>733</v>
      </c>
      <c r="E81" s="727" t="s">
        <v>852</v>
      </c>
      <c r="F81" s="731"/>
      <c r="G81" s="731"/>
      <c r="H81" s="745">
        <v>0</v>
      </c>
      <c r="I81" s="731">
        <v>2</v>
      </c>
      <c r="J81" s="731">
        <v>139.1</v>
      </c>
      <c r="K81" s="745">
        <v>1</v>
      </c>
      <c r="L81" s="731">
        <v>2</v>
      </c>
      <c r="M81" s="732">
        <v>139.1</v>
      </c>
    </row>
    <row r="82" spans="1:13" ht="14.4" customHeight="1" x14ac:dyDescent="0.3">
      <c r="A82" s="726" t="s">
        <v>794</v>
      </c>
      <c r="B82" s="727" t="s">
        <v>731</v>
      </c>
      <c r="C82" s="727" t="s">
        <v>732</v>
      </c>
      <c r="D82" s="727" t="s">
        <v>733</v>
      </c>
      <c r="E82" s="727" t="s">
        <v>734</v>
      </c>
      <c r="F82" s="731"/>
      <c r="G82" s="731"/>
      <c r="H82" s="745">
        <v>0</v>
      </c>
      <c r="I82" s="731">
        <v>3</v>
      </c>
      <c r="J82" s="731">
        <v>277.07</v>
      </c>
      <c r="K82" s="745">
        <v>1</v>
      </c>
      <c r="L82" s="731">
        <v>3</v>
      </c>
      <c r="M82" s="732">
        <v>277.07</v>
      </c>
    </row>
    <row r="83" spans="1:13" ht="14.4" customHeight="1" x14ac:dyDescent="0.3">
      <c r="A83" s="726" t="s">
        <v>794</v>
      </c>
      <c r="B83" s="727" t="s">
        <v>731</v>
      </c>
      <c r="C83" s="727" t="s">
        <v>1118</v>
      </c>
      <c r="D83" s="727" t="s">
        <v>733</v>
      </c>
      <c r="E83" s="727" t="s">
        <v>1119</v>
      </c>
      <c r="F83" s="731">
        <v>3</v>
      </c>
      <c r="G83" s="731">
        <v>0</v>
      </c>
      <c r="H83" s="745"/>
      <c r="I83" s="731"/>
      <c r="J83" s="731"/>
      <c r="K83" s="745"/>
      <c r="L83" s="731">
        <v>3</v>
      </c>
      <c r="M83" s="732">
        <v>0</v>
      </c>
    </row>
    <row r="84" spans="1:13" ht="14.4" customHeight="1" x14ac:dyDescent="0.3">
      <c r="A84" s="726" t="s">
        <v>794</v>
      </c>
      <c r="B84" s="727" t="s">
        <v>731</v>
      </c>
      <c r="C84" s="727" t="s">
        <v>815</v>
      </c>
      <c r="D84" s="727" t="s">
        <v>733</v>
      </c>
      <c r="E84" s="727" t="s">
        <v>816</v>
      </c>
      <c r="F84" s="731">
        <v>8</v>
      </c>
      <c r="G84" s="731">
        <v>1285.02</v>
      </c>
      <c r="H84" s="745">
        <v>1</v>
      </c>
      <c r="I84" s="731"/>
      <c r="J84" s="731"/>
      <c r="K84" s="745">
        <v>0</v>
      </c>
      <c r="L84" s="731">
        <v>8</v>
      </c>
      <c r="M84" s="732">
        <v>1285.02</v>
      </c>
    </row>
    <row r="85" spans="1:13" ht="14.4" customHeight="1" x14ac:dyDescent="0.3">
      <c r="A85" s="726" t="s">
        <v>794</v>
      </c>
      <c r="B85" s="727" t="s">
        <v>731</v>
      </c>
      <c r="C85" s="727" t="s">
        <v>799</v>
      </c>
      <c r="D85" s="727" t="s">
        <v>733</v>
      </c>
      <c r="E85" s="727" t="s">
        <v>800</v>
      </c>
      <c r="F85" s="731"/>
      <c r="G85" s="731"/>
      <c r="H85" s="745"/>
      <c r="I85" s="731">
        <v>2</v>
      </c>
      <c r="J85" s="731">
        <v>0</v>
      </c>
      <c r="K85" s="745"/>
      <c r="L85" s="731">
        <v>2</v>
      </c>
      <c r="M85" s="732">
        <v>0</v>
      </c>
    </row>
    <row r="86" spans="1:13" ht="14.4" customHeight="1" x14ac:dyDescent="0.3">
      <c r="A86" s="726" t="s">
        <v>794</v>
      </c>
      <c r="B86" s="727" t="s">
        <v>731</v>
      </c>
      <c r="C86" s="727" t="s">
        <v>735</v>
      </c>
      <c r="D86" s="727" t="s">
        <v>736</v>
      </c>
      <c r="E86" s="727" t="s">
        <v>737</v>
      </c>
      <c r="F86" s="731"/>
      <c r="G86" s="731"/>
      <c r="H86" s="745">
        <v>0</v>
      </c>
      <c r="I86" s="731">
        <v>53</v>
      </c>
      <c r="J86" s="731">
        <v>5286.94</v>
      </c>
      <c r="K86" s="745">
        <v>1</v>
      </c>
      <c r="L86" s="731">
        <v>53</v>
      </c>
      <c r="M86" s="732">
        <v>5286.94</v>
      </c>
    </row>
    <row r="87" spans="1:13" ht="14.4" customHeight="1" x14ac:dyDescent="0.3">
      <c r="A87" s="726" t="s">
        <v>794</v>
      </c>
      <c r="B87" s="727" t="s">
        <v>731</v>
      </c>
      <c r="C87" s="727" t="s">
        <v>740</v>
      </c>
      <c r="D87" s="727" t="s">
        <v>736</v>
      </c>
      <c r="E87" s="727" t="s">
        <v>741</v>
      </c>
      <c r="F87" s="731"/>
      <c r="G87" s="731"/>
      <c r="H87" s="745">
        <v>0</v>
      </c>
      <c r="I87" s="731">
        <v>98</v>
      </c>
      <c r="J87" s="731">
        <v>7811.8899999999994</v>
      </c>
      <c r="K87" s="745">
        <v>1</v>
      </c>
      <c r="L87" s="731">
        <v>98</v>
      </c>
      <c r="M87" s="732">
        <v>7811.8899999999994</v>
      </c>
    </row>
    <row r="88" spans="1:13" ht="14.4" customHeight="1" x14ac:dyDescent="0.3">
      <c r="A88" s="726" t="s">
        <v>794</v>
      </c>
      <c r="B88" s="727" t="s">
        <v>731</v>
      </c>
      <c r="C88" s="727" t="s">
        <v>803</v>
      </c>
      <c r="D88" s="727" t="s">
        <v>733</v>
      </c>
      <c r="E88" s="727" t="s">
        <v>804</v>
      </c>
      <c r="F88" s="731"/>
      <c r="G88" s="731"/>
      <c r="H88" s="745">
        <v>0</v>
      </c>
      <c r="I88" s="731">
        <v>9</v>
      </c>
      <c r="J88" s="731">
        <v>541.16999999999996</v>
      </c>
      <c r="K88" s="745">
        <v>1</v>
      </c>
      <c r="L88" s="731">
        <v>9</v>
      </c>
      <c r="M88" s="732">
        <v>541.16999999999996</v>
      </c>
    </row>
    <row r="89" spans="1:13" ht="14.4" customHeight="1" x14ac:dyDescent="0.3">
      <c r="A89" s="726" t="s">
        <v>794</v>
      </c>
      <c r="B89" s="727" t="s">
        <v>731</v>
      </c>
      <c r="C89" s="727" t="s">
        <v>805</v>
      </c>
      <c r="D89" s="727" t="s">
        <v>733</v>
      </c>
      <c r="E89" s="727" t="s">
        <v>737</v>
      </c>
      <c r="F89" s="731">
        <v>6</v>
      </c>
      <c r="G89" s="731">
        <v>599.13</v>
      </c>
      <c r="H89" s="745">
        <v>1</v>
      </c>
      <c r="I89" s="731"/>
      <c r="J89" s="731"/>
      <c r="K89" s="745">
        <v>0</v>
      </c>
      <c r="L89" s="731">
        <v>6</v>
      </c>
      <c r="M89" s="732">
        <v>599.13</v>
      </c>
    </row>
    <row r="90" spans="1:13" ht="14.4" customHeight="1" x14ac:dyDescent="0.3">
      <c r="A90" s="726" t="s">
        <v>794</v>
      </c>
      <c r="B90" s="727" t="s">
        <v>731</v>
      </c>
      <c r="C90" s="727" t="s">
        <v>817</v>
      </c>
      <c r="D90" s="727" t="s">
        <v>733</v>
      </c>
      <c r="E90" s="727" t="s">
        <v>802</v>
      </c>
      <c r="F90" s="731"/>
      <c r="G90" s="731"/>
      <c r="H90" s="745">
        <v>0</v>
      </c>
      <c r="I90" s="731">
        <v>26</v>
      </c>
      <c r="J90" s="731">
        <v>3128.42</v>
      </c>
      <c r="K90" s="745">
        <v>1</v>
      </c>
      <c r="L90" s="731">
        <v>26</v>
      </c>
      <c r="M90" s="732">
        <v>3128.42</v>
      </c>
    </row>
    <row r="91" spans="1:13" ht="14.4" customHeight="1" x14ac:dyDescent="0.3">
      <c r="A91" s="726" t="s">
        <v>794</v>
      </c>
      <c r="B91" s="727" t="s">
        <v>731</v>
      </c>
      <c r="C91" s="727" t="s">
        <v>806</v>
      </c>
      <c r="D91" s="727" t="s">
        <v>733</v>
      </c>
      <c r="E91" s="727" t="s">
        <v>807</v>
      </c>
      <c r="F91" s="731">
        <v>31</v>
      </c>
      <c r="G91" s="731">
        <v>2470.5299999999997</v>
      </c>
      <c r="H91" s="745">
        <v>1</v>
      </c>
      <c r="I91" s="731"/>
      <c r="J91" s="731"/>
      <c r="K91" s="745">
        <v>0</v>
      </c>
      <c r="L91" s="731">
        <v>31</v>
      </c>
      <c r="M91" s="732">
        <v>2470.5299999999997</v>
      </c>
    </row>
    <row r="92" spans="1:13" ht="14.4" customHeight="1" x14ac:dyDescent="0.3">
      <c r="A92" s="726" t="s">
        <v>794</v>
      </c>
      <c r="B92" s="727" t="s">
        <v>731</v>
      </c>
      <c r="C92" s="727" t="s">
        <v>801</v>
      </c>
      <c r="D92" s="727" t="s">
        <v>736</v>
      </c>
      <c r="E92" s="727" t="s">
        <v>802</v>
      </c>
      <c r="F92" s="731"/>
      <c r="G92" s="731"/>
      <c r="H92" s="745">
        <v>0</v>
      </c>
      <c r="I92" s="731">
        <v>54</v>
      </c>
      <c r="J92" s="731">
        <v>6455.2699999999986</v>
      </c>
      <c r="K92" s="745">
        <v>1</v>
      </c>
      <c r="L92" s="731">
        <v>54</v>
      </c>
      <c r="M92" s="732">
        <v>6455.2699999999986</v>
      </c>
    </row>
    <row r="93" spans="1:13" ht="14.4" customHeight="1" x14ac:dyDescent="0.3">
      <c r="A93" s="726" t="s">
        <v>794</v>
      </c>
      <c r="B93" s="727" t="s">
        <v>731</v>
      </c>
      <c r="C93" s="727" t="s">
        <v>841</v>
      </c>
      <c r="D93" s="727" t="s">
        <v>736</v>
      </c>
      <c r="E93" s="727" t="s">
        <v>804</v>
      </c>
      <c r="F93" s="731"/>
      <c r="G93" s="731"/>
      <c r="H93" s="745">
        <v>0</v>
      </c>
      <c r="I93" s="731">
        <v>10</v>
      </c>
      <c r="J93" s="731">
        <v>604.30999999999995</v>
      </c>
      <c r="K93" s="745">
        <v>1</v>
      </c>
      <c r="L93" s="731">
        <v>10</v>
      </c>
      <c r="M93" s="732">
        <v>604.30999999999995</v>
      </c>
    </row>
    <row r="94" spans="1:13" ht="14.4" customHeight="1" x14ac:dyDescent="0.3">
      <c r="A94" s="726" t="s">
        <v>794</v>
      </c>
      <c r="B94" s="727" t="s">
        <v>731</v>
      </c>
      <c r="C94" s="727" t="s">
        <v>738</v>
      </c>
      <c r="D94" s="727" t="s">
        <v>736</v>
      </c>
      <c r="E94" s="727" t="s">
        <v>739</v>
      </c>
      <c r="F94" s="731"/>
      <c r="G94" s="731"/>
      <c r="H94" s="745">
        <v>0</v>
      </c>
      <c r="I94" s="731">
        <v>3</v>
      </c>
      <c r="J94" s="731">
        <v>138.21</v>
      </c>
      <c r="K94" s="745">
        <v>1</v>
      </c>
      <c r="L94" s="731">
        <v>3</v>
      </c>
      <c r="M94" s="732">
        <v>138.21</v>
      </c>
    </row>
    <row r="95" spans="1:13" ht="14.4" customHeight="1" x14ac:dyDescent="0.3">
      <c r="A95" s="726" t="s">
        <v>794</v>
      </c>
      <c r="B95" s="727" t="s">
        <v>1215</v>
      </c>
      <c r="C95" s="727" t="s">
        <v>1092</v>
      </c>
      <c r="D95" s="727" t="s">
        <v>870</v>
      </c>
      <c r="E95" s="727" t="s">
        <v>871</v>
      </c>
      <c r="F95" s="731"/>
      <c r="G95" s="731"/>
      <c r="H95" s="745">
        <v>0</v>
      </c>
      <c r="I95" s="731">
        <v>1</v>
      </c>
      <c r="J95" s="731">
        <v>154.36000000000001</v>
      </c>
      <c r="K95" s="745">
        <v>1</v>
      </c>
      <c r="L95" s="731">
        <v>1</v>
      </c>
      <c r="M95" s="732">
        <v>154.36000000000001</v>
      </c>
    </row>
    <row r="96" spans="1:13" ht="14.4" customHeight="1" x14ac:dyDescent="0.3">
      <c r="A96" s="726" t="s">
        <v>794</v>
      </c>
      <c r="B96" s="727" t="s">
        <v>1229</v>
      </c>
      <c r="C96" s="727" t="s">
        <v>1085</v>
      </c>
      <c r="D96" s="727" t="s">
        <v>1086</v>
      </c>
      <c r="E96" s="727" t="s">
        <v>1087</v>
      </c>
      <c r="F96" s="731"/>
      <c r="G96" s="731"/>
      <c r="H96" s="745">
        <v>0</v>
      </c>
      <c r="I96" s="731">
        <v>1</v>
      </c>
      <c r="J96" s="731">
        <v>4.7</v>
      </c>
      <c r="K96" s="745">
        <v>1</v>
      </c>
      <c r="L96" s="731">
        <v>1</v>
      </c>
      <c r="M96" s="732">
        <v>4.7</v>
      </c>
    </row>
    <row r="97" spans="1:13" ht="14.4" customHeight="1" x14ac:dyDescent="0.3">
      <c r="A97" s="726" t="s">
        <v>794</v>
      </c>
      <c r="B97" s="727" t="s">
        <v>750</v>
      </c>
      <c r="C97" s="727" t="s">
        <v>751</v>
      </c>
      <c r="D97" s="727" t="s">
        <v>642</v>
      </c>
      <c r="E97" s="727" t="s">
        <v>752</v>
      </c>
      <c r="F97" s="731"/>
      <c r="G97" s="731"/>
      <c r="H97" s="745"/>
      <c r="I97" s="731">
        <v>1</v>
      </c>
      <c r="J97" s="731">
        <v>0</v>
      </c>
      <c r="K97" s="745"/>
      <c r="L97" s="731">
        <v>1</v>
      </c>
      <c r="M97" s="732">
        <v>0</v>
      </c>
    </row>
    <row r="98" spans="1:13" ht="14.4" customHeight="1" x14ac:dyDescent="0.3">
      <c r="A98" s="726" t="s">
        <v>796</v>
      </c>
      <c r="B98" s="727" t="s">
        <v>1230</v>
      </c>
      <c r="C98" s="727" t="s">
        <v>1154</v>
      </c>
      <c r="D98" s="727" t="s">
        <v>1155</v>
      </c>
      <c r="E98" s="727" t="s">
        <v>1156</v>
      </c>
      <c r="F98" s="731"/>
      <c r="G98" s="731"/>
      <c r="H98" s="745">
        <v>0</v>
      </c>
      <c r="I98" s="731">
        <v>1</v>
      </c>
      <c r="J98" s="731">
        <v>181.94</v>
      </c>
      <c r="K98" s="745">
        <v>1</v>
      </c>
      <c r="L98" s="731">
        <v>1</v>
      </c>
      <c r="M98" s="732">
        <v>181.94</v>
      </c>
    </row>
    <row r="99" spans="1:13" ht="14.4" customHeight="1" x14ac:dyDescent="0.3">
      <c r="A99" s="726" t="s">
        <v>796</v>
      </c>
      <c r="B99" s="727" t="s">
        <v>731</v>
      </c>
      <c r="C99" s="727" t="s">
        <v>909</v>
      </c>
      <c r="D99" s="727" t="s">
        <v>733</v>
      </c>
      <c r="E99" s="727" t="s">
        <v>910</v>
      </c>
      <c r="F99" s="731"/>
      <c r="G99" s="731"/>
      <c r="H99" s="745"/>
      <c r="I99" s="731">
        <v>2</v>
      </c>
      <c r="J99" s="731">
        <v>0</v>
      </c>
      <c r="K99" s="745"/>
      <c r="L99" s="731">
        <v>2</v>
      </c>
      <c r="M99" s="732">
        <v>0</v>
      </c>
    </row>
    <row r="100" spans="1:13" ht="14.4" customHeight="1" x14ac:dyDescent="0.3">
      <c r="A100" s="726" t="s">
        <v>796</v>
      </c>
      <c r="B100" s="727" t="s">
        <v>731</v>
      </c>
      <c r="C100" s="727" t="s">
        <v>851</v>
      </c>
      <c r="D100" s="727" t="s">
        <v>733</v>
      </c>
      <c r="E100" s="727" t="s">
        <v>852</v>
      </c>
      <c r="F100" s="731"/>
      <c r="G100" s="731"/>
      <c r="H100" s="745">
        <v>0</v>
      </c>
      <c r="I100" s="731">
        <v>3</v>
      </c>
      <c r="J100" s="731">
        <v>208.64999999999998</v>
      </c>
      <c r="K100" s="745">
        <v>1</v>
      </c>
      <c r="L100" s="731">
        <v>3</v>
      </c>
      <c r="M100" s="732">
        <v>208.64999999999998</v>
      </c>
    </row>
    <row r="101" spans="1:13" ht="14.4" customHeight="1" x14ac:dyDescent="0.3">
      <c r="A101" s="726" t="s">
        <v>796</v>
      </c>
      <c r="B101" s="727" t="s">
        <v>731</v>
      </c>
      <c r="C101" s="727" t="s">
        <v>1140</v>
      </c>
      <c r="D101" s="727" t="s">
        <v>733</v>
      </c>
      <c r="E101" s="727" t="s">
        <v>1141</v>
      </c>
      <c r="F101" s="731"/>
      <c r="G101" s="731"/>
      <c r="H101" s="745"/>
      <c r="I101" s="731">
        <v>7</v>
      </c>
      <c r="J101" s="731">
        <v>0</v>
      </c>
      <c r="K101" s="745"/>
      <c r="L101" s="731">
        <v>7</v>
      </c>
      <c r="M101" s="732">
        <v>0</v>
      </c>
    </row>
    <row r="102" spans="1:13" ht="14.4" customHeight="1" x14ac:dyDescent="0.3">
      <c r="A102" s="726" t="s">
        <v>796</v>
      </c>
      <c r="B102" s="727" t="s">
        <v>731</v>
      </c>
      <c r="C102" s="727" t="s">
        <v>732</v>
      </c>
      <c r="D102" s="727" t="s">
        <v>733</v>
      </c>
      <c r="E102" s="727" t="s">
        <v>734</v>
      </c>
      <c r="F102" s="731"/>
      <c r="G102" s="731"/>
      <c r="H102" s="745">
        <v>0</v>
      </c>
      <c r="I102" s="731">
        <v>5</v>
      </c>
      <c r="J102" s="731">
        <v>448.32000000000005</v>
      </c>
      <c r="K102" s="745">
        <v>1</v>
      </c>
      <c r="L102" s="731">
        <v>5</v>
      </c>
      <c r="M102" s="732">
        <v>448.32000000000005</v>
      </c>
    </row>
    <row r="103" spans="1:13" ht="14.4" customHeight="1" x14ac:dyDescent="0.3">
      <c r="A103" s="726" t="s">
        <v>796</v>
      </c>
      <c r="B103" s="727" t="s">
        <v>731</v>
      </c>
      <c r="C103" s="727" t="s">
        <v>1118</v>
      </c>
      <c r="D103" s="727" t="s">
        <v>733</v>
      </c>
      <c r="E103" s="727" t="s">
        <v>1119</v>
      </c>
      <c r="F103" s="731">
        <v>7</v>
      </c>
      <c r="G103" s="731">
        <v>0</v>
      </c>
      <c r="H103" s="745"/>
      <c r="I103" s="731"/>
      <c r="J103" s="731"/>
      <c r="K103" s="745"/>
      <c r="L103" s="731">
        <v>7</v>
      </c>
      <c r="M103" s="732">
        <v>0</v>
      </c>
    </row>
    <row r="104" spans="1:13" ht="14.4" customHeight="1" x14ac:dyDescent="0.3">
      <c r="A104" s="726" t="s">
        <v>796</v>
      </c>
      <c r="B104" s="727" t="s">
        <v>731</v>
      </c>
      <c r="C104" s="727" t="s">
        <v>815</v>
      </c>
      <c r="D104" s="727" t="s">
        <v>733</v>
      </c>
      <c r="E104" s="727" t="s">
        <v>816</v>
      </c>
      <c r="F104" s="731">
        <v>1</v>
      </c>
      <c r="G104" s="731">
        <v>158.05000000000001</v>
      </c>
      <c r="H104" s="745">
        <v>1</v>
      </c>
      <c r="I104" s="731"/>
      <c r="J104" s="731"/>
      <c r="K104" s="745">
        <v>0</v>
      </c>
      <c r="L104" s="731">
        <v>1</v>
      </c>
      <c r="M104" s="732">
        <v>158.05000000000001</v>
      </c>
    </row>
    <row r="105" spans="1:13" ht="14.4" customHeight="1" x14ac:dyDescent="0.3">
      <c r="A105" s="726" t="s">
        <v>796</v>
      </c>
      <c r="B105" s="727" t="s">
        <v>731</v>
      </c>
      <c r="C105" s="727" t="s">
        <v>799</v>
      </c>
      <c r="D105" s="727" t="s">
        <v>733</v>
      </c>
      <c r="E105" s="727" t="s">
        <v>800</v>
      </c>
      <c r="F105" s="731"/>
      <c r="G105" s="731"/>
      <c r="H105" s="745"/>
      <c r="I105" s="731">
        <v>5</v>
      </c>
      <c r="J105" s="731">
        <v>0</v>
      </c>
      <c r="K105" s="745"/>
      <c r="L105" s="731">
        <v>5</v>
      </c>
      <c r="M105" s="732">
        <v>0</v>
      </c>
    </row>
    <row r="106" spans="1:13" ht="14.4" customHeight="1" x14ac:dyDescent="0.3">
      <c r="A106" s="726" t="s">
        <v>796</v>
      </c>
      <c r="B106" s="727" t="s">
        <v>731</v>
      </c>
      <c r="C106" s="727" t="s">
        <v>911</v>
      </c>
      <c r="D106" s="727" t="s">
        <v>733</v>
      </c>
      <c r="E106" s="727" t="s">
        <v>912</v>
      </c>
      <c r="F106" s="731"/>
      <c r="G106" s="731"/>
      <c r="H106" s="745">
        <v>0</v>
      </c>
      <c r="I106" s="731">
        <v>1</v>
      </c>
      <c r="J106" s="731">
        <v>115.33</v>
      </c>
      <c r="K106" s="745">
        <v>1</v>
      </c>
      <c r="L106" s="731">
        <v>1</v>
      </c>
      <c r="M106" s="732">
        <v>115.33</v>
      </c>
    </row>
    <row r="107" spans="1:13" ht="14.4" customHeight="1" x14ac:dyDescent="0.3">
      <c r="A107" s="726" t="s">
        <v>796</v>
      </c>
      <c r="B107" s="727" t="s">
        <v>731</v>
      </c>
      <c r="C107" s="727" t="s">
        <v>735</v>
      </c>
      <c r="D107" s="727" t="s">
        <v>736</v>
      </c>
      <c r="E107" s="727" t="s">
        <v>737</v>
      </c>
      <c r="F107" s="731"/>
      <c r="G107" s="731"/>
      <c r="H107" s="745">
        <v>0</v>
      </c>
      <c r="I107" s="731">
        <v>26</v>
      </c>
      <c r="J107" s="731">
        <v>2606.98</v>
      </c>
      <c r="K107" s="745">
        <v>1</v>
      </c>
      <c r="L107" s="731">
        <v>26</v>
      </c>
      <c r="M107" s="732">
        <v>2606.98</v>
      </c>
    </row>
    <row r="108" spans="1:13" ht="14.4" customHeight="1" x14ac:dyDescent="0.3">
      <c r="A108" s="726" t="s">
        <v>796</v>
      </c>
      <c r="B108" s="727" t="s">
        <v>731</v>
      </c>
      <c r="C108" s="727" t="s">
        <v>740</v>
      </c>
      <c r="D108" s="727" t="s">
        <v>736</v>
      </c>
      <c r="E108" s="727" t="s">
        <v>741</v>
      </c>
      <c r="F108" s="731"/>
      <c r="G108" s="731"/>
      <c r="H108" s="745">
        <v>0</v>
      </c>
      <c r="I108" s="731">
        <v>56</v>
      </c>
      <c r="J108" s="731">
        <v>4472.03</v>
      </c>
      <c r="K108" s="745">
        <v>1</v>
      </c>
      <c r="L108" s="731">
        <v>56</v>
      </c>
      <c r="M108" s="732">
        <v>4472.03</v>
      </c>
    </row>
    <row r="109" spans="1:13" ht="14.4" customHeight="1" x14ac:dyDescent="0.3">
      <c r="A109" s="726" t="s">
        <v>796</v>
      </c>
      <c r="B109" s="727" t="s">
        <v>731</v>
      </c>
      <c r="C109" s="727" t="s">
        <v>803</v>
      </c>
      <c r="D109" s="727" t="s">
        <v>733</v>
      </c>
      <c r="E109" s="727" t="s">
        <v>804</v>
      </c>
      <c r="F109" s="731"/>
      <c r="G109" s="731"/>
      <c r="H109" s="745">
        <v>0</v>
      </c>
      <c r="I109" s="731">
        <v>5</v>
      </c>
      <c r="J109" s="731">
        <v>300.21999999999997</v>
      </c>
      <c r="K109" s="745">
        <v>1</v>
      </c>
      <c r="L109" s="731">
        <v>5</v>
      </c>
      <c r="M109" s="732">
        <v>300.21999999999997</v>
      </c>
    </row>
    <row r="110" spans="1:13" ht="14.4" customHeight="1" x14ac:dyDescent="0.3">
      <c r="A110" s="726" t="s">
        <v>796</v>
      </c>
      <c r="B110" s="727" t="s">
        <v>731</v>
      </c>
      <c r="C110" s="727" t="s">
        <v>805</v>
      </c>
      <c r="D110" s="727" t="s">
        <v>733</v>
      </c>
      <c r="E110" s="727" t="s">
        <v>737</v>
      </c>
      <c r="F110" s="731">
        <v>6</v>
      </c>
      <c r="G110" s="731">
        <v>599.13</v>
      </c>
      <c r="H110" s="745">
        <v>1</v>
      </c>
      <c r="I110" s="731"/>
      <c r="J110" s="731"/>
      <c r="K110" s="745">
        <v>0</v>
      </c>
      <c r="L110" s="731">
        <v>6</v>
      </c>
      <c r="M110" s="732">
        <v>599.13</v>
      </c>
    </row>
    <row r="111" spans="1:13" ht="14.4" customHeight="1" x14ac:dyDescent="0.3">
      <c r="A111" s="726" t="s">
        <v>796</v>
      </c>
      <c r="B111" s="727" t="s">
        <v>731</v>
      </c>
      <c r="C111" s="727" t="s">
        <v>914</v>
      </c>
      <c r="D111" s="727" t="s">
        <v>915</v>
      </c>
      <c r="E111" s="727" t="s">
        <v>916</v>
      </c>
      <c r="F111" s="731"/>
      <c r="G111" s="731"/>
      <c r="H111" s="745">
        <v>0</v>
      </c>
      <c r="I111" s="731">
        <v>5</v>
      </c>
      <c r="J111" s="731">
        <v>592.70000000000005</v>
      </c>
      <c r="K111" s="745">
        <v>1</v>
      </c>
      <c r="L111" s="731">
        <v>5</v>
      </c>
      <c r="M111" s="732">
        <v>592.70000000000005</v>
      </c>
    </row>
    <row r="112" spans="1:13" ht="14.4" customHeight="1" x14ac:dyDescent="0.3">
      <c r="A112" s="726" t="s">
        <v>796</v>
      </c>
      <c r="B112" s="727" t="s">
        <v>731</v>
      </c>
      <c r="C112" s="727" t="s">
        <v>1145</v>
      </c>
      <c r="D112" s="727" t="s">
        <v>613</v>
      </c>
      <c r="E112" s="727" t="s">
        <v>1146</v>
      </c>
      <c r="F112" s="731"/>
      <c r="G112" s="731"/>
      <c r="H112" s="745">
        <v>0</v>
      </c>
      <c r="I112" s="731">
        <v>1</v>
      </c>
      <c r="J112" s="731">
        <v>46.07</v>
      </c>
      <c r="K112" s="745">
        <v>1</v>
      </c>
      <c r="L112" s="731">
        <v>1</v>
      </c>
      <c r="M112" s="732">
        <v>46.07</v>
      </c>
    </row>
    <row r="113" spans="1:13" ht="14.4" customHeight="1" x14ac:dyDescent="0.3">
      <c r="A113" s="726" t="s">
        <v>796</v>
      </c>
      <c r="B113" s="727" t="s">
        <v>731</v>
      </c>
      <c r="C113" s="727" t="s">
        <v>1147</v>
      </c>
      <c r="D113" s="727" t="s">
        <v>609</v>
      </c>
      <c r="E113" s="727" t="s">
        <v>1148</v>
      </c>
      <c r="F113" s="731"/>
      <c r="G113" s="731"/>
      <c r="H113" s="745">
        <v>0</v>
      </c>
      <c r="I113" s="731">
        <v>24</v>
      </c>
      <c r="J113" s="731">
        <v>1896.7199999999998</v>
      </c>
      <c r="K113" s="745">
        <v>1</v>
      </c>
      <c r="L113" s="731">
        <v>24</v>
      </c>
      <c r="M113" s="732">
        <v>1896.7199999999998</v>
      </c>
    </row>
    <row r="114" spans="1:13" ht="14.4" customHeight="1" x14ac:dyDescent="0.3">
      <c r="A114" s="726" t="s">
        <v>796</v>
      </c>
      <c r="B114" s="727" t="s">
        <v>731</v>
      </c>
      <c r="C114" s="727" t="s">
        <v>742</v>
      </c>
      <c r="D114" s="727" t="s">
        <v>733</v>
      </c>
      <c r="E114" s="727" t="s">
        <v>739</v>
      </c>
      <c r="F114" s="731"/>
      <c r="G114" s="731"/>
      <c r="H114" s="745">
        <v>0</v>
      </c>
      <c r="I114" s="731">
        <v>4</v>
      </c>
      <c r="J114" s="731">
        <v>184.28</v>
      </c>
      <c r="K114" s="745">
        <v>1</v>
      </c>
      <c r="L114" s="731">
        <v>4</v>
      </c>
      <c r="M114" s="732">
        <v>184.28</v>
      </c>
    </row>
    <row r="115" spans="1:13" ht="14.4" customHeight="1" x14ac:dyDescent="0.3">
      <c r="A115" s="726" t="s">
        <v>796</v>
      </c>
      <c r="B115" s="727" t="s">
        <v>731</v>
      </c>
      <c r="C115" s="727" t="s">
        <v>817</v>
      </c>
      <c r="D115" s="727" t="s">
        <v>733</v>
      </c>
      <c r="E115" s="727" t="s">
        <v>802</v>
      </c>
      <c r="F115" s="731"/>
      <c r="G115" s="731"/>
      <c r="H115" s="745">
        <v>0</v>
      </c>
      <c r="I115" s="731">
        <v>17</v>
      </c>
      <c r="J115" s="731">
        <v>2015.18</v>
      </c>
      <c r="K115" s="745">
        <v>1</v>
      </c>
      <c r="L115" s="731">
        <v>17</v>
      </c>
      <c r="M115" s="732">
        <v>2015.18</v>
      </c>
    </row>
    <row r="116" spans="1:13" ht="14.4" customHeight="1" x14ac:dyDescent="0.3">
      <c r="A116" s="726" t="s">
        <v>796</v>
      </c>
      <c r="B116" s="727" t="s">
        <v>731</v>
      </c>
      <c r="C116" s="727" t="s">
        <v>806</v>
      </c>
      <c r="D116" s="727" t="s">
        <v>733</v>
      </c>
      <c r="E116" s="727" t="s">
        <v>807</v>
      </c>
      <c r="F116" s="731">
        <v>19</v>
      </c>
      <c r="G116" s="731">
        <v>1522.17</v>
      </c>
      <c r="H116" s="745">
        <v>1</v>
      </c>
      <c r="I116" s="731"/>
      <c r="J116" s="731"/>
      <c r="K116" s="745">
        <v>0</v>
      </c>
      <c r="L116" s="731">
        <v>19</v>
      </c>
      <c r="M116" s="732">
        <v>1522.17</v>
      </c>
    </row>
    <row r="117" spans="1:13" ht="14.4" customHeight="1" x14ac:dyDescent="0.3">
      <c r="A117" s="726" t="s">
        <v>796</v>
      </c>
      <c r="B117" s="727" t="s">
        <v>731</v>
      </c>
      <c r="C117" s="727" t="s">
        <v>801</v>
      </c>
      <c r="D117" s="727" t="s">
        <v>736</v>
      </c>
      <c r="E117" s="727" t="s">
        <v>802</v>
      </c>
      <c r="F117" s="731"/>
      <c r="G117" s="731"/>
      <c r="H117" s="745">
        <v>0</v>
      </c>
      <c r="I117" s="731">
        <v>56</v>
      </c>
      <c r="J117" s="731">
        <v>6692.3499999999995</v>
      </c>
      <c r="K117" s="745">
        <v>1</v>
      </c>
      <c r="L117" s="731">
        <v>56</v>
      </c>
      <c r="M117" s="732">
        <v>6692.3499999999995</v>
      </c>
    </row>
    <row r="118" spans="1:13" ht="14.4" customHeight="1" x14ac:dyDescent="0.3">
      <c r="A118" s="726" t="s">
        <v>796</v>
      </c>
      <c r="B118" s="727" t="s">
        <v>731</v>
      </c>
      <c r="C118" s="727" t="s">
        <v>841</v>
      </c>
      <c r="D118" s="727" t="s">
        <v>736</v>
      </c>
      <c r="E118" s="727" t="s">
        <v>804</v>
      </c>
      <c r="F118" s="731"/>
      <c r="G118" s="731"/>
      <c r="H118" s="745">
        <v>0</v>
      </c>
      <c r="I118" s="731">
        <v>7</v>
      </c>
      <c r="J118" s="731">
        <v>414.89</v>
      </c>
      <c r="K118" s="745">
        <v>1</v>
      </c>
      <c r="L118" s="731">
        <v>7</v>
      </c>
      <c r="M118" s="732">
        <v>414.89</v>
      </c>
    </row>
    <row r="119" spans="1:13" ht="14.4" customHeight="1" x14ac:dyDescent="0.3">
      <c r="A119" s="726" t="s">
        <v>796</v>
      </c>
      <c r="B119" s="727" t="s">
        <v>731</v>
      </c>
      <c r="C119" s="727" t="s">
        <v>738</v>
      </c>
      <c r="D119" s="727" t="s">
        <v>736</v>
      </c>
      <c r="E119" s="727" t="s">
        <v>739</v>
      </c>
      <c r="F119" s="731"/>
      <c r="G119" s="731"/>
      <c r="H119" s="745">
        <v>0</v>
      </c>
      <c r="I119" s="731">
        <v>6</v>
      </c>
      <c r="J119" s="731">
        <v>279.43</v>
      </c>
      <c r="K119" s="745">
        <v>1</v>
      </c>
      <c r="L119" s="731">
        <v>6</v>
      </c>
      <c r="M119" s="732">
        <v>279.43</v>
      </c>
    </row>
    <row r="120" spans="1:13" ht="14.4" customHeight="1" x14ac:dyDescent="0.3">
      <c r="A120" s="726" t="s">
        <v>796</v>
      </c>
      <c r="B120" s="727" t="s">
        <v>731</v>
      </c>
      <c r="C120" s="727" t="s">
        <v>818</v>
      </c>
      <c r="D120" s="727" t="s">
        <v>819</v>
      </c>
      <c r="E120" s="727" t="s">
        <v>741</v>
      </c>
      <c r="F120" s="731">
        <v>11</v>
      </c>
      <c r="G120" s="731">
        <v>874.48</v>
      </c>
      <c r="H120" s="745">
        <v>1</v>
      </c>
      <c r="I120" s="731"/>
      <c r="J120" s="731"/>
      <c r="K120" s="745">
        <v>0</v>
      </c>
      <c r="L120" s="731">
        <v>11</v>
      </c>
      <c r="M120" s="732">
        <v>874.48</v>
      </c>
    </row>
    <row r="121" spans="1:13" ht="14.4" customHeight="1" x14ac:dyDescent="0.3">
      <c r="A121" s="726" t="s">
        <v>796</v>
      </c>
      <c r="B121" s="727" t="s">
        <v>731</v>
      </c>
      <c r="C121" s="727" t="s">
        <v>1149</v>
      </c>
      <c r="D121" s="727" t="s">
        <v>733</v>
      </c>
      <c r="E121" s="727" t="s">
        <v>1150</v>
      </c>
      <c r="F121" s="731"/>
      <c r="G121" s="731"/>
      <c r="H121" s="745"/>
      <c r="I121" s="731">
        <v>1</v>
      </c>
      <c r="J121" s="731">
        <v>0</v>
      </c>
      <c r="K121" s="745"/>
      <c r="L121" s="731">
        <v>1</v>
      </c>
      <c r="M121" s="732">
        <v>0</v>
      </c>
    </row>
    <row r="122" spans="1:13" ht="14.4" customHeight="1" x14ac:dyDescent="0.3">
      <c r="A122" s="726" t="s">
        <v>796</v>
      </c>
      <c r="B122" s="727" t="s">
        <v>750</v>
      </c>
      <c r="C122" s="727" t="s">
        <v>751</v>
      </c>
      <c r="D122" s="727" t="s">
        <v>642</v>
      </c>
      <c r="E122" s="727" t="s">
        <v>752</v>
      </c>
      <c r="F122" s="731"/>
      <c r="G122" s="731"/>
      <c r="H122" s="745"/>
      <c r="I122" s="731">
        <v>1</v>
      </c>
      <c r="J122" s="731">
        <v>0</v>
      </c>
      <c r="K122" s="745"/>
      <c r="L122" s="731">
        <v>1</v>
      </c>
      <c r="M122" s="732">
        <v>0</v>
      </c>
    </row>
    <row r="123" spans="1:13" ht="14.4" customHeight="1" x14ac:dyDescent="0.3">
      <c r="A123" s="726" t="s">
        <v>796</v>
      </c>
      <c r="B123" s="727" t="s">
        <v>750</v>
      </c>
      <c r="C123" s="727" t="s">
        <v>1157</v>
      </c>
      <c r="D123" s="727" t="s">
        <v>642</v>
      </c>
      <c r="E123" s="727" t="s">
        <v>1068</v>
      </c>
      <c r="F123" s="731"/>
      <c r="G123" s="731"/>
      <c r="H123" s="745"/>
      <c r="I123" s="731">
        <v>1</v>
      </c>
      <c r="J123" s="731">
        <v>0</v>
      </c>
      <c r="K123" s="745"/>
      <c r="L123" s="731">
        <v>1</v>
      </c>
      <c r="M123" s="732">
        <v>0</v>
      </c>
    </row>
    <row r="124" spans="1:13" ht="14.4" customHeight="1" x14ac:dyDescent="0.3">
      <c r="A124" s="726" t="s">
        <v>797</v>
      </c>
      <c r="B124" s="727" t="s">
        <v>1224</v>
      </c>
      <c r="C124" s="727" t="s">
        <v>858</v>
      </c>
      <c r="D124" s="727" t="s">
        <v>859</v>
      </c>
      <c r="E124" s="727" t="s">
        <v>860</v>
      </c>
      <c r="F124" s="731">
        <v>1</v>
      </c>
      <c r="G124" s="731">
        <v>0</v>
      </c>
      <c r="H124" s="745"/>
      <c r="I124" s="731"/>
      <c r="J124" s="731"/>
      <c r="K124" s="745"/>
      <c r="L124" s="731">
        <v>1</v>
      </c>
      <c r="M124" s="732">
        <v>0</v>
      </c>
    </row>
    <row r="125" spans="1:13" ht="14.4" customHeight="1" x14ac:dyDescent="0.3">
      <c r="A125" s="726" t="s">
        <v>797</v>
      </c>
      <c r="B125" s="727" t="s">
        <v>1212</v>
      </c>
      <c r="C125" s="727" t="s">
        <v>1160</v>
      </c>
      <c r="D125" s="727" t="s">
        <v>874</v>
      </c>
      <c r="E125" s="727" t="s">
        <v>1161</v>
      </c>
      <c r="F125" s="731">
        <v>1</v>
      </c>
      <c r="G125" s="731">
        <v>0</v>
      </c>
      <c r="H125" s="745"/>
      <c r="I125" s="731"/>
      <c r="J125" s="731"/>
      <c r="K125" s="745"/>
      <c r="L125" s="731">
        <v>1</v>
      </c>
      <c r="M125" s="732">
        <v>0</v>
      </c>
    </row>
    <row r="126" spans="1:13" ht="14.4" customHeight="1" x14ac:dyDescent="0.3">
      <c r="A126" s="726" t="s">
        <v>797</v>
      </c>
      <c r="B126" s="727" t="s">
        <v>731</v>
      </c>
      <c r="C126" s="727" t="s">
        <v>851</v>
      </c>
      <c r="D126" s="727" t="s">
        <v>733</v>
      </c>
      <c r="E126" s="727" t="s">
        <v>852</v>
      </c>
      <c r="F126" s="731"/>
      <c r="G126" s="731"/>
      <c r="H126" s="745">
        <v>0</v>
      </c>
      <c r="I126" s="731">
        <v>2</v>
      </c>
      <c r="J126" s="731">
        <v>139.1</v>
      </c>
      <c r="K126" s="745">
        <v>1</v>
      </c>
      <c r="L126" s="731">
        <v>2</v>
      </c>
      <c r="M126" s="732">
        <v>139.1</v>
      </c>
    </row>
    <row r="127" spans="1:13" ht="14.4" customHeight="1" x14ac:dyDescent="0.3">
      <c r="A127" s="726" t="s">
        <v>797</v>
      </c>
      <c r="B127" s="727" t="s">
        <v>731</v>
      </c>
      <c r="C127" s="727" t="s">
        <v>1140</v>
      </c>
      <c r="D127" s="727" t="s">
        <v>733</v>
      </c>
      <c r="E127" s="727" t="s">
        <v>1141</v>
      </c>
      <c r="F127" s="731"/>
      <c r="G127" s="731"/>
      <c r="H127" s="745"/>
      <c r="I127" s="731">
        <v>1</v>
      </c>
      <c r="J127" s="731">
        <v>0</v>
      </c>
      <c r="K127" s="745"/>
      <c r="L127" s="731">
        <v>1</v>
      </c>
      <c r="M127" s="732">
        <v>0</v>
      </c>
    </row>
    <row r="128" spans="1:13" ht="14.4" customHeight="1" x14ac:dyDescent="0.3">
      <c r="A128" s="726" t="s">
        <v>797</v>
      </c>
      <c r="B128" s="727" t="s">
        <v>731</v>
      </c>
      <c r="C128" s="727" t="s">
        <v>732</v>
      </c>
      <c r="D128" s="727" t="s">
        <v>733</v>
      </c>
      <c r="E128" s="727" t="s">
        <v>734</v>
      </c>
      <c r="F128" s="731"/>
      <c r="G128" s="731"/>
      <c r="H128" s="745">
        <v>0</v>
      </c>
      <c r="I128" s="731">
        <v>9</v>
      </c>
      <c r="J128" s="731">
        <v>802.36000000000013</v>
      </c>
      <c r="K128" s="745">
        <v>1</v>
      </c>
      <c r="L128" s="731">
        <v>9</v>
      </c>
      <c r="M128" s="732">
        <v>802.36000000000013</v>
      </c>
    </row>
    <row r="129" spans="1:13" ht="14.4" customHeight="1" x14ac:dyDescent="0.3">
      <c r="A129" s="726" t="s">
        <v>797</v>
      </c>
      <c r="B129" s="727" t="s">
        <v>731</v>
      </c>
      <c r="C129" s="727" t="s">
        <v>815</v>
      </c>
      <c r="D129" s="727" t="s">
        <v>733</v>
      </c>
      <c r="E129" s="727" t="s">
        <v>816</v>
      </c>
      <c r="F129" s="731">
        <v>3</v>
      </c>
      <c r="G129" s="731">
        <v>484.46000000000004</v>
      </c>
      <c r="H129" s="745">
        <v>1</v>
      </c>
      <c r="I129" s="731"/>
      <c r="J129" s="731"/>
      <c r="K129" s="745">
        <v>0</v>
      </c>
      <c r="L129" s="731">
        <v>3</v>
      </c>
      <c r="M129" s="732">
        <v>484.46000000000004</v>
      </c>
    </row>
    <row r="130" spans="1:13" ht="14.4" customHeight="1" x14ac:dyDescent="0.3">
      <c r="A130" s="726" t="s">
        <v>797</v>
      </c>
      <c r="B130" s="727" t="s">
        <v>731</v>
      </c>
      <c r="C130" s="727" t="s">
        <v>799</v>
      </c>
      <c r="D130" s="727" t="s">
        <v>733</v>
      </c>
      <c r="E130" s="727" t="s">
        <v>800</v>
      </c>
      <c r="F130" s="731"/>
      <c r="G130" s="731"/>
      <c r="H130" s="745"/>
      <c r="I130" s="731">
        <v>9</v>
      </c>
      <c r="J130" s="731">
        <v>0</v>
      </c>
      <c r="K130" s="745"/>
      <c r="L130" s="731">
        <v>9</v>
      </c>
      <c r="M130" s="732">
        <v>0</v>
      </c>
    </row>
    <row r="131" spans="1:13" ht="14.4" customHeight="1" x14ac:dyDescent="0.3">
      <c r="A131" s="726" t="s">
        <v>797</v>
      </c>
      <c r="B131" s="727" t="s">
        <v>731</v>
      </c>
      <c r="C131" s="727" t="s">
        <v>735</v>
      </c>
      <c r="D131" s="727" t="s">
        <v>736</v>
      </c>
      <c r="E131" s="727" t="s">
        <v>737</v>
      </c>
      <c r="F131" s="731"/>
      <c r="G131" s="731"/>
      <c r="H131" s="745">
        <v>0</v>
      </c>
      <c r="I131" s="731">
        <v>35</v>
      </c>
      <c r="J131" s="731">
        <v>3476.6499999999996</v>
      </c>
      <c r="K131" s="745">
        <v>1</v>
      </c>
      <c r="L131" s="731">
        <v>35</v>
      </c>
      <c r="M131" s="732">
        <v>3476.6499999999996</v>
      </c>
    </row>
    <row r="132" spans="1:13" ht="14.4" customHeight="1" x14ac:dyDescent="0.3">
      <c r="A132" s="726" t="s">
        <v>797</v>
      </c>
      <c r="B132" s="727" t="s">
        <v>731</v>
      </c>
      <c r="C132" s="727" t="s">
        <v>740</v>
      </c>
      <c r="D132" s="727" t="s">
        <v>736</v>
      </c>
      <c r="E132" s="727" t="s">
        <v>741</v>
      </c>
      <c r="F132" s="731"/>
      <c r="G132" s="731"/>
      <c r="H132" s="745">
        <v>0</v>
      </c>
      <c r="I132" s="731">
        <v>82</v>
      </c>
      <c r="J132" s="731">
        <v>6537.11</v>
      </c>
      <c r="K132" s="745">
        <v>1</v>
      </c>
      <c r="L132" s="731">
        <v>82</v>
      </c>
      <c r="M132" s="732">
        <v>6537.11</v>
      </c>
    </row>
    <row r="133" spans="1:13" ht="14.4" customHeight="1" x14ac:dyDescent="0.3">
      <c r="A133" s="726" t="s">
        <v>797</v>
      </c>
      <c r="B133" s="727" t="s">
        <v>731</v>
      </c>
      <c r="C133" s="727" t="s">
        <v>803</v>
      </c>
      <c r="D133" s="727" t="s">
        <v>733</v>
      </c>
      <c r="E133" s="727" t="s">
        <v>804</v>
      </c>
      <c r="F133" s="731"/>
      <c r="G133" s="731"/>
      <c r="H133" s="745">
        <v>0</v>
      </c>
      <c r="I133" s="731">
        <v>7</v>
      </c>
      <c r="J133" s="731">
        <v>426.5</v>
      </c>
      <c r="K133" s="745">
        <v>1</v>
      </c>
      <c r="L133" s="731">
        <v>7</v>
      </c>
      <c r="M133" s="732">
        <v>426.5</v>
      </c>
    </row>
    <row r="134" spans="1:13" ht="14.4" customHeight="1" x14ac:dyDescent="0.3">
      <c r="A134" s="726" t="s">
        <v>797</v>
      </c>
      <c r="B134" s="727" t="s">
        <v>731</v>
      </c>
      <c r="C134" s="727" t="s">
        <v>805</v>
      </c>
      <c r="D134" s="727" t="s">
        <v>733</v>
      </c>
      <c r="E134" s="727" t="s">
        <v>737</v>
      </c>
      <c r="F134" s="731">
        <v>12</v>
      </c>
      <c r="G134" s="731">
        <v>1198.26</v>
      </c>
      <c r="H134" s="745">
        <v>1</v>
      </c>
      <c r="I134" s="731"/>
      <c r="J134" s="731"/>
      <c r="K134" s="745">
        <v>0</v>
      </c>
      <c r="L134" s="731">
        <v>12</v>
      </c>
      <c r="M134" s="732">
        <v>1198.26</v>
      </c>
    </row>
    <row r="135" spans="1:13" ht="14.4" customHeight="1" x14ac:dyDescent="0.3">
      <c r="A135" s="726" t="s">
        <v>797</v>
      </c>
      <c r="B135" s="727" t="s">
        <v>731</v>
      </c>
      <c r="C135" s="727" t="s">
        <v>742</v>
      </c>
      <c r="D135" s="727" t="s">
        <v>733</v>
      </c>
      <c r="E135" s="727" t="s">
        <v>739</v>
      </c>
      <c r="F135" s="731"/>
      <c r="G135" s="731"/>
      <c r="H135" s="745">
        <v>0</v>
      </c>
      <c r="I135" s="731">
        <v>1</v>
      </c>
      <c r="J135" s="731">
        <v>46.07</v>
      </c>
      <c r="K135" s="745">
        <v>1</v>
      </c>
      <c r="L135" s="731">
        <v>1</v>
      </c>
      <c r="M135" s="732">
        <v>46.07</v>
      </c>
    </row>
    <row r="136" spans="1:13" ht="14.4" customHeight="1" x14ac:dyDescent="0.3">
      <c r="A136" s="726" t="s">
        <v>797</v>
      </c>
      <c r="B136" s="727" t="s">
        <v>731</v>
      </c>
      <c r="C136" s="727" t="s">
        <v>817</v>
      </c>
      <c r="D136" s="727" t="s">
        <v>733</v>
      </c>
      <c r="E136" s="727" t="s">
        <v>802</v>
      </c>
      <c r="F136" s="731"/>
      <c r="G136" s="731"/>
      <c r="H136" s="745">
        <v>0</v>
      </c>
      <c r="I136" s="731">
        <v>8</v>
      </c>
      <c r="J136" s="731">
        <v>948.32</v>
      </c>
      <c r="K136" s="745">
        <v>1</v>
      </c>
      <c r="L136" s="731">
        <v>8</v>
      </c>
      <c r="M136" s="732">
        <v>948.32</v>
      </c>
    </row>
    <row r="137" spans="1:13" ht="14.4" customHeight="1" x14ac:dyDescent="0.3">
      <c r="A137" s="726" t="s">
        <v>797</v>
      </c>
      <c r="B137" s="727" t="s">
        <v>731</v>
      </c>
      <c r="C137" s="727" t="s">
        <v>806</v>
      </c>
      <c r="D137" s="727" t="s">
        <v>733</v>
      </c>
      <c r="E137" s="727" t="s">
        <v>807</v>
      </c>
      <c r="F137" s="731">
        <v>22</v>
      </c>
      <c r="G137" s="731">
        <v>1764.41</v>
      </c>
      <c r="H137" s="745">
        <v>1</v>
      </c>
      <c r="I137" s="731"/>
      <c r="J137" s="731"/>
      <c r="K137" s="745">
        <v>0</v>
      </c>
      <c r="L137" s="731">
        <v>22</v>
      </c>
      <c r="M137" s="732">
        <v>1764.41</v>
      </c>
    </row>
    <row r="138" spans="1:13" ht="14.4" customHeight="1" x14ac:dyDescent="0.3">
      <c r="A138" s="726" t="s">
        <v>797</v>
      </c>
      <c r="B138" s="727" t="s">
        <v>731</v>
      </c>
      <c r="C138" s="727" t="s">
        <v>801</v>
      </c>
      <c r="D138" s="727" t="s">
        <v>736</v>
      </c>
      <c r="E138" s="727" t="s">
        <v>802</v>
      </c>
      <c r="F138" s="731"/>
      <c r="G138" s="731"/>
      <c r="H138" s="745">
        <v>0</v>
      </c>
      <c r="I138" s="731">
        <v>74</v>
      </c>
      <c r="J138" s="731">
        <v>8856.99</v>
      </c>
      <c r="K138" s="745">
        <v>1</v>
      </c>
      <c r="L138" s="731">
        <v>74</v>
      </c>
      <c r="M138" s="732">
        <v>8856.99</v>
      </c>
    </row>
    <row r="139" spans="1:13" ht="14.4" customHeight="1" x14ac:dyDescent="0.3">
      <c r="A139" s="726" t="s">
        <v>797</v>
      </c>
      <c r="B139" s="727" t="s">
        <v>731</v>
      </c>
      <c r="C139" s="727" t="s">
        <v>841</v>
      </c>
      <c r="D139" s="727" t="s">
        <v>736</v>
      </c>
      <c r="E139" s="727" t="s">
        <v>804</v>
      </c>
      <c r="F139" s="731"/>
      <c r="G139" s="731"/>
      <c r="H139" s="745">
        <v>0</v>
      </c>
      <c r="I139" s="731">
        <v>5</v>
      </c>
      <c r="J139" s="731">
        <v>304.09000000000003</v>
      </c>
      <c r="K139" s="745">
        <v>1</v>
      </c>
      <c r="L139" s="731">
        <v>5</v>
      </c>
      <c r="M139" s="732">
        <v>304.09000000000003</v>
      </c>
    </row>
    <row r="140" spans="1:13" ht="14.4" customHeight="1" x14ac:dyDescent="0.3">
      <c r="A140" s="726" t="s">
        <v>797</v>
      </c>
      <c r="B140" s="727" t="s">
        <v>731</v>
      </c>
      <c r="C140" s="727" t="s">
        <v>738</v>
      </c>
      <c r="D140" s="727" t="s">
        <v>736</v>
      </c>
      <c r="E140" s="727" t="s">
        <v>739</v>
      </c>
      <c r="F140" s="731"/>
      <c r="G140" s="731"/>
      <c r="H140" s="745">
        <v>0</v>
      </c>
      <c r="I140" s="731">
        <v>5</v>
      </c>
      <c r="J140" s="731">
        <v>230.35000000000002</v>
      </c>
      <c r="K140" s="745">
        <v>1</v>
      </c>
      <c r="L140" s="731">
        <v>5</v>
      </c>
      <c r="M140" s="732">
        <v>230.35000000000002</v>
      </c>
    </row>
    <row r="141" spans="1:13" ht="14.4" customHeight="1" x14ac:dyDescent="0.3">
      <c r="A141" s="726" t="s">
        <v>797</v>
      </c>
      <c r="B141" s="727" t="s">
        <v>731</v>
      </c>
      <c r="C141" s="727" t="s">
        <v>818</v>
      </c>
      <c r="D141" s="727" t="s">
        <v>819</v>
      </c>
      <c r="E141" s="727" t="s">
        <v>741</v>
      </c>
      <c r="F141" s="731">
        <v>5</v>
      </c>
      <c r="G141" s="731">
        <v>395.15</v>
      </c>
      <c r="H141" s="745">
        <v>1</v>
      </c>
      <c r="I141" s="731"/>
      <c r="J141" s="731"/>
      <c r="K141" s="745">
        <v>0</v>
      </c>
      <c r="L141" s="731">
        <v>5</v>
      </c>
      <c r="M141" s="732">
        <v>395.15</v>
      </c>
    </row>
    <row r="142" spans="1:13" ht="14.4" customHeight="1" x14ac:dyDescent="0.3">
      <c r="A142" s="726" t="s">
        <v>797</v>
      </c>
      <c r="B142" s="727" t="s">
        <v>731</v>
      </c>
      <c r="C142" s="727" t="s">
        <v>1169</v>
      </c>
      <c r="D142" s="727" t="s">
        <v>736</v>
      </c>
      <c r="E142" s="727" t="s">
        <v>1170</v>
      </c>
      <c r="F142" s="731">
        <v>1</v>
      </c>
      <c r="G142" s="731">
        <v>0</v>
      </c>
      <c r="H142" s="745"/>
      <c r="I142" s="731"/>
      <c r="J142" s="731"/>
      <c r="K142" s="745"/>
      <c r="L142" s="731">
        <v>1</v>
      </c>
      <c r="M142" s="732">
        <v>0</v>
      </c>
    </row>
    <row r="143" spans="1:13" ht="14.4" customHeight="1" x14ac:dyDescent="0.3">
      <c r="A143" s="726" t="s">
        <v>797</v>
      </c>
      <c r="B143" s="727" t="s">
        <v>1231</v>
      </c>
      <c r="C143" s="727" t="s">
        <v>1184</v>
      </c>
      <c r="D143" s="727" t="s">
        <v>1185</v>
      </c>
      <c r="E143" s="727" t="s">
        <v>1186</v>
      </c>
      <c r="F143" s="731"/>
      <c r="G143" s="731"/>
      <c r="H143" s="745">
        <v>0</v>
      </c>
      <c r="I143" s="731">
        <v>1</v>
      </c>
      <c r="J143" s="731">
        <v>145.15</v>
      </c>
      <c r="K143" s="745">
        <v>1</v>
      </c>
      <c r="L143" s="731">
        <v>1</v>
      </c>
      <c r="M143" s="732">
        <v>145.15</v>
      </c>
    </row>
    <row r="144" spans="1:13" ht="14.4" customHeight="1" x14ac:dyDescent="0.3">
      <c r="A144" s="726" t="s">
        <v>797</v>
      </c>
      <c r="B144" s="727" t="s">
        <v>750</v>
      </c>
      <c r="C144" s="727" t="s">
        <v>939</v>
      </c>
      <c r="D144" s="727" t="s">
        <v>940</v>
      </c>
      <c r="E144" s="727" t="s">
        <v>752</v>
      </c>
      <c r="F144" s="731">
        <v>1</v>
      </c>
      <c r="G144" s="731">
        <v>0</v>
      </c>
      <c r="H144" s="745"/>
      <c r="I144" s="731"/>
      <c r="J144" s="731"/>
      <c r="K144" s="745"/>
      <c r="L144" s="731">
        <v>1</v>
      </c>
      <c r="M144" s="732">
        <v>0</v>
      </c>
    </row>
    <row r="145" spans="1:13" ht="14.4" customHeight="1" x14ac:dyDescent="0.3">
      <c r="A145" s="726" t="s">
        <v>797</v>
      </c>
      <c r="B145" s="727" t="s">
        <v>1225</v>
      </c>
      <c r="C145" s="727" t="s">
        <v>1162</v>
      </c>
      <c r="D145" s="727" t="s">
        <v>1163</v>
      </c>
      <c r="E145" s="727" t="s">
        <v>1068</v>
      </c>
      <c r="F145" s="731">
        <v>1</v>
      </c>
      <c r="G145" s="731">
        <v>115.26</v>
      </c>
      <c r="H145" s="745">
        <v>1</v>
      </c>
      <c r="I145" s="731"/>
      <c r="J145" s="731"/>
      <c r="K145" s="745">
        <v>0</v>
      </c>
      <c r="L145" s="731">
        <v>1</v>
      </c>
      <c r="M145" s="732">
        <v>115.26</v>
      </c>
    </row>
    <row r="146" spans="1:13" ht="14.4" customHeight="1" thickBot="1" x14ac:dyDescent="0.35">
      <c r="A146" s="733" t="s">
        <v>797</v>
      </c>
      <c r="B146" s="734" t="s">
        <v>1232</v>
      </c>
      <c r="C146" s="734" t="s">
        <v>1166</v>
      </c>
      <c r="D146" s="734" t="s">
        <v>1167</v>
      </c>
      <c r="E146" s="734" t="s">
        <v>1168</v>
      </c>
      <c r="F146" s="738"/>
      <c r="G146" s="738"/>
      <c r="H146" s="746">
        <v>0</v>
      </c>
      <c r="I146" s="738">
        <v>1</v>
      </c>
      <c r="J146" s="738">
        <v>207.45</v>
      </c>
      <c r="K146" s="746">
        <v>1</v>
      </c>
      <c r="L146" s="738">
        <v>1</v>
      </c>
      <c r="M146" s="739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536</v>
      </c>
      <c r="B5" s="709" t="s">
        <v>537</v>
      </c>
      <c r="C5" s="710" t="s">
        <v>538</v>
      </c>
      <c r="D5" s="710" t="s">
        <v>538</v>
      </c>
      <c r="E5" s="710"/>
      <c r="F5" s="710" t="s">
        <v>538</v>
      </c>
      <c r="G5" s="710" t="s">
        <v>538</v>
      </c>
      <c r="H5" s="710" t="s">
        <v>538</v>
      </c>
      <c r="I5" s="711" t="s">
        <v>538</v>
      </c>
      <c r="J5" s="712" t="s">
        <v>74</v>
      </c>
    </row>
    <row r="6" spans="1:10" ht="14.4" customHeight="1" x14ac:dyDescent="0.3">
      <c r="A6" s="708" t="s">
        <v>536</v>
      </c>
      <c r="B6" s="709" t="s">
        <v>1234</v>
      </c>
      <c r="C6" s="710">
        <v>0</v>
      </c>
      <c r="D6" s="710">
        <v>0.2165</v>
      </c>
      <c r="E6" s="710"/>
      <c r="F6" s="710">
        <v>0</v>
      </c>
      <c r="G6" s="710">
        <v>0.12537447357177733</v>
      </c>
      <c r="H6" s="710">
        <v>-0.12537447357177733</v>
      </c>
      <c r="I6" s="711">
        <v>0</v>
      </c>
      <c r="J6" s="712" t="s">
        <v>1</v>
      </c>
    </row>
    <row r="7" spans="1:10" ht="14.4" customHeight="1" x14ac:dyDescent="0.3">
      <c r="A7" s="708" t="s">
        <v>536</v>
      </c>
      <c r="B7" s="709" t="s">
        <v>1235</v>
      </c>
      <c r="C7" s="710">
        <v>0</v>
      </c>
      <c r="D7" s="710">
        <v>0.27224999999999999</v>
      </c>
      <c r="E7" s="710"/>
      <c r="F7" s="710">
        <v>0</v>
      </c>
      <c r="G7" s="710">
        <v>0.15398178100585938</v>
      </c>
      <c r="H7" s="710">
        <v>-0.15398178100585938</v>
      </c>
      <c r="I7" s="711">
        <v>0</v>
      </c>
      <c r="J7" s="712" t="s">
        <v>1</v>
      </c>
    </row>
    <row r="8" spans="1:10" ht="14.4" customHeight="1" x14ac:dyDescent="0.3">
      <c r="A8" s="708" t="s">
        <v>536</v>
      </c>
      <c r="B8" s="709" t="s">
        <v>1236</v>
      </c>
      <c r="C8" s="710">
        <v>18.273389999999999</v>
      </c>
      <c r="D8" s="710">
        <v>20.578300000000002</v>
      </c>
      <c r="E8" s="710"/>
      <c r="F8" s="710">
        <v>21.991540000000001</v>
      </c>
      <c r="G8" s="710">
        <v>20.416666503906249</v>
      </c>
      <c r="H8" s="710">
        <v>1.5748734960937512</v>
      </c>
      <c r="I8" s="711">
        <v>1.077136661648092</v>
      </c>
      <c r="J8" s="712" t="s">
        <v>1</v>
      </c>
    </row>
    <row r="9" spans="1:10" ht="14.4" customHeight="1" x14ac:dyDescent="0.3">
      <c r="A9" s="708" t="s">
        <v>536</v>
      </c>
      <c r="B9" s="709" t="s">
        <v>1237</v>
      </c>
      <c r="C9" s="710">
        <v>757.73992999999996</v>
      </c>
      <c r="D9" s="710">
        <v>1614.9034700000002</v>
      </c>
      <c r="E9" s="710"/>
      <c r="F9" s="710">
        <v>1666.7560200000003</v>
      </c>
      <c r="G9" s="710">
        <v>1682.9167666015624</v>
      </c>
      <c r="H9" s="710">
        <v>-16.160746601562096</v>
      </c>
      <c r="I9" s="711">
        <v>0.99039718010879607</v>
      </c>
      <c r="J9" s="712" t="s">
        <v>1</v>
      </c>
    </row>
    <row r="10" spans="1:10" ht="14.4" customHeight="1" x14ac:dyDescent="0.3">
      <c r="A10" s="708" t="s">
        <v>536</v>
      </c>
      <c r="B10" s="709" t="s">
        <v>1238</v>
      </c>
      <c r="C10" s="710">
        <v>0</v>
      </c>
      <c r="D10" s="710">
        <v>0</v>
      </c>
      <c r="E10" s="710"/>
      <c r="F10" s="710">
        <v>21.373440000000002</v>
      </c>
      <c r="G10" s="710">
        <v>0</v>
      </c>
      <c r="H10" s="710">
        <v>21.373440000000002</v>
      </c>
      <c r="I10" s="711" t="s">
        <v>538</v>
      </c>
      <c r="J10" s="712" t="s">
        <v>1</v>
      </c>
    </row>
    <row r="11" spans="1:10" ht="14.4" customHeight="1" x14ac:dyDescent="0.3">
      <c r="A11" s="708" t="s">
        <v>536</v>
      </c>
      <c r="B11" s="709" t="s">
        <v>1239</v>
      </c>
      <c r="C11" s="710">
        <v>5.77</v>
      </c>
      <c r="D11" s="710">
        <v>5.016</v>
      </c>
      <c r="E11" s="710"/>
      <c r="F11" s="710">
        <v>4.6345100000000006</v>
      </c>
      <c r="G11" s="710">
        <v>5.8333335571289071</v>
      </c>
      <c r="H11" s="710">
        <v>-1.1988235571289065</v>
      </c>
      <c r="I11" s="711">
        <v>0.79448739809095503</v>
      </c>
      <c r="J11" s="712" t="s">
        <v>1</v>
      </c>
    </row>
    <row r="12" spans="1:10" ht="14.4" customHeight="1" x14ac:dyDescent="0.3">
      <c r="A12" s="708" t="s">
        <v>536</v>
      </c>
      <c r="B12" s="709" t="s">
        <v>1240</v>
      </c>
      <c r="C12" s="710">
        <v>38.635240000000003</v>
      </c>
      <c r="D12" s="710">
        <v>31.747930000000004</v>
      </c>
      <c r="E12" s="710"/>
      <c r="F12" s="710">
        <v>32.25806</v>
      </c>
      <c r="G12" s="710">
        <v>37.916667968749998</v>
      </c>
      <c r="H12" s="710">
        <v>-5.6586079687499975</v>
      </c>
      <c r="I12" s="711">
        <v>0.85076199276229425</v>
      </c>
      <c r="J12" s="712" t="s">
        <v>1</v>
      </c>
    </row>
    <row r="13" spans="1:10" ht="14.4" customHeight="1" x14ac:dyDescent="0.3">
      <c r="A13" s="708" t="s">
        <v>536</v>
      </c>
      <c r="B13" s="709" t="s">
        <v>1241</v>
      </c>
      <c r="C13" s="710">
        <v>0</v>
      </c>
      <c r="D13" s="710">
        <v>0</v>
      </c>
      <c r="E13" s="710"/>
      <c r="F13" s="710">
        <v>6.2439999999999996E-2</v>
      </c>
      <c r="G13" s="710">
        <v>0</v>
      </c>
      <c r="H13" s="710">
        <v>6.2439999999999996E-2</v>
      </c>
      <c r="I13" s="711" t="s">
        <v>538</v>
      </c>
      <c r="J13" s="712" t="s">
        <v>1</v>
      </c>
    </row>
    <row r="14" spans="1:10" ht="14.4" customHeight="1" x14ac:dyDescent="0.3">
      <c r="A14" s="708" t="s">
        <v>536</v>
      </c>
      <c r="B14" s="709" t="s">
        <v>545</v>
      </c>
      <c r="C14" s="710">
        <v>820.41855999999984</v>
      </c>
      <c r="D14" s="710">
        <v>1672.7344500000004</v>
      </c>
      <c r="E14" s="710"/>
      <c r="F14" s="710">
        <v>1747.0760100000005</v>
      </c>
      <c r="G14" s="710">
        <v>1747.3627908859253</v>
      </c>
      <c r="H14" s="710">
        <v>-0.28678088592482709</v>
      </c>
      <c r="I14" s="711">
        <v>0.99983587787984229</v>
      </c>
      <c r="J14" s="712" t="s">
        <v>546</v>
      </c>
    </row>
    <row r="16" spans="1:10" ht="14.4" customHeight="1" x14ac:dyDescent="0.3">
      <c r="A16" s="708" t="s">
        <v>536</v>
      </c>
      <c r="B16" s="709" t="s">
        <v>537</v>
      </c>
      <c r="C16" s="710" t="s">
        <v>538</v>
      </c>
      <c r="D16" s="710" t="s">
        <v>538</v>
      </c>
      <c r="E16" s="710"/>
      <c r="F16" s="710" t="s">
        <v>538</v>
      </c>
      <c r="G16" s="710" t="s">
        <v>538</v>
      </c>
      <c r="H16" s="710" t="s">
        <v>538</v>
      </c>
      <c r="I16" s="711" t="s">
        <v>538</v>
      </c>
      <c r="J16" s="712" t="s">
        <v>74</v>
      </c>
    </row>
    <row r="17" spans="1:10" ht="14.4" customHeight="1" x14ac:dyDescent="0.3">
      <c r="A17" s="708" t="s">
        <v>1242</v>
      </c>
      <c r="B17" s="709" t="s">
        <v>1243</v>
      </c>
      <c r="C17" s="710" t="s">
        <v>538</v>
      </c>
      <c r="D17" s="710" t="s">
        <v>538</v>
      </c>
      <c r="E17" s="710"/>
      <c r="F17" s="710" t="s">
        <v>538</v>
      </c>
      <c r="G17" s="710" t="s">
        <v>538</v>
      </c>
      <c r="H17" s="710" t="s">
        <v>538</v>
      </c>
      <c r="I17" s="711" t="s">
        <v>538</v>
      </c>
      <c r="J17" s="712" t="s">
        <v>0</v>
      </c>
    </row>
    <row r="18" spans="1:10" ht="14.4" customHeight="1" x14ac:dyDescent="0.3">
      <c r="A18" s="708" t="s">
        <v>1242</v>
      </c>
      <c r="B18" s="709" t="s">
        <v>1234</v>
      </c>
      <c r="C18" s="710">
        <v>0</v>
      </c>
      <c r="D18" s="710">
        <v>0</v>
      </c>
      <c r="E18" s="710"/>
      <c r="F18" s="710">
        <v>0</v>
      </c>
      <c r="G18" s="710">
        <v>0</v>
      </c>
      <c r="H18" s="710">
        <v>0</v>
      </c>
      <c r="I18" s="711" t="s">
        <v>538</v>
      </c>
      <c r="J18" s="712" t="s">
        <v>1</v>
      </c>
    </row>
    <row r="19" spans="1:10" ht="14.4" customHeight="1" x14ac:dyDescent="0.3">
      <c r="A19" s="708" t="s">
        <v>1242</v>
      </c>
      <c r="B19" s="709" t="s">
        <v>1244</v>
      </c>
      <c r="C19" s="710">
        <v>0</v>
      </c>
      <c r="D19" s="710">
        <v>0</v>
      </c>
      <c r="E19" s="710"/>
      <c r="F19" s="710">
        <v>0</v>
      </c>
      <c r="G19" s="710">
        <v>0</v>
      </c>
      <c r="H19" s="710">
        <v>0</v>
      </c>
      <c r="I19" s="711" t="s">
        <v>538</v>
      </c>
      <c r="J19" s="712" t="s">
        <v>550</v>
      </c>
    </row>
    <row r="20" spans="1:10" ht="14.4" customHeight="1" x14ac:dyDescent="0.3">
      <c r="A20" s="708" t="s">
        <v>538</v>
      </c>
      <c r="B20" s="709" t="s">
        <v>538</v>
      </c>
      <c r="C20" s="710" t="s">
        <v>538</v>
      </c>
      <c r="D20" s="710" t="s">
        <v>538</v>
      </c>
      <c r="E20" s="710"/>
      <c r="F20" s="710" t="s">
        <v>538</v>
      </c>
      <c r="G20" s="710" t="s">
        <v>538</v>
      </c>
      <c r="H20" s="710" t="s">
        <v>538</v>
      </c>
      <c r="I20" s="711" t="s">
        <v>538</v>
      </c>
      <c r="J20" s="712" t="s">
        <v>551</v>
      </c>
    </row>
    <row r="21" spans="1:10" ht="14.4" customHeight="1" x14ac:dyDescent="0.3">
      <c r="A21" s="708" t="s">
        <v>1245</v>
      </c>
      <c r="B21" s="709" t="s">
        <v>1246</v>
      </c>
      <c r="C21" s="710" t="s">
        <v>538</v>
      </c>
      <c r="D21" s="710" t="s">
        <v>538</v>
      </c>
      <c r="E21" s="710"/>
      <c r="F21" s="710" t="s">
        <v>538</v>
      </c>
      <c r="G21" s="710" t="s">
        <v>538</v>
      </c>
      <c r="H21" s="710" t="s">
        <v>538</v>
      </c>
      <c r="I21" s="711" t="s">
        <v>538</v>
      </c>
      <c r="J21" s="712" t="s">
        <v>0</v>
      </c>
    </row>
    <row r="22" spans="1:10" ht="14.4" customHeight="1" x14ac:dyDescent="0.3">
      <c r="A22" s="708" t="s">
        <v>1245</v>
      </c>
      <c r="B22" s="709" t="s">
        <v>1234</v>
      </c>
      <c r="C22" s="710">
        <v>0</v>
      </c>
      <c r="D22" s="710">
        <v>0</v>
      </c>
      <c r="E22" s="710"/>
      <c r="F22" s="710">
        <v>0</v>
      </c>
      <c r="G22" s="710">
        <v>0</v>
      </c>
      <c r="H22" s="710">
        <v>0</v>
      </c>
      <c r="I22" s="711" t="s">
        <v>538</v>
      </c>
      <c r="J22" s="712" t="s">
        <v>1</v>
      </c>
    </row>
    <row r="23" spans="1:10" ht="14.4" customHeight="1" x14ac:dyDescent="0.3">
      <c r="A23" s="708" t="s">
        <v>1245</v>
      </c>
      <c r="B23" s="709" t="s">
        <v>1247</v>
      </c>
      <c r="C23" s="710">
        <v>0</v>
      </c>
      <c r="D23" s="710">
        <v>0</v>
      </c>
      <c r="E23" s="710"/>
      <c r="F23" s="710">
        <v>0</v>
      </c>
      <c r="G23" s="710">
        <v>0</v>
      </c>
      <c r="H23" s="710">
        <v>0</v>
      </c>
      <c r="I23" s="711" t="s">
        <v>538</v>
      </c>
      <c r="J23" s="712" t="s">
        <v>550</v>
      </c>
    </row>
    <row r="24" spans="1:10" ht="14.4" customHeight="1" x14ac:dyDescent="0.3">
      <c r="A24" s="708" t="s">
        <v>538</v>
      </c>
      <c r="B24" s="709" t="s">
        <v>538</v>
      </c>
      <c r="C24" s="710" t="s">
        <v>538</v>
      </c>
      <c r="D24" s="710" t="s">
        <v>538</v>
      </c>
      <c r="E24" s="710"/>
      <c r="F24" s="710" t="s">
        <v>538</v>
      </c>
      <c r="G24" s="710" t="s">
        <v>538</v>
      </c>
      <c r="H24" s="710" t="s">
        <v>538</v>
      </c>
      <c r="I24" s="711" t="s">
        <v>538</v>
      </c>
      <c r="J24" s="712" t="s">
        <v>551</v>
      </c>
    </row>
    <row r="25" spans="1:10" ht="14.4" customHeight="1" x14ac:dyDescent="0.3">
      <c r="A25" s="708" t="s">
        <v>547</v>
      </c>
      <c r="B25" s="709" t="s">
        <v>548</v>
      </c>
      <c r="C25" s="710" t="s">
        <v>538</v>
      </c>
      <c r="D25" s="710" t="s">
        <v>538</v>
      </c>
      <c r="E25" s="710"/>
      <c r="F25" s="710" t="s">
        <v>538</v>
      </c>
      <c r="G25" s="710" t="s">
        <v>538</v>
      </c>
      <c r="H25" s="710" t="s">
        <v>538</v>
      </c>
      <c r="I25" s="711" t="s">
        <v>538</v>
      </c>
      <c r="J25" s="712" t="s">
        <v>0</v>
      </c>
    </row>
    <row r="26" spans="1:10" ht="14.4" customHeight="1" x14ac:dyDescent="0.3">
      <c r="A26" s="708" t="s">
        <v>547</v>
      </c>
      <c r="B26" s="709" t="s">
        <v>1234</v>
      </c>
      <c r="C26" s="710">
        <v>0</v>
      </c>
      <c r="D26" s="710">
        <v>0</v>
      </c>
      <c r="E26" s="710"/>
      <c r="F26" s="710">
        <v>0</v>
      </c>
      <c r="G26" s="710">
        <v>0</v>
      </c>
      <c r="H26" s="710">
        <v>0</v>
      </c>
      <c r="I26" s="711" t="s">
        <v>538</v>
      </c>
      <c r="J26" s="712" t="s">
        <v>1</v>
      </c>
    </row>
    <row r="27" spans="1:10" ht="14.4" customHeight="1" x14ac:dyDescent="0.3">
      <c r="A27" s="708" t="s">
        <v>547</v>
      </c>
      <c r="B27" s="709" t="s">
        <v>1236</v>
      </c>
      <c r="C27" s="710">
        <v>0.80247999999999997</v>
      </c>
      <c r="D27" s="710">
        <v>3.3644000000000007</v>
      </c>
      <c r="E27" s="710"/>
      <c r="F27" s="710">
        <v>4.2208099999999993</v>
      </c>
      <c r="G27" s="710">
        <v>3</v>
      </c>
      <c r="H27" s="710">
        <v>1.2208099999999993</v>
      </c>
      <c r="I27" s="711">
        <v>1.4069366666666665</v>
      </c>
      <c r="J27" s="712" t="s">
        <v>1</v>
      </c>
    </row>
    <row r="28" spans="1:10" ht="14.4" customHeight="1" x14ac:dyDescent="0.3">
      <c r="A28" s="708" t="s">
        <v>547</v>
      </c>
      <c r="B28" s="709" t="s">
        <v>1237</v>
      </c>
      <c r="C28" s="710">
        <v>5.4252000000000002</v>
      </c>
      <c r="D28" s="710">
        <v>7.5588099999999994</v>
      </c>
      <c r="E28" s="710"/>
      <c r="F28" s="710">
        <v>7.73651</v>
      </c>
      <c r="G28" s="710">
        <v>10</v>
      </c>
      <c r="H28" s="710">
        <v>-2.26349</v>
      </c>
      <c r="I28" s="711">
        <v>0.77365099999999998</v>
      </c>
      <c r="J28" s="712" t="s">
        <v>1</v>
      </c>
    </row>
    <row r="29" spans="1:10" ht="14.4" customHeight="1" x14ac:dyDescent="0.3">
      <c r="A29" s="708" t="s">
        <v>547</v>
      </c>
      <c r="B29" s="709" t="s">
        <v>1239</v>
      </c>
      <c r="C29" s="710">
        <v>2.69</v>
      </c>
      <c r="D29" s="710">
        <v>1.6830000000000001</v>
      </c>
      <c r="E29" s="710"/>
      <c r="F29" s="710">
        <v>2.7949999999999999</v>
      </c>
      <c r="G29" s="710">
        <v>2</v>
      </c>
      <c r="H29" s="710">
        <v>0.79499999999999993</v>
      </c>
      <c r="I29" s="711">
        <v>1.3975</v>
      </c>
      <c r="J29" s="712" t="s">
        <v>1</v>
      </c>
    </row>
    <row r="30" spans="1:10" ht="14.4" customHeight="1" x14ac:dyDescent="0.3">
      <c r="A30" s="708" t="s">
        <v>547</v>
      </c>
      <c r="B30" s="709" t="s">
        <v>1240</v>
      </c>
      <c r="C30" s="710">
        <v>4.0199999999999996</v>
      </c>
      <c r="D30" s="710">
        <v>3.55</v>
      </c>
      <c r="E30" s="710"/>
      <c r="F30" s="710">
        <v>4.2779999999999996</v>
      </c>
      <c r="G30" s="710">
        <v>4</v>
      </c>
      <c r="H30" s="710">
        <v>0.27799999999999958</v>
      </c>
      <c r="I30" s="711">
        <v>1.0694999999999999</v>
      </c>
      <c r="J30" s="712" t="s">
        <v>1</v>
      </c>
    </row>
    <row r="31" spans="1:10" ht="14.4" customHeight="1" x14ac:dyDescent="0.3">
      <c r="A31" s="708" t="s">
        <v>547</v>
      </c>
      <c r="B31" s="709" t="s">
        <v>549</v>
      </c>
      <c r="C31" s="710">
        <v>12.93768</v>
      </c>
      <c r="D31" s="710">
        <v>16.156210000000002</v>
      </c>
      <c r="E31" s="710"/>
      <c r="F31" s="710">
        <v>19.03032</v>
      </c>
      <c r="G31" s="710">
        <v>19</v>
      </c>
      <c r="H31" s="710">
        <v>3.0319999999999681E-2</v>
      </c>
      <c r="I31" s="711">
        <v>1.0015957894736842</v>
      </c>
      <c r="J31" s="712" t="s">
        <v>550</v>
      </c>
    </row>
    <row r="32" spans="1:10" ht="14.4" customHeight="1" x14ac:dyDescent="0.3">
      <c r="A32" s="708" t="s">
        <v>538</v>
      </c>
      <c r="B32" s="709" t="s">
        <v>538</v>
      </c>
      <c r="C32" s="710" t="s">
        <v>538</v>
      </c>
      <c r="D32" s="710" t="s">
        <v>538</v>
      </c>
      <c r="E32" s="710"/>
      <c r="F32" s="710" t="s">
        <v>538</v>
      </c>
      <c r="G32" s="710" t="s">
        <v>538</v>
      </c>
      <c r="H32" s="710" t="s">
        <v>538</v>
      </c>
      <c r="I32" s="711" t="s">
        <v>538</v>
      </c>
      <c r="J32" s="712" t="s">
        <v>551</v>
      </c>
    </row>
    <row r="33" spans="1:10" ht="14.4" customHeight="1" x14ac:dyDescent="0.3">
      <c r="A33" s="708" t="s">
        <v>552</v>
      </c>
      <c r="B33" s="709" t="s">
        <v>553</v>
      </c>
      <c r="C33" s="710" t="s">
        <v>538</v>
      </c>
      <c r="D33" s="710" t="s">
        <v>538</v>
      </c>
      <c r="E33" s="710"/>
      <c r="F33" s="710" t="s">
        <v>538</v>
      </c>
      <c r="G33" s="710" t="s">
        <v>538</v>
      </c>
      <c r="H33" s="710" t="s">
        <v>538</v>
      </c>
      <c r="I33" s="711" t="s">
        <v>538</v>
      </c>
      <c r="J33" s="712" t="s">
        <v>0</v>
      </c>
    </row>
    <row r="34" spans="1:10" ht="14.4" customHeight="1" x14ac:dyDescent="0.3">
      <c r="A34" s="708" t="s">
        <v>552</v>
      </c>
      <c r="B34" s="709" t="s">
        <v>1234</v>
      </c>
      <c r="C34" s="710">
        <v>0</v>
      </c>
      <c r="D34" s="710">
        <v>0</v>
      </c>
      <c r="E34" s="710"/>
      <c r="F34" s="710">
        <v>0</v>
      </c>
      <c r="G34" s="710">
        <v>0</v>
      </c>
      <c r="H34" s="710">
        <v>0</v>
      </c>
      <c r="I34" s="711" t="s">
        <v>538</v>
      </c>
      <c r="J34" s="712" t="s">
        <v>1</v>
      </c>
    </row>
    <row r="35" spans="1:10" ht="14.4" customHeight="1" x14ac:dyDescent="0.3">
      <c r="A35" s="708" t="s">
        <v>552</v>
      </c>
      <c r="B35" s="709" t="s">
        <v>1235</v>
      </c>
      <c r="C35" s="710">
        <v>0</v>
      </c>
      <c r="D35" s="710">
        <v>9.0749999999999997E-2</v>
      </c>
      <c r="E35" s="710"/>
      <c r="F35" s="710">
        <v>0</v>
      </c>
      <c r="G35" s="710">
        <v>0</v>
      </c>
      <c r="H35" s="710">
        <v>0</v>
      </c>
      <c r="I35" s="711" t="s">
        <v>538</v>
      </c>
      <c r="J35" s="712" t="s">
        <v>1</v>
      </c>
    </row>
    <row r="36" spans="1:10" ht="14.4" customHeight="1" x14ac:dyDescent="0.3">
      <c r="A36" s="708" t="s">
        <v>552</v>
      </c>
      <c r="B36" s="709" t="s">
        <v>1236</v>
      </c>
      <c r="C36" s="710">
        <v>3.6562299999999999</v>
      </c>
      <c r="D36" s="710">
        <v>3.2289699999999999</v>
      </c>
      <c r="E36" s="710"/>
      <c r="F36" s="710">
        <v>4.7104200000000001</v>
      </c>
      <c r="G36" s="710">
        <v>3</v>
      </c>
      <c r="H36" s="710">
        <v>1.7104200000000001</v>
      </c>
      <c r="I36" s="711">
        <v>1.5701400000000001</v>
      </c>
      <c r="J36" s="712" t="s">
        <v>1</v>
      </c>
    </row>
    <row r="37" spans="1:10" ht="14.4" customHeight="1" x14ac:dyDescent="0.3">
      <c r="A37" s="708" t="s">
        <v>552</v>
      </c>
      <c r="B37" s="709" t="s">
        <v>1237</v>
      </c>
      <c r="C37" s="710">
        <v>72.027380000000008</v>
      </c>
      <c r="D37" s="710">
        <v>78.629919999999998</v>
      </c>
      <c r="E37" s="710"/>
      <c r="F37" s="710">
        <v>79.063919999999996</v>
      </c>
      <c r="G37" s="710">
        <v>83</v>
      </c>
      <c r="H37" s="710">
        <v>-3.936080000000004</v>
      </c>
      <c r="I37" s="711">
        <v>0.95257734939759031</v>
      </c>
      <c r="J37" s="712" t="s">
        <v>1</v>
      </c>
    </row>
    <row r="38" spans="1:10" ht="14.4" customHeight="1" x14ac:dyDescent="0.3">
      <c r="A38" s="708" t="s">
        <v>552</v>
      </c>
      <c r="B38" s="709" t="s">
        <v>1238</v>
      </c>
      <c r="C38" s="710">
        <v>0</v>
      </c>
      <c r="D38" s="710">
        <v>0</v>
      </c>
      <c r="E38" s="710"/>
      <c r="F38" s="710">
        <v>7.1243999999999996</v>
      </c>
      <c r="G38" s="710">
        <v>0</v>
      </c>
      <c r="H38" s="710">
        <v>7.1243999999999996</v>
      </c>
      <c r="I38" s="711" t="s">
        <v>538</v>
      </c>
      <c r="J38" s="712" t="s">
        <v>1</v>
      </c>
    </row>
    <row r="39" spans="1:10" ht="14.4" customHeight="1" x14ac:dyDescent="0.3">
      <c r="A39" s="708" t="s">
        <v>552</v>
      </c>
      <c r="B39" s="709" t="s">
        <v>1239</v>
      </c>
      <c r="C39" s="710">
        <v>1.22</v>
      </c>
      <c r="D39" s="710">
        <v>0.9</v>
      </c>
      <c r="E39" s="710"/>
      <c r="F39" s="710">
        <v>0.99551000000000001</v>
      </c>
      <c r="G39" s="710">
        <v>1</v>
      </c>
      <c r="H39" s="710">
        <v>-4.489999999999994E-3</v>
      </c>
      <c r="I39" s="711">
        <v>0.99551000000000001</v>
      </c>
      <c r="J39" s="712" t="s">
        <v>1</v>
      </c>
    </row>
    <row r="40" spans="1:10" ht="14.4" customHeight="1" x14ac:dyDescent="0.3">
      <c r="A40" s="708" t="s">
        <v>552</v>
      </c>
      <c r="B40" s="709" t="s">
        <v>1240</v>
      </c>
      <c r="C40" s="710">
        <v>12.7181</v>
      </c>
      <c r="D40" s="710">
        <v>10.48226</v>
      </c>
      <c r="E40" s="710"/>
      <c r="F40" s="710">
        <v>9.1687999999999992</v>
      </c>
      <c r="G40" s="710">
        <v>12</v>
      </c>
      <c r="H40" s="710">
        <v>-2.8312000000000008</v>
      </c>
      <c r="I40" s="711">
        <v>0.76406666666666656</v>
      </c>
      <c r="J40" s="712" t="s">
        <v>1</v>
      </c>
    </row>
    <row r="41" spans="1:10" ht="14.4" customHeight="1" x14ac:dyDescent="0.3">
      <c r="A41" s="708" t="s">
        <v>552</v>
      </c>
      <c r="B41" s="709" t="s">
        <v>1241</v>
      </c>
      <c r="C41" s="710">
        <v>0</v>
      </c>
      <c r="D41" s="710">
        <v>0</v>
      </c>
      <c r="E41" s="710"/>
      <c r="F41" s="710">
        <v>6.2439999999999996E-2</v>
      </c>
      <c r="G41" s="710">
        <v>0</v>
      </c>
      <c r="H41" s="710">
        <v>6.2439999999999996E-2</v>
      </c>
      <c r="I41" s="711" t="s">
        <v>538</v>
      </c>
      <c r="J41" s="712" t="s">
        <v>1</v>
      </c>
    </row>
    <row r="42" spans="1:10" ht="14.4" customHeight="1" x14ac:dyDescent="0.3">
      <c r="A42" s="708" t="s">
        <v>552</v>
      </c>
      <c r="B42" s="709" t="s">
        <v>554</v>
      </c>
      <c r="C42" s="710">
        <v>89.621710000000007</v>
      </c>
      <c r="D42" s="710">
        <v>93.331900000000005</v>
      </c>
      <c r="E42" s="710"/>
      <c r="F42" s="710">
        <v>101.12548999999999</v>
      </c>
      <c r="G42" s="710">
        <v>99</v>
      </c>
      <c r="H42" s="710">
        <v>2.125489999999985</v>
      </c>
      <c r="I42" s="711">
        <v>1.0214695959595959</v>
      </c>
      <c r="J42" s="712" t="s">
        <v>550</v>
      </c>
    </row>
    <row r="43" spans="1:10" ht="14.4" customHeight="1" x14ac:dyDescent="0.3">
      <c r="A43" s="708" t="s">
        <v>538</v>
      </c>
      <c r="B43" s="709" t="s">
        <v>538</v>
      </c>
      <c r="C43" s="710" t="s">
        <v>538</v>
      </c>
      <c r="D43" s="710" t="s">
        <v>538</v>
      </c>
      <c r="E43" s="710"/>
      <c r="F43" s="710" t="s">
        <v>538</v>
      </c>
      <c r="G43" s="710" t="s">
        <v>538</v>
      </c>
      <c r="H43" s="710" t="s">
        <v>538</v>
      </c>
      <c r="I43" s="711" t="s">
        <v>538</v>
      </c>
      <c r="J43" s="712" t="s">
        <v>551</v>
      </c>
    </row>
    <row r="44" spans="1:10" ht="14.4" customHeight="1" x14ac:dyDescent="0.3">
      <c r="A44" s="708" t="s">
        <v>555</v>
      </c>
      <c r="B44" s="709" t="s">
        <v>556</v>
      </c>
      <c r="C44" s="710" t="s">
        <v>538</v>
      </c>
      <c r="D44" s="710" t="s">
        <v>538</v>
      </c>
      <c r="E44" s="710"/>
      <c r="F44" s="710" t="s">
        <v>538</v>
      </c>
      <c r="G44" s="710" t="s">
        <v>538</v>
      </c>
      <c r="H44" s="710" t="s">
        <v>538</v>
      </c>
      <c r="I44" s="711" t="s">
        <v>538</v>
      </c>
      <c r="J44" s="712" t="s">
        <v>0</v>
      </c>
    </row>
    <row r="45" spans="1:10" ht="14.4" customHeight="1" x14ac:dyDescent="0.3">
      <c r="A45" s="708" t="s">
        <v>555</v>
      </c>
      <c r="B45" s="709" t="s">
        <v>1234</v>
      </c>
      <c r="C45" s="710">
        <v>0</v>
      </c>
      <c r="D45" s="710">
        <v>0.2165</v>
      </c>
      <c r="E45" s="710"/>
      <c r="F45" s="710">
        <v>0</v>
      </c>
      <c r="G45" s="710">
        <v>0</v>
      </c>
      <c r="H45" s="710">
        <v>0</v>
      </c>
      <c r="I45" s="711" t="s">
        <v>538</v>
      </c>
      <c r="J45" s="712" t="s">
        <v>1</v>
      </c>
    </row>
    <row r="46" spans="1:10" ht="14.4" customHeight="1" x14ac:dyDescent="0.3">
      <c r="A46" s="708" t="s">
        <v>555</v>
      </c>
      <c r="B46" s="709" t="s">
        <v>1235</v>
      </c>
      <c r="C46" s="710">
        <v>0</v>
      </c>
      <c r="D46" s="710">
        <v>0</v>
      </c>
      <c r="E46" s="710"/>
      <c r="F46" s="710">
        <v>0</v>
      </c>
      <c r="G46" s="710">
        <v>0</v>
      </c>
      <c r="H46" s="710">
        <v>0</v>
      </c>
      <c r="I46" s="711" t="s">
        <v>538</v>
      </c>
      <c r="J46" s="712" t="s">
        <v>1</v>
      </c>
    </row>
    <row r="47" spans="1:10" ht="14.4" customHeight="1" x14ac:dyDescent="0.3">
      <c r="A47" s="708" t="s">
        <v>555</v>
      </c>
      <c r="B47" s="709" t="s">
        <v>1236</v>
      </c>
      <c r="C47" s="710">
        <v>2.1738000000000004</v>
      </c>
      <c r="D47" s="710">
        <v>1.0412000000000001</v>
      </c>
      <c r="E47" s="710"/>
      <c r="F47" s="710">
        <v>3.7181500000000005</v>
      </c>
      <c r="G47" s="710">
        <v>1</v>
      </c>
      <c r="H47" s="710">
        <v>2.7181500000000005</v>
      </c>
      <c r="I47" s="711">
        <v>3.7181500000000005</v>
      </c>
      <c r="J47" s="712" t="s">
        <v>1</v>
      </c>
    </row>
    <row r="48" spans="1:10" ht="14.4" customHeight="1" x14ac:dyDescent="0.3">
      <c r="A48" s="708" t="s">
        <v>555</v>
      </c>
      <c r="B48" s="709" t="s">
        <v>1237</v>
      </c>
      <c r="C48" s="710">
        <v>2.242</v>
      </c>
      <c r="D48" s="710">
        <v>2.9824700000000002</v>
      </c>
      <c r="E48" s="710"/>
      <c r="F48" s="710">
        <v>3.7608800000000002</v>
      </c>
      <c r="G48" s="710">
        <v>3</v>
      </c>
      <c r="H48" s="710">
        <v>0.76088000000000022</v>
      </c>
      <c r="I48" s="711">
        <v>1.2536266666666667</v>
      </c>
      <c r="J48" s="712" t="s">
        <v>1</v>
      </c>
    </row>
    <row r="49" spans="1:10" ht="14.4" customHeight="1" x14ac:dyDescent="0.3">
      <c r="A49" s="708" t="s">
        <v>555</v>
      </c>
      <c r="B49" s="709" t="s">
        <v>1239</v>
      </c>
      <c r="C49" s="710">
        <v>0.69</v>
      </c>
      <c r="D49" s="710">
        <v>1.8</v>
      </c>
      <c r="E49" s="710"/>
      <c r="F49" s="710">
        <v>0.69399999999999995</v>
      </c>
      <c r="G49" s="710">
        <v>2</v>
      </c>
      <c r="H49" s="710">
        <v>-1.306</v>
      </c>
      <c r="I49" s="711">
        <v>0.34699999999999998</v>
      </c>
      <c r="J49" s="712" t="s">
        <v>1</v>
      </c>
    </row>
    <row r="50" spans="1:10" ht="14.4" customHeight="1" x14ac:dyDescent="0.3">
      <c r="A50" s="708" t="s">
        <v>555</v>
      </c>
      <c r="B50" s="709" t="s">
        <v>1240</v>
      </c>
      <c r="C50" s="710">
        <v>4.8686999999999996</v>
      </c>
      <c r="D50" s="710">
        <v>4.4020000000000001</v>
      </c>
      <c r="E50" s="710"/>
      <c r="F50" s="710">
        <v>2.8980000000000001</v>
      </c>
      <c r="G50" s="710">
        <v>5</v>
      </c>
      <c r="H50" s="710">
        <v>-2.1019999999999999</v>
      </c>
      <c r="I50" s="711">
        <v>0.5796</v>
      </c>
      <c r="J50" s="712" t="s">
        <v>1</v>
      </c>
    </row>
    <row r="51" spans="1:10" ht="14.4" customHeight="1" x14ac:dyDescent="0.3">
      <c r="A51" s="708" t="s">
        <v>555</v>
      </c>
      <c r="B51" s="709" t="s">
        <v>557</v>
      </c>
      <c r="C51" s="710">
        <v>9.974499999999999</v>
      </c>
      <c r="D51" s="710">
        <v>10.442170000000001</v>
      </c>
      <c r="E51" s="710"/>
      <c r="F51" s="710">
        <v>11.07103</v>
      </c>
      <c r="G51" s="710">
        <v>12</v>
      </c>
      <c r="H51" s="710">
        <v>-0.92896999999999963</v>
      </c>
      <c r="I51" s="711">
        <v>0.92258583333333333</v>
      </c>
      <c r="J51" s="712" t="s">
        <v>550</v>
      </c>
    </row>
    <row r="52" spans="1:10" ht="14.4" customHeight="1" x14ac:dyDescent="0.3">
      <c r="A52" s="708" t="s">
        <v>538</v>
      </c>
      <c r="B52" s="709" t="s">
        <v>538</v>
      </c>
      <c r="C52" s="710" t="s">
        <v>538</v>
      </c>
      <c r="D52" s="710" t="s">
        <v>538</v>
      </c>
      <c r="E52" s="710"/>
      <c r="F52" s="710" t="s">
        <v>538</v>
      </c>
      <c r="G52" s="710" t="s">
        <v>538</v>
      </c>
      <c r="H52" s="710" t="s">
        <v>538</v>
      </c>
      <c r="I52" s="711" t="s">
        <v>538</v>
      </c>
      <c r="J52" s="712" t="s">
        <v>551</v>
      </c>
    </row>
    <row r="53" spans="1:10" ht="14.4" customHeight="1" x14ac:dyDescent="0.3">
      <c r="A53" s="708" t="s">
        <v>558</v>
      </c>
      <c r="B53" s="709" t="s">
        <v>559</v>
      </c>
      <c r="C53" s="710" t="s">
        <v>538</v>
      </c>
      <c r="D53" s="710" t="s">
        <v>538</v>
      </c>
      <c r="E53" s="710"/>
      <c r="F53" s="710" t="s">
        <v>538</v>
      </c>
      <c r="G53" s="710" t="s">
        <v>538</v>
      </c>
      <c r="H53" s="710" t="s">
        <v>538</v>
      </c>
      <c r="I53" s="711" t="s">
        <v>538</v>
      </c>
      <c r="J53" s="712" t="s">
        <v>0</v>
      </c>
    </row>
    <row r="54" spans="1:10" ht="14.4" customHeight="1" x14ac:dyDescent="0.3">
      <c r="A54" s="708" t="s">
        <v>558</v>
      </c>
      <c r="B54" s="709" t="s">
        <v>1234</v>
      </c>
      <c r="C54" s="710">
        <v>0</v>
      </c>
      <c r="D54" s="710">
        <v>0</v>
      </c>
      <c r="E54" s="710"/>
      <c r="F54" s="710">
        <v>0</v>
      </c>
      <c r="G54" s="710">
        <v>0</v>
      </c>
      <c r="H54" s="710">
        <v>0</v>
      </c>
      <c r="I54" s="711" t="s">
        <v>538</v>
      </c>
      <c r="J54" s="712" t="s">
        <v>1</v>
      </c>
    </row>
    <row r="55" spans="1:10" ht="14.4" customHeight="1" x14ac:dyDescent="0.3">
      <c r="A55" s="708" t="s">
        <v>558</v>
      </c>
      <c r="B55" s="709" t="s">
        <v>1235</v>
      </c>
      <c r="C55" s="710">
        <v>0</v>
      </c>
      <c r="D55" s="710">
        <v>0.18149999999999999</v>
      </c>
      <c r="E55" s="710"/>
      <c r="F55" s="710">
        <v>0</v>
      </c>
      <c r="G55" s="710">
        <v>0</v>
      </c>
      <c r="H55" s="710">
        <v>0</v>
      </c>
      <c r="I55" s="711" t="s">
        <v>538</v>
      </c>
      <c r="J55" s="712" t="s">
        <v>1</v>
      </c>
    </row>
    <row r="56" spans="1:10" ht="14.4" customHeight="1" x14ac:dyDescent="0.3">
      <c r="A56" s="708" t="s">
        <v>558</v>
      </c>
      <c r="B56" s="709" t="s">
        <v>1236</v>
      </c>
      <c r="C56" s="710">
        <v>11.640879999999999</v>
      </c>
      <c r="D56" s="710">
        <v>12.943730000000002</v>
      </c>
      <c r="E56" s="710"/>
      <c r="F56" s="710">
        <v>9.3421600000000016</v>
      </c>
      <c r="G56" s="710">
        <v>13</v>
      </c>
      <c r="H56" s="710">
        <v>-3.6578399999999984</v>
      </c>
      <c r="I56" s="711">
        <v>0.71862769230769241</v>
      </c>
      <c r="J56" s="712" t="s">
        <v>1</v>
      </c>
    </row>
    <row r="57" spans="1:10" ht="14.4" customHeight="1" x14ac:dyDescent="0.3">
      <c r="A57" s="708" t="s">
        <v>558</v>
      </c>
      <c r="B57" s="709" t="s">
        <v>1237</v>
      </c>
      <c r="C57" s="710">
        <v>678.04534999999998</v>
      </c>
      <c r="D57" s="710">
        <v>1525.7322700000002</v>
      </c>
      <c r="E57" s="710"/>
      <c r="F57" s="710">
        <v>1576.1947100000002</v>
      </c>
      <c r="G57" s="710">
        <v>1587</v>
      </c>
      <c r="H57" s="710">
        <v>-10.805289999999786</v>
      </c>
      <c r="I57" s="711">
        <v>0.99319137366099575</v>
      </c>
      <c r="J57" s="712" t="s">
        <v>1</v>
      </c>
    </row>
    <row r="58" spans="1:10" ht="14.4" customHeight="1" x14ac:dyDescent="0.3">
      <c r="A58" s="708" t="s">
        <v>558</v>
      </c>
      <c r="B58" s="709" t="s">
        <v>1238</v>
      </c>
      <c r="C58" s="710">
        <v>0</v>
      </c>
      <c r="D58" s="710">
        <v>0</v>
      </c>
      <c r="E58" s="710"/>
      <c r="F58" s="710">
        <v>14.249040000000001</v>
      </c>
      <c r="G58" s="710">
        <v>0</v>
      </c>
      <c r="H58" s="710">
        <v>14.249040000000001</v>
      </c>
      <c r="I58" s="711" t="s">
        <v>538</v>
      </c>
      <c r="J58" s="712" t="s">
        <v>1</v>
      </c>
    </row>
    <row r="59" spans="1:10" ht="14.4" customHeight="1" x14ac:dyDescent="0.3">
      <c r="A59" s="708" t="s">
        <v>558</v>
      </c>
      <c r="B59" s="709" t="s">
        <v>1239</v>
      </c>
      <c r="C59" s="710">
        <v>1.17</v>
      </c>
      <c r="D59" s="710">
        <v>0.63300000000000001</v>
      </c>
      <c r="E59" s="710"/>
      <c r="F59" s="710">
        <v>0.15</v>
      </c>
      <c r="G59" s="710">
        <v>1</v>
      </c>
      <c r="H59" s="710">
        <v>-0.85</v>
      </c>
      <c r="I59" s="711">
        <v>0.15</v>
      </c>
      <c r="J59" s="712" t="s">
        <v>1</v>
      </c>
    </row>
    <row r="60" spans="1:10" ht="14.4" customHeight="1" x14ac:dyDescent="0.3">
      <c r="A60" s="708" t="s">
        <v>558</v>
      </c>
      <c r="B60" s="709" t="s">
        <v>1240</v>
      </c>
      <c r="C60" s="710">
        <v>17.028440000000003</v>
      </c>
      <c r="D60" s="710">
        <v>13.31367</v>
      </c>
      <c r="E60" s="710"/>
      <c r="F60" s="710">
        <v>15.913260000000001</v>
      </c>
      <c r="G60" s="710">
        <v>16</v>
      </c>
      <c r="H60" s="710">
        <v>-8.6739999999998929E-2</v>
      </c>
      <c r="I60" s="711">
        <v>0.99457875000000007</v>
      </c>
      <c r="J60" s="712" t="s">
        <v>1</v>
      </c>
    </row>
    <row r="61" spans="1:10" ht="14.4" customHeight="1" x14ac:dyDescent="0.3">
      <c r="A61" s="708" t="s">
        <v>558</v>
      </c>
      <c r="B61" s="709" t="s">
        <v>560</v>
      </c>
      <c r="C61" s="710">
        <v>707.88467000000003</v>
      </c>
      <c r="D61" s="710">
        <v>1552.8041700000003</v>
      </c>
      <c r="E61" s="710"/>
      <c r="F61" s="710">
        <v>1615.8491700000002</v>
      </c>
      <c r="G61" s="710">
        <v>1617</v>
      </c>
      <c r="H61" s="710">
        <v>-1.1508299999998144</v>
      </c>
      <c r="I61" s="711">
        <v>0.9992882931354361</v>
      </c>
      <c r="J61" s="712" t="s">
        <v>550</v>
      </c>
    </row>
    <row r="62" spans="1:10" ht="14.4" customHeight="1" x14ac:dyDescent="0.3">
      <c r="A62" s="708" t="s">
        <v>538</v>
      </c>
      <c r="B62" s="709" t="s">
        <v>538</v>
      </c>
      <c r="C62" s="710" t="s">
        <v>538</v>
      </c>
      <c r="D62" s="710" t="s">
        <v>538</v>
      </c>
      <c r="E62" s="710"/>
      <c r="F62" s="710" t="s">
        <v>538</v>
      </c>
      <c r="G62" s="710" t="s">
        <v>538</v>
      </c>
      <c r="H62" s="710" t="s">
        <v>538</v>
      </c>
      <c r="I62" s="711" t="s">
        <v>538</v>
      </c>
      <c r="J62" s="712" t="s">
        <v>551</v>
      </c>
    </row>
    <row r="63" spans="1:10" ht="14.4" customHeight="1" x14ac:dyDescent="0.3">
      <c r="A63" s="708" t="s">
        <v>1248</v>
      </c>
      <c r="B63" s="709" t="s">
        <v>1249</v>
      </c>
      <c r="C63" s="710" t="s">
        <v>538</v>
      </c>
      <c r="D63" s="710" t="s">
        <v>538</v>
      </c>
      <c r="E63" s="710"/>
      <c r="F63" s="710" t="s">
        <v>538</v>
      </c>
      <c r="G63" s="710" t="s">
        <v>538</v>
      </c>
      <c r="H63" s="710" t="s">
        <v>538</v>
      </c>
      <c r="I63" s="711" t="s">
        <v>538</v>
      </c>
      <c r="J63" s="712" t="s">
        <v>0</v>
      </c>
    </row>
    <row r="64" spans="1:10" ht="14.4" customHeight="1" x14ac:dyDescent="0.3">
      <c r="A64" s="708" t="s">
        <v>1248</v>
      </c>
      <c r="B64" s="709" t="s">
        <v>1234</v>
      </c>
      <c r="C64" s="710">
        <v>0</v>
      </c>
      <c r="D64" s="710">
        <v>0</v>
      </c>
      <c r="E64" s="710"/>
      <c r="F64" s="710">
        <v>0</v>
      </c>
      <c r="G64" s="710">
        <v>0</v>
      </c>
      <c r="H64" s="710">
        <v>0</v>
      </c>
      <c r="I64" s="711" t="s">
        <v>538</v>
      </c>
      <c r="J64" s="712" t="s">
        <v>1</v>
      </c>
    </row>
    <row r="65" spans="1:10" ht="14.4" customHeight="1" x14ac:dyDescent="0.3">
      <c r="A65" s="708" t="s">
        <v>1248</v>
      </c>
      <c r="B65" s="709" t="s">
        <v>1250</v>
      </c>
      <c r="C65" s="710">
        <v>0</v>
      </c>
      <c r="D65" s="710">
        <v>0</v>
      </c>
      <c r="E65" s="710"/>
      <c r="F65" s="710">
        <v>0</v>
      </c>
      <c r="G65" s="710">
        <v>0</v>
      </c>
      <c r="H65" s="710">
        <v>0</v>
      </c>
      <c r="I65" s="711" t="s">
        <v>538</v>
      </c>
      <c r="J65" s="712" t="s">
        <v>550</v>
      </c>
    </row>
    <row r="66" spans="1:10" ht="14.4" customHeight="1" x14ac:dyDescent="0.3">
      <c r="A66" s="708" t="s">
        <v>538</v>
      </c>
      <c r="B66" s="709" t="s">
        <v>538</v>
      </c>
      <c r="C66" s="710" t="s">
        <v>538</v>
      </c>
      <c r="D66" s="710" t="s">
        <v>538</v>
      </c>
      <c r="E66" s="710"/>
      <c r="F66" s="710" t="s">
        <v>538</v>
      </c>
      <c r="G66" s="710" t="s">
        <v>538</v>
      </c>
      <c r="H66" s="710" t="s">
        <v>538</v>
      </c>
      <c r="I66" s="711" t="s">
        <v>538</v>
      </c>
      <c r="J66" s="712" t="s">
        <v>551</v>
      </c>
    </row>
    <row r="67" spans="1:10" ht="14.4" customHeight="1" x14ac:dyDescent="0.3">
      <c r="A67" s="708" t="s">
        <v>1251</v>
      </c>
      <c r="B67" s="709" t="s">
        <v>1252</v>
      </c>
      <c r="C67" s="710" t="s">
        <v>538</v>
      </c>
      <c r="D67" s="710" t="s">
        <v>538</v>
      </c>
      <c r="E67" s="710"/>
      <c r="F67" s="710" t="s">
        <v>538</v>
      </c>
      <c r="G67" s="710" t="s">
        <v>538</v>
      </c>
      <c r="H67" s="710" t="s">
        <v>538</v>
      </c>
      <c r="I67" s="711" t="s">
        <v>538</v>
      </c>
      <c r="J67" s="712" t="s">
        <v>0</v>
      </c>
    </row>
    <row r="68" spans="1:10" ht="14.4" customHeight="1" x14ac:dyDescent="0.3">
      <c r="A68" s="708" t="s">
        <v>1251</v>
      </c>
      <c r="B68" s="709" t="s">
        <v>1234</v>
      </c>
      <c r="C68" s="710">
        <v>0</v>
      </c>
      <c r="D68" s="710">
        <v>0</v>
      </c>
      <c r="E68" s="710"/>
      <c r="F68" s="710">
        <v>0</v>
      </c>
      <c r="G68" s="710">
        <v>0</v>
      </c>
      <c r="H68" s="710">
        <v>0</v>
      </c>
      <c r="I68" s="711" t="s">
        <v>538</v>
      </c>
      <c r="J68" s="712" t="s">
        <v>1</v>
      </c>
    </row>
    <row r="69" spans="1:10" ht="14.4" customHeight="1" x14ac:dyDescent="0.3">
      <c r="A69" s="708" t="s">
        <v>1251</v>
      </c>
      <c r="B69" s="709" t="s">
        <v>1253</v>
      </c>
      <c r="C69" s="710">
        <v>0</v>
      </c>
      <c r="D69" s="710">
        <v>0</v>
      </c>
      <c r="E69" s="710"/>
      <c r="F69" s="710">
        <v>0</v>
      </c>
      <c r="G69" s="710">
        <v>0</v>
      </c>
      <c r="H69" s="710">
        <v>0</v>
      </c>
      <c r="I69" s="711" t="s">
        <v>538</v>
      </c>
      <c r="J69" s="712" t="s">
        <v>550</v>
      </c>
    </row>
    <row r="70" spans="1:10" ht="14.4" customHeight="1" x14ac:dyDescent="0.3">
      <c r="A70" s="708" t="s">
        <v>538</v>
      </c>
      <c r="B70" s="709" t="s">
        <v>538</v>
      </c>
      <c r="C70" s="710" t="s">
        <v>538</v>
      </c>
      <c r="D70" s="710" t="s">
        <v>538</v>
      </c>
      <c r="E70" s="710"/>
      <c r="F70" s="710" t="s">
        <v>538</v>
      </c>
      <c r="G70" s="710" t="s">
        <v>538</v>
      </c>
      <c r="H70" s="710" t="s">
        <v>538</v>
      </c>
      <c r="I70" s="711" t="s">
        <v>538</v>
      </c>
      <c r="J70" s="712" t="s">
        <v>551</v>
      </c>
    </row>
    <row r="71" spans="1:10" ht="14.4" customHeight="1" x14ac:dyDescent="0.3">
      <c r="A71" s="708" t="s">
        <v>1254</v>
      </c>
      <c r="B71" s="709" t="s">
        <v>1255</v>
      </c>
      <c r="C71" s="710" t="s">
        <v>538</v>
      </c>
      <c r="D71" s="710" t="s">
        <v>538</v>
      </c>
      <c r="E71" s="710"/>
      <c r="F71" s="710" t="s">
        <v>538</v>
      </c>
      <c r="G71" s="710" t="s">
        <v>538</v>
      </c>
      <c r="H71" s="710" t="s">
        <v>538</v>
      </c>
      <c r="I71" s="711" t="s">
        <v>538</v>
      </c>
      <c r="J71" s="712" t="s">
        <v>0</v>
      </c>
    </row>
    <row r="72" spans="1:10" ht="14.4" customHeight="1" x14ac:dyDescent="0.3">
      <c r="A72" s="708" t="s">
        <v>1254</v>
      </c>
      <c r="B72" s="709" t="s">
        <v>1234</v>
      </c>
      <c r="C72" s="710">
        <v>0</v>
      </c>
      <c r="D72" s="710">
        <v>0</v>
      </c>
      <c r="E72" s="710"/>
      <c r="F72" s="710">
        <v>0</v>
      </c>
      <c r="G72" s="710">
        <v>0</v>
      </c>
      <c r="H72" s="710">
        <v>0</v>
      </c>
      <c r="I72" s="711" t="s">
        <v>538</v>
      </c>
      <c r="J72" s="712" t="s">
        <v>1</v>
      </c>
    </row>
    <row r="73" spans="1:10" ht="14.4" customHeight="1" x14ac:dyDescent="0.3">
      <c r="A73" s="708" t="s">
        <v>1254</v>
      </c>
      <c r="B73" s="709" t="s">
        <v>1256</v>
      </c>
      <c r="C73" s="710">
        <v>0</v>
      </c>
      <c r="D73" s="710">
        <v>0</v>
      </c>
      <c r="E73" s="710"/>
      <c r="F73" s="710">
        <v>0</v>
      </c>
      <c r="G73" s="710">
        <v>0</v>
      </c>
      <c r="H73" s="710">
        <v>0</v>
      </c>
      <c r="I73" s="711" t="s">
        <v>538</v>
      </c>
      <c r="J73" s="712" t="s">
        <v>550</v>
      </c>
    </row>
    <row r="74" spans="1:10" ht="14.4" customHeight="1" x14ac:dyDescent="0.3">
      <c r="A74" s="708" t="s">
        <v>538</v>
      </c>
      <c r="B74" s="709" t="s">
        <v>538</v>
      </c>
      <c r="C74" s="710" t="s">
        <v>538</v>
      </c>
      <c r="D74" s="710" t="s">
        <v>538</v>
      </c>
      <c r="E74" s="710"/>
      <c r="F74" s="710" t="s">
        <v>538</v>
      </c>
      <c r="G74" s="710" t="s">
        <v>538</v>
      </c>
      <c r="H74" s="710" t="s">
        <v>538</v>
      </c>
      <c r="I74" s="711" t="s">
        <v>538</v>
      </c>
      <c r="J74" s="712" t="s">
        <v>551</v>
      </c>
    </row>
    <row r="75" spans="1:10" ht="14.4" customHeight="1" x14ac:dyDescent="0.3">
      <c r="A75" s="708" t="s">
        <v>1257</v>
      </c>
      <c r="B75" s="709" t="s">
        <v>1258</v>
      </c>
      <c r="C75" s="710" t="s">
        <v>538</v>
      </c>
      <c r="D75" s="710" t="s">
        <v>538</v>
      </c>
      <c r="E75" s="710"/>
      <c r="F75" s="710" t="s">
        <v>538</v>
      </c>
      <c r="G75" s="710" t="s">
        <v>538</v>
      </c>
      <c r="H75" s="710" t="s">
        <v>538</v>
      </c>
      <c r="I75" s="711" t="s">
        <v>538</v>
      </c>
      <c r="J75" s="712" t="s">
        <v>0</v>
      </c>
    </row>
    <row r="76" spans="1:10" ht="14.4" customHeight="1" x14ac:dyDescent="0.3">
      <c r="A76" s="708" t="s">
        <v>1257</v>
      </c>
      <c r="B76" s="709" t="s">
        <v>1234</v>
      </c>
      <c r="C76" s="710">
        <v>0</v>
      </c>
      <c r="D76" s="710">
        <v>0</v>
      </c>
      <c r="E76" s="710"/>
      <c r="F76" s="710">
        <v>0</v>
      </c>
      <c r="G76" s="710">
        <v>0</v>
      </c>
      <c r="H76" s="710">
        <v>0</v>
      </c>
      <c r="I76" s="711" t="s">
        <v>538</v>
      </c>
      <c r="J76" s="712" t="s">
        <v>1</v>
      </c>
    </row>
    <row r="77" spans="1:10" ht="14.4" customHeight="1" x14ac:dyDescent="0.3">
      <c r="A77" s="708" t="s">
        <v>1257</v>
      </c>
      <c r="B77" s="709" t="s">
        <v>1259</v>
      </c>
      <c r="C77" s="710">
        <v>0</v>
      </c>
      <c r="D77" s="710">
        <v>0</v>
      </c>
      <c r="E77" s="710"/>
      <c r="F77" s="710">
        <v>0</v>
      </c>
      <c r="G77" s="710">
        <v>0</v>
      </c>
      <c r="H77" s="710">
        <v>0</v>
      </c>
      <c r="I77" s="711" t="s">
        <v>538</v>
      </c>
      <c r="J77" s="712" t="s">
        <v>550</v>
      </c>
    </row>
    <row r="78" spans="1:10" ht="14.4" customHeight="1" x14ac:dyDescent="0.3">
      <c r="A78" s="708" t="s">
        <v>538</v>
      </c>
      <c r="B78" s="709" t="s">
        <v>538</v>
      </c>
      <c r="C78" s="710" t="s">
        <v>538</v>
      </c>
      <c r="D78" s="710" t="s">
        <v>538</v>
      </c>
      <c r="E78" s="710"/>
      <c r="F78" s="710" t="s">
        <v>538</v>
      </c>
      <c r="G78" s="710" t="s">
        <v>538</v>
      </c>
      <c r="H78" s="710" t="s">
        <v>538</v>
      </c>
      <c r="I78" s="711" t="s">
        <v>538</v>
      </c>
      <c r="J78" s="712" t="s">
        <v>551</v>
      </c>
    </row>
    <row r="79" spans="1:10" ht="14.4" customHeight="1" x14ac:dyDescent="0.3">
      <c r="A79" s="708" t="s">
        <v>561</v>
      </c>
      <c r="B79" s="709" t="s">
        <v>562</v>
      </c>
      <c r="C79" s="710" t="s">
        <v>538</v>
      </c>
      <c r="D79" s="710" t="s">
        <v>538</v>
      </c>
      <c r="E79" s="710"/>
      <c r="F79" s="710" t="s">
        <v>538</v>
      </c>
      <c r="G79" s="710" t="s">
        <v>538</v>
      </c>
      <c r="H79" s="710" t="s">
        <v>538</v>
      </c>
      <c r="I79" s="711" t="s">
        <v>538</v>
      </c>
      <c r="J79" s="712" t="s">
        <v>0</v>
      </c>
    </row>
    <row r="80" spans="1:10" ht="14.4" customHeight="1" x14ac:dyDescent="0.3">
      <c r="A80" s="708" t="s">
        <v>561</v>
      </c>
      <c r="B80" s="709" t="s">
        <v>1234</v>
      </c>
      <c r="C80" s="710">
        <v>0</v>
      </c>
      <c r="D80" s="710">
        <v>0</v>
      </c>
      <c r="E80" s="710"/>
      <c r="F80" s="710">
        <v>0</v>
      </c>
      <c r="G80" s="710">
        <v>0</v>
      </c>
      <c r="H80" s="710">
        <v>0</v>
      </c>
      <c r="I80" s="711" t="s">
        <v>538</v>
      </c>
      <c r="J80" s="712" t="s">
        <v>1</v>
      </c>
    </row>
    <row r="81" spans="1:10" ht="14.4" customHeight="1" x14ac:dyDescent="0.3">
      <c r="A81" s="708" t="s">
        <v>561</v>
      </c>
      <c r="B81" s="709" t="s">
        <v>563</v>
      </c>
      <c r="C81" s="710">
        <v>0</v>
      </c>
      <c r="D81" s="710">
        <v>0</v>
      </c>
      <c r="E81" s="710"/>
      <c r="F81" s="710">
        <v>0</v>
      </c>
      <c r="G81" s="710">
        <v>0</v>
      </c>
      <c r="H81" s="710">
        <v>0</v>
      </c>
      <c r="I81" s="711" t="s">
        <v>538</v>
      </c>
      <c r="J81" s="712" t="s">
        <v>550</v>
      </c>
    </row>
    <row r="82" spans="1:10" ht="14.4" customHeight="1" x14ac:dyDescent="0.3">
      <c r="A82" s="708" t="s">
        <v>538</v>
      </c>
      <c r="B82" s="709" t="s">
        <v>538</v>
      </c>
      <c r="C82" s="710" t="s">
        <v>538</v>
      </c>
      <c r="D82" s="710" t="s">
        <v>538</v>
      </c>
      <c r="E82" s="710"/>
      <c r="F82" s="710" t="s">
        <v>538</v>
      </c>
      <c r="G82" s="710" t="s">
        <v>538</v>
      </c>
      <c r="H82" s="710" t="s">
        <v>538</v>
      </c>
      <c r="I82" s="711" t="s">
        <v>538</v>
      </c>
      <c r="J82" s="712" t="s">
        <v>551</v>
      </c>
    </row>
    <row r="83" spans="1:10" ht="14.4" customHeight="1" x14ac:dyDescent="0.3">
      <c r="A83" s="708" t="s">
        <v>536</v>
      </c>
      <c r="B83" s="709" t="s">
        <v>545</v>
      </c>
      <c r="C83" s="710">
        <v>820.41855999999996</v>
      </c>
      <c r="D83" s="710">
        <v>1672.7344500000002</v>
      </c>
      <c r="E83" s="710"/>
      <c r="F83" s="710">
        <v>1747.0760100000002</v>
      </c>
      <c r="G83" s="710">
        <v>1747</v>
      </c>
      <c r="H83" s="710">
        <v>7.6010000000223954E-2</v>
      </c>
      <c r="I83" s="711">
        <v>1.0000435088723527</v>
      </c>
      <c r="J83" s="712" t="s">
        <v>546</v>
      </c>
    </row>
  </sheetData>
  <mergeCells count="3">
    <mergeCell ref="A1:I1"/>
    <mergeCell ref="F3:I3"/>
    <mergeCell ref="C4:D4"/>
  </mergeCells>
  <conditionalFormatting sqref="F15 F84:F65537">
    <cfRule type="cellIs" dxfId="46" priority="18" stopIfTrue="1" operator="greaterThan">
      <formula>1</formula>
    </cfRule>
  </conditionalFormatting>
  <conditionalFormatting sqref="H5:H14">
    <cfRule type="expression" dxfId="45" priority="14">
      <formula>$H5&gt;0</formula>
    </cfRule>
  </conditionalFormatting>
  <conditionalFormatting sqref="I5:I14">
    <cfRule type="expression" dxfId="44" priority="15">
      <formula>$I5&gt;1</formula>
    </cfRule>
  </conditionalFormatting>
  <conditionalFormatting sqref="B5:B14">
    <cfRule type="expression" dxfId="43" priority="11">
      <formula>OR($J5="NS",$J5="SumaNS",$J5="Účet")</formula>
    </cfRule>
  </conditionalFormatting>
  <conditionalFormatting sqref="F5:I14 B5:D14">
    <cfRule type="expression" dxfId="42" priority="17">
      <formula>AND($J5&lt;&gt;"",$J5&lt;&gt;"mezeraKL")</formula>
    </cfRule>
  </conditionalFormatting>
  <conditionalFormatting sqref="B5:D14 F5:I14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40" priority="13">
      <formula>OR($J5="SumaNS",$J5="NS")</formula>
    </cfRule>
  </conditionalFormatting>
  <conditionalFormatting sqref="A5:A14">
    <cfRule type="expression" dxfId="39" priority="9">
      <formula>AND($J5&lt;&gt;"mezeraKL",$J5&lt;&gt;"")</formula>
    </cfRule>
  </conditionalFormatting>
  <conditionalFormatting sqref="A5:A14">
    <cfRule type="expression" dxfId="38" priority="10">
      <formula>AND($J5&lt;&gt;"",$J5&lt;&gt;"mezeraKL")</formula>
    </cfRule>
  </conditionalFormatting>
  <conditionalFormatting sqref="H16:H83">
    <cfRule type="expression" dxfId="37" priority="6">
      <formula>$H16&gt;0</formula>
    </cfRule>
  </conditionalFormatting>
  <conditionalFormatting sqref="A16:A83">
    <cfRule type="expression" dxfId="36" priority="5">
      <formula>AND($J16&lt;&gt;"mezeraKL",$J16&lt;&gt;"")</formula>
    </cfRule>
  </conditionalFormatting>
  <conditionalFormatting sqref="I16:I83">
    <cfRule type="expression" dxfId="35" priority="7">
      <formula>$I16&gt;1</formula>
    </cfRule>
  </conditionalFormatting>
  <conditionalFormatting sqref="B16:B83">
    <cfRule type="expression" dxfId="34" priority="4">
      <formula>OR($J16="NS",$J16="SumaNS",$J16="Účet")</formula>
    </cfRule>
  </conditionalFormatting>
  <conditionalFormatting sqref="A16:D83 F16:I83">
    <cfRule type="expression" dxfId="33" priority="8">
      <formula>AND($J16&lt;&gt;"",$J16&lt;&gt;"mezeraKL")</formula>
    </cfRule>
  </conditionalFormatting>
  <conditionalFormatting sqref="B16:D83 F16:I83">
    <cfRule type="expression" dxfId="3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3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1407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322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19.483130531493142</v>
      </c>
      <c r="J3" s="203">
        <f>SUBTOTAL(9,J5:J1048576)</f>
        <v>76773</v>
      </c>
      <c r="K3" s="204">
        <f>SUBTOTAL(9,K5:K1048576)</f>
        <v>1495778.380294323</v>
      </c>
    </row>
    <row r="4" spans="1:11" s="330" customFormat="1" ht="14.4" customHeight="1" thickBot="1" x14ac:dyDescent="0.35">
      <c r="A4" s="820" t="s">
        <v>4</v>
      </c>
      <c r="B4" s="821" t="s">
        <v>5</v>
      </c>
      <c r="C4" s="821" t="s">
        <v>0</v>
      </c>
      <c r="D4" s="821" t="s">
        <v>6</v>
      </c>
      <c r="E4" s="821" t="s">
        <v>7</v>
      </c>
      <c r="F4" s="821" t="s">
        <v>1</v>
      </c>
      <c r="G4" s="821" t="s">
        <v>90</v>
      </c>
      <c r="H4" s="716" t="s">
        <v>11</v>
      </c>
      <c r="I4" s="717" t="s">
        <v>184</v>
      </c>
      <c r="J4" s="717" t="s">
        <v>13</v>
      </c>
      <c r="K4" s="718" t="s">
        <v>201</v>
      </c>
    </row>
    <row r="5" spans="1:11" ht="14.4" customHeight="1" x14ac:dyDescent="0.3">
      <c r="A5" s="803" t="s">
        <v>536</v>
      </c>
      <c r="B5" s="804" t="s">
        <v>537</v>
      </c>
      <c r="C5" s="807" t="s">
        <v>547</v>
      </c>
      <c r="D5" s="822" t="s">
        <v>548</v>
      </c>
      <c r="E5" s="807" t="s">
        <v>1260</v>
      </c>
      <c r="F5" s="822" t="s">
        <v>1261</v>
      </c>
      <c r="G5" s="807" t="s">
        <v>1262</v>
      </c>
      <c r="H5" s="807" t="s">
        <v>1263</v>
      </c>
      <c r="I5" s="225">
        <v>8.5749998092651367</v>
      </c>
      <c r="J5" s="225">
        <v>60</v>
      </c>
      <c r="K5" s="817">
        <v>514.45998764038086</v>
      </c>
    </row>
    <row r="6" spans="1:11" ht="14.4" customHeight="1" x14ac:dyDescent="0.3">
      <c r="A6" s="726" t="s">
        <v>536</v>
      </c>
      <c r="B6" s="727" t="s">
        <v>537</v>
      </c>
      <c r="C6" s="728" t="s">
        <v>547</v>
      </c>
      <c r="D6" s="729" t="s">
        <v>548</v>
      </c>
      <c r="E6" s="728" t="s">
        <v>1260</v>
      </c>
      <c r="F6" s="729" t="s">
        <v>1261</v>
      </c>
      <c r="G6" s="728" t="s">
        <v>1264</v>
      </c>
      <c r="H6" s="728" t="s">
        <v>1265</v>
      </c>
      <c r="I6" s="731">
        <v>120</v>
      </c>
      <c r="J6" s="731">
        <v>5</v>
      </c>
      <c r="K6" s="732">
        <v>600</v>
      </c>
    </row>
    <row r="7" spans="1:11" ht="14.4" customHeight="1" x14ac:dyDescent="0.3">
      <c r="A7" s="726" t="s">
        <v>536</v>
      </c>
      <c r="B7" s="727" t="s">
        <v>537</v>
      </c>
      <c r="C7" s="728" t="s">
        <v>547</v>
      </c>
      <c r="D7" s="729" t="s">
        <v>548</v>
      </c>
      <c r="E7" s="728" t="s">
        <v>1260</v>
      </c>
      <c r="F7" s="729" t="s">
        <v>1261</v>
      </c>
      <c r="G7" s="728" t="s">
        <v>1266</v>
      </c>
      <c r="H7" s="728" t="s">
        <v>1267</v>
      </c>
      <c r="I7" s="731">
        <v>72.220001220703125</v>
      </c>
      <c r="J7" s="731">
        <v>2</v>
      </c>
      <c r="K7" s="732">
        <v>144.44000244140625</v>
      </c>
    </row>
    <row r="8" spans="1:11" ht="14.4" customHeight="1" x14ac:dyDescent="0.3">
      <c r="A8" s="726" t="s">
        <v>536</v>
      </c>
      <c r="B8" s="727" t="s">
        <v>537</v>
      </c>
      <c r="C8" s="728" t="s">
        <v>547</v>
      </c>
      <c r="D8" s="729" t="s">
        <v>548</v>
      </c>
      <c r="E8" s="728" t="s">
        <v>1260</v>
      </c>
      <c r="F8" s="729" t="s">
        <v>1261</v>
      </c>
      <c r="G8" s="728" t="s">
        <v>1268</v>
      </c>
      <c r="H8" s="728" t="s">
        <v>1269</v>
      </c>
      <c r="I8" s="731">
        <v>27.879999160766602</v>
      </c>
      <c r="J8" s="731">
        <v>3</v>
      </c>
      <c r="K8" s="732">
        <v>83.639999389648438</v>
      </c>
    </row>
    <row r="9" spans="1:11" ht="14.4" customHeight="1" x14ac:dyDescent="0.3">
      <c r="A9" s="726" t="s">
        <v>536</v>
      </c>
      <c r="B9" s="727" t="s">
        <v>537</v>
      </c>
      <c r="C9" s="728" t="s">
        <v>547</v>
      </c>
      <c r="D9" s="729" t="s">
        <v>548</v>
      </c>
      <c r="E9" s="728" t="s">
        <v>1260</v>
      </c>
      <c r="F9" s="729" t="s">
        <v>1261</v>
      </c>
      <c r="G9" s="728" t="s">
        <v>1270</v>
      </c>
      <c r="H9" s="728" t="s">
        <v>1271</v>
      </c>
      <c r="I9" s="731">
        <v>260.29998779296875</v>
      </c>
      <c r="J9" s="731">
        <v>8</v>
      </c>
      <c r="K9" s="732">
        <v>2082.3999633789062</v>
      </c>
    </row>
    <row r="10" spans="1:11" ht="14.4" customHeight="1" x14ac:dyDescent="0.3">
      <c r="A10" s="726" t="s">
        <v>536</v>
      </c>
      <c r="B10" s="727" t="s">
        <v>537</v>
      </c>
      <c r="C10" s="728" t="s">
        <v>547</v>
      </c>
      <c r="D10" s="729" t="s">
        <v>548</v>
      </c>
      <c r="E10" s="728" t="s">
        <v>1272</v>
      </c>
      <c r="F10" s="729" t="s">
        <v>1273</v>
      </c>
      <c r="G10" s="728" t="s">
        <v>1274</v>
      </c>
      <c r="H10" s="728" t="s">
        <v>1275</v>
      </c>
      <c r="I10" s="731">
        <v>1.9999999552965164E-2</v>
      </c>
      <c r="J10" s="731">
        <v>400</v>
      </c>
      <c r="K10" s="732">
        <v>8</v>
      </c>
    </row>
    <row r="11" spans="1:11" ht="14.4" customHeight="1" x14ac:dyDescent="0.3">
      <c r="A11" s="726" t="s">
        <v>536</v>
      </c>
      <c r="B11" s="727" t="s">
        <v>537</v>
      </c>
      <c r="C11" s="728" t="s">
        <v>547</v>
      </c>
      <c r="D11" s="729" t="s">
        <v>548</v>
      </c>
      <c r="E11" s="728" t="s">
        <v>1272</v>
      </c>
      <c r="F11" s="729" t="s">
        <v>1273</v>
      </c>
      <c r="G11" s="728" t="s">
        <v>1276</v>
      </c>
      <c r="H11" s="728" t="s">
        <v>1277</v>
      </c>
      <c r="I11" s="731">
        <v>33.880001068115234</v>
      </c>
      <c r="J11" s="731">
        <v>5</v>
      </c>
      <c r="K11" s="732">
        <v>169.39999389648437</v>
      </c>
    </row>
    <row r="12" spans="1:11" ht="14.4" customHeight="1" x14ac:dyDescent="0.3">
      <c r="A12" s="726" t="s">
        <v>536</v>
      </c>
      <c r="B12" s="727" t="s">
        <v>537</v>
      </c>
      <c r="C12" s="728" t="s">
        <v>547</v>
      </c>
      <c r="D12" s="729" t="s">
        <v>548</v>
      </c>
      <c r="E12" s="728" t="s">
        <v>1272</v>
      </c>
      <c r="F12" s="729" t="s">
        <v>1273</v>
      </c>
      <c r="G12" s="728" t="s">
        <v>1278</v>
      </c>
      <c r="H12" s="728" t="s">
        <v>1279</v>
      </c>
      <c r="I12" s="731">
        <v>17.989999771118164</v>
      </c>
      <c r="J12" s="731">
        <v>100</v>
      </c>
      <c r="K12" s="732">
        <v>1799</v>
      </c>
    </row>
    <row r="13" spans="1:11" ht="14.4" customHeight="1" x14ac:dyDescent="0.3">
      <c r="A13" s="726" t="s">
        <v>536</v>
      </c>
      <c r="B13" s="727" t="s">
        <v>537</v>
      </c>
      <c r="C13" s="728" t="s">
        <v>547</v>
      </c>
      <c r="D13" s="729" t="s">
        <v>548</v>
      </c>
      <c r="E13" s="728" t="s">
        <v>1272</v>
      </c>
      <c r="F13" s="729" t="s">
        <v>1273</v>
      </c>
      <c r="G13" s="728" t="s">
        <v>1280</v>
      </c>
      <c r="H13" s="728" t="s">
        <v>1281</v>
      </c>
      <c r="I13" s="731">
        <v>13.310000419616699</v>
      </c>
      <c r="J13" s="731">
        <v>20</v>
      </c>
      <c r="K13" s="732">
        <v>266.20001220703125</v>
      </c>
    </row>
    <row r="14" spans="1:11" ht="14.4" customHeight="1" x14ac:dyDescent="0.3">
      <c r="A14" s="726" t="s">
        <v>536</v>
      </c>
      <c r="B14" s="727" t="s">
        <v>537</v>
      </c>
      <c r="C14" s="728" t="s">
        <v>547</v>
      </c>
      <c r="D14" s="729" t="s">
        <v>548</v>
      </c>
      <c r="E14" s="728" t="s">
        <v>1272</v>
      </c>
      <c r="F14" s="729" t="s">
        <v>1273</v>
      </c>
      <c r="G14" s="728" t="s">
        <v>1282</v>
      </c>
      <c r="H14" s="728" t="s">
        <v>1283</v>
      </c>
      <c r="I14" s="731">
        <v>2.2899999618530273</v>
      </c>
      <c r="J14" s="731">
        <v>150</v>
      </c>
      <c r="K14" s="732">
        <v>343.5</v>
      </c>
    </row>
    <row r="15" spans="1:11" ht="14.4" customHeight="1" x14ac:dyDescent="0.3">
      <c r="A15" s="726" t="s">
        <v>536</v>
      </c>
      <c r="B15" s="727" t="s">
        <v>537</v>
      </c>
      <c r="C15" s="728" t="s">
        <v>547</v>
      </c>
      <c r="D15" s="729" t="s">
        <v>548</v>
      </c>
      <c r="E15" s="728" t="s">
        <v>1272</v>
      </c>
      <c r="F15" s="729" t="s">
        <v>1273</v>
      </c>
      <c r="G15" s="728" t="s">
        <v>1284</v>
      </c>
      <c r="H15" s="728" t="s">
        <v>1285</v>
      </c>
      <c r="I15" s="731">
        <v>23.360000610351563</v>
      </c>
      <c r="J15" s="731">
        <v>2</v>
      </c>
      <c r="K15" s="732">
        <v>46.709999084472656</v>
      </c>
    </row>
    <row r="16" spans="1:11" ht="14.4" customHeight="1" x14ac:dyDescent="0.3">
      <c r="A16" s="726" t="s">
        <v>536</v>
      </c>
      <c r="B16" s="727" t="s">
        <v>537</v>
      </c>
      <c r="C16" s="728" t="s">
        <v>547</v>
      </c>
      <c r="D16" s="729" t="s">
        <v>548</v>
      </c>
      <c r="E16" s="728" t="s">
        <v>1272</v>
      </c>
      <c r="F16" s="729" t="s">
        <v>1273</v>
      </c>
      <c r="G16" s="728" t="s">
        <v>1286</v>
      </c>
      <c r="H16" s="728" t="s">
        <v>1287</v>
      </c>
      <c r="I16" s="731">
        <v>127.05000305175781</v>
      </c>
      <c r="J16" s="731">
        <v>4</v>
      </c>
      <c r="K16" s="732">
        <v>508.20001220703125</v>
      </c>
    </row>
    <row r="17" spans="1:11" ht="14.4" customHeight="1" x14ac:dyDescent="0.3">
      <c r="A17" s="726" t="s">
        <v>536</v>
      </c>
      <c r="B17" s="727" t="s">
        <v>537</v>
      </c>
      <c r="C17" s="728" t="s">
        <v>547</v>
      </c>
      <c r="D17" s="729" t="s">
        <v>548</v>
      </c>
      <c r="E17" s="728" t="s">
        <v>1272</v>
      </c>
      <c r="F17" s="729" t="s">
        <v>1273</v>
      </c>
      <c r="G17" s="728" t="s">
        <v>1288</v>
      </c>
      <c r="H17" s="728" t="s">
        <v>1289</v>
      </c>
      <c r="I17" s="731">
        <v>1.9900000095367432</v>
      </c>
      <c r="J17" s="731">
        <v>50</v>
      </c>
      <c r="K17" s="732">
        <v>99.5</v>
      </c>
    </row>
    <row r="18" spans="1:11" ht="14.4" customHeight="1" x14ac:dyDescent="0.3">
      <c r="A18" s="726" t="s">
        <v>536</v>
      </c>
      <c r="B18" s="727" t="s">
        <v>537</v>
      </c>
      <c r="C18" s="728" t="s">
        <v>547</v>
      </c>
      <c r="D18" s="729" t="s">
        <v>548</v>
      </c>
      <c r="E18" s="728" t="s">
        <v>1272</v>
      </c>
      <c r="F18" s="729" t="s">
        <v>1273</v>
      </c>
      <c r="G18" s="728" t="s">
        <v>1290</v>
      </c>
      <c r="H18" s="728" t="s">
        <v>1291</v>
      </c>
      <c r="I18" s="731">
        <v>2.6960000514984133</v>
      </c>
      <c r="J18" s="731">
        <v>1100</v>
      </c>
      <c r="K18" s="732">
        <v>2966</v>
      </c>
    </row>
    <row r="19" spans="1:11" ht="14.4" customHeight="1" x14ac:dyDescent="0.3">
      <c r="A19" s="726" t="s">
        <v>536</v>
      </c>
      <c r="B19" s="727" t="s">
        <v>537</v>
      </c>
      <c r="C19" s="728" t="s">
        <v>547</v>
      </c>
      <c r="D19" s="729" t="s">
        <v>548</v>
      </c>
      <c r="E19" s="728" t="s">
        <v>1272</v>
      </c>
      <c r="F19" s="729" t="s">
        <v>1273</v>
      </c>
      <c r="G19" s="728" t="s">
        <v>1292</v>
      </c>
      <c r="H19" s="728" t="s">
        <v>1293</v>
      </c>
      <c r="I19" s="731">
        <v>3.0699999332427979</v>
      </c>
      <c r="J19" s="731">
        <v>200</v>
      </c>
      <c r="K19" s="732">
        <v>614</v>
      </c>
    </row>
    <row r="20" spans="1:11" ht="14.4" customHeight="1" x14ac:dyDescent="0.3">
      <c r="A20" s="726" t="s">
        <v>536</v>
      </c>
      <c r="B20" s="727" t="s">
        <v>537</v>
      </c>
      <c r="C20" s="728" t="s">
        <v>547</v>
      </c>
      <c r="D20" s="729" t="s">
        <v>548</v>
      </c>
      <c r="E20" s="728" t="s">
        <v>1272</v>
      </c>
      <c r="F20" s="729" t="s">
        <v>1273</v>
      </c>
      <c r="G20" s="728" t="s">
        <v>1294</v>
      </c>
      <c r="H20" s="728" t="s">
        <v>1295</v>
      </c>
      <c r="I20" s="731">
        <v>5</v>
      </c>
      <c r="J20" s="731">
        <v>50</v>
      </c>
      <c r="K20" s="732">
        <v>250</v>
      </c>
    </row>
    <row r="21" spans="1:11" ht="14.4" customHeight="1" x14ac:dyDescent="0.3">
      <c r="A21" s="726" t="s">
        <v>536</v>
      </c>
      <c r="B21" s="727" t="s">
        <v>537</v>
      </c>
      <c r="C21" s="728" t="s">
        <v>547</v>
      </c>
      <c r="D21" s="729" t="s">
        <v>548</v>
      </c>
      <c r="E21" s="728" t="s">
        <v>1296</v>
      </c>
      <c r="F21" s="729" t="s">
        <v>1297</v>
      </c>
      <c r="G21" s="728" t="s">
        <v>1298</v>
      </c>
      <c r="H21" s="728" t="s">
        <v>1299</v>
      </c>
      <c r="I21" s="731">
        <v>0.30000001192092896</v>
      </c>
      <c r="J21" s="731">
        <v>300</v>
      </c>
      <c r="K21" s="732">
        <v>90</v>
      </c>
    </row>
    <row r="22" spans="1:11" ht="14.4" customHeight="1" x14ac:dyDescent="0.3">
      <c r="A22" s="726" t="s">
        <v>536</v>
      </c>
      <c r="B22" s="727" t="s">
        <v>537</v>
      </c>
      <c r="C22" s="728" t="s">
        <v>547</v>
      </c>
      <c r="D22" s="729" t="s">
        <v>548</v>
      </c>
      <c r="E22" s="728" t="s">
        <v>1296</v>
      </c>
      <c r="F22" s="729" t="s">
        <v>1297</v>
      </c>
      <c r="G22" s="728" t="s">
        <v>1300</v>
      </c>
      <c r="H22" s="728" t="s">
        <v>1301</v>
      </c>
      <c r="I22" s="731">
        <v>1.8019999504089355</v>
      </c>
      <c r="J22" s="731">
        <v>1200</v>
      </c>
      <c r="K22" s="732">
        <v>2162</v>
      </c>
    </row>
    <row r="23" spans="1:11" ht="14.4" customHeight="1" x14ac:dyDescent="0.3">
      <c r="A23" s="726" t="s">
        <v>536</v>
      </c>
      <c r="B23" s="727" t="s">
        <v>537</v>
      </c>
      <c r="C23" s="728" t="s">
        <v>547</v>
      </c>
      <c r="D23" s="729" t="s">
        <v>548</v>
      </c>
      <c r="E23" s="728" t="s">
        <v>1302</v>
      </c>
      <c r="F23" s="729" t="s">
        <v>1303</v>
      </c>
      <c r="G23" s="728" t="s">
        <v>1304</v>
      </c>
      <c r="H23" s="728" t="s">
        <v>1305</v>
      </c>
      <c r="I23" s="731">
        <v>0.68999999761581421</v>
      </c>
      <c r="J23" s="731">
        <v>600</v>
      </c>
      <c r="K23" s="732">
        <v>414</v>
      </c>
    </row>
    <row r="24" spans="1:11" ht="14.4" customHeight="1" x14ac:dyDescent="0.3">
      <c r="A24" s="726" t="s">
        <v>536</v>
      </c>
      <c r="B24" s="727" t="s">
        <v>537</v>
      </c>
      <c r="C24" s="728" t="s">
        <v>547</v>
      </c>
      <c r="D24" s="729" t="s">
        <v>548</v>
      </c>
      <c r="E24" s="728" t="s">
        <v>1302</v>
      </c>
      <c r="F24" s="729" t="s">
        <v>1303</v>
      </c>
      <c r="G24" s="728" t="s">
        <v>1306</v>
      </c>
      <c r="H24" s="728" t="s">
        <v>1307</v>
      </c>
      <c r="I24" s="731">
        <v>0.68999999761581421</v>
      </c>
      <c r="J24" s="731">
        <v>3200</v>
      </c>
      <c r="K24" s="732">
        <v>2208</v>
      </c>
    </row>
    <row r="25" spans="1:11" ht="14.4" customHeight="1" x14ac:dyDescent="0.3">
      <c r="A25" s="726" t="s">
        <v>536</v>
      </c>
      <c r="B25" s="727" t="s">
        <v>537</v>
      </c>
      <c r="C25" s="728" t="s">
        <v>547</v>
      </c>
      <c r="D25" s="729" t="s">
        <v>548</v>
      </c>
      <c r="E25" s="728" t="s">
        <v>1302</v>
      </c>
      <c r="F25" s="729" t="s">
        <v>1303</v>
      </c>
      <c r="G25" s="728" t="s">
        <v>1308</v>
      </c>
      <c r="H25" s="728" t="s">
        <v>1309</v>
      </c>
      <c r="I25" s="731">
        <v>0.68999999761581421</v>
      </c>
      <c r="J25" s="731">
        <v>1600</v>
      </c>
      <c r="K25" s="732">
        <v>1104</v>
      </c>
    </row>
    <row r="26" spans="1:11" ht="14.4" customHeight="1" x14ac:dyDescent="0.3">
      <c r="A26" s="726" t="s">
        <v>536</v>
      </c>
      <c r="B26" s="727" t="s">
        <v>537</v>
      </c>
      <c r="C26" s="728" t="s">
        <v>552</v>
      </c>
      <c r="D26" s="729" t="s">
        <v>553</v>
      </c>
      <c r="E26" s="728" t="s">
        <v>1260</v>
      </c>
      <c r="F26" s="729" t="s">
        <v>1261</v>
      </c>
      <c r="G26" s="728" t="s">
        <v>1310</v>
      </c>
      <c r="H26" s="728" t="s">
        <v>1311</v>
      </c>
      <c r="I26" s="731">
        <v>1.1699999570846558</v>
      </c>
      <c r="J26" s="731">
        <v>100</v>
      </c>
      <c r="K26" s="732">
        <v>117</v>
      </c>
    </row>
    <row r="27" spans="1:11" ht="14.4" customHeight="1" x14ac:dyDescent="0.3">
      <c r="A27" s="726" t="s">
        <v>536</v>
      </c>
      <c r="B27" s="727" t="s">
        <v>537</v>
      </c>
      <c r="C27" s="728" t="s">
        <v>552</v>
      </c>
      <c r="D27" s="729" t="s">
        <v>553</v>
      </c>
      <c r="E27" s="728" t="s">
        <v>1260</v>
      </c>
      <c r="F27" s="729" t="s">
        <v>1261</v>
      </c>
      <c r="G27" s="728" t="s">
        <v>1312</v>
      </c>
      <c r="H27" s="728" t="s">
        <v>1313</v>
      </c>
      <c r="I27" s="731">
        <v>3.440000057220459</v>
      </c>
      <c r="J27" s="731">
        <v>100</v>
      </c>
      <c r="K27" s="732">
        <v>344</v>
      </c>
    </row>
    <row r="28" spans="1:11" ht="14.4" customHeight="1" x14ac:dyDescent="0.3">
      <c r="A28" s="726" t="s">
        <v>536</v>
      </c>
      <c r="B28" s="727" t="s">
        <v>537</v>
      </c>
      <c r="C28" s="728" t="s">
        <v>552</v>
      </c>
      <c r="D28" s="729" t="s">
        <v>553</v>
      </c>
      <c r="E28" s="728" t="s">
        <v>1260</v>
      </c>
      <c r="F28" s="729" t="s">
        <v>1261</v>
      </c>
      <c r="G28" s="728" t="s">
        <v>1314</v>
      </c>
      <c r="H28" s="728" t="s">
        <v>1315</v>
      </c>
      <c r="I28" s="731">
        <v>13.020000457763672</v>
      </c>
      <c r="J28" s="731">
        <v>2</v>
      </c>
      <c r="K28" s="732">
        <v>26.040000915527344</v>
      </c>
    </row>
    <row r="29" spans="1:11" ht="14.4" customHeight="1" x14ac:dyDescent="0.3">
      <c r="A29" s="726" t="s">
        <v>536</v>
      </c>
      <c r="B29" s="727" t="s">
        <v>537</v>
      </c>
      <c r="C29" s="728" t="s">
        <v>552</v>
      </c>
      <c r="D29" s="729" t="s">
        <v>553</v>
      </c>
      <c r="E29" s="728" t="s">
        <v>1260</v>
      </c>
      <c r="F29" s="729" t="s">
        <v>1261</v>
      </c>
      <c r="G29" s="728" t="s">
        <v>1316</v>
      </c>
      <c r="H29" s="728" t="s">
        <v>1317</v>
      </c>
      <c r="I29" s="731">
        <v>15.029999732971191</v>
      </c>
      <c r="J29" s="731">
        <v>4</v>
      </c>
      <c r="K29" s="732">
        <v>60.119998931884766</v>
      </c>
    </row>
    <row r="30" spans="1:11" ht="14.4" customHeight="1" x14ac:dyDescent="0.3">
      <c r="A30" s="726" t="s">
        <v>536</v>
      </c>
      <c r="B30" s="727" t="s">
        <v>537</v>
      </c>
      <c r="C30" s="728" t="s">
        <v>552</v>
      </c>
      <c r="D30" s="729" t="s">
        <v>553</v>
      </c>
      <c r="E30" s="728" t="s">
        <v>1260</v>
      </c>
      <c r="F30" s="729" t="s">
        <v>1261</v>
      </c>
      <c r="G30" s="728" t="s">
        <v>1318</v>
      </c>
      <c r="H30" s="728" t="s">
        <v>1319</v>
      </c>
      <c r="I30" s="731">
        <v>0.37999999523162842</v>
      </c>
      <c r="J30" s="731">
        <v>20</v>
      </c>
      <c r="K30" s="732">
        <v>7.5999999046325684</v>
      </c>
    </row>
    <row r="31" spans="1:11" ht="14.4" customHeight="1" x14ac:dyDescent="0.3">
      <c r="A31" s="726" t="s">
        <v>536</v>
      </c>
      <c r="B31" s="727" t="s">
        <v>537</v>
      </c>
      <c r="C31" s="728" t="s">
        <v>552</v>
      </c>
      <c r="D31" s="729" t="s">
        <v>553</v>
      </c>
      <c r="E31" s="728" t="s">
        <v>1260</v>
      </c>
      <c r="F31" s="729" t="s">
        <v>1261</v>
      </c>
      <c r="G31" s="728" t="s">
        <v>1262</v>
      </c>
      <c r="H31" s="728" t="s">
        <v>1263</v>
      </c>
      <c r="I31" s="731">
        <v>8.5749998092651367</v>
      </c>
      <c r="J31" s="731">
        <v>108</v>
      </c>
      <c r="K31" s="732">
        <v>926.15998840332031</v>
      </c>
    </row>
    <row r="32" spans="1:11" ht="14.4" customHeight="1" x14ac:dyDescent="0.3">
      <c r="A32" s="726" t="s">
        <v>536</v>
      </c>
      <c r="B32" s="727" t="s">
        <v>537</v>
      </c>
      <c r="C32" s="728" t="s">
        <v>552</v>
      </c>
      <c r="D32" s="729" t="s">
        <v>553</v>
      </c>
      <c r="E32" s="728" t="s">
        <v>1260</v>
      </c>
      <c r="F32" s="729" t="s">
        <v>1261</v>
      </c>
      <c r="G32" s="728" t="s">
        <v>1320</v>
      </c>
      <c r="H32" s="728" t="s">
        <v>1321</v>
      </c>
      <c r="I32" s="731">
        <v>9.380000114440918</v>
      </c>
      <c r="J32" s="731">
        <v>2</v>
      </c>
      <c r="K32" s="732">
        <v>18.760000228881836</v>
      </c>
    </row>
    <row r="33" spans="1:11" ht="14.4" customHeight="1" x14ac:dyDescent="0.3">
      <c r="A33" s="726" t="s">
        <v>536</v>
      </c>
      <c r="B33" s="727" t="s">
        <v>537</v>
      </c>
      <c r="C33" s="728" t="s">
        <v>552</v>
      </c>
      <c r="D33" s="729" t="s">
        <v>553</v>
      </c>
      <c r="E33" s="728" t="s">
        <v>1260</v>
      </c>
      <c r="F33" s="729" t="s">
        <v>1261</v>
      </c>
      <c r="G33" s="728" t="s">
        <v>1264</v>
      </c>
      <c r="H33" s="728" t="s">
        <v>1265</v>
      </c>
      <c r="I33" s="731">
        <v>120.00500106811523</v>
      </c>
      <c r="J33" s="731">
        <v>8</v>
      </c>
      <c r="K33" s="732">
        <v>960.01998901367187</v>
      </c>
    </row>
    <row r="34" spans="1:11" ht="14.4" customHeight="1" x14ac:dyDescent="0.3">
      <c r="A34" s="726" t="s">
        <v>536</v>
      </c>
      <c r="B34" s="727" t="s">
        <v>537</v>
      </c>
      <c r="C34" s="728" t="s">
        <v>552</v>
      </c>
      <c r="D34" s="729" t="s">
        <v>553</v>
      </c>
      <c r="E34" s="728" t="s">
        <v>1260</v>
      </c>
      <c r="F34" s="729" t="s">
        <v>1261</v>
      </c>
      <c r="G34" s="728" t="s">
        <v>1266</v>
      </c>
      <c r="H34" s="728" t="s">
        <v>1267</v>
      </c>
      <c r="I34" s="731">
        <v>72.220001220703125</v>
      </c>
      <c r="J34" s="731">
        <v>4</v>
      </c>
      <c r="K34" s="732">
        <v>288.8800048828125</v>
      </c>
    </row>
    <row r="35" spans="1:11" ht="14.4" customHeight="1" x14ac:dyDescent="0.3">
      <c r="A35" s="726" t="s">
        <v>536</v>
      </c>
      <c r="B35" s="727" t="s">
        <v>537</v>
      </c>
      <c r="C35" s="728" t="s">
        <v>552</v>
      </c>
      <c r="D35" s="729" t="s">
        <v>553</v>
      </c>
      <c r="E35" s="728" t="s">
        <v>1260</v>
      </c>
      <c r="F35" s="729" t="s">
        <v>1261</v>
      </c>
      <c r="G35" s="728" t="s">
        <v>1322</v>
      </c>
      <c r="H35" s="728" t="s">
        <v>1323</v>
      </c>
      <c r="I35" s="731">
        <v>17.620000839233398</v>
      </c>
      <c r="J35" s="731">
        <v>2</v>
      </c>
      <c r="K35" s="732">
        <v>35.240001678466797</v>
      </c>
    </row>
    <row r="36" spans="1:11" ht="14.4" customHeight="1" x14ac:dyDescent="0.3">
      <c r="A36" s="726" t="s">
        <v>536</v>
      </c>
      <c r="B36" s="727" t="s">
        <v>537</v>
      </c>
      <c r="C36" s="728" t="s">
        <v>552</v>
      </c>
      <c r="D36" s="729" t="s">
        <v>553</v>
      </c>
      <c r="E36" s="728" t="s">
        <v>1260</v>
      </c>
      <c r="F36" s="729" t="s">
        <v>1261</v>
      </c>
      <c r="G36" s="728" t="s">
        <v>1324</v>
      </c>
      <c r="H36" s="728" t="s">
        <v>1325</v>
      </c>
      <c r="I36" s="731">
        <v>22.309999465942383</v>
      </c>
      <c r="J36" s="731">
        <v>2</v>
      </c>
      <c r="K36" s="732">
        <v>44.619998931884766</v>
      </c>
    </row>
    <row r="37" spans="1:11" ht="14.4" customHeight="1" x14ac:dyDescent="0.3">
      <c r="A37" s="726" t="s">
        <v>536</v>
      </c>
      <c r="B37" s="727" t="s">
        <v>537</v>
      </c>
      <c r="C37" s="728" t="s">
        <v>552</v>
      </c>
      <c r="D37" s="729" t="s">
        <v>553</v>
      </c>
      <c r="E37" s="728" t="s">
        <v>1260</v>
      </c>
      <c r="F37" s="729" t="s">
        <v>1261</v>
      </c>
      <c r="G37" s="728" t="s">
        <v>1326</v>
      </c>
      <c r="H37" s="728" t="s">
        <v>1327</v>
      </c>
      <c r="I37" s="731">
        <v>2.6750000715255737</v>
      </c>
      <c r="J37" s="731">
        <v>12</v>
      </c>
      <c r="K37" s="732">
        <v>32.100000381469727</v>
      </c>
    </row>
    <row r="38" spans="1:11" ht="14.4" customHeight="1" x14ac:dyDescent="0.3">
      <c r="A38" s="726" t="s">
        <v>536</v>
      </c>
      <c r="B38" s="727" t="s">
        <v>537</v>
      </c>
      <c r="C38" s="728" t="s">
        <v>552</v>
      </c>
      <c r="D38" s="729" t="s">
        <v>553</v>
      </c>
      <c r="E38" s="728" t="s">
        <v>1260</v>
      </c>
      <c r="F38" s="729" t="s">
        <v>1261</v>
      </c>
      <c r="G38" s="728" t="s">
        <v>1268</v>
      </c>
      <c r="H38" s="728" t="s">
        <v>1269</v>
      </c>
      <c r="I38" s="731">
        <v>27.879999160766602</v>
      </c>
      <c r="J38" s="731">
        <v>4</v>
      </c>
      <c r="K38" s="732">
        <v>111.51999664306641</v>
      </c>
    </row>
    <row r="39" spans="1:11" ht="14.4" customHeight="1" x14ac:dyDescent="0.3">
      <c r="A39" s="726" t="s">
        <v>536</v>
      </c>
      <c r="B39" s="727" t="s">
        <v>537</v>
      </c>
      <c r="C39" s="728" t="s">
        <v>552</v>
      </c>
      <c r="D39" s="729" t="s">
        <v>553</v>
      </c>
      <c r="E39" s="728" t="s">
        <v>1260</v>
      </c>
      <c r="F39" s="729" t="s">
        <v>1261</v>
      </c>
      <c r="G39" s="728" t="s">
        <v>1270</v>
      </c>
      <c r="H39" s="728" t="s">
        <v>1271</v>
      </c>
      <c r="I39" s="731">
        <v>260.29998779296875</v>
      </c>
      <c r="J39" s="731">
        <v>4</v>
      </c>
      <c r="K39" s="732">
        <v>1041.199951171875</v>
      </c>
    </row>
    <row r="40" spans="1:11" ht="14.4" customHeight="1" x14ac:dyDescent="0.3">
      <c r="A40" s="726" t="s">
        <v>536</v>
      </c>
      <c r="B40" s="727" t="s">
        <v>537</v>
      </c>
      <c r="C40" s="728" t="s">
        <v>552</v>
      </c>
      <c r="D40" s="729" t="s">
        <v>553</v>
      </c>
      <c r="E40" s="728" t="s">
        <v>1260</v>
      </c>
      <c r="F40" s="729" t="s">
        <v>1261</v>
      </c>
      <c r="G40" s="728" t="s">
        <v>1328</v>
      </c>
      <c r="H40" s="728" t="s">
        <v>1329</v>
      </c>
      <c r="I40" s="731">
        <v>9.3299999237060547</v>
      </c>
      <c r="J40" s="731">
        <v>2</v>
      </c>
      <c r="K40" s="732">
        <v>18.659999847412109</v>
      </c>
    </row>
    <row r="41" spans="1:11" ht="14.4" customHeight="1" x14ac:dyDescent="0.3">
      <c r="A41" s="726" t="s">
        <v>536</v>
      </c>
      <c r="B41" s="727" t="s">
        <v>537</v>
      </c>
      <c r="C41" s="728" t="s">
        <v>552</v>
      </c>
      <c r="D41" s="729" t="s">
        <v>553</v>
      </c>
      <c r="E41" s="728" t="s">
        <v>1272</v>
      </c>
      <c r="F41" s="729" t="s">
        <v>1273</v>
      </c>
      <c r="G41" s="728" t="s">
        <v>1330</v>
      </c>
      <c r="H41" s="728" t="s">
        <v>1331</v>
      </c>
      <c r="I41" s="731">
        <v>1.9375000298023224</v>
      </c>
      <c r="J41" s="731">
        <v>3200</v>
      </c>
      <c r="K41" s="732">
        <v>6201</v>
      </c>
    </row>
    <row r="42" spans="1:11" ht="14.4" customHeight="1" x14ac:dyDescent="0.3">
      <c r="A42" s="726" t="s">
        <v>536</v>
      </c>
      <c r="B42" s="727" t="s">
        <v>537</v>
      </c>
      <c r="C42" s="728" t="s">
        <v>552</v>
      </c>
      <c r="D42" s="729" t="s">
        <v>553</v>
      </c>
      <c r="E42" s="728" t="s">
        <v>1272</v>
      </c>
      <c r="F42" s="729" t="s">
        <v>1273</v>
      </c>
      <c r="G42" s="728" t="s">
        <v>1276</v>
      </c>
      <c r="H42" s="728" t="s">
        <v>1277</v>
      </c>
      <c r="I42" s="731">
        <v>33.880001068115234</v>
      </c>
      <c r="J42" s="731">
        <v>10</v>
      </c>
      <c r="K42" s="732">
        <v>338.80000305175781</v>
      </c>
    </row>
    <row r="43" spans="1:11" ht="14.4" customHeight="1" x14ac:dyDescent="0.3">
      <c r="A43" s="726" t="s">
        <v>536</v>
      </c>
      <c r="B43" s="727" t="s">
        <v>537</v>
      </c>
      <c r="C43" s="728" t="s">
        <v>552</v>
      </c>
      <c r="D43" s="729" t="s">
        <v>553</v>
      </c>
      <c r="E43" s="728" t="s">
        <v>1272</v>
      </c>
      <c r="F43" s="729" t="s">
        <v>1273</v>
      </c>
      <c r="G43" s="728" t="s">
        <v>1332</v>
      </c>
      <c r="H43" s="728" t="s">
        <v>1333</v>
      </c>
      <c r="I43" s="731">
        <v>148.41000366210937</v>
      </c>
      <c r="J43" s="731">
        <v>20</v>
      </c>
      <c r="K43" s="732">
        <v>2968.1298828125</v>
      </c>
    </row>
    <row r="44" spans="1:11" ht="14.4" customHeight="1" x14ac:dyDescent="0.3">
      <c r="A44" s="726" t="s">
        <v>536</v>
      </c>
      <c r="B44" s="727" t="s">
        <v>537</v>
      </c>
      <c r="C44" s="728" t="s">
        <v>552</v>
      </c>
      <c r="D44" s="729" t="s">
        <v>553</v>
      </c>
      <c r="E44" s="728" t="s">
        <v>1272</v>
      </c>
      <c r="F44" s="729" t="s">
        <v>1273</v>
      </c>
      <c r="G44" s="728" t="s">
        <v>1332</v>
      </c>
      <c r="H44" s="728" t="s">
        <v>1334</v>
      </c>
      <c r="I44" s="731">
        <v>148.41000366210937</v>
      </c>
      <c r="J44" s="731">
        <v>40</v>
      </c>
      <c r="K44" s="732">
        <v>5936.259765625</v>
      </c>
    </row>
    <row r="45" spans="1:11" ht="14.4" customHeight="1" x14ac:dyDescent="0.3">
      <c r="A45" s="726" t="s">
        <v>536</v>
      </c>
      <c r="B45" s="727" t="s">
        <v>537</v>
      </c>
      <c r="C45" s="728" t="s">
        <v>552</v>
      </c>
      <c r="D45" s="729" t="s">
        <v>553</v>
      </c>
      <c r="E45" s="728" t="s">
        <v>1272</v>
      </c>
      <c r="F45" s="729" t="s">
        <v>1273</v>
      </c>
      <c r="G45" s="728" t="s">
        <v>1335</v>
      </c>
      <c r="H45" s="728" t="s">
        <v>1336</v>
      </c>
      <c r="I45" s="731">
        <v>15.920000076293945</v>
      </c>
      <c r="J45" s="731">
        <v>200</v>
      </c>
      <c r="K45" s="732">
        <v>3184</v>
      </c>
    </row>
    <row r="46" spans="1:11" ht="14.4" customHeight="1" x14ac:dyDescent="0.3">
      <c r="A46" s="726" t="s">
        <v>536</v>
      </c>
      <c r="B46" s="727" t="s">
        <v>537</v>
      </c>
      <c r="C46" s="728" t="s">
        <v>552</v>
      </c>
      <c r="D46" s="729" t="s">
        <v>553</v>
      </c>
      <c r="E46" s="728" t="s">
        <v>1272</v>
      </c>
      <c r="F46" s="729" t="s">
        <v>1273</v>
      </c>
      <c r="G46" s="728" t="s">
        <v>1337</v>
      </c>
      <c r="H46" s="728" t="s">
        <v>1338</v>
      </c>
      <c r="I46" s="731">
        <v>3.4580000400543214</v>
      </c>
      <c r="J46" s="731">
        <v>800</v>
      </c>
      <c r="K46" s="732">
        <v>2765.9999694824219</v>
      </c>
    </row>
    <row r="47" spans="1:11" ht="14.4" customHeight="1" x14ac:dyDescent="0.3">
      <c r="A47" s="726" t="s">
        <v>536</v>
      </c>
      <c r="B47" s="727" t="s">
        <v>537</v>
      </c>
      <c r="C47" s="728" t="s">
        <v>552</v>
      </c>
      <c r="D47" s="729" t="s">
        <v>553</v>
      </c>
      <c r="E47" s="728" t="s">
        <v>1272</v>
      </c>
      <c r="F47" s="729" t="s">
        <v>1273</v>
      </c>
      <c r="G47" s="728" t="s">
        <v>1339</v>
      </c>
      <c r="H47" s="728" t="s">
        <v>1340</v>
      </c>
      <c r="I47" s="731">
        <v>17.989999771118164</v>
      </c>
      <c r="J47" s="731">
        <v>300</v>
      </c>
      <c r="K47" s="732">
        <v>5397</v>
      </c>
    </row>
    <row r="48" spans="1:11" ht="14.4" customHeight="1" x14ac:dyDescent="0.3">
      <c r="A48" s="726" t="s">
        <v>536</v>
      </c>
      <c r="B48" s="727" t="s">
        <v>537</v>
      </c>
      <c r="C48" s="728" t="s">
        <v>552</v>
      </c>
      <c r="D48" s="729" t="s">
        <v>553</v>
      </c>
      <c r="E48" s="728" t="s">
        <v>1272</v>
      </c>
      <c r="F48" s="729" t="s">
        <v>1273</v>
      </c>
      <c r="G48" s="728" t="s">
        <v>1278</v>
      </c>
      <c r="H48" s="728" t="s">
        <v>1279</v>
      </c>
      <c r="I48" s="731">
        <v>17.979999542236328</v>
      </c>
      <c r="J48" s="731">
        <v>900</v>
      </c>
      <c r="K48" s="732">
        <v>16182</v>
      </c>
    </row>
    <row r="49" spans="1:11" ht="14.4" customHeight="1" x14ac:dyDescent="0.3">
      <c r="A49" s="726" t="s">
        <v>536</v>
      </c>
      <c r="B49" s="727" t="s">
        <v>537</v>
      </c>
      <c r="C49" s="728" t="s">
        <v>552</v>
      </c>
      <c r="D49" s="729" t="s">
        <v>553</v>
      </c>
      <c r="E49" s="728" t="s">
        <v>1272</v>
      </c>
      <c r="F49" s="729" t="s">
        <v>1273</v>
      </c>
      <c r="G49" s="728" t="s">
        <v>1341</v>
      </c>
      <c r="H49" s="728" t="s">
        <v>1342</v>
      </c>
      <c r="I49" s="731">
        <v>11.739999771118164</v>
      </c>
      <c r="J49" s="731">
        <v>8</v>
      </c>
      <c r="K49" s="732">
        <v>93.919998168945313</v>
      </c>
    </row>
    <row r="50" spans="1:11" ht="14.4" customHeight="1" x14ac:dyDescent="0.3">
      <c r="A50" s="726" t="s">
        <v>536</v>
      </c>
      <c r="B50" s="727" t="s">
        <v>537</v>
      </c>
      <c r="C50" s="728" t="s">
        <v>552</v>
      </c>
      <c r="D50" s="729" t="s">
        <v>553</v>
      </c>
      <c r="E50" s="728" t="s">
        <v>1272</v>
      </c>
      <c r="F50" s="729" t="s">
        <v>1273</v>
      </c>
      <c r="G50" s="728" t="s">
        <v>1280</v>
      </c>
      <c r="H50" s="728" t="s">
        <v>1281</v>
      </c>
      <c r="I50" s="731">
        <v>13.310000419616699</v>
      </c>
      <c r="J50" s="731">
        <v>4</v>
      </c>
      <c r="K50" s="732">
        <v>53.240001678466797</v>
      </c>
    </row>
    <row r="51" spans="1:11" ht="14.4" customHeight="1" x14ac:dyDescent="0.3">
      <c r="A51" s="726" t="s">
        <v>536</v>
      </c>
      <c r="B51" s="727" t="s">
        <v>537</v>
      </c>
      <c r="C51" s="728" t="s">
        <v>552</v>
      </c>
      <c r="D51" s="729" t="s">
        <v>553</v>
      </c>
      <c r="E51" s="728" t="s">
        <v>1272</v>
      </c>
      <c r="F51" s="729" t="s">
        <v>1273</v>
      </c>
      <c r="G51" s="728" t="s">
        <v>1343</v>
      </c>
      <c r="H51" s="728" t="s">
        <v>1344</v>
      </c>
      <c r="I51" s="731">
        <v>124.20999908447266</v>
      </c>
      <c r="J51" s="731">
        <v>140</v>
      </c>
      <c r="K51" s="732">
        <v>17388.979248046875</v>
      </c>
    </row>
    <row r="52" spans="1:11" ht="14.4" customHeight="1" x14ac:dyDescent="0.3">
      <c r="A52" s="726" t="s">
        <v>536</v>
      </c>
      <c r="B52" s="727" t="s">
        <v>537</v>
      </c>
      <c r="C52" s="728" t="s">
        <v>552</v>
      </c>
      <c r="D52" s="729" t="s">
        <v>553</v>
      </c>
      <c r="E52" s="728" t="s">
        <v>1272</v>
      </c>
      <c r="F52" s="729" t="s">
        <v>1273</v>
      </c>
      <c r="G52" s="728" t="s">
        <v>1345</v>
      </c>
      <c r="H52" s="728" t="s">
        <v>1346</v>
      </c>
      <c r="I52" s="731">
        <v>1.0925000309944153</v>
      </c>
      <c r="J52" s="731">
        <v>3000</v>
      </c>
      <c r="K52" s="732">
        <v>3276</v>
      </c>
    </row>
    <row r="53" spans="1:11" ht="14.4" customHeight="1" x14ac:dyDescent="0.3">
      <c r="A53" s="726" t="s">
        <v>536</v>
      </c>
      <c r="B53" s="727" t="s">
        <v>537</v>
      </c>
      <c r="C53" s="728" t="s">
        <v>552</v>
      </c>
      <c r="D53" s="729" t="s">
        <v>553</v>
      </c>
      <c r="E53" s="728" t="s">
        <v>1272</v>
      </c>
      <c r="F53" s="729" t="s">
        <v>1273</v>
      </c>
      <c r="G53" s="728" t="s">
        <v>1347</v>
      </c>
      <c r="H53" s="728" t="s">
        <v>1348</v>
      </c>
      <c r="I53" s="731">
        <v>0.4699999988079071</v>
      </c>
      <c r="J53" s="731">
        <v>600</v>
      </c>
      <c r="K53" s="732">
        <v>282</v>
      </c>
    </row>
    <row r="54" spans="1:11" ht="14.4" customHeight="1" x14ac:dyDescent="0.3">
      <c r="A54" s="726" t="s">
        <v>536</v>
      </c>
      <c r="B54" s="727" t="s">
        <v>537</v>
      </c>
      <c r="C54" s="728" t="s">
        <v>552</v>
      </c>
      <c r="D54" s="729" t="s">
        <v>553</v>
      </c>
      <c r="E54" s="728" t="s">
        <v>1272</v>
      </c>
      <c r="F54" s="729" t="s">
        <v>1273</v>
      </c>
      <c r="G54" s="728" t="s">
        <v>1349</v>
      </c>
      <c r="H54" s="728" t="s">
        <v>1350</v>
      </c>
      <c r="I54" s="731">
        <v>1.6699999570846558</v>
      </c>
      <c r="J54" s="731">
        <v>1000</v>
      </c>
      <c r="K54" s="732">
        <v>1670</v>
      </c>
    </row>
    <row r="55" spans="1:11" ht="14.4" customHeight="1" x14ac:dyDescent="0.3">
      <c r="A55" s="726" t="s">
        <v>536</v>
      </c>
      <c r="B55" s="727" t="s">
        <v>537</v>
      </c>
      <c r="C55" s="728" t="s">
        <v>552</v>
      </c>
      <c r="D55" s="729" t="s">
        <v>553</v>
      </c>
      <c r="E55" s="728" t="s">
        <v>1272</v>
      </c>
      <c r="F55" s="729" t="s">
        <v>1273</v>
      </c>
      <c r="G55" s="728" t="s">
        <v>1351</v>
      </c>
      <c r="H55" s="728" t="s">
        <v>1352</v>
      </c>
      <c r="I55" s="731">
        <v>4.309999942779541</v>
      </c>
      <c r="J55" s="731">
        <v>400</v>
      </c>
      <c r="K55" s="732">
        <v>1724.1900024414063</v>
      </c>
    </row>
    <row r="56" spans="1:11" ht="14.4" customHeight="1" x14ac:dyDescent="0.3">
      <c r="A56" s="726" t="s">
        <v>536</v>
      </c>
      <c r="B56" s="727" t="s">
        <v>537</v>
      </c>
      <c r="C56" s="728" t="s">
        <v>552</v>
      </c>
      <c r="D56" s="729" t="s">
        <v>553</v>
      </c>
      <c r="E56" s="728" t="s">
        <v>1272</v>
      </c>
      <c r="F56" s="729" t="s">
        <v>1273</v>
      </c>
      <c r="G56" s="728" t="s">
        <v>1353</v>
      </c>
      <c r="H56" s="728" t="s">
        <v>1354</v>
      </c>
      <c r="I56" s="731">
        <v>2.1800000667572021</v>
      </c>
      <c r="J56" s="731">
        <v>300</v>
      </c>
      <c r="K56" s="732">
        <v>654</v>
      </c>
    </row>
    <row r="57" spans="1:11" ht="14.4" customHeight="1" x14ac:dyDescent="0.3">
      <c r="A57" s="726" t="s">
        <v>536</v>
      </c>
      <c r="B57" s="727" t="s">
        <v>537</v>
      </c>
      <c r="C57" s="728" t="s">
        <v>552</v>
      </c>
      <c r="D57" s="729" t="s">
        <v>553</v>
      </c>
      <c r="E57" s="728" t="s">
        <v>1272</v>
      </c>
      <c r="F57" s="729" t="s">
        <v>1273</v>
      </c>
      <c r="G57" s="728" t="s">
        <v>1355</v>
      </c>
      <c r="H57" s="728" t="s">
        <v>1356</v>
      </c>
      <c r="I57" s="731">
        <v>0.4699999988079071</v>
      </c>
      <c r="J57" s="731">
        <v>1000</v>
      </c>
      <c r="K57" s="732">
        <v>470</v>
      </c>
    </row>
    <row r="58" spans="1:11" ht="14.4" customHeight="1" x14ac:dyDescent="0.3">
      <c r="A58" s="726" t="s">
        <v>536</v>
      </c>
      <c r="B58" s="727" t="s">
        <v>537</v>
      </c>
      <c r="C58" s="728" t="s">
        <v>552</v>
      </c>
      <c r="D58" s="729" t="s">
        <v>553</v>
      </c>
      <c r="E58" s="728" t="s">
        <v>1272</v>
      </c>
      <c r="F58" s="729" t="s">
        <v>1273</v>
      </c>
      <c r="G58" s="728" t="s">
        <v>1290</v>
      </c>
      <c r="H58" s="728" t="s">
        <v>1291</v>
      </c>
      <c r="I58" s="731">
        <v>2.7000000476837158</v>
      </c>
      <c r="J58" s="731">
        <v>300</v>
      </c>
      <c r="K58" s="732">
        <v>810</v>
      </c>
    </row>
    <row r="59" spans="1:11" ht="14.4" customHeight="1" x14ac:dyDescent="0.3">
      <c r="A59" s="726" t="s">
        <v>536</v>
      </c>
      <c r="B59" s="727" t="s">
        <v>537</v>
      </c>
      <c r="C59" s="728" t="s">
        <v>552</v>
      </c>
      <c r="D59" s="729" t="s">
        <v>553</v>
      </c>
      <c r="E59" s="728" t="s">
        <v>1357</v>
      </c>
      <c r="F59" s="729" t="s">
        <v>1358</v>
      </c>
      <c r="G59" s="728" t="s">
        <v>1359</v>
      </c>
      <c r="H59" s="728" t="s">
        <v>1360</v>
      </c>
      <c r="I59" s="731">
        <v>356.22000122070312</v>
      </c>
      <c r="J59" s="731">
        <v>10</v>
      </c>
      <c r="K59" s="732">
        <v>3562.199951171875</v>
      </c>
    </row>
    <row r="60" spans="1:11" ht="14.4" customHeight="1" x14ac:dyDescent="0.3">
      <c r="A60" s="726" t="s">
        <v>536</v>
      </c>
      <c r="B60" s="727" t="s">
        <v>537</v>
      </c>
      <c r="C60" s="728" t="s">
        <v>552</v>
      </c>
      <c r="D60" s="729" t="s">
        <v>553</v>
      </c>
      <c r="E60" s="728" t="s">
        <v>1296</v>
      </c>
      <c r="F60" s="729" t="s">
        <v>1297</v>
      </c>
      <c r="G60" s="728" t="s">
        <v>1361</v>
      </c>
      <c r="H60" s="728" t="s">
        <v>1362</v>
      </c>
      <c r="I60" s="731">
        <v>0.30500000715255737</v>
      </c>
      <c r="J60" s="731">
        <v>600</v>
      </c>
      <c r="K60" s="732">
        <v>183</v>
      </c>
    </row>
    <row r="61" spans="1:11" ht="14.4" customHeight="1" x14ac:dyDescent="0.3">
      <c r="A61" s="726" t="s">
        <v>536</v>
      </c>
      <c r="B61" s="727" t="s">
        <v>537</v>
      </c>
      <c r="C61" s="728" t="s">
        <v>552</v>
      </c>
      <c r="D61" s="729" t="s">
        <v>553</v>
      </c>
      <c r="E61" s="728" t="s">
        <v>1296</v>
      </c>
      <c r="F61" s="729" t="s">
        <v>1297</v>
      </c>
      <c r="G61" s="728" t="s">
        <v>1363</v>
      </c>
      <c r="H61" s="728" t="s">
        <v>1364</v>
      </c>
      <c r="I61" s="731">
        <v>0.30000001192092896</v>
      </c>
      <c r="J61" s="731">
        <v>500</v>
      </c>
      <c r="K61" s="732">
        <v>150</v>
      </c>
    </row>
    <row r="62" spans="1:11" ht="14.4" customHeight="1" x14ac:dyDescent="0.3">
      <c r="A62" s="726" t="s">
        <v>536</v>
      </c>
      <c r="B62" s="727" t="s">
        <v>537</v>
      </c>
      <c r="C62" s="728" t="s">
        <v>552</v>
      </c>
      <c r="D62" s="729" t="s">
        <v>553</v>
      </c>
      <c r="E62" s="728" t="s">
        <v>1296</v>
      </c>
      <c r="F62" s="729" t="s">
        <v>1297</v>
      </c>
      <c r="G62" s="728" t="s">
        <v>1300</v>
      </c>
      <c r="H62" s="728" t="s">
        <v>1301</v>
      </c>
      <c r="I62" s="731">
        <v>1.7999999523162842</v>
      </c>
      <c r="J62" s="731">
        <v>200</v>
      </c>
      <c r="K62" s="732">
        <v>360</v>
      </c>
    </row>
    <row r="63" spans="1:11" ht="14.4" customHeight="1" x14ac:dyDescent="0.3">
      <c r="A63" s="726" t="s">
        <v>536</v>
      </c>
      <c r="B63" s="727" t="s">
        <v>537</v>
      </c>
      <c r="C63" s="728" t="s">
        <v>552</v>
      </c>
      <c r="D63" s="729" t="s">
        <v>553</v>
      </c>
      <c r="E63" s="728" t="s">
        <v>1302</v>
      </c>
      <c r="F63" s="729" t="s">
        <v>1303</v>
      </c>
      <c r="G63" s="728" t="s">
        <v>1365</v>
      </c>
      <c r="H63" s="728" t="s">
        <v>1366</v>
      </c>
      <c r="I63" s="731">
        <v>1.2200000286102295</v>
      </c>
      <c r="J63" s="731">
        <v>500</v>
      </c>
      <c r="K63" s="732">
        <v>610</v>
      </c>
    </row>
    <row r="64" spans="1:11" ht="14.4" customHeight="1" x14ac:dyDescent="0.3">
      <c r="A64" s="726" t="s">
        <v>536</v>
      </c>
      <c r="B64" s="727" t="s">
        <v>537</v>
      </c>
      <c r="C64" s="728" t="s">
        <v>552</v>
      </c>
      <c r="D64" s="729" t="s">
        <v>553</v>
      </c>
      <c r="E64" s="728" t="s">
        <v>1302</v>
      </c>
      <c r="F64" s="729" t="s">
        <v>1303</v>
      </c>
      <c r="G64" s="728" t="s">
        <v>1304</v>
      </c>
      <c r="H64" s="728" t="s">
        <v>1305</v>
      </c>
      <c r="I64" s="731">
        <v>0.68999999761581421</v>
      </c>
      <c r="J64" s="731">
        <v>5400</v>
      </c>
      <c r="K64" s="732">
        <v>3726</v>
      </c>
    </row>
    <row r="65" spans="1:11" ht="14.4" customHeight="1" x14ac:dyDescent="0.3">
      <c r="A65" s="726" t="s">
        <v>536</v>
      </c>
      <c r="B65" s="727" t="s">
        <v>537</v>
      </c>
      <c r="C65" s="728" t="s">
        <v>552</v>
      </c>
      <c r="D65" s="729" t="s">
        <v>553</v>
      </c>
      <c r="E65" s="728" t="s">
        <v>1302</v>
      </c>
      <c r="F65" s="729" t="s">
        <v>1303</v>
      </c>
      <c r="G65" s="728" t="s">
        <v>1306</v>
      </c>
      <c r="H65" s="728" t="s">
        <v>1307</v>
      </c>
      <c r="I65" s="731">
        <v>0.68999999761581421</v>
      </c>
      <c r="J65" s="731">
        <v>3000</v>
      </c>
      <c r="K65" s="732">
        <v>2070</v>
      </c>
    </row>
    <row r="66" spans="1:11" ht="14.4" customHeight="1" x14ac:dyDescent="0.3">
      <c r="A66" s="726" t="s">
        <v>536</v>
      </c>
      <c r="B66" s="727" t="s">
        <v>537</v>
      </c>
      <c r="C66" s="728" t="s">
        <v>552</v>
      </c>
      <c r="D66" s="729" t="s">
        <v>553</v>
      </c>
      <c r="E66" s="728" t="s">
        <v>1302</v>
      </c>
      <c r="F66" s="729" t="s">
        <v>1303</v>
      </c>
      <c r="G66" s="728" t="s">
        <v>1308</v>
      </c>
      <c r="H66" s="728" t="s">
        <v>1309</v>
      </c>
      <c r="I66" s="731">
        <v>0.68999999761581421</v>
      </c>
      <c r="J66" s="731">
        <v>400</v>
      </c>
      <c r="K66" s="732">
        <v>276</v>
      </c>
    </row>
    <row r="67" spans="1:11" ht="14.4" customHeight="1" x14ac:dyDescent="0.3">
      <c r="A67" s="726" t="s">
        <v>536</v>
      </c>
      <c r="B67" s="727" t="s">
        <v>537</v>
      </c>
      <c r="C67" s="728" t="s">
        <v>552</v>
      </c>
      <c r="D67" s="729" t="s">
        <v>553</v>
      </c>
      <c r="E67" s="728" t="s">
        <v>1302</v>
      </c>
      <c r="F67" s="729" t="s">
        <v>1303</v>
      </c>
      <c r="G67" s="728" t="s">
        <v>1367</v>
      </c>
      <c r="H67" s="728" t="s">
        <v>1368</v>
      </c>
      <c r="I67" s="731">
        <v>0.68999999761581421</v>
      </c>
      <c r="J67" s="731">
        <v>360</v>
      </c>
      <c r="K67" s="732">
        <v>248.39999389648437</v>
      </c>
    </row>
    <row r="68" spans="1:11" ht="14.4" customHeight="1" x14ac:dyDescent="0.3">
      <c r="A68" s="726" t="s">
        <v>536</v>
      </c>
      <c r="B68" s="727" t="s">
        <v>537</v>
      </c>
      <c r="C68" s="728" t="s">
        <v>552</v>
      </c>
      <c r="D68" s="729" t="s">
        <v>553</v>
      </c>
      <c r="E68" s="728" t="s">
        <v>1369</v>
      </c>
      <c r="F68" s="729" t="s">
        <v>1370</v>
      </c>
      <c r="G68" s="728" t="s">
        <v>1371</v>
      </c>
      <c r="H68" s="728" t="s">
        <v>1372</v>
      </c>
      <c r="I68" s="731">
        <v>15.609999656677246</v>
      </c>
      <c r="J68" s="731">
        <v>4</v>
      </c>
      <c r="K68" s="732">
        <v>62.439998626708984</v>
      </c>
    </row>
    <row r="69" spans="1:11" ht="14.4" customHeight="1" x14ac:dyDescent="0.3">
      <c r="A69" s="726" t="s">
        <v>536</v>
      </c>
      <c r="B69" s="727" t="s">
        <v>537</v>
      </c>
      <c r="C69" s="728" t="s">
        <v>555</v>
      </c>
      <c r="D69" s="729" t="s">
        <v>556</v>
      </c>
      <c r="E69" s="728" t="s">
        <v>1260</v>
      </c>
      <c r="F69" s="729" t="s">
        <v>1261</v>
      </c>
      <c r="G69" s="728" t="s">
        <v>1373</v>
      </c>
      <c r="H69" s="728" t="s">
        <v>1374</v>
      </c>
      <c r="I69" s="731">
        <v>0.97000002861022949</v>
      </c>
      <c r="J69" s="731">
        <v>10</v>
      </c>
      <c r="K69" s="732">
        <v>9.6999998092651367</v>
      </c>
    </row>
    <row r="70" spans="1:11" ht="14.4" customHeight="1" x14ac:dyDescent="0.3">
      <c r="A70" s="726" t="s">
        <v>536</v>
      </c>
      <c r="B70" s="727" t="s">
        <v>537</v>
      </c>
      <c r="C70" s="728" t="s">
        <v>555</v>
      </c>
      <c r="D70" s="729" t="s">
        <v>556</v>
      </c>
      <c r="E70" s="728" t="s">
        <v>1260</v>
      </c>
      <c r="F70" s="729" t="s">
        <v>1261</v>
      </c>
      <c r="G70" s="728" t="s">
        <v>1262</v>
      </c>
      <c r="H70" s="728" t="s">
        <v>1263</v>
      </c>
      <c r="I70" s="731">
        <v>8.5799999237060547</v>
      </c>
      <c r="J70" s="731">
        <v>36</v>
      </c>
      <c r="K70" s="732">
        <v>308.88999938964844</v>
      </c>
    </row>
    <row r="71" spans="1:11" ht="14.4" customHeight="1" x14ac:dyDescent="0.3">
      <c r="A71" s="726" t="s">
        <v>536</v>
      </c>
      <c r="B71" s="727" t="s">
        <v>537</v>
      </c>
      <c r="C71" s="728" t="s">
        <v>555</v>
      </c>
      <c r="D71" s="729" t="s">
        <v>556</v>
      </c>
      <c r="E71" s="728" t="s">
        <v>1260</v>
      </c>
      <c r="F71" s="729" t="s">
        <v>1261</v>
      </c>
      <c r="G71" s="728" t="s">
        <v>1264</v>
      </c>
      <c r="H71" s="728" t="s">
        <v>1265</v>
      </c>
      <c r="I71" s="731">
        <v>120</v>
      </c>
      <c r="J71" s="731">
        <v>2</v>
      </c>
      <c r="K71" s="732">
        <v>240</v>
      </c>
    </row>
    <row r="72" spans="1:11" ht="14.4" customHeight="1" x14ac:dyDescent="0.3">
      <c r="A72" s="726" t="s">
        <v>536</v>
      </c>
      <c r="B72" s="727" t="s">
        <v>537</v>
      </c>
      <c r="C72" s="728" t="s">
        <v>555</v>
      </c>
      <c r="D72" s="729" t="s">
        <v>556</v>
      </c>
      <c r="E72" s="728" t="s">
        <v>1260</v>
      </c>
      <c r="F72" s="729" t="s">
        <v>1261</v>
      </c>
      <c r="G72" s="728" t="s">
        <v>1268</v>
      </c>
      <c r="H72" s="728" t="s">
        <v>1269</v>
      </c>
      <c r="I72" s="731">
        <v>27.879999160766602</v>
      </c>
      <c r="J72" s="731">
        <v>4</v>
      </c>
      <c r="K72" s="732">
        <v>111.51999664306641</v>
      </c>
    </row>
    <row r="73" spans="1:11" ht="14.4" customHeight="1" x14ac:dyDescent="0.3">
      <c r="A73" s="726" t="s">
        <v>536</v>
      </c>
      <c r="B73" s="727" t="s">
        <v>537</v>
      </c>
      <c r="C73" s="728" t="s">
        <v>555</v>
      </c>
      <c r="D73" s="729" t="s">
        <v>556</v>
      </c>
      <c r="E73" s="728" t="s">
        <v>1260</v>
      </c>
      <c r="F73" s="729" t="s">
        <v>1261</v>
      </c>
      <c r="G73" s="728" t="s">
        <v>1270</v>
      </c>
      <c r="H73" s="728" t="s">
        <v>1271</v>
      </c>
      <c r="I73" s="731">
        <v>260.29998779296875</v>
      </c>
      <c r="J73" s="731">
        <v>10</v>
      </c>
      <c r="K73" s="732">
        <v>2602.9999389648437</v>
      </c>
    </row>
    <row r="74" spans="1:11" ht="14.4" customHeight="1" x14ac:dyDescent="0.3">
      <c r="A74" s="726" t="s">
        <v>536</v>
      </c>
      <c r="B74" s="727" t="s">
        <v>537</v>
      </c>
      <c r="C74" s="728" t="s">
        <v>555</v>
      </c>
      <c r="D74" s="729" t="s">
        <v>556</v>
      </c>
      <c r="E74" s="728" t="s">
        <v>1272</v>
      </c>
      <c r="F74" s="729" t="s">
        <v>1273</v>
      </c>
      <c r="G74" s="728" t="s">
        <v>1341</v>
      </c>
      <c r="H74" s="728" t="s">
        <v>1342</v>
      </c>
      <c r="I74" s="731">
        <v>11.739999771118164</v>
      </c>
      <c r="J74" s="731">
        <v>18</v>
      </c>
      <c r="K74" s="732">
        <v>211.31999969482422</v>
      </c>
    </row>
    <row r="75" spans="1:11" ht="14.4" customHeight="1" x14ac:dyDescent="0.3">
      <c r="A75" s="726" t="s">
        <v>536</v>
      </c>
      <c r="B75" s="727" t="s">
        <v>537</v>
      </c>
      <c r="C75" s="728" t="s">
        <v>555</v>
      </c>
      <c r="D75" s="729" t="s">
        <v>556</v>
      </c>
      <c r="E75" s="728" t="s">
        <v>1272</v>
      </c>
      <c r="F75" s="729" t="s">
        <v>1273</v>
      </c>
      <c r="G75" s="728" t="s">
        <v>1347</v>
      </c>
      <c r="H75" s="728" t="s">
        <v>1348</v>
      </c>
      <c r="I75" s="731">
        <v>0.47999998927116394</v>
      </c>
      <c r="J75" s="731">
        <v>1000</v>
      </c>
      <c r="K75" s="732">
        <v>480</v>
      </c>
    </row>
    <row r="76" spans="1:11" ht="14.4" customHeight="1" x14ac:dyDescent="0.3">
      <c r="A76" s="726" t="s">
        <v>536</v>
      </c>
      <c r="B76" s="727" t="s">
        <v>537</v>
      </c>
      <c r="C76" s="728" t="s">
        <v>555</v>
      </c>
      <c r="D76" s="729" t="s">
        <v>556</v>
      </c>
      <c r="E76" s="728" t="s">
        <v>1272</v>
      </c>
      <c r="F76" s="729" t="s">
        <v>1273</v>
      </c>
      <c r="G76" s="728" t="s">
        <v>1375</v>
      </c>
      <c r="H76" s="728" t="s">
        <v>1376</v>
      </c>
      <c r="I76" s="731">
        <v>0.67000001668930054</v>
      </c>
      <c r="J76" s="731">
        <v>1000</v>
      </c>
      <c r="K76" s="732">
        <v>670</v>
      </c>
    </row>
    <row r="77" spans="1:11" ht="14.4" customHeight="1" x14ac:dyDescent="0.3">
      <c r="A77" s="726" t="s">
        <v>536</v>
      </c>
      <c r="B77" s="727" t="s">
        <v>537</v>
      </c>
      <c r="C77" s="728" t="s">
        <v>555</v>
      </c>
      <c r="D77" s="729" t="s">
        <v>556</v>
      </c>
      <c r="E77" s="728" t="s">
        <v>1272</v>
      </c>
      <c r="F77" s="729" t="s">
        <v>1273</v>
      </c>
      <c r="G77" s="728" t="s">
        <v>1377</v>
      </c>
      <c r="H77" s="728" t="s">
        <v>1378</v>
      </c>
      <c r="I77" s="731">
        <v>2.75</v>
      </c>
      <c r="J77" s="731">
        <v>100</v>
      </c>
      <c r="K77" s="732">
        <v>275</v>
      </c>
    </row>
    <row r="78" spans="1:11" ht="14.4" customHeight="1" x14ac:dyDescent="0.3">
      <c r="A78" s="726" t="s">
        <v>536</v>
      </c>
      <c r="B78" s="727" t="s">
        <v>537</v>
      </c>
      <c r="C78" s="728" t="s">
        <v>555</v>
      </c>
      <c r="D78" s="729" t="s">
        <v>556</v>
      </c>
      <c r="E78" s="728" t="s">
        <v>1272</v>
      </c>
      <c r="F78" s="729" t="s">
        <v>1273</v>
      </c>
      <c r="G78" s="728" t="s">
        <v>1351</v>
      </c>
      <c r="H78" s="728" t="s">
        <v>1352</v>
      </c>
      <c r="I78" s="731">
        <v>4.309999942779541</v>
      </c>
      <c r="J78" s="731">
        <v>100</v>
      </c>
      <c r="K78" s="732">
        <v>431.05999755859375</v>
      </c>
    </row>
    <row r="79" spans="1:11" ht="14.4" customHeight="1" x14ac:dyDescent="0.3">
      <c r="A79" s="726" t="s">
        <v>536</v>
      </c>
      <c r="B79" s="727" t="s">
        <v>537</v>
      </c>
      <c r="C79" s="728" t="s">
        <v>555</v>
      </c>
      <c r="D79" s="729" t="s">
        <v>556</v>
      </c>
      <c r="E79" s="728" t="s">
        <v>1272</v>
      </c>
      <c r="F79" s="729" t="s">
        <v>1273</v>
      </c>
      <c r="G79" s="728" t="s">
        <v>1353</v>
      </c>
      <c r="H79" s="728" t="s">
        <v>1354</v>
      </c>
      <c r="I79" s="731">
        <v>2.1800000667572021</v>
      </c>
      <c r="J79" s="731">
        <v>100</v>
      </c>
      <c r="K79" s="732">
        <v>218</v>
      </c>
    </row>
    <row r="80" spans="1:11" ht="14.4" customHeight="1" x14ac:dyDescent="0.3">
      <c r="A80" s="726" t="s">
        <v>536</v>
      </c>
      <c r="B80" s="727" t="s">
        <v>537</v>
      </c>
      <c r="C80" s="728" t="s">
        <v>555</v>
      </c>
      <c r="D80" s="729" t="s">
        <v>556</v>
      </c>
      <c r="E80" s="728" t="s">
        <v>1272</v>
      </c>
      <c r="F80" s="729" t="s">
        <v>1273</v>
      </c>
      <c r="G80" s="728" t="s">
        <v>1355</v>
      </c>
      <c r="H80" s="728" t="s">
        <v>1356</v>
      </c>
      <c r="I80" s="731">
        <v>0.47999998927116394</v>
      </c>
      <c r="J80" s="731">
        <v>500</v>
      </c>
      <c r="K80" s="732">
        <v>240</v>
      </c>
    </row>
    <row r="81" spans="1:11" ht="14.4" customHeight="1" x14ac:dyDescent="0.3">
      <c r="A81" s="726" t="s">
        <v>536</v>
      </c>
      <c r="B81" s="727" t="s">
        <v>537</v>
      </c>
      <c r="C81" s="728" t="s">
        <v>555</v>
      </c>
      <c r="D81" s="729" t="s">
        <v>556</v>
      </c>
      <c r="E81" s="728" t="s">
        <v>1296</v>
      </c>
      <c r="F81" s="729" t="s">
        <v>1297</v>
      </c>
      <c r="G81" s="728" t="s">
        <v>1361</v>
      </c>
      <c r="H81" s="728" t="s">
        <v>1362</v>
      </c>
      <c r="I81" s="731">
        <v>0.31000000238418579</v>
      </c>
      <c r="J81" s="731">
        <v>1100</v>
      </c>
      <c r="K81" s="732">
        <v>332</v>
      </c>
    </row>
    <row r="82" spans="1:11" ht="14.4" customHeight="1" x14ac:dyDescent="0.3">
      <c r="A82" s="726" t="s">
        <v>536</v>
      </c>
      <c r="B82" s="727" t="s">
        <v>537</v>
      </c>
      <c r="C82" s="728" t="s">
        <v>555</v>
      </c>
      <c r="D82" s="729" t="s">
        <v>556</v>
      </c>
      <c r="E82" s="728" t="s">
        <v>1296</v>
      </c>
      <c r="F82" s="729" t="s">
        <v>1297</v>
      </c>
      <c r="G82" s="728" t="s">
        <v>1363</v>
      </c>
      <c r="H82" s="728" t="s">
        <v>1364</v>
      </c>
      <c r="I82" s="731">
        <v>0.30000001192092896</v>
      </c>
      <c r="J82" s="731">
        <v>1000</v>
      </c>
      <c r="K82" s="732">
        <v>300</v>
      </c>
    </row>
    <row r="83" spans="1:11" ht="14.4" customHeight="1" x14ac:dyDescent="0.3">
      <c r="A83" s="726" t="s">
        <v>536</v>
      </c>
      <c r="B83" s="727" t="s">
        <v>537</v>
      </c>
      <c r="C83" s="728" t="s">
        <v>555</v>
      </c>
      <c r="D83" s="729" t="s">
        <v>556</v>
      </c>
      <c r="E83" s="728" t="s">
        <v>1302</v>
      </c>
      <c r="F83" s="729" t="s">
        <v>1303</v>
      </c>
      <c r="G83" s="728" t="s">
        <v>1304</v>
      </c>
      <c r="H83" s="728" t="s">
        <v>1305</v>
      </c>
      <c r="I83" s="731">
        <v>0.68999999761581421</v>
      </c>
      <c r="J83" s="731">
        <v>600</v>
      </c>
      <c r="K83" s="732">
        <v>414</v>
      </c>
    </row>
    <row r="84" spans="1:11" ht="14.4" customHeight="1" x14ac:dyDescent="0.3">
      <c r="A84" s="726" t="s">
        <v>536</v>
      </c>
      <c r="B84" s="727" t="s">
        <v>537</v>
      </c>
      <c r="C84" s="728" t="s">
        <v>555</v>
      </c>
      <c r="D84" s="729" t="s">
        <v>556</v>
      </c>
      <c r="E84" s="728" t="s">
        <v>1302</v>
      </c>
      <c r="F84" s="729" t="s">
        <v>1303</v>
      </c>
      <c r="G84" s="728" t="s">
        <v>1306</v>
      </c>
      <c r="H84" s="728" t="s">
        <v>1307</v>
      </c>
      <c r="I84" s="731">
        <v>0.68999999761581421</v>
      </c>
      <c r="J84" s="731">
        <v>2400</v>
      </c>
      <c r="K84" s="732">
        <v>1656</v>
      </c>
    </row>
    <row r="85" spans="1:11" ht="14.4" customHeight="1" x14ac:dyDescent="0.3">
      <c r="A85" s="726" t="s">
        <v>536</v>
      </c>
      <c r="B85" s="727" t="s">
        <v>537</v>
      </c>
      <c r="C85" s="728" t="s">
        <v>555</v>
      </c>
      <c r="D85" s="729" t="s">
        <v>556</v>
      </c>
      <c r="E85" s="728" t="s">
        <v>1302</v>
      </c>
      <c r="F85" s="729" t="s">
        <v>1303</v>
      </c>
      <c r="G85" s="728" t="s">
        <v>1308</v>
      </c>
      <c r="H85" s="728" t="s">
        <v>1309</v>
      </c>
      <c r="I85" s="731">
        <v>0.68999999761581421</v>
      </c>
      <c r="J85" s="731">
        <v>800</v>
      </c>
      <c r="K85" s="732">
        <v>552</v>
      </c>
    </row>
    <row r="86" spans="1:11" ht="14.4" customHeight="1" x14ac:dyDescent="0.3">
      <c r="A86" s="726" t="s">
        <v>536</v>
      </c>
      <c r="B86" s="727" t="s">
        <v>537</v>
      </c>
      <c r="C86" s="728" t="s">
        <v>558</v>
      </c>
      <c r="D86" s="729" t="s">
        <v>559</v>
      </c>
      <c r="E86" s="728" t="s">
        <v>1260</v>
      </c>
      <c r="F86" s="729" t="s">
        <v>1261</v>
      </c>
      <c r="G86" s="728" t="s">
        <v>1316</v>
      </c>
      <c r="H86" s="728" t="s">
        <v>1317</v>
      </c>
      <c r="I86" s="731">
        <v>15.020000457763672</v>
      </c>
      <c r="J86" s="731">
        <v>2</v>
      </c>
      <c r="K86" s="732">
        <v>30.040000915527344</v>
      </c>
    </row>
    <row r="87" spans="1:11" ht="14.4" customHeight="1" x14ac:dyDescent="0.3">
      <c r="A87" s="726" t="s">
        <v>536</v>
      </c>
      <c r="B87" s="727" t="s">
        <v>537</v>
      </c>
      <c r="C87" s="728" t="s">
        <v>558</v>
      </c>
      <c r="D87" s="729" t="s">
        <v>559</v>
      </c>
      <c r="E87" s="728" t="s">
        <v>1260</v>
      </c>
      <c r="F87" s="729" t="s">
        <v>1261</v>
      </c>
      <c r="G87" s="728" t="s">
        <v>1262</v>
      </c>
      <c r="H87" s="728" t="s">
        <v>1263</v>
      </c>
      <c r="I87" s="731">
        <v>8.57599983215332</v>
      </c>
      <c r="J87" s="731">
        <v>192</v>
      </c>
      <c r="K87" s="732">
        <v>1646.5200042724609</v>
      </c>
    </row>
    <row r="88" spans="1:11" ht="14.4" customHeight="1" x14ac:dyDescent="0.3">
      <c r="A88" s="726" t="s">
        <v>536</v>
      </c>
      <c r="B88" s="727" t="s">
        <v>537</v>
      </c>
      <c r="C88" s="728" t="s">
        <v>558</v>
      </c>
      <c r="D88" s="729" t="s">
        <v>559</v>
      </c>
      <c r="E88" s="728" t="s">
        <v>1260</v>
      </c>
      <c r="F88" s="729" t="s">
        <v>1261</v>
      </c>
      <c r="G88" s="728" t="s">
        <v>1264</v>
      </c>
      <c r="H88" s="728" t="s">
        <v>1265</v>
      </c>
      <c r="I88" s="731">
        <v>120.0028577532087</v>
      </c>
      <c r="J88" s="731">
        <v>23</v>
      </c>
      <c r="K88" s="732">
        <v>2760.0799865722656</v>
      </c>
    </row>
    <row r="89" spans="1:11" ht="14.4" customHeight="1" x14ac:dyDescent="0.3">
      <c r="A89" s="726" t="s">
        <v>536</v>
      </c>
      <c r="B89" s="727" t="s">
        <v>537</v>
      </c>
      <c r="C89" s="728" t="s">
        <v>558</v>
      </c>
      <c r="D89" s="729" t="s">
        <v>559</v>
      </c>
      <c r="E89" s="728" t="s">
        <v>1260</v>
      </c>
      <c r="F89" s="729" t="s">
        <v>1261</v>
      </c>
      <c r="G89" s="728" t="s">
        <v>1266</v>
      </c>
      <c r="H89" s="728" t="s">
        <v>1267</v>
      </c>
      <c r="I89" s="731">
        <v>72.220001220703125</v>
      </c>
      <c r="J89" s="731">
        <v>20</v>
      </c>
      <c r="K89" s="732">
        <v>1444.3999938964844</v>
      </c>
    </row>
    <row r="90" spans="1:11" ht="14.4" customHeight="1" x14ac:dyDescent="0.3">
      <c r="A90" s="726" t="s">
        <v>536</v>
      </c>
      <c r="B90" s="727" t="s">
        <v>537</v>
      </c>
      <c r="C90" s="728" t="s">
        <v>558</v>
      </c>
      <c r="D90" s="729" t="s">
        <v>559</v>
      </c>
      <c r="E90" s="728" t="s">
        <v>1260</v>
      </c>
      <c r="F90" s="729" t="s">
        <v>1261</v>
      </c>
      <c r="G90" s="728" t="s">
        <v>1326</v>
      </c>
      <c r="H90" s="728" t="s">
        <v>1327</v>
      </c>
      <c r="I90" s="731">
        <v>2.6800000667572021</v>
      </c>
      <c r="J90" s="731">
        <v>4</v>
      </c>
      <c r="K90" s="732">
        <v>10.720000267028809</v>
      </c>
    </row>
    <row r="91" spans="1:11" ht="14.4" customHeight="1" x14ac:dyDescent="0.3">
      <c r="A91" s="726" t="s">
        <v>536</v>
      </c>
      <c r="B91" s="727" t="s">
        <v>537</v>
      </c>
      <c r="C91" s="728" t="s">
        <v>558</v>
      </c>
      <c r="D91" s="729" t="s">
        <v>559</v>
      </c>
      <c r="E91" s="728" t="s">
        <v>1260</v>
      </c>
      <c r="F91" s="729" t="s">
        <v>1261</v>
      </c>
      <c r="G91" s="728" t="s">
        <v>1268</v>
      </c>
      <c r="H91" s="728" t="s">
        <v>1269</v>
      </c>
      <c r="I91" s="731">
        <v>27.877499580383301</v>
      </c>
      <c r="J91" s="731">
        <v>44</v>
      </c>
      <c r="K91" s="732">
        <v>1226.5799865722656</v>
      </c>
    </row>
    <row r="92" spans="1:11" ht="14.4" customHeight="1" x14ac:dyDescent="0.3">
      <c r="A92" s="726" t="s">
        <v>536</v>
      </c>
      <c r="B92" s="727" t="s">
        <v>537</v>
      </c>
      <c r="C92" s="728" t="s">
        <v>558</v>
      </c>
      <c r="D92" s="729" t="s">
        <v>559</v>
      </c>
      <c r="E92" s="728" t="s">
        <v>1260</v>
      </c>
      <c r="F92" s="729" t="s">
        <v>1261</v>
      </c>
      <c r="G92" s="728" t="s">
        <v>1270</v>
      </c>
      <c r="H92" s="728" t="s">
        <v>1271</v>
      </c>
      <c r="I92" s="731">
        <v>260.29998779296875</v>
      </c>
      <c r="J92" s="731">
        <v>6</v>
      </c>
      <c r="K92" s="732">
        <v>1561.7999267578125</v>
      </c>
    </row>
    <row r="93" spans="1:11" ht="14.4" customHeight="1" x14ac:dyDescent="0.3">
      <c r="A93" s="726" t="s">
        <v>536</v>
      </c>
      <c r="B93" s="727" t="s">
        <v>537</v>
      </c>
      <c r="C93" s="728" t="s">
        <v>558</v>
      </c>
      <c r="D93" s="729" t="s">
        <v>559</v>
      </c>
      <c r="E93" s="728" t="s">
        <v>1272</v>
      </c>
      <c r="F93" s="729" t="s">
        <v>1273</v>
      </c>
      <c r="G93" s="728" t="s">
        <v>1332</v>
      </c>
      <c r="H93" s="728" t="s">
        <v>1333</v>
      </c>
      <c r="I93" s="731">
        <v>148.41000366210937</v>
      </c>
      <c r="J93" s="731">
        <v>40</v>
      </c>
      <c r="K93" s="732">
        <v>5936.259765625</v>
      </c>
    </row>
    <row r="94" spans="1:11" ht="14.4" customHeight="1" x14ac:dyDescent="0.3">
      <c r="A94" s="726" t="s">
        <v>536</v>
      </c>
      <c r="B94" s="727" t="s">
        <v>537</v>
      </c>
      <c r="C94" s="728" t="s">
        <v>558</v>
      </c>
      <c r="D94" s="729" t="s">
        <v>559</v>
      </c>
      <c r="E94" s="728" t="s">
        <v>1272</v>
      </c>
      <c r="F94" s="729" t="s">
        <v>1273</v>
      </c>
      <c r="G94" s="728" t="s">
        <v>1332</v>
      </c>
      <c r="H94" s="728" t="s">
        <v>1334</v>
      </c>
      <c r="I94" s="731">
        <v>148.41000366210937</v>
      </c>
      <c r="J94" s="731">
        <v>40</v>
      </c>
      <c r="K94" s="732">
        <v>5936.259765625</v>
      </c>
    </row>
    <row r="95" spans="1:11" ht="14.4" customHeight="1" x14ac:dyDescent="0.3">
      <c r="A95" s="726" t="s">
        <v>536</v>
      </c>
      <c r="B95" s="727" t="s">
        <v>537</v>
      </c>
      <c r="C95" s="728" t="s">
        <v>558</v>
      </c>
      <c r="D95" s="729" t="s">
        <v>559</v>
      </c>
      <c r="E95" s="728" t="s">
        <v>1272</v>
      </c>
      <c r="F95" s="729" t="s">
        <v>1273</v>
      </c>
      <c r="G95" s="728" t="s">
        <v>1335</v>
      </c>
      <c r="H95" s="728" t="s">
        <v>1336</v>
      </c>
      <c r="I95" s="731">
        <v>15.930000305175781</v>
      </c>
      <c r="J95" s="731">
        <v>100</v>
      </c>
      <c r="K95" s="732">
        <v>1593</v>
      </c>
    </row>
    <row r="96" spans="1:11" ht="14.4" customHeight="1" x14ac:dyDescent="0.3">
      <c r="A96" s="726" t="s">
        <v>536</v>
      </c>
      <c r="B96" s="727" t="s">
        <v>537</v>
      </c>
      <c r="C96" s="728" t="s">
        <v>558</v>
      </c>
      <c r="D96" s="729" t="s">
        <v>559</v>
      </c>
      <c r="E96" s="728" t="s">
        <v>1272</v>
      </c>
      <c r="F96" s="729" t="s">
        <v>1273</v>
      </c>
      <c r="G96" s="728" t="s">
        <v>1379</v>
      </c>
      <c r="H96" s="728" t="s">
        <v>1380</v>
      </c>
      <c r="I96" s="731">
        <v>11.140000343322754</v>
      </c>
      <c r="J96" s="731">
        <v>100</v>
      </c>
      <c r="K96" s="732">
        <v>1114</v>
      </c>
    </row>
    <row r="97" spans="1:11" ht="14.4" customHeight="1" x14ac:dyDescent="0.3">
      <c r="A97" s="726" t="s">
        <v>536</v>
      </c>
      <c r="B97" s="727" t="s">
        <v>537</v>
      </c>
      <c r="C97" s="728" t="s">
        <v>558</v>
      </c>
      <c r="D97" s="729" t="s">
        <v>559</v>
      </c>
      <c r="E97" s="728" t="s">
        <v>1272</v>
      </c>
      <c r="F97" s="729" t="s">
        <v>1273</v>
      </c>
      <c r="G97" s="728" t="s">
        <v>1381</v>
      </c>
      <c r="H97" s="728" t="s">
        <v>1382</v>
      </c>
      <c r="I97" s="731">
        <v>115.43000030517578</v>
      </c>
      <c r="J97" s="731">
        <v>100</v>
      </c>
      <c r="K97" s="732">
        <v>11543.400390625</v>
      </c>
    </row>
    <row r="98" spans="1:11" ht="14.4" customHeight="1" x14ac:dyDescent="0.3">
      <c r="A98" s="726" t="s">
        <v>536</v>
      </c>
      <c r="B98" s="727" t="s">
        <v>537</v>
      </c>
      <c r="C98" s="728" t="s">
        <v>558</v>
      </c>
      <c r="D98" s="729" t="s">
        <v>559</v>
      </c>
      <c r="E98" s="728" t="s">
        <v>1272</v>
      </c>
      <c r="F98" s="729" t="s">
        <v>1273</v>
      </c>
      <c r="G98" s="728" t="s">
        <v>1383</v>
      </c>
      <c r="H98" s="728" t="s">
        <v>1384</v>
      </c>
      <c r="I98" s="731">
        <v>845.78997802734375</v>
      </c>
      <c r="J98" s="731">
        <v>160</v>
      </c>
      <c r="K98" s="732">
        <v>135326.40234375</v>
      </c>
    </row>
    <row r="99" spans="1:11" ht="14.4" customHeight="1" x14ac:dyDescent="0.3">
      <c r="A99" s="726" t="s">
        <v>536</v>
      </c>
      <c r="B99" s="727" t="s">
        <v>537</v>
      </c>
      <c r="C99" s="728" t="s">
        <v>558</v>
      </c>
      <c r="D99" s="729" t="s">
        <v>559</v>
      </c>
      <c r="E99" s="728" t="s">
        <v>1272</v>
      </c>
      <c r="F99" s="729" t="s">
        <v>1273</v>
      </c>
      <c r="G99" s="728" t="s">
        <v>1385</v>
      </c>
      <c r="H99" s="728" t="s">
        <v>1386</v>
      </c>
      <c r="I99" s="731">
        <v>6.1460000038146969</v>
      </c>
      <c r="J99" s="731">
        <v>3000</v>
      </c>
      <c r="K99" s="732">
        <v>18448</v>
      </c>
    </row>
    <row r="100" spans="1:11" ht="14.4" customHeight="1" x14ac:dyDescent="0.3">
      <c r="A100" s="726" t="s">
        <v>536</v>
      </c>
      <c r="B100" s="727" t="s">
        <v>537</v>
      </c>
      <c r="C100" s="728" t="s">
        <v>558</v>
      </c>
      <c r="D100" s="729" t="s">
        <v>559</v>
      </c>
      <c r="E100" s="728" t="s">
        <v>1272</v>
      </c>
      <c r="F100" s="729" t="s">
        <v>1273</v>
      </c>
      <c r="G100" s="728" t="s">
        <v>1337</v>
      </c>
      <c r="H100" s="728" t="s">
        <v>1338</v>
      </c>
      <c r="I100" s="731">
        <v>3.4516667127609253</v>
      </c>
      <c r="J100" s="731">
        <v>2320</v>
      </c>
      <c r="K100" s="732">
        <v>8017.1999206542969</v>
      </c>
    </row>
    <row r="101" spans="1:11" ht="14.4" customHeight="1" x14ac:dyDescent="0.3">
      <c r="A101" s="726" t="s">
        <v>536</v>
      </c>
      <c r="B101" s="727" t="s">
        <v>537</v>
      </c>
      <c r="C101" s="728" t="s">
        <v>558</v>
      </c>
      <c r="D101" s="729" t="s">
        <v>559</v>
      </c>
      <c r="E101" s="728" t="s">
        <v>1272</v>
      </c>
      <c r="F101" s="729" t="s">
        <v>1273</v>
      </c>
      <c r="G101" s="728" t="s">
        <v>1339</v>
      </c>
      <c r="H101" s="728" t="s">
        <v>1340</v>
      </c>
      <c r="I101" s="731">
        <v>17.979999542236328</v>
      </c>
      <c r="J101" s="731">
        <v>1700</v>
      </c>
      <c r="K101" s="732">
        <v>30566</v>
      </c>
    </row>
    <row r="102" spans="1:11" ht="14.4" customHeight="1" x14ac:dyDescent="0.3">
      <c r="A102" s="726" t="s">
        <v>536</v>
      </c>
      <c r="B102" s="727" t="s">
        <v>537</v>
      </c>
      <c r="C102" s="728" t="s">
        <v>558</v>
      </c>
      <c r="D102" s="729" t="s">
        <v>559</v>
      </c>
      <c r="E102" s="728" t="s">
        <v>1272</v>
      </c>
      <c r="F102" s="729" t="s">
        <v>1273</v>
      </c>
      <c r="G102" s="728" t="s">
        <v>1278</v>
      </c>
      <c r="H102" s="728" t="s">
        <v>1279</v>
      </c>
      <c r="I102" s="731">
        <v>17.984999656677246</v>
      </c>
      <c r="J102" s="731">
        <v>600</v>
      </c>
      <c r="K102" s="732">
        <v>10792</v>
      </c>
    </row>
    <row r="103" spans="1:11" ht="14.4" customHeight="1" x14ac:dyDescent="0.3">
      <c r="A103" s="726" t="s">
        <v>536</v>
      </c>
      <c r="B103" s="727" t="s">
        <v>537</v>
      </c>
      <c r="C103" s="728" t="s">
        <v>558</v>
      </c>
      <c r="D103" s="729" t="s">
        <v>559</v>
      </c>
      <c r="E103" s="728" t="s">
        <v>1272</v>
      </c>
      <c r="F103" s="729" t="s">
        <v>1273</v>
      </c>
      <c r="G103" s="728" t="s">
        <v>1387</v>
      </c>
      <c r="H103" s="728" t="s">
        <v>1388</v>
      </c>
      <c r="I103" s="731">
        <v>2819.300048828125</v>
      </c>
      <c r="J103" s="731">
        <v>20</v>
      </c>
      <c r="K103" s="732">
        <v>56386</v>
      </c>
    </row>
    <row r="104" spans="1:11" ht="14.4" customHeight="1" x14ac:dyDescent="0.3">
      <c r="A104" s="726" t="s">
        <v>536</v>
      </c>
      <c r="B104" s="727" t="s">
        <v>537</v>
      </c>
      <c r="C104" s="728" t="s">
        <v>558</v>
      </c>
      <c r="D104" s="729" t="s">
        <v>559</v>
      </c>
      <c r="E104" s="728" t="s">
        <v>1272</v>
      </c>
      <c r="F104" s="729" t="s">
        <v>1273</v>
      </c>
      <c r="G104" s="728" t="s">
        <v>1389</v>
      </c>
      <c r="H104" s="728" t="s">
        <v>1390</v>
      </c>
      <c r="I104" s="731">
        <v>1694</v>
      </c>
      <c r="J104" s="731">
        <v>20</v>
      </c>
      <c r="K104" s="732">
        <v>33880</v>
      </c>
    </row>
    <row r="105" spans="1:11" ht="14.4" customHeight="1" x14ac:dyDescent="0.3">
      <c r="A105" s="726" t="s">
        <v>536</v>
      </c>
      <c r="B105" s="727" t="s">
        <v>537</v>
      </c>
      <c r="C105" s="728" t="s">
        <v>558</v>
      </c>
      <c r="D105" s="729" t="s">
        <v>559</v>
      </c>
      <c r="E105" s="728" t="s">
        <v>1272</v>
      </c>
      <c r="F105" s="729" t="s">
        <v>1273</v>
      </c>
      <c r="G105" s="728" t="s">
        <v>1391</v>
      </c>
      <c r="H105" s="728" t="s">
        <v>1392</v>
      </c>
      <c r="I105" s="731">
        <v>3.869999885559082</v>
      </c>
      <c r="J105" s="731">
        <v>500</v>
      </c>
      <c r="K105" s="732">
        <v>1936</v>
      </c>
    </row>
    <row r="106" spans="1:11" ht="14.4" customHeight="1" x14ac:dyDescent="0.3">
      <c r="A106" s="726" t="s">
        <v>536</v>
      </c>
      <c r="B106" s="727" t="s">
        <v>537</v>
      </c>
      <c r="C106" s="728" t="s">
        <v>558</v>
      </c>
      <c r="D106" s="729" t="s">
        <v>559</v>
      </c>
      <c r="E106" s="728" t="s">
        <v>1272</v>
      </c>
      <c r="F106" s="729" t="s">
        <v>1273</v>
      </c>
      <c r="G106" s="728" t="s">
        <v>1341</v>
      </c>
      <c r="H106" s="728" t="s">
        <v>1342</v>
      </c>
      <c r="I106" s="731">
        <v>11.729999542236328</v>
      </c>
      <c r="J106" s="731">
        <v>8</v>
      </c>
      <c r="K106" s="732">
        <v>93.839996337890625</v>
      </c>
    </row>
    <row r="107" spans="1:11" ht="14.4" customHeight="1" x14ac:dyDescent="0.3">
      <c r="A107" s="726" t="s">
        <v>536</v>
      </c>
      <c r="B107" s="727" t="s">
        <v>537</v>
      </c>
      <c r="C107" s="728" t="s">
        <v>558</v>
      </c>
      <c r="D107" s="729" t="s">
        <v>559</v>
      </c>
      <c r="E107" s="728" t="s">
        <v>1272</v>
      </c>
      <c r="F107" s="729" t="s">
        <v>1273</v>
      </c>
      <c r="G107" s="728" t="s">
        <v>1343</v>
      </c>
      <c r="H107" s="728" t="s">
        <v>1344</v>
      </c>
      <c r="I107" s="731">
        <v>124.2066650390625</v>
      </c>
      <c r="J107" s="731">
        <v>100</v>
      </c>
      <c r="K107" s="732">
        <v>12420.57958984375</v>
      </c>
    </row>
    <row r="108" spans="1:11" ht="14.4" customHeight="1" x14ac:dyDescent="0.3">
      <c r="A108" s="726" t="s">
        <v>536</v>
      </c>
      <c r="B108" s="727" t="s">
        <v>537</v>
      </c>
      <c r="C108" s="728" t="s">
        <v>558</v>
      </c>
      <c r="D108" s="729" t="s">
        <v>559</v>
      </c>
      <c r="E108" s="728" t="s">
        <v>1272</v>
      </c>
      <c r="F108" s="729" t="s">
        <v>1273</v>
      </c>
      <c r="G108" s="728" t="s">
        <v>1393</v>
      </c>
      <c r="H108" s="728" t="s">
        <v>1394</v>
      </c>
      <c r="I108" s="731">
        <v>169.57000732421875</v>
      </c>
      <c r="J108" s="731">
        <v>2</v>
      </c>
      <c r="K108" s="732">
        <v>339.1400146484375</v>
      </c>
    </row>
    <row r="109" spans="1:11" ht="14.4" customHeight="1" x14ac:dyDescent="0.3">
      <c r="A109" s="726" t="s">
        <v>536</v>
      </c>
      <c r="B109" s="727" t="s">
        <v>537</v>
      </c>
      <c r="C109" s="728" t="s">
        <v>558</v>
      </c>
      <c r="D109" s="729" t="s">
        <v>559</v>
      </c>
      <c r="E109" s="728" t="s">
        <v>1272</v>
      </c>
      <c r="F109" s="729" t="s">
        <v>1273</v>
      </c>
      <c r="G109" s="728" t="s">
        <v>1395</v>
      </c>
      <c r="H109" s="728" t="s">
        <v>1396</v>
      </c>
      <c r="I109" s="731">
        <v>9.1999998092651367</v>
      </c>
      <c r="J109" s="731">
        <v>2400</v>
      </c>
      <c r="K109" s="732">
        <v>22080</v>
      </c>
    </row>
    <row r="110" spans="1:11" ht="14.4" customHeight="1" x14ac:dyDescent="0.3">
      <c r="A110" s="726" t="s">
        <v>536</v>
      </c>
      <c r="B110" s="727" t="s">
        <v>537</v>
      </c>
      <c r="C110" s="728" t="s">
        <v>558</v>
      </c>
      <c r="D110" s="729" t="s">
        <v>559</v>
      </c>
      <c r="E110" s="728" t="s">
        <v>1272</v>
      </c>
      <c r="F110" s="729" t="s">
        <v>1273</v>
      </c>
      <c r="G110" s="728" t="s">
        <v>1397</v>
      </c>
      <c r="H110" s="728" t="s">
        <v>1398</v>
      </c>
      <c r="I110" s="731">
        <v>172.5</v>
      </c>
      <c r="J110" s="731">
        <v>3</v>
      </c>
      <c r="K110" s="732">
        <v>517.5</v>
      </c>
    </row>
    <row r="111" spans="1:11" ht="14.4" customHeight="1" x14ac:dyDescent="0.3">
      <c r="A111" s="726" t="s">
        <v>536</v>
      </c>
      <c r="B111" s="727" t="s">
        <v>537</v>
      </c>
      <c r="C111" s="728" t="s">
        <v>558</v>
      </c>
      <c r="D111" s="729" t="s">
        <v>559</v>
      </c>
      <c r="E111" s="728" t="s">
        <v>1272</v>
      </c>
      <c r="F111" s="729" t="s">
        <v>1273</v>
      </c>
      <c r="G111" s="728" t="s">
        <v>1399</v>
      </c>
      <c r="H111" s="728" t="s">
        <v>1400</v>
      </c>
      <c r="I111" s="731">
        <v>205.69999694824219</v>
      </c>
      <c r="J111" s="731">
        <v>1850</v>
      </c>
      <c r="K111" s="732">
        <v>380545</v>
      </c>
    </row>
    <row r="112" spans="1:11" ht="14.4" customHeight="1" x14ac:dyDescent="0.3">
      <c r="A112" s="726" t="s">
        <v>536</v>
      </c>
      <c r="B112" s="727" t="s">
        <v>537</v>
      </c>
      <c r="C112" s="728" t="s">
        <v>558</v>
      </c>
      <c r="D112" s="729" t="s">
        <v>559</v>
      </c>
      <c r="E112" s="728" t="s">
        <v>1272</v>
      </c>
      <c r="F112" s="729" t="s">
        <v>1273</v>
      </c>
      <c r="G112" s="728" t="s">
        <v>1401</v>
      </c>
      <c r="H112" s="728" t="s">
        <v>1402</v>
      </c>
      <c r="I112" s="731">
        <v>157.30000305175781</v>
      </c>
      <c r="J112" s="731">
        <v>150</v>
      </c>
      <c r="K112" s="732">
        <v>23595</v>
      </c>
    </row>
    <row r="113" spans="1:11" ht="14.4" customHeight="1" x14ac:dyDescent="0.3">
      <c r="A113" s="726" t="s">
        <v>536</v>
      </c>
      <c r="B113" s="727" t="s">
        <v>537</v>
      </c>
      <c r="C113" s="728" t="s">
        <v>558</v>
      </c>
      <c r="D113" s="729" t="s">
        <v>559</v>
      </c>
      <c r="E113" s="728" t="s">
        <v>1272</v>
      </c>
      <c r="F113" s="729" t="s">
        <v>1273</v>
      </c>
      <c r="G113" s="728" t="s">
        <v>1403</v>
      </c>
      <c r="H113" s="728" t="s">
        <v>1404</v>
      </c>
      <c r="I113" s="731">
        <v>4513.2998046875</v>
      </c>
      <c r="J113" s="731">
        <v>130</v>
      </c>
      <c r="K113" s="732">
        <v>586729</v>
      </c>
    </row>
    <row r="114" spans="1:11" ht="14.4" customHeight="1" x14ac:dyDescent="0.3">
      <c r="A114" s="726" t="s">
        <v>536</v>
      </c>
      <c r="B114" s="727" t="s">
        <v>537</v>
      </c>
      <c r="C114" s="728" t="s">
        <v>558</v>
      </c>
      <c r="D114" s="729" t="s">
        <v>559</v>
      </c>
      <c r="E114" s="728" t="s">
        <v>1272</v>
      </c>
      <c r="F114" s="729" t="s">
        <v>1273</v>
      </c>
      <c r="G114" s="728" t="s">
        <v>1345</v>
      </c>
      <c r="H114" s="728" t="s">
        <v>1346</v>
      </c>
      <c r="I114" s="731">
        <v>1.0900000333786011</v>
      </c>
      <c r="J114" s="731">
        <v>2900</v>
      </c>
      <c r="K114" s="732">
        <v>3161</v>
      </c>
    </row>
    <row r="115" spans="1:11" ht="14.4" customHeight="1" x14ac:dyDescent="0.3">
      <c r="A115" s="726" t="s">
        <v>536</v>
      </c>
      <c r="B115" s="727" t="s">
        <v>537</v>
      </c>
      <c r="C115" s="728" t="s">
        <v>558</v>
      </c>
      <c r="D115" s="729" t="s">
        <v>559</v>
      </c>
      <c r="E115" s="728" t="s">
        <v>1272</v>
      </c>
      <c r="F115" s="729" t="s">
        <v>1273</v>
      </c>
      <c r="G115" s="728" t="s">
        <v>1347</v>
      </c>
      <c r="H115" s="728" t="s">
        <v>1348</v>
      </c>
      <c r="I115" s="731">
        <v>0.47999998927116394</v>
      </c>
      <c r="J115" s="731">
        <v>1000</v>
      </c>
      <c r="K115" s="732">
        <v>480</v>
      </c>
    </row>
    <row r="116" spans="1:11" ht="14.4" customHeight="1" x14ac:dyDescent="0.3">
      <c r="A116" s="726" t="s">
        <v>536</v>
      </c>
      <c r="B116" s="727" t="s">
        <v>537</v>
      </c>
      <c r="C116" s="728" t="s">
        <v>558</v>
      </c>
      <c r="D116" s="729" t="s">
        <v>559</v>
      </c>
      <c r="E116" s="728" t="s">
        <v>1272</v>
      </c>
      <c r="F116" s="729" t="s">
        <v>1273</v>
      </c>
      <c r="G116" s="728" t="s">
        <v>1349</v>
      </c>
      <c r="H116" s="728" t="s">
        <v>1350</v>
      </c>
      <c r="I116" s="731">
        <v>1.6766666173934937</v>
      </c>
      <c r="J116" s="731">
        <v>700</v>
      </c>
      <c r="K116" s="732">
        <v>1174</v>
      </c>
    </row>
    <row r="117" spans="1:11" ht="14.4" customHeight="1" x14ac:dyDescent="0.3">
      <c r="A117" s="726" t="s">
        <v>536</v>
      </c>
      <c r="B117" s="727" t="s">
        <v>537</v>
      </c>
      <c r="C117" s="728" t="s">
        <v>558</v>
      </c>
      <c r="D117" s="729" t="s">
        <v>559</v>
      </c>
      <c r="E117" s="728" t="s">
        <v>1272</v>
      </c>
      <c r="F117" s="729" t="s">
        <v>1273</v>
      </c>
      <c r="G117" s="728" t="s">
        <v>1405</v>
      </c>
      <c r="H117" s="728" t="s">
        <v>1406</v>
      </c>
      <c r="I117" s="731">
        <v>25.010000228881836</v>
      </c>
      <c r="J117" s="731">
        <v>150</v>
      </c>
      <c r="K117" s="732">
        <v>3751</v>
      </c>
    </row>
    <row r="118" spans="1:11" ht="14.4" customHeight="1" x14ac:dyDescent="0.3">
      <c r="A118" s="726" t="s">
        <v>536</v>
      </c>
      <c r="B118" s="727" t="s">
        <v>537</v>
      </c>
      <c r="C118" s="728" t="s">
        <v>558</v>
      </c>
      <c r="D118" s="729" t="s">
        <v>559</v>
      </c>
      <c r="E118" s="728" t="s">
        <v>1357</v>
      </c>
      <c r="F118" s="729" t="s">
        <v>1358</v>
      </c>
      <c r="G118" s="728" t="s">
        <v>1359</v>
      </c>
      <c r="H118" s="728" t="s">
        <v>1360</v>
      </c>
      <c r="I118" s="731">
        <v>356.23001098632812</v>
      </c>
      <c r="J118" s="731">
        <v>20</v>
      </c>
      <c r="K118" s="732">
        <v>7124.52001953125</v>
      </c>
    </row>
    <row r="119" spans="1:11" ht="14.4" customHeight="1" x14ac:dyDescent="0.3">
      <c r="A119" s="726" t="s">
        <v>536</v>
      </c>
      <c r="B119" s="727" t="s">
        <v>537</v>
      </c>
      <c r="C119" s="728" t="s">
        <v>558</v>
      </c>
      <c r="D119" s="729" t="s">
        <v>559</v>
      </c>
      <c r="E119" s="728" t="s">
        <v>1296</v>
      </c>
      <c r="F119" s="729" t="s">
        <v>1297</v>
      </c>
      <c r="G119" s="728" t="s">
        <v>1363</v>
      </c>
      <c r="H119" s="728" t="s">
        <v>1364</v>
      </c>
      <c r="I119" s="731">
        <v>0.30000001192092896</v>
      </c>
      <c r="J119" s="731">
        <v>500</v>
      </c>
      <c r="K119" s="732">
        <v>150</v>
      </c>
    </row>
    <row r="120" spans="1:11" ht="14.4" customHeight="1" x14ac:dyDescent="0.3">
      <c r="A120" s="726" t="s">
        <v>536</v>
      </c>
      <c r="B120" s="727" t="s">
        <v>537</v>
      </c>
      <c r="C120" s="728" t="s">
        <v>558</v>
      </c>
      <c r="D120" s="729" t="s">
        <v>559</v>
      </c>
      <c r="E120" s="728" t="s">
        <v>1302</v>
      </c>
      <c r="F120" s="729" t="s">
        <v>1303</v>
      </c>
      <c r="G120" s="728" t="s">
        <v>1365</v>
      </c>
      <c r="H120" s="728" t="s">
        <v>1366</v>
      </c>
      <c r="I120" s="731">
        <v>1.2200000286102295</v>
      </c>
      <c r="J120" s="731">
        <v>3600</v>
      </c>
      <c r="K120" s="732">
        <v>4388.3199462890625</v>
      </c>
    </row>
    <row r="121" spans="1:11" ht="14.4" customHeight="1" x14ac:dyDescent="0.3">
      <c r="A121" s="726" t="s">
        <v>536</v>
      </c>
      <c r="B121" s="727" t="s">
        <v>537</v>
      </c>
      <c r="C121" s="728" t="s">
        <v>558</v>
      </c>
      <c r="D121" s="729" t="s">
        <v>559</v>
      </c>
      <c r="E121" s="728" t="s">
        <v>1302</v>
      </c>
      <c r="F121" s="729" t="s">
        <v>1303</v>
      </c>
      <c r="G121" s="728" t="s">
        <v>1304</v>
      </c>
      <c r="H121" s="728" t="s">
        <v>1305</v>
      </c>
      <c r="I121" s="731">
        <v>0.68999999761581421</v>
      </c>
      <c r="J121" s="731">
        <v>4400</v>
      </c>
      <c r="K121" s="732">
        <v>3036</v>
      </c>
    </row>
    <row r="122" spans="1:11" ht="14.4" customHeight="1" x14ac:dyDescent="0.3">
      <c r="A122" s="726" t="s">
        <v>536</v>
      </c>
      <c r="B122" s="727" t="s">
        <v>537</v>
      </c>
      <c r="C122" s="728" t="s">
        <v>558</v>
      </c>
      <c r="D122" s="729" t="s">
        <v>559</v>
      </c>
      <c r="E122" s="728" t="s">
        <v>1302</v>
      </c>
      <c r="F122" s="729" t="s">
        <v>1303</v>
      </c>
      <c r="G122" s="728" t="s">
        <v>1306</v>
      </c>
      <c r="H122" s="728" t="s">
        <v>1307</v>
      </c>
      <c r="I122" s="731">
        <v>0.68999999761581421</v>
      </c>
      <c r="J122" s="731">
        <v>6200</v>
      </c>
      <c r="K122" s="732">
        <v>4278</v>
      </c>
    </row>
    <row r="123" spans="1:11" ht="14.4" customHeight="1" x14ac:dyDescent="0.3">
      <c r="A123" s="726" t="s">
        <v>536</v>
      </c>
      <c r="B123" s="727" t="s">
        <v>537</v>
      </c>
      <c r="C123" s="728" t="s">
        <v>558</v>
      </c>
      <c r="D123" s="729" t="s">
        <v>559</v>
      </c>
      <c r="E123" s="728" t="s">
        <v>1302</v>
      </c>
      <c r="F123" s="729" t="s">
        <v>1303</v>
      </c>
      <c r="G123" s="728" t="s">
        <v>1308</v>
      </c>
      <c r="H123" s="728" t="s">
        <v>1309</v>
      </c>
      <c r="I123" s="731">
        <v>0.68999999761581421</v>
      </c>
      <c r="J123" s="731">
        <v>1000</v>
      </c>
      <c r="K123" s="732">
        <v>690</v>
      </c>
    </row>
    <row r="124" spans="1:11" ht="14.4" customHeight="1" thickBot="1" x14ac:dyDescent="0.35">
      <c r="A124" s="733" t="s">
        <v>536</v>
      </c>
      <c r="B124" s="734" t="s">
        <v>537</v>
      </c>
      <c r="C124" s="735" t="s">
        <v>558</v>
      </c>
      <c r="D124" s="736" t="s">
        <v>559</v>
      </c>
      <c r="E124" s="735" t="s">
        <v>1302</v>
      </c>
      <c r="F124" s="736" t="s">
        <v>1303</v>
      </c>
      <c r="G124" s="735" t="s">
        <v>1367</v>
      </c>
      <c r="H124" s="735" t="s">
        <v>1368</v>
      </c>
      <c r="I124" s="738">
        <v>0.68999999761581421</v>
      </c>
      <c r="J124" s="738">
        <v>1260</v>
      </c>
      <c r="K124" s="739">
        <v>869.39999389648437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4" ht="18.600000000000001" thickBot="1" x14ac:dyDescent="0.4">
      <c r="A1" s="598" t="s">
        <v>130</v>
      </c>
      <c r="B1" s="598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478"/>
    </row>
    <row r="2" spans="1:14" ht="15" thickBot="1" x14ac:dyDescent="0.35">
      <c r="A2" s="374" t="s">
        <v>322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N2" s="478"/>
    </row>
    <row r="3" spans="1:14" x14ac:dyDescent="0.3">
      <c r="A3" s="391" t="s">
        <v>242</v>
      </c>
      <c r="B3" s="596" t="s">
        <v>225</v>
      </c>
      <c r="C3" s="376">
        <v>30</v>
      </c>
      <c r="D3" s="394">
        <v>100</v>
      </c>
      <c r="E3" s="394">
        <v>101</v>
      </c>
      <c r="F3" s="394">
        <v>203</v>
      </c>
      <c r="G3" s="394">
        <v>303</v>
      </c>
      <c r="H3" s="394">
        <v>304</v>
      </c>
      <c r="I3" s="394">
        <v>305</v>
      </c>
      <c r="J3" s="394">
        <v>408</v>
      </c>
      <c r="K3" s="394">
        <v>409</v>
      </c>
      <c r="L3" s="394">
        <v>419</v>
      </c>
      <c r="M3" s="376">
        <v>642</v>
      </c>
      <c r="N3" s="478"/>
    </row>
    <row r="4" spans="1:14" ht="24.6" outlineLevel="1" thickBot="1" x14ac:dyDescent="0.35">
      <c r="A4" s="392">
        <v>2017</v>
      </c>
      <c r="B4" s="597"/>
      <c r="C4" s="377" t="s">
        <v>244</v>
      </c>
      <c r="D4" s="395" t="s">
        <v>270</v>
      </c>
      <c r="E4" s="395" t="s">
        <v>271</v>
      </c>
      <c r="F4" s="395" t="s">
        <v>226</v>
      </c>
      <c r="G4" s="395" t="s">
        <v>272</v>
      </c>
      <c r="H4" s="395" t="s">
        <v>273</v>
      </c>
      <c r="I4" s="395" t="s">
        <v>274</v>
      </c>
      <c r="J4" s="395" t="s">
        <v>249</v>
      </c>
      <c r="K4" s="395" t="s">
        <v>250</v>
      </c>
      <c r="L4" s="395" t="s">
        <v>251</v>
      </c>
      <c r="M4" s="377" t="s">
        <v>252</v>
      </c>
      <c r="N4" s="478"/>
    </row>
    <row r="5" spans="1:14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78"/>
    </row>
    <row r="6" spans="1:14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32.4</v>
      </c>
      <c r="C6" s="409">
        <f xml:space="preserve">
TRUNC(IF($A$4&lt;=12,SUMIFS('ON Data'!I:I,'ON Data'!$D:$D,$A$4,'ON Data'!$E:$E,1),SUMIFS('ON Data'!I:I,'ON Data'!$E:$E,1)/'ON Data'!$D$3),1)</f>
        <v>3.4</v>
      </c>
      <c r="D6" s="409">
        <f xml:space="preserve">
TRUNC(IF($A$4&lt;=12,SUMIFS('ON Data'!K:K,'ON Data'!$D:$D,$A$4,'ON Data'!$E:$E,1),SUMIFS('ON Data'!K:K,'ON Data'!$E:$E,1)/'ON Data'!$D$3),1)</f>
        <v>0.1</v>
      </c>
      <c r="E6" s="409">
        <f xml:space="preserve">
TRUNC(IF($A$4&lt;=12,SUMIFS('ON Data'!L:L,'ON Data'!$D:$D,$A$4,'ON Data'!$E:$E,1),SUMIFS('ON Data'!L:L,'ON Data'!$E:$E,1)/'ON Data'!$D$3),1)</f>
        <v>8.3000000000000007</v>
      </c>
      <c r="F6" s="409">
        <f xml:space="preserve">
TRUNC(IF($A$4&lt;=12,SUMIFS('ON Data'!O:O,'ON Data'!$D:$D,$A$4,'ON Data'!$E:$E,1),SUMIFS('ON Data'!O:O,'ON Data'!$E:$E,1)/'ON Data'!$D$3),1)</f>
        <v>1.1000000000000001</v>
      </c>
      <c r="G6" s="409">
        <f xml:space="preserve">
TRUNC(IF($A$4&lt;=12,SUMIFS('ON Data'!Q:Q,'ON Data'!$D:$D,$A$4,'ON Data'!$E:$E,1),SUMIFS('ON Data'!Q:Q,'ON Data'!$E:$E,1)/'ON Data'!$D$3),1)</f>
        <v>1.7</v>
      </c>
      <c r="H6" s="409">
        <f xml:space="preserve">
TRUNC(IF($A$4&lt;=12,SUMIFS('ON Data'!R:R,'ON Data'!$D:$D,$A$4,'ON Data'!$E:$E,1),SUMIFS('ON Data'!R:R,'ON Data'!$E:$E,1)/'ON Data'!$D$3),1)</f>
        <v>2.2999999999999998</v>
      </c>
      <c r="I6" s="409">
        <f xml:space="preserve">
TRUNC(IF($A$4&lt;=12,SUMIFS('ON Data'!S:S,'ON Data'!$D:$D,$A$4,'ON Data'!$E:$E,1),SUMIFS('ON Data'!S:S,'ON Data'!$E:$E,1)/'ON Data'!$D$3),1)</f>
        <v>0.5</v>
      </c>
      <c r="J6" s="409">
        <f xml:space="preserve">
TRUNC(IF($A$4&lt;=12,SUMIFS('ON Data'!V:V,'ON Data'!$D:$D,$A$4,'ON Data'!$E:$E,1),SUMIFS('ON Data'!V:V,'ON Data'!$E:$E,1)/'ON Data'!$D$3),1)</f>
        <v>10.6</v>
      </c>
      <c r="K6" s="409">
        <f xml:space="preserve">
TRUNC(IF($A$4&lt;=12,SUMIFS('ON Data'!W:W,'ON Data'!$D:$D,$A$4,'ON Data'!$E:$E,1),SUMIFS('ON Data'!W:W,'ON Data'!$E:$E,1)/'ON Data'!$D$3),1)</f>
        <v>0.8</v>
      </c>
      <c r="L6" s="409">
        <f xml:space="preserve">
TRUNC(IF($A$4&lt;=12,SUMIFS('ON Data'!AB:AB,'ON Data'!$D:$D,$A$4,'ON Data'!$E:$E,1),SUMIFS('ON Data'!AB:AB,'ON Data'!$E:$E,1)/'ON Data'!$D$3),1)</f>
        <v>1.5</v>
      </c>
      <c r="M6" s="409">
        <f xml:space="preserve">
TRUNC(IF($A$4&lt;=12,SUMIFS('ON Data'!AT:AT,'ON Data'!$D:$D,$A$4,'ON Data'!$E:$E,1),SUMIFS('ON Data'!AT:AT,'ON Data'!$E:$E,1)/'ON Data'!$D$3),1)</f>
        <v>1.7</v>
      </c>
      <c r="N6" s="478"/>
    </row>
    <row r="7" spans="1:14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78"/>
    </row>
    <row r="8" spans="1:14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78"/>
    </row>
    <row r="9" spans="1:14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78"/>
    </row>
    <row r="10" spans="1:14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478"/>
    </row>
    <row r="11" spans="1:14" x14ac:dyDescent="0.3">
      <c r="A11" s="382" t="s">
        <v>229</v>
      </c>
      <c r="B11" s="398">
        <f xml:space="preserve">
IF($A$4&lt;=12,SUMIFS('ON Data'!F:F,'ON Data'!$D:$D,$A$4,'ON Data'!$E:$E,2),SUMIFS('ON Data'!F:F,'ON Data'!$E:$E,2))</f>
        <v>38530.379999999997</v>
      </c>
      <c r="C11" s="399">
        <f xml:space="preserve">
IF($A$4&lt;=12,SUMIFS('ON Data'!I:I,'ON Data'!$D:$D,$A$4,'ON Data'!$E:$E,2),SUMIFS('ON Data'!I:I,'ON Data'!$E:$E,2))</f>
        <v>4263.5</v>
      </c>
      <c r="D11" s="399">
        <f xml:space="preserve">
IF($A$4&lt;=12,SUMIFS('ON Data'!K:K,'ON Data'!$D:$D,$A$4,'ON Data'!$E:$E,2),SUMIFS('ON Data'!K:K,'ON Data'!$E:$E,2))</f>
        <v>0</v>
      </c>
      <c r="E11" s="399">
        <f xml:space="preserve">
IF($A$4&lt;=12,SUMIFS('ON Data'!L:L,'ON Data'!$D:$D,$A$4,'ON Data'!$E:$E,2),SUMIFS('ON Data'!L:L,'ON Data'!$E:$E,2))</f>
        <v>10021</v>
      </c>
      <c r="F11" s="399">
        <f xml:space="preserve">
IF($A$4&lt;=12,SUMIFS('ON Data'!O:O,'ON Data'!$D:$D,$A$4,'ON Data'!$E:$E,2),SUMIFS('ON Data'!O:O,'ON Data'!$E:$E,2))</f>
        <v>1448</v>
      </c>
      <c r="G11" s="399">
        <f xml:space="preserve">
IF($A$4&lt;=12,SUMIFS('ON Data'!Q:Q,'ON Data'!$D:$D,$A$4,'ON Data'!$E:$E,2),SUMIFS('ON Data'!Q:Q,'ON Data'!$E:$E,2))</f>
        <v>1992</v>
      </c>
      <c r="H11" s="399">
        <f xml:space="preserve">
IF($A$4&lt;=12,SUMIFS('ON Data'!R:R,'ON Data'!$D:$D,$A$4,'ON Data'!$E:$E,2),SUMIFS('ON Data'!R:R,'ON Data'!$E:$E,2))</f>
        <v>2781.38</v>
      </c>
      <c r="I11" s="399">
        <f xml:space="preserve">
IF($A$4&lt;=12,SUMIFS('ON Data'!S:S,'ON Data'!$D:$D,$A$4,'ON Data'!$E:$E,2),SUMIFS('ON Data'!S:S,'ON Data'!$E:$E,2))</f>
        <v>488</v>
      </c>
      <c r="J11" s="399">
        <f xml:space="preserve">
IF($A$4&lt;=12,SUMIFS('ON Data'!V:V,'ON Data'!$D:$D,$A$4,'ON Data'!$E:$E,2),SUMIFS('ON Data'!V:V,'ON Data'!$E:$E,2))</f>
        <v>13100.5</v>
      </c>
      <c r="K11" s="399">
        <f xml:space="preserve">
IF($A$4&lt;=12,SUMIFS('ON Data'!W:W,'ON Data'!$D:$D,$A$4,'ON Data'!$E:$E,2),SUMIFS('ON Data'!W:W,'ON Data'!$E:$E,2))</f>
        <v>893</v>
      </c>
      <c r="L11" s="399">
        <f xml:space="preserve">
IF($A$4&lt;=12,SUMIFS('ON Data'!AB:AB,'ON Data'!$D:$D,$A$4,'ON Data'!$E:$E,2),SUMIFS('ON Data'!AB:AB,'ON Data'!$E:$E,2))</f>
        <v>1359</v>
      </c>
      <c r="M11" s="399">
        <f xml:space="preserve">
IF($A$4&lt;=12,SUMIFS('ON Data'!AT:AT,'ON Data'!$D:$D,$A$4,'ON Data'!$E:$E,2),SUMIFS('ON Data'!AT:AT,'ON Data'!$E:$E,2))</f>
        <v>2184</v>
      </c>
      <c r="N11" s="478"/>
    </row>
    <row r="12" spans="1:14" x14ac:dyDescent="0.3">
      <c r="A12" s="382" t="s">
        <v>230</v>
      </c>
      <c r="B12" s="398">
        <f xml:space="preserve">
IF($A$4&lt;=12,SUMIFS('ON Data'!F:F,'ON Data'!$D:$D,$A$4,'ON Data'!$E:$E,3),SUMIFS('ON Data'!F:F,'ON Data'!$E:$E,3))</f>
        <v>767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Data'!K:K,'ON Data'!$D:$D,$A$4,'ON Data'!$E:$E,3),SUMIFS('ON Data'!K:K,'ON Data'!$E:$E,3))</f>
        <v>0</v>
      </c>
      <c r="E12" s="399">
        <f xml:space="preserve">
IF($A$4&lt;=12,SUMIFS('ON Data'!L:L,'ON Data'!$D:$D,$A$4,'ON Data'!$E:$E,3),SUMIFS('ON Data'!L:L,'ON Data'!$E:$E,3))</f>
        <v>534</v>
      </c>
      <c r="F12" s="399">
        <f xml:space="preserve">
IF($A$4&lt;=12,SUMIFS('ON Data'!O:O,'ON Data'!$D:$D,$A$4,'ON Data'!$E:$E,3),SUMIFS('ON Data'!O:O,'ON Data'!$E:$E,3))</f>
        <v>0</v>
      </c>
      <c r="G12" s="399">
        <f xml:space="preserve">
IF($A$4&lt;=12,SUMIFS('ON Data'!Q:Q,'ON Data'!$D:$D,$A$4,'ON Data'!$E:$E,3),SUMIFS('ON Data'!Q:Q,'ON Data'!$E:$E,3))</f>
        <v>0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Data'!S:S,'ON Data'!$D:$D,$A$4,'ON Data'!$E:$E,3),SUMIFS('ON Data'!S:S,'ON Data'!$E:$E,3))</f>
        <v>0</v>
      </c>
      <c r="J12" s="399">
        <f xml:space="preserve">
IF($A$4&lt;=12,SUMIFS('ON Data'!V:V,'ON Data'!$D:$D,$A$4,'ON Data'!$E:$E,3),SUMIFS('ON Data'!V:V,'ON Data'!$E:$E,3))</f>
        <v>233</v>
      </c>
      <c r="K12" s="399">
        <f xml:space="preserve">
IF($A$4&lt;=12,SUMIFS('ON Data'!W:W,'ON Data'!$D:$D,$A$4,'ON Data'!$E:$E,3),SUMIFS('ON Data'!W:W,'ON Data'!$E:$E,3))</f>
        <v>0</v>
      </c>
      <c r="L12" s="399">
        <f xml:space="preserve">
IF($A$4&lt;=12,SUMIFS('ON Data'!AB:AB,'ON Data'!$D:$D,$A$4,'ON Data'!$E:$E,3),SUMIFS('ON Data'!AB:AB,'ON Data'!$E:$E,3))</f>
        <v>0</v>
      </c>
      <c r="M12" s="399">
        <f xml:space="preserve">
IF($A$4&lt;=12,SUMIFS('ON Data'!AT:AT,'ON Data'!$D:$D,$A$4,'ON Data'!$E:$E,3),SUMIFS('ON Data'!AT:AT,'ON Data'!$E:$E,3))</f>
        <v>0</v>
      </c>
      <c r="N12" s="478"/>
    </row>
    <row r="13" spans="1:14" x14ac:dyDescent="0.3">
      <c r="A13" s="382" t="s">
        <v>237</v>
      </c>
      <c r="B13" s="398">
        <f xml:space="preserve">
IF($A$4&lt;=12,SUMIFS('ON Data'!F:F,'ON Data'!$D:$D,$A$4,'ON Data'!$E:$E,4),SUMIFS('ON Data'!F:F,'ON Data'!$E:$E,4))</f>
        <v>2808.25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Data'!K:K,'ON Data'!$D:$D,$A$4,'ON Data'!$E:$E,4),SUMIFS('ON Data'!K:K,'ON Data'!$E:$E,4))</f>
        <v>0</v>
      </c>
      <c r="E13" s="399">
        <f xml:space="preserve">
IF($A$4&lt;=12,SUMIFS('ON Data'!L:L,'ON Data'!$D:$D,$A$4,'ON Data'!$E:$E,4),SUMIFS('ON Data'!L:L,'ON Data'!$E:$E,4))</f>
        <v>1174</v>
      </c>
      <c r="F13" s="399">
        <f xml:space="preserve">
IF($A$4&lt;=12,SUMIFS('ON Data'!O:O,'ON Data'!$D:$D,$A$4,'ON Data'!$E:$E,4),SUMIFS('ON Data'!O:O,'ON Data'!$E:$E,4))</f>
        <v>112</v>
      </c>
      <c r="G13" s="399">
        <f xml:space="preserve">
IF($A$4&lt;=12,SUMIFS('ON Data'!Q:Q,'ON Data'!$D:$D,$A$4,'ON Data'!$E:$E,4),SUMIFS('ON Data'!Q:Q,'ON Data'!$E:$E,4))</f>
        <v>32</v>
      </c>
      <c r="H13" s="399">
        <f xml:space="preserve">
IF($A$4&lt;=12,SUMIFS('ON Data'!R:R,'ON Data'!$D:$D,$A$4,'ON Data'!$E:$E,4),SUMIFS('ON Data'!R:R,'ON Data'!$E:$E,4))</f>
        <v>40.75</v>
      </c>
      <c r="I13" s="399">
        <f xml:space="preserve">
IF($A$4&lt;=12,SUMIFS('ON Data'!S:S,'ON Data'!$D:$D,$A$4,'ON Data'!$E:$E,4),SUMIFS('ON Data'!S:S,'ON Data'!$E:$E,4))</f>
        <v>29</v>
      </c>
      <c r="J13" s="399">
        <f xml:space="preserve">
IF($A$4&lt;=12,SUMIFS('ON Data'!V:V,'ON Data'!$D:$D,$A$4,'ON Data'!$E:$E,4),SUMIFS('ON Data'!V:V,'ON Data'!$E:$E,4))</f>
        <v>1271</v>
      </c>
      <c r="K13" s="399">
        <f xml:space="preserve">
IF($A$4&lt;=12,SUMIFS('ON Data'!W:W,'ON Data'!$D:$D,$A$4,'ON Data'!$E:$E,4),SUMIFS('ON Data'!W:W,'ON Data'!$E:$E,4))</f>
        <v>72</v>
      </c>
      <c r="L13" s="399">
        <f xml:space="preserve">
IF($A$4&lt;=12,SUMIFS('ON Data'!AB:AB,'ON Data'!$D:$D,$A$4,'ON Data'!$E:$E,4),SUMIFS('ON Data'!AB:AB,'ON Data'!$E:$E,4))</f>
        <v>77.5</v>
      </c>
      <c r="M13" s="399">
        <f xml:space="preserve">
IF($A$4&lt;=12,SUMIFS('ON Data'!AT:AT,'ON Data'!$D:$D,$A$4,'ON Data'!$E:$E,4),SUMIFS('ON Data'!AT:AT,'ON Data'!$E:$E,4))</f>
        <v>0</v>
      </c>
      <c r="N13" s="478"/>
    </row>
    <row r="14" spans="1:14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108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Data'!K:K,'ON Data'!$D:$D,$A$4,'ON Data'!$E:$E,5),SUMIFS('ON Data'!K:K,'ON Data'!$E:$E,5))</f>
        <v>0</v>
      </c>
      <c r="E14" s="401">
        <f xml:space="preserve">
IF($A$4&lt;=12,SUMIFS('ON Data'!L:L,'ON Data'!$D:$D,$A$4,'ON Data'!$E:$E,5),SUMIFS('ON Data'!L:L,'ON Data'!$E:$E,5))</f>
        <v>108</v>
      </c>
      <c r="F14" s="401">
        <f xml:space="preserve">
IF($A$4&lt;=12,SUMIFS('ON Data'!O:O,'ON Data'!$D:$D,$A$4,'ON Data'!$E:$E,5),SUMIFS('ON Data'!O:O,'ON Data'!$E:$E,5))</f>
        <v>0</v>
      </c>
      <c r="G14" s="401">
        <f xml:space="preserve">
IF($A$4&lt;=12,SUMIFS('ON Data'!Q:Q,'ON Data'!$D:$D,$A$4,'ON Data'!$E:$E,5),SUMIFS('ON Data'!Q:Q,'ON Data'!$E:$E,5))</f>
        <v>0</v>
      </c>
      <c r="H14" s="401">
        <f xml:space="preserve">
IF($A$4&lt;=12,SUMIFS('ON Data'!R:R,'ON Data'!$D:$D,$A$4,'ON Data'!$E:$E,5),SUMIFS('ON Data'!R:R,'ON Data'!$E:$E,5))</f>
        <v>0</v>
      </c>
      <c r="I14" s="401">
        <f xml:space="preserve">
IF($A$4&lt;=12,SUMIFS('ON Data'!S:S,'ON Data'!$D:$D,$A$4,'ON Data'!$E:$E,5),SUMIFS('ON Data'!S:S,'ON Data'!$E:$E,5))</f>
        <v>0</v>
      </c>
      <c r="J14" s="401">
        <f xml:space="preserve">
IF($A$4&lt;=12,SUMIFS('ON Data'!V:V,'ON Data'!$D:$D,$A$4,'ON Data'!$E:$E,5),SUMIFS('ON Data'!V:V,'ON Data'!$E:$E,5))</f>
        <v>0</v>
      </c>
      <c r="K14" s="401">
        <f xml:space="preserve">
IF($A$4&lt;=12,SUMIFS('ON Data'!W:W,'ON Data'!$D:$D,$A$4,'ON Data'!$E:$E,5),SUMIFS('ON Data'!W:W,'ON Data'!$E:$E,5))</f>
        <v>0</v>
      </c>
      <c r="L14" s="401">
        <f xml:space="preserve">
IF($A$4&lt;=12,SUMIFS('ON Data'!AB:AB,'ON Data'!$D:$D,$A$4,'ON Data'!$E:$E,5),SUMIFS('ON Data'!AB:AB,'ON Data'!$E:$E,5))</f>
        <v>0</v>
      </c>
      <c r="M14" s="401">
        <f xml:space="preserve">
IF($A$4&lt;=12,SUMIFS('ON Data'!AT:AT,'ON Data'!$D:$D,$A$4,'ON Data'!$E:$E,5),SUMIFS('ON Data'!AT:AT,'ON Data'!$E:$E,5))</f>
        <v>0</v>
      </c>
      <c r="N14" s="478"/>
    </row>
    <row r="15" spans="1:14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78"/>
    </row>
    <row r="16" spans="1:14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Data'!K:K,'ON Data'!$D:$D,$A$4,'ON Data'!$E:$E,7),SUMIFS('ON Data'!K:K,'ON Data'!$E:$E,7))</f>
        <v>0</v>
      </c>
      <c r="E16" s="399">
        <f xml:space="preserve">
IF($A$4&lt;=12,SUMIFS('ON Data'!L:L,'ON Data'!$D:$D,$A$4,'ON Data'!$E:$E,7),SUMIFS('ON Data'!L:L,'ON Data'!$E:$E,7))</f>
        <v>0</v>
      </c>
      <c r="F16" s="399">
        <f xml:space="preserve">
IF($A$4&lt;=12,SUMIFS('ON Data'!O:O,'ON Data'!$D:$D,$A$4,'ON Data'!$E:$E,7),SUMIFS('ON Data'!O:O,'ON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Data'!S:S,'ON Data'!$D:$D,$A$4,'ON Data'!$E:$E,7),SUMIFS('ON Data'!S:S,'ON Data'!$E:$E,7))</f>
        <v>0</v>
      </c>
      <c r="J16" s="399">
        <f xml:space="preserve">
IF($A$4&lt;=12,SUMIFS('ON Data'!V:V,'ON Data'!$D:$D,$A$4,'ON Data'!$E:$E,7),SUMIFS('ON Data'!V:V,'ON Data'!$E:$E,7))</f>
        <v>0</v>
      </c>
      <c r="K16" s="399">
        <f xml:space="preserve">
IF($A$4&lt;=12,SUMIFS('ON Data'!W:W,'ON Data'!$D:$D,$A$4,'ON Data'!$E:$E,7),SUMIFS('ON Data'!W:W,'ON Data'!$E:$E,7))</f>
        <v>0</v>
      </c>
      <c r="L16" s="399">
        <f xml:space="preserve">
IF($A$4&lt;=12,SUMIFS('ON Data'!AB:AB,'ON Data'!$D:$D,$A$4,'ON Data'!$E:$E,7),SUMIFS('ON Data'!AB:AB,'ON Data'!$E:$E,7))</f>
        <v>0</v>
      </c>
      <c r="M16" s="399">
        <f xml:space="preserve">
IF($A$4&lt;=12,SUMIFS('ON Data'!AT:AT,'ON Data'!$D:$D,$A$4,'ON Data'!$E:$E,7),SUMIFS('ON Data'!AT:AT,'ON Data'!$E:$E,7))</f>
        <v>0</v>
      </c>
      <c r="N16" s="478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Data'!K:K,'ON Data'!$D:$D,$A$4,'ON Data'!$E:$E,8),SUMIFS('ON Data'!K:K,'ON Data'!$E:$E,8))</f>
        <v>0</v>
      </c>
      <c r="E17" s="399">
        <f xml:space="preserve">
IF($A$4&lt;=12,SUMIFS('ON Data'!L:L,'ON Data'!$D:$D,$A$4,'ON Data'!$E:$E,8),SUMIFS('ON Data'!L:L,'ON Data'!$E:$E,8))</f>
        <v>0</v>
      </c>
      <c r="F17" s="399">
        <f xml:space="preserve">
IF($A$4&lt;=12,SUMIFS('ON Data'!O:O,'ON Data'!$D:$D,$A$4,'ON Data'!$E:$E,8),SUMIFS('ON Data'!O:O,'ON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Data'!S:S,'ON Data'!$D:$D,$A$4,'ON Data'!$E:$E,8),SUMIFS('ON Data'!S:S,'ON Data'!$E:$E,8))</f>
        <v>0</v>
      </c>
      <c r="J17" s="399">
        <f xml:space="preserve">
IF($A$4&lt;=12,SUMIFS('ON Data'!V:V,'ON Data'!$D:$D,$A$4,'ON Data'!$E:$E,8),SUMIFS('ON Data'!V:V,'ON Data'!$E:$E,8))</f>
        <v>0</v>
      </c>
      <c r="K17" s="399">
        <f xml:space="preserve">
IF($A$4&lt;=12,SUMIFS('ON Data'!W:W,'ON Data'!$D:$D,$A$4,'ON Data'!$E:$E,8),SUMIFS('ON Data'!W:W,'ON Data'!$E:$E,8))</f>
        <v>0</v>
      </c>
      <c r="L17" s="399">
        <f xml:space="preserve">
IF($A$4&lt;=12,SUMIFS('ON Data'!AB:AB,'ON Data'!$D:$D,$A$4,'ON Data'!$E:$E,8),SUMIFS('ON Data'!AB:AB,'ON Data'!$E:$E,8))</f>
        <v>0</v>
      </c>
      <c r="M17" s="399">
        <f xml:space="preserve">
IF($A$4&lt;=12,SUMIFS('ON Data'!AT:AT,'ON Data'!$D:$D,$A$4,'ON Data'!$E:$E,8),SUMIFS('ON Data'!AT:AT,'ON Data'!$E:$E,8))</f>
        <v>0</v>
      </c>
      <c r="N17" s="478"/>
    </row>
    <row r="18" spans="1:46" x14ac:dyDescent="0.3">
      <c r="A18" s="384" t="s">
        <v>234</v>
      </c>
      <c r="B18" s="398">
        <f xml:space="preserve">
B19-B16-B17</f>
        <v>813830</v>
      </c>
      <c r="C18" s="399">
        <f t="shared" ref="C18:M18" si="0" xml:space="preserve">
C19-C16-C17</f>
        <v>39554</v>
      </c>
      <c r="D18" s="399">
        <f t="shared" si="0"/>
        <v>0</v>
      </c>
      <c r="E18" s="399">
        <f t="shared" si="0"/>
        <v>427909</v>
      </c>
      <c r="F18" s="399">
        <f t="shared" si="0"/>
        <v>49367</v>
      </c>
      <c r="G18" s="399">
        <f t="shared" si="0"/>
        <v>16301</v>
      </c>
      <c r="H18" s="399">
        <f t="shared" si="0"/>
        <v>33340</v>
      </c>
      <c r="I18" s="399">
        <f t="shared" si="0"/>
        <v>27275</v>
      </c>
      <c r="J18" s="399">
        <f t="shared" si="0"/>
        <v>126208</v>
      </c>
      <c r="K18" s="399">
        <f t="shared" si="0"/>
        <v>17523</v>
      </c>
      <c r="L18" s="399">
        <f t="shared" si="0"/>
        <v>58743</v>
      </c>
      <c r="M18" s="399">
        <f t="shared" si="0"/>
        <v>17610</v>
      </c>
      <c r="N18" s="478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813830</v>
      </c>
      <c r="C19" s="405">
        <f xml:space="preserve">
IF($A$4&lt;=12,SUMIFS('ON Data'!I:I,'ON Data'!$D:$D,$A$4,'ON Data'!$E:$E,9),SUMIFS('ON Data'!I:I,'ON Data'!$E:$E,9))</f>
        <v>39554</v>
      </c>
      <c r="D19" s="405">
        <f xml:space="preserve">
IF($A$4&lt;=12,SUMIFS('ON Data'!K:K,'ON Data'!$D:$D,$A$4,'ON Data'!$E:$E,9),SUMIFS('ON Data'!K:K,'ON Data'!$E:$E,9))</f>
        <v>0</v>
      </c>
      <c r="E19" s="405">
        <f xml:space="preserve">
IF($A$4&lt;=12,SUMIFS('ON Data'!L:L,'ON Data'!$D:$D,$A$4,'ON Data'!$E:$E,9),SUMIFS('ON Data'!L:L,'ON Data'!$E:$E,9))</f>
        <v>427909</v>
      </c>
      <c r="F19" s="405">
        <f xml:space="preserve">
IF($A$4&lt;=12,SUMIFS('ON Data'!O:O,'ON Data'!$D:$D,$A$4,'ON Data'!$E:$E,9),SUMIFS('ON Data'!O:O,'ON Data'!$E:$E,9))</f>
        <v>49367</v>
      </c>
      <c r="G19" s="405">
        <f xml:space="preserve">
IF($A$4&lt;=12,SUMIFS('ON Data'!Q:Q,'ON Data'!$D:$D,$A$4,'ON Data'!$E:$E,9),SUMIFS('ON Data'!Q:Q,'ON Data'!$E:$E,9))</f>
        <v>16301</v>
      </c>
      <c r="H19" s="405">
        <f xml:space="preserve">
IF($A$4&lt;=12,SUMIFS('ON Data'!R:R,'ON Data'!$D:$D,$A$4,'ON Data'!$E:$E,9),SUMIFS('ON Data'!R:R,'ON Data'!$E:$E,9))</f>
        <v>33340</v>
      </c>
      <c r="I19" s="405">
        <f xml:space="preserve">
IF($A$4&lt;=12,SUMIFS('ON Data'!S:S,'ON Data'!$D:$D,$A$4,'ON Data'!$E:$E,9),SUMIFS('ON Data'!S:S,'ON Data'!$E:$E,9))</f>
        <v>27275</v>
      </c>
      <c r="J19" s="405">
        <f xml:space="preserve">
IF($A$4&lt;=12,SUMIFS('ON Data'!V:V,'ON Data'!$D:$D,$A$4,'ON Data'!$E:$E,9),SUMIFS('ON Data'!V:V,'ON Data'!$E:$E,9))</f>
        <v>126208</v>
      </c>
      <c r="K19" s="405">
        <f xml:space="preserve">
IF($A$4&lt;=12,SUMIFS('ON Data'!W:W,'ON Data'!$D:$D,$A$4,'ON Data'!$E:$E,9),SUMIFS('ON Data'!W:W,'ON Data'!$E:$E,9))</f>
        <v>17523</v>
      </c>
      <c r="L19" s="405">
        <f xml:space="preserve">
IF($A$4&lt;=12,SUMIFS('ON Data'!AB:AB,'ON Data'!$D:$D,$A$4,'ON Data'!$E:$E,9),SUMIFS('ON Data'!AB:AB,'ON Data'!$E:$E,9))</f>
        <v>58743</v>
      </c>
      <c r="M19" s="405">
        <f xml:space="preserve">
IF($A$4&lt;=12,SUMIFS('ON Data'!AT:AT,'ON Data'!$D:$D,$A$4,'ON Data'!$E:$E,9),SUMIFS('ON Data'!AT:AT,'ON Data'!$E:$E,9))</f>
        <v>17610</v>
      </c>
      <c r="N19" s="478"/>
    </row>
    <row r="20" spans="1:46" ht="15" collapsed="1" thickBot="1" x14ac:dyDescent="0.35">
      <c r="A20" s="386" t="s">
        <v>94</v>
      </c>
      <c r="B20" s="520">
        <f xml:space="preserve">
IF($A$4&lt;=12,SUMIFS('ON Data'!F:F,'ON Data'!$D:$D,$A$4,'ON Data'!$E:$E,6),SUMIFS('ON Data'!F:F,'ON Data'!$E:$E,6))</f>
        <v>12433041</v>
      </c>
      <c r="C20" s="521">
        <f xml:space="preserve">
IF($A$4&lt;=12,SUMIFS('ON Data'!I:I,'ON Data'!$D:$D,$A$4,'ON Data'!$E:$E,6),SUMIFS('ON Data'!I:I,'ON Data'!$E:$E,6))</f>
        <v>649969</v>
      </c>
      <c r="D20" s="521">
        <f xml:space="preserve">
IF($A$4&lt;=12,SUMIFS('ON Data'!K:K,'ON Data'!$D:$D,$A$4,'ON Data'!$E:$E,6),SUMIFS('ON Data'!K:K,'ON Data'!$E:$E,6))</f>
        <v>24480</v>
      </c>
      <c r="E20" s="521">
        <f xml:space="preserve">
IF($A$4&lt;=12,SUMIFS('ON Data'!L:L,'ON Data'!$D:$D,$A$4,'ON Data'!$E:$E,6),SUMIFS('ON Data'!L:L,'ON Data'!$E:$E,6))</f>
        <v>5571153</v>
      </c>
      <c r="F20" s="521">
        <f xml:space="preserve">
IF($A$4&lt;=12,SUMIFS('ON Data'!O:O,'ON Data'!$D:$D,$A$4,'ON Data'!$E:$E,6),SUMIFS('ON Data'!O:O,'ON Data'!$E:$E,6))</f>
        <v>555757</v>
      </c>
      <c r="G20" s="521">
        <f xml:space="preserve">
IF($A$4&lt;=12,SUMIFS('ON Data'!Q:Q,'ON Data'!$D:$D,$A$4,'ON Data'!$E:$E,6),SUMIFS('ON Data'!Q:Q,'ON Data'!$E:$E,6))</f>
        <v>573868</v>
      </c>
      <c r="H20" s="521">
        <f xml:space="preserve">
IF($A$4&lt;=12,SUMIFS('ON Data'!R:R,'ON Data'!$D:$D,$A$4,'ON Data'!$E:$E,6),SUMIFS('ON Data'!R:R,'ON Data'!$E:$E,6))</f>
        <v>810848</v>
      </c>
      <c r="I20" s="521">
        <f xml:space="preserve">
IF($A$4&lt;=12,SUMIFS('ON Data'!S:S,'ON Data'!$D:$D,$A$4,'ON Data'!$E:$E,6),SUMIFS('ON Data'!S:S,'ON Data'!$E:$E,6))</f>
        <v>190245</v>
      </c>
      <c r="J20" s="521">
        <f xml:space="preserve">
IF($A$4&lt;=12,SUMIFS('ON Data'!V:V,'ON Data'!$D:$D,$A$4,'ON Data'!$E:$E,6),SUMIFS('ON Data'!V:V,'ON Data'!$E:$E,6))</f>
        <v>3212264</v>
      </c>
      <c r="K20" s="521">
        <f xml:space="preserve">
IF($A$4&lt;=12,SUMIFS('ON Data'!W:W,'ON Data'!$D:$D,$A$4,'ON Data'!$E:$E,6),SUMIFS('ON Data'!W:W,'ON Data'!$E:$E,6))</f>
        <v>230458</v>
      </c>
      <c r="L20" s="521">
        <f xml:space="preserve">
IF($A$4&lt;=12,SUMIFS('ON Data'!AB:AB,'ON Data'!$D:$D,$A$4,'ON Data'!$E:$E,6),SUMIFS('ON Data'!AB:AB,'ON Data'!$E:$E,6))</f>
        <v>342502</v>
      </c>
      <c r="M20" s="521">
        <f xml:space="preserve">
IF($A$4&lt;=12,SUMIFS('ON Data'!AT:AT,'ON Data'!$D:$D,$A$4,'ON Data'!$E:$E,6),SUMIFS('ON Data'!AT:AT,'ON Data'!$E:$E,6))</f>
        <v>271497</v>
      </c>
      <c r="N20" s="478"/>
    </row>
    <row r="21" spans="1:46" ht="15" hidden="1" outlineLevel="1" thickBot="1" x14ac:dyDescent="0.35">
      <c r="A21" s="379" t="s">
        <v>131</v>
      </c>
      <c r="B21" s="514">
        <f xml:space="preserve">
IF($A$4&lt;=12,SUMIFS('ON Data'!F:F,'ON Data'!$D:$D,$A$4,'ON Data'!$E:$E,12),SUMIFS('ON Data'!F:F,'ON Data'!$E:$E,12))</f>
        <v>0</v>
      </c>
      <c r="C21" s="500"/>
      <c r="D21" s="500">
        <f xml:space="preserve">
IF($A$4&lt;=12,SUMIFS('ON Data'!K:K,'ON Data'!$D:$D,$A$4,'ON Data'!$E:$E,12),SUMIFS('ON Data'!K:K,'ON Data'!$E:$E,12))</f>
        <v>0</v>
      </c>
      <c r="E21" s="500">
        <f xml:space="preserve">
IF($A$4&lt;=12,SUMIFS('ON Data'!L:L,'ON Data'!$D:$D,$A$4,'ON Data'!$E:$E,12),SUMIFS('ON Data'!L:L,'ON Data'!$E:$E,12))</f>
        <v>0</v>
      </c>
      <c r="F21" s="500">
        <f xml:space="preserve">
IF($A$4&lt;=12,SUMIFS('ON Data'!O:O,'ON Data'!$D:$D,$A$4,'ON Data'!$E:$E,12),SUMIFS('ON Data'!O:O,'ON Data'!$E:$E,12))</f>
        <v>0</v>
      </c>
      <c r="G21" s="500">
        <f xml:space="preserve">
IF($A$4&lt;=12,SUMIFS('ON Data'!Q:Q,'ON Data'!$D:$D,$A$4,'ON Data'!$E:$E,12),SUMIFS('ON Data'!Q:Q,'ON Data'!$E:$E,12))</f>
        <v>0</v>
      </c>
      <c r="H21" s="500">
        <f xml:space="preserve">
IF($A$4&lt;=12,SUMIFS('ON Data'!R:R,'ON Data'!$D:$D,$A$4,'ON Data'!$E:$E,12),SUMIFS('ON Data'!R:R,'ON Data'!$E:$E,12))</f>
        <v>0</v>
      </c>
      <c r="I21" s="500">
        <f xml:space="preserve">
IF($A$4&lt;=12,SUMIFS('ON Data'!S:S,'ON Data'!$D:$D,$A$4,'ON Data'!$E:$E,12),SUMIFS('ON Data'!S:S,'ON Data'!$E:$E,12))</f>
        <v>0</v>
      </c>
      <c r="J21" s="500">
        <f xml:space="preserve">
IF($A$4&lt;=12,SUMIFS('ON Data'!V:V,'ON Data'!$D:$D,$A$4,'ON Data'!$E:$E,12),SUMIFS('ON Data'!V:V,'ON Data'!$E:$E,12))</f>
        <v>0</v>
      </c>
      <c r="K21" s="500">
        <f xml:space="preserve">
IF($A$4&lt;=12,SUMIFS('ON Data'!W:W,'ON Data'!$D:$D,$A$4,'ON Data'!$E:$E,12),SUMIFS('ON Data'!W:W,'ON Data'!$E:$E,12))</f>
        <v>0</v>
      </c>
      <c r="L21" s="500">
        <f xml:space="preserve">
IF($A$4&lt;=12,SUMIFS('ON Data'!AB:AB,'ON Data'!$D:$D,$A$4,'ON Data'!$E:$E,12),SUMIFS('ON Data'!AB:AB,'ON Data'!$E:$E,12))</f>
        <v>0</v>
      </c>
      <c r="M21" s="500"/>
      <c r="N21" s="478"/>
    </row>
    <row r="22" spans="1:46" ht="15" hidden="1" outlineLevel="1" thickBot="1" x14ac:dyDescent="0.35">
      <c r="A22" s="379" t="s">
        <v>96</v>
      </c>
      <c r="B22" s="515" t="str">
        <f xml:space="preserve">
IF(OR(B21="",B21=0),"",B20/B21)</f>
        <v/>
      </c>
      <c r="C22" s="447"/>
      <c r="D22" s="447" t="str">
        <f t="shared" ref="D22:E22" si="1" xml:space="preserve">
IF(OR(D21="",D21=0),"",D20/D21)</f>
        <v/>
      </c>
      <c r="E22" s="447" t="str">
        <f t="shared" si="1"/>
        <v/>
      </c>
      <c r="F22" s="447" t="str">
        <f t="shared" ref="F22:L22" si="2" xml:space="preserve">
IF(OR(F21="",F21=0),"",F20/F21)</f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/>
      <c r="N22" s="478"/>
    </row>
    <row r="23" spans="1:46" ht="15" hidden="1" outlineLevel="1" thickBot="1" x14ac:dyDescent="0.35">
      <c r="A23" s="387" t="s">
        <v>69</v>
      </c>
      <c r="B23" s="516">
        <f xml:space="preserve">
IF(B21="","",B20-B21)</f>
        <v>12433041</v>
      </c>
      <c r="C23" s="401"/>
      <c r="D23" s="401">
        <f t="shared" ref="D23:E23" si="3" xml:space="preserve">
IF(D21="","",D20-D21)</f>
        <v>24480</v>
      </c>
      <c r="E23" s="401">
        <f t="shared" si="3"/>
        <v>5571153</v>
      </c>
      <c r="F23" s="401">
        <f t="shared" ref="F23:L23" si="4" xml:space="preserve">
IF(F21="","",F20-F21)</f>
        <v>555757</v>
      </c>
      <c r="G23" s="401">
        <f t="shared" si="4"/>
        <v>573868</v>
      </c>
      <c r="H23" s="401">
        <f t="shared" si="4"/>
        <v>810848</v>
      </c>
      <c r="I23" s="401">
        <f t="shared" si="4"/>
        <v>190245</v>
      </c>
      <c r="J23" s="401">
        <f t="shared" si="4"/>
        <v>3212264</v>
      </c>
      <c r="K23" s="401">
        <f t="shared" si="4"/>
        <v>230458</v>
      </c>
      <c r="L23" s="401">
        <f t="shared" si="4"/>
        <v>342502</v>
      </c>
      <c r="M23" s="401"/>
      <c r="N23" s="478"/>
    </row>
    <row r="24" spans="1:46" x14ac:dyDescent="0.3">
      <c r="A24" s="381" t="s">
        <v>236</v>
      </c>
      <c r="B24" s="416" t="s">
        <v>3</v>
      </c>
      <c r="C24" s="511" t="s">
        <v>317</v>
      </c>
      <c r="D24" s="512" t="s">
        <v>318</v>
      </c>
      <c r="E24" s="512" t="s">
        <v>321</v>
      </c>
      <c r="F24" s="513" t="s">
        <v>247</v>
      </c>
      <c r="AT24" s="478"/>
    </row>
    <row r="25" spans="1:46" x14ac:dyDescent="0.3">
      <c r="A25" s="382" t="s">
        <v>94</v>
      </c>
      <c r="B25" s="398">
        <f xml:space="preserve">
SUM(C25:F25)</f>
        <v>23840</v>
      </c>
      <c r="C25" s="502">
        <f xml:space="preserve">
IF($A$4&lt;=12,SUMIFS('ON Data'!$G:$G,'ON Data'!$D:$D,$A$4,'ON Data'!$E:$E,10),SUMIFS('ON Data'!$G:$G,'ON Data'!$E:$E,10))</f>
        <v>14040</v>
      </c>
      <c r="D25" s="503">
        <f xml:space="preserve">
IF($A$4&lt;=12,SUMIFS('ON Data'!$J:$J,'ON Data'!$D:$D,$A$4,'ON Data'!$E:$E,10),SUMIFS('ON Data'!$J:$J,'ON Data'!$E:$E,10))</f>
        <v>0</v>
      </c>
      <c r="E25" s="503">
        <f xml:space="preserve">
IF($A$4&lt;=12,SUMIFS('ON Data'!$H:$H,'ON Data'!$D:$D,$A$4,'ON Data'!$E:$E,10),SUMIFS('ON Data'!$H:$H,'ON Data'!$E:$E,10))</f>
        <v>9800</v>
      </c>
      <c r="F25" s="504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41035.128008845793</v>
      </c>
      <c r="C26" s="502">
        <f xml:space="preserve">
IF($A$4&lt;=12,SUMIFS('ON Data'!$G:$G,'ON Data'!$D:$D,$A$4,'ON Data'!$E:$E,11),SUMIFS('ON Data'!$G:$G,'ON Data'!$E:$E,11))</f>
        <v>24368.461342179125</v>
      </c>
      <c r="D26" s="503">
        <f xml:space="preserve">
IF($A$4&lt;=12,SUMIFS('ON Data'!$J:$J,'ON Data'!$D:$D,$A$4,'ON Data'!$E:$E,11),SUMIFS('ON Data'!$J:$J,'ON Data'!$E:$E,11))</f>
        <v>0</v>
      </c>
      <c r="E26" s="503">
        <f xml:space="preserve">
IF($A$4&lt;=12,SUMIFS('ON Data'!$H:$H,'ON Data'!$D:$D,$A$4,'ON Data'!$E:$E,11),SUMIFS('ON Data'!$H:$H,'ON Data'!$E:$E,11))</f>
        <v>16666.666666666668</v>
      </c>
      <c r="F26" s="504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0.58096565447196602</v>
      </c>
      <c r="C27" s="505">
        <f xml:space="preserve">
IF(C26=0,0,C25/C26)</f>
        <v>0.57615455497382206</v>
      </c>
      <c r="D27" s="506">
        <f t="shared" ref="D27:E27" si="5" xml:space="preserve">
IF(D26=0,0,D25/D26)</f>
        <v>0</v>
      </c>
      <c r="E27" s="506">
        <f t="shared" si="5"/>
        <v>0.58799999999999997</v>
      </c>
      <c r="F27" s="507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17195.128008845793</v>
      </c>
      <c r="C28" s="508">
        <f xml:space="preserve">
C26-C25</f>
        <v>10328.461342179125</v>
      </c>
      <c r="D28" s="509">
        <f t="shared" ref="D28:E28" si="6" xml:space="preserve">
D26-D25</f>
        <v>0</v>
      </c>
      <c r="E28" s="509">
        <f t="shared" si="6"/>
        <v>6866.6666666666679</v>
      </c>
      <c r="F28" s="510">
        <f xml:space="preserve">
F26-F25</f>
        <v>0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</row>
    <row r="29" spans="1:46" x14ac:dyDescent="0.3">
      <c r="A29" s="389"/>
      <c r="B29" s="389"/>
      <c r="C29" s="390"/>
      <c r="D29" s="389"/>
      <c r="E29" s="389"/>
      <c r="F29" s="389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1"/>
      <c r="AE29" s="501"/>
      <c r="AF29" s="501"/>
      <c r="AG29" s="501"/>
      <c r="AH29" s="501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313</v>
      </c>
    </row>
    <row r="34" spans="1:1" x14ac:dyDescent="0.3">
      <c r="A34" s="415" t="s">
        <v>314</v>
      </c>
    </row>
    <row r="35" spans="1:1" x14ac:dyDescent="0.3">
      <c r="A35" s="415" t="s">
        <v>315</v>
      </c>
    </row>
    <row r="36" spans="1:1" x14ac:dyDescent="0.3">
      <c r="A36" s="415" t="s">
        <v>316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M22">
    <cfRule type="cellIs" dxfId="28" priority="15" operator="greaterThan">
      <formula>1</formula>
    </cfRule>
  </conditionalFormatting>
  <conditionalFormatting sqref="B23:M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322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45836.586121068955</v>
      </c>
      <c r="D4" s="280">
        <f ca="1">IF(ISERROR(VLOOKUP("Náklady celkem",INDIRECT("HI!$A:$G"),5,0)),0,VLOOKUP("Náklady celkem",INDIRECT("HI!$A:$G"),5,0))</f>
        <v>47226.338219999991</v>
      </c>
      <c r="E4" s="281">
        <f ca="1">IF(C4=0,0,D4/C4)</f>
        <v>1.0303197121893035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18357.643696044921</v>
      </c>
      <c r="D7" s="288">
        <f>IF(ISERROR(HI!E5),"",HI!E5)</f>
        <v>17495.223709999998</v>
      </c>
      <c r="E7" s="285">
        <f t="shared" ref="E7:E15" si="0">IF(C7=0,0,D7/C7)</f>
        <v>0.95302120466415152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0.93604292606102046</v>
      </c>
      <c r="E8" s="285">
        <f t="shared" si="0"/>
        <v>1.040047695623356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8.4033613445378148E-3</v>
      </c>
      <c r="E9" s="285">
        <f>IF(C9=0,0,D9/C9)</f>
        <v>2.8011204481792718E-2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0.46960592791969669</v>
      </c>
      <c r="E11" s="285">
        <f t="shared" si="0"/>
        <v>0.78267654653282781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0.8376239693097578</v>
      </c>
      <c r="E12" s="285">
        <f t="shared" si="0"/>
        <v>1.0470299616371972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1747.3627908859253</v>
      </c>
      <c r="D15" s="288">
        <f>IF(ISERROR(HI!E6),"",HI!E6)</f>
        <v>1747.0760100000002</v>
      </c>
      <c r="E15" s="285">
        <f t="shared" si="0"/>
        <v>0.99983587787984218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15203.416432373047</v>
      </c>
      <c r="D16" s="284">
        <f ca="1">IF(ISERROR(VLOOKUP("Osobní náklady (Kč) *",INDIRECT("HI!$A:$G"),5,0)),0,VLOOKUP("Osobní náklady (Kč) *",INDIRECT("HI!$A:$G"),5,0))</f>
        <v>16911.70649</v>
      </c>
      <c r="E16" s="285">
        <f ca="1">IF(C16=0,0,D16/C16)</f>
        <v>1.1123622486581006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49581.985000000001</v>
      </c>
      <c r="D18" s="303">
        <f ca="1">IF(ISERROR(VLOOKUP("Výnosy celkem",INDIRECT("HI!$A:$G"),5,0)),0,VLOOKUP("Výnosy celkem",INDIRECT("HI!$A:$G"),5,0))</f>
        <v>47205.250629999995</v>
      </c>
      <c r="E18" s="304">
        <f t="shared" ref="E18:E31" ca="1" si="1">IF(C18=0,0,D18/C18)</f>
        <v>0.95206455792360867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45092.125</v>
      </c>
      <c r="D19" s="284">
        <f ca="1">IF(ISERROR(VLOOKUP("Ambulance *",INDIRECT("HI!$A:$G"),5,0)),0,VLOOKUP("Ambulance *",INDIRECT("HI!$A:$G"),5,0))</f>
        <v>43588.810629999993</v>
      </c>
      <c r="E19" s="285">
        <f t="shared" ca="1" si="1"/>
        <v>0.96666126579751988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0.96666126579751999</v>
      </c>
      <c r="E20" s="285">
        <f t="shared" si="1"/>
        <v>0.96666126579751999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0.96666126579751999</v>
      </c>
      <c r="E21" s="285">
        <f t="shared" si="1"/>
        <v>0.96666126579751999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0.97050647365254195</v>
      </c>
      <c r="E23" s="285">
        <f t="shared" si="1"/>
        <v>1.1417723219441671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4489.8599999999997</v>
      </c>
      <c r="D24" s="284">
        <f ca="1">IF(ISERROR(VLOOKUP("Hospitalizace *",INDIRECT("HI!$A:$G"),5,0)),0,VLOOKUP("Hospitalizace *",INDIRECT("HI!$A:$G"),5,0))</f>
        <v>3616.4399999999996</v>
      </c>
      <c r="E24" s="285">
        <f ca="1">IF(C24=0,0,D24/C24)</f>
        <v>0.80546832195213214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0.80546832195213214</v>
      </c>
      <c r="E25" s="285">
        <f t="shared" si="1"/>
        <v>0.80546832195213214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0.80546832195213214</v>
      </c>
      <c r="E26" s="285">
        <f t="shared" si="1"/>
        <v>0.80546832195213214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0.84408602150537637</v>
      </c>
      <c r="E29" s="285">
        <f t="shared" si="1"/>
        <v>0.88851160158460674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</v>
      </c>
      <c r="E30" s="285">
        <f t="shared" si="1"/>
        <v>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0.56093664390426423</v>
      </c>
      <c r="D31" s="289">
        <f>IF(ISERROR(VLOOKUP("Celkem:",'ZV Vyžád.'!$A:$M,7,0)),"",VLOOKUP("Celkem:",'ZV Vyžád.'!$A:$M,7,0))</f>
        <v>0.86776267361175985</v>
      </c>
      <c r="E31" s="285">
        <f t="shared" si="1"/>
        <v>1.5469887429209599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4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1408</v>
      </c>
    </row>
    <row r="2" spans="1:49" x14ac:dyDescent="0.3">
      <c r="A2" s="374" t="s">
        <v>322</v>
      </c>
    </row>
    <row r="3" spans="1:49" x14ac:dyDescent="0.3">
      <c r="A3" s="370" t="s">
        <v>212</v>
      </c>
      <c r="B3" s="393">
        <v>2017</v>
      </c>
      <c r="D3" s="371">
        <f>MAX(D5:D1048576)</f>
        <v>8</v>
      </c>
      <c r="F3" s="371">
        <f>SUMIF($E5:$E1048576,"&lt;10",F5:F1048576)</f>
        <v>13289344.280000001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693814.4</v>
      </c>
      <c r="J3" s="371">
        <f t="shared" si="0"/>
        <v>0</v>
      </c>
      <c r="K3" s="371">
        <f t="shared" si="0"/>
        <v>24481</v>
      </c>
      <c r="L3" s="371">
        <f t="shared" si="0"/>
        <v>6010965.8499999996</v>
      </c>
      <c r="M3" s="371">
        <f t="shared" si="0"/>
        <v>0</v>
      </c>
      <c r="N3" s="371">
        <f t="shared" si="0"/>
        <v>0</v>
      </c>
      <c r="O3" s="371">
        <f t="shared" si="0"/>
        <v>606693</v>
      </c>
      <c r="P3" s="371">
        <f t="shared" si="0"/>
        <v>0</v>
      </c>
      <c r="Q3" s="371">
        <f t="shared" si="0"/>
        <v>592207</v>
      </c>
      <c r="R3" s="371">
        <f t="shared" si="0"/>
        <v>847029.13</v>
      </c>
      <c r="S3" s="371">
        <f t="shared" si="0"/>
        <v>218041</v>
      </c>
      <c r="T3" s="371">
        <f t="shared" si="0"/>
        <v>0</v>
      </c>
      <c r="U3" s="371">
        <f t="shared" si="0"/>
        <v>0</v>
      </c>
      <c r="V3" s="371">
        <f t="shared" si="0"/>
        <v>3353161.4000000004</v>
      </c>
      <c r="W3" s="371">
        <f t="shared" si="0"/>
        <v>248953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402693.5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0</v>
      </c>
      <c r="AR3" s="371">
        <f t="shared" si="0"/>
        <v>0</v>
      </c>
      <c r="AS3" s="371">
        <f t="shared" si="0"/>
        <v>0</v>
      </c>
      <c r="AT3" s="371">
        <f t="shared" si="0"/>
        <v>291305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22</v>
      </c>
      <c r="D5" s="370">
        <v>1</v>
      </c>
      <c r="E5" s="370">
        <v>1</v>
      </c>
      <c r="F5" s="370">
        <v>37.150000000000006</v>
      </c>
      <c r="G5" s="370">
        <v>0</v>
      </c>
      <c r="H5" s="370">
        <v>0</v>
      </c>
      <c r="I5" s="370">
        <v>3.9000000000000004</v>
      </c>
      <c r="J5" s="370">
        <v>0</v>
      </c>
      <c r="K5" s="370">
        <v>0</v>
      </c>
      <c r="L5" s="370">
        <v>9.5500000000000007</v>
      </c>
      <c r="M5" s="370">
        <v>0</v>
      </c>
      <c r="N5" s="370">
        <v>0</v>
      </c>
      <c r="O5" s="370">
        <v>1</v>
      </c>
      <c r="P5" s="370">
        <v>0</v>
      </c>
      <c r="Q5" s="370">
        <v>2</v>
      </c>
      <c r="R5" s="370">
        <v>3</v>
      </c>
      <c r="S5" s="370">
        <v>0</v>
      </c>
      <c r="T5" s="370">
        <v>0</v>
      </c>
      <c r="U5" s="370">
        <v>0</v>
      </c>
      <c r="V5" s="370">
        <v>12.7</v>
      </c>
      <c r="W5" s="370">
        <v>1</v>
      </c>
      <c r="X5" s="370">
        <v>0</v>
      </c>
      <c r="Y5" s="370">
        <v>0</v>
      </c>
      <c r="Z5" s="370">
        <v>0</v>
      </c>
      <c r="AA5" s="370">
        <v>0</v>
      </c>
      <c r="AB5" s="370">
        <v>2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0</v>
      </c>
      <c r="AR5" s="370">
        <v>0</v>
      </c>
      <c r="AS5" s="370">
        <v>0</v>
      </c>
      <c r="AT5" s="370">
        <v>2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22</v>
      </c>
      <c r="D6" s="370">
        <v>1</v>
      </c>
      <c r="E6" s="370">
        <v>2</v>
      </c>
      <c r="F6" s="370">
        <v>5874.25</v>
      </c>
      <c r="G6" s="370">
        <v>0</v>
      </c>
      <c r="H6" s="370">
        <v>0</v>
      </c>
      <c r="I6" s="370">
        <v>632</v>
      </c>
      <c r="J6" s="370">
        <v>0</v>
      </c>
      <c r="K6" s="370">
        <v>0</v>
      </c>
      <c r="L6" s="370">
        <v>1560</v>
      </c>
      <c r="M6" s="370">
        <v>0</v>
      </c>
      <c r="N6" s="370">
        <v>0</v>
      </c>
      <c r="O6" s="370">
        <v>176</v>
      </c>
      <c r="P6" s="370">
        <v>0</v>
      </c>
      <c r="Q6" s="370">
        <v>318</v>
      </c>
      <c r="R6" s="370">
        <v>487.25</v>
      </c>
      <c r="S6" s="370">
        <v>0</v>
      </c>
      <c r="T6" s="370">
        <v>0</v>
      </c>
      <c r="U6" s="370">
        <v>0</v>
      </c>
      <c r="V6" s="370">
        <v>2031</v>
      </c>
      <c r="W6" s="370">
        <v>174</v>
      </c>
      <c r="X6" s="370">
        <v>0</v>
      </c>
      <c r="Y6" s="370">
        <v>0</v>
      </c>
      <c r="Z6" s="370">
        <v>0</v>
      </c>
      <c r="AA6" s="370">
        <v>0</v>
      </c>
      <c r="AB6" s="370">
        <v>168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328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22</v>
      </c>
      <c r="D7" s="370">
        <v>1</v>
      </c>
      <c r="E7" s="370">
        <v>3</v>
      </c>
      <c r="F7" s="370">
        <v>68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68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22</v>
      </c>
      <c r="D8" s="370">
        <v>1</v>
      </c>
      <c r="E8" s="370">
        <v>4</v>
      </c>
      <c r="F8" s="370">
        <v>212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192</v>
      </c>
      <c r="M8" s="370">
        <v>0</v>
      </c>
      <c r="N8" s="370">
        <v>0</v>
      </c>
      <c r="O8" s="370">
        <v>20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22</v>
      </c>
      <c r="D9" s="370">
        <v>1</v>
      </c>
      <c r="E9" s="370">
        <v>5</v>
      </c>
      <c r="F9" s="370">
        <v>24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24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22</v>
      </c>
      <c r="D10" s="370">
        <v>1</v>
      </c>
      <c r="E10" s="370">
        <v>6</v>
      </c>
      <c r="F10" s="370">
        <v>1624162</v>
      </c>
      <c r="G10" s="370">
        <v>0</v>
      </c>
      <c r="H10" s="370">
        <v>0</v>
      </c>
      <c r="I10" s="370">
        <v>85878</v>
      </c>
      <c r="J10" s="370">
        <v>0</v>
      </c>
      <c r="K10" s="370">
        <v>0</v>
      </c>
      <c r="L10" s="370">
        <v>773845</v>
      </c>
      <c r="M10" s="370">
        <v>0</v>
      </c>
      <c r="N10" s="370">
        <v>0</v>
      </c>
      <c r="O10" s="370">
        <v>65890</v>
      </c>
      <c r="P10" s="370">
        <v>0</v>
      </c>
      <c r="Q10" s="370">
        <v>77362</v>
      </c>
      <c r="R10" s="370">
        <v>120823</v>
      </c>
      <c r="S10" s="370">
        <v>0</v>
      </c>
      <c r="T10" s="370">
        <v>0</v>
      </c>
      <c r="U10" s="370">
        <v>0</v>
      </c>
      <c r="V10" s="370">
        <v>400497</v>
      </c>
      <c r="W10" s="370">
        <v>34548</v>
      </c>
      <c r="X10" s="370">
        <v>0</v>
      </c>
      <c r="Y10" s="370">
        <v>0</v>
      </c>
      <c r="Z10" s="370">
        <v>0</v>
      </c>
      <c r="AA10" s="370">
        <v>0</v>
      </c>
      <c r="AB10" s="370">
        <v>28344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36975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22</v>
      </c>
      <c r="D11" s="370">
        <v>1</v>
      </c>
      <c r="E11" s="370">
        <v>9</v>
      </c>
      <c r="F11" s="370">
        <v>11784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2748</v>
      </c>
      <c r="P11" s="370">
        <v>0</v>
      </c>
      <c r="Q11" s="370">
        <v>0</v>
      </c>
      <c r="R11" s="370">
        <v>950</v>
      </c>
      <c r="S11" s="370">
        <v>0</v>
      </c>
      <c r="T11" s="370">
        <v>0</v>
      </c>
      <c r="U11" s="370">
        <v>0</v>
      </c>
      <c r="V11" s="370">
        <v>2000</v>
      </c>
      <c r="W11" s="370">
        <v>2748</v>
      </c>
      <c r="X11" s="370">
        <v>0</v>
      </c>
      <c r="Y11" s="370">
        <v>0</v>
      </c>
      <c r="Z11" s="370">
        <v>0</v>
      </c>
      <c r="AA11" s="370">
        <v>0</v>
      </c>
      <c r="AB11" s="370">
        <v>2748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590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22</v>
      </c>
      <c r="D12" s="370">
        <v>1</v>
      </c>
      <c r="E12" s="370">
        <v>10</v>
      </c>
      <c r="F12" s="370">
        <v>7000</v>
      </c>
      <c r="G12" s="370">
        <v>0</v>
      </c>
      <c r="H12" s="370">
        <v>7000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22</v>
      </c>
      <c r="D13" s="370">
        <v>1</v>
      </c>
      <c r="E13" s="370">
        <v>11</v>
      </c>
      <c r="F13" s="370">
        <v>5129.3910011057242</v>
      </c>
      <c r="G13" s="370">
        <v>3046.0576677723907</v>
      </c>
      <c r="H13" s="370">
        <v>2083.3333333333335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22</v>
      </c>
      <c r="D14" s="370">
        <v>2</v>
      </c>
      <c r="E14" s="370">
        <v>1</v>
      </c>
      <c r="F14" s="370">
        <v>38.25</v>
      </c>
      <c r="G14" s="370">
        <v>0</v>
      </c>
      <c r="H14" s="370">
        <v>0</v>
      </c>
      <c r="I14" s="370">
        <v>4</v>
      </c>
      <c r="J14" s="370">
        <v>0</v>
      </c>
      <c r="K14" s="370">
        <v>1</v>
      </c>
      <c r="L14" s="370">
        <v>9.5500000000000007</v>
      </c>
      <c r="M14" s="370">
        <v>0</v>
      </c>
      <c r="N14" s="370">
        <v>0</v>
      </c>
      <c r="O14" s="370">
        <v>1</v>
      </c>
      <c r="P14" s="370">
        <v>0</v>
      </c>
      <c r="Q14" s="370">
        <v>2</v>
      </c>
      <c r="R14" s="370">
        <v>3</v>
      </c>
      <c r="S14" s="370">
        <v>0</v>
      </c>
      <c r="T14" s="370">
        <v>0</v>
      </c>
      <c r="U14" s="370">
        <v>0</v>
      </c>
      <c r="V14" s="370">
        <v>12.7</v>
      </c>
      <c r="W14" s="370">
        <v>1</v>
      </c>
      <c r="X14" s="370">
        <v>0</v>
      </c>
      <c r="Y14" s="370">
        <v>0</v>
      </c>
      <c r="Z14" s="370">
        <v>0</v>
      </c>
      <c r="AA14" s="370">
        <v>0</v>
      </c>
      <c r="AB14" s="370">
        <v>2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2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22</v>
      </c>
      <c r="D15" s="370">
        <v>2</v>
      </c>
      <c r="E15" s="370">
        <v>2</v>
      </c>
      <c r="F15" s="370">
        <v>5308.5</v>
      </c>
      <c r="G15" s="370">
        <v>0</v>
      </c>
      <c r="H15" s="370">
        <v>0</v>
      </c>
      <c r="I15" s="370">
        <v>521</v>
      </c>
      <c r="J15" s="370">
        <v>0</v>
      </c>
      <c r="K15" s="370">
        <v>0</v>
      </c>
      <c r="L15" s="370">
        <v>1402</v>
      </c>
      <c r="M15" s="370">
        <v>0</v>
      </c>
      <c r="N15" s="370">
        <v>0</v>
      </c>
      <c r="O15" s="370">
        <v>160</v>
      </c>
      <c r="P15" s="370">
        <v>0</v>
      </c>
      <c r="Q15" s="370">
        <v>300</v>
      </c>
      <c r="R15" s="370">
        <v>452</v>
      </c>
      <c r="S15" s="370">
        <v>0</v>
      </c>
      <c r="T15" s="370">
        <v>0</v>
      </c>
      <c r="U15" s="370">
        <v>0</v>
      </c>
      <c r="V15" s="370">
        <v>1878.5</v>
      </c>
      <c r="W15" s="370">
        <v>133</v>
      </c>
      <c r="X15" s="370">
        <v>0</v>
      </c>
      <c r="Y15" s="370">
        <v>0</v>
      </c>
      <c r="Z15" s="370">
        <v>0</v>
      </c>
      <c r="AA15" s="370">
        <v>0</v>
      </c>
      <c r="AB15" s="370">
        <v>142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320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22</v>
      </c>
      <c r="D16" s="370">
        <v>2</v>
      </c>
      <c r="E16" s="370">
        <v>3</v>
      </c>
      <c r="F16" s="370">
        <v>177.5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68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109.5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22</v>
      </c>
      <c r="D17" s="370">
        <v>2</v>
      </c>
      <c r="E17" s="370">
        <v>4</v>
      </c>
      <c r="F17" s="370">
        <v>693.5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180</v>
      </c>
      <c r="M17" s="370">
        <v>0</v>
      </c>
      <c r="N17" s="370">
        <v>0</v>
      </c>
      <c r="O17" s="370">
        <v>7</v>
      </c>
      <c r="P17" s="370">
        <v>0</v>
      </c>
      <c r="Q17" s="370">
        <v>16</v>
      </c>
      <c r="R17" s="370">
        <v>16</v>
      </c>
      <c r="S17" s="370">
        <v>0</v>
      </c>
      <c r="T17" s="370">
        <v>0</v>
      </c>
      <c r="U17" s="370">
        <v>0</v>
      </c>
      <c r="V17" s="370">
        <v>422</v>
      </c>
      <c r="W17" s="370">
        <v>27</v>
      </c>
      <c r="X17" s="370">
        <v>0</v>
      </c>
      <c r="Y17" s="370">
        <v>0</v>
      </c>
      <c r="Z17" s="370">
        <v>0</v>
      </c>
      <c r="AA17" s="370">
        <v>0</v>
      </c>
      <c r="AB17" s="370">
        <v>25.5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22</v>
      </c>
      <c r="D18" s="370">
        <v>2</v>
      </c>
      <c r="E18" s="370">
        <v>5</v>
      </c>
      <c r="F18" s="370">
        <v>12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22</v>
      </c>
      <c r="D19" s="370">
        <v>2</v>
      </c>
      <c r="E19" s="370">
        <v>6</v>
      </c>
      <c r="F19" s="370">
        <v>1779875</v>
      </c>
      <c r="G19" s="370">
        <v>0</v>
      </c>
      <c r="H19" s="370">
        <v>0</v>
      </c>
      <c r="I19" s="370">
        <v>80937</v>
      </c>
      <c r="J19" s="370">
        <v>0</v>
      </c>
      <c r="K19" s="370">
        <v>22945</v>
      </c>
      <c r="L19" s="370">
        <v>748398</v>
      </c>
      <c r="M19" s="370">
        <v>0</v>
      </c>
      <c r="N19" s="370">
        <v>0</v>
      </c>
      <c r="O19" s="370">
        <v>59187</v>
      </c>
      <c r="P19" s="370">
        <v>0</v>
      </c>
      <c r="Q19" s="370">
        <v>81356</v>
      </c>
      <c r="R19" s="370">
        <v>124312</v>
      </c>
      <c r="S19" s="370">
        <v>0</v>
      </c>
      <c r="T19" s="370">
        <v>0</v>
      </c>
      <c r="U19" s="370">
        <v>0</v>
      </c>
      <c r="V19" s="370">
        <v>549459</v>
      </c>
      <c r="W19" s="370">
        <v>42367</v>
      </c>
      <c r="X19" s="370">
        <v>0</v>
      </c>
      <c r="Y19" s="370">
        <v>0</v>
      </c>
      <c r="Z19" s="370">
        <v>0</v>
      </c>
      <c r="AA19" s="370">
        <v>0</v>
      </c>
      <c r="AB19" s="370">
        <v>34144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36770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22</v>
      </c>
      <c r="D20" s="370">
        <v>2</v>
      </c>
      <c r="E20" s="370">
        <v>9</v>
      </c>
      <c r="F20" s="370">
        <v>10014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2748</v>
      </c>
      <c r="P20" s="370">
        <v>0</v>
      </c>
      <c r="Q20" s="370">
        <v>0</v>
      </c>
      <c r="R20" s="370">
        <v>0</v>
      </c>
      <c r="S20" s="370">
        <v>0</v>
      </c>
      <c r="T20" s="370">
        <v>0</v>
      </c>
      <c r="U20" s="370">
        <v>0</v>
      </c>
      <c r="V20" s="370">
        <v>1180</v>
      </c>
      <c r="W20" s="370">
        <v>2748</v>
      </c>
      <c r="X20" s="370">
        <v>0</v>
      </c>
      <c r="Y20" s="370">
        <v>0</v>
      </c>
      <c r="Z20" s="370">
        <v>0</v>
      </c>
      <c r="AA20" s="370">
        <v>0</v>
      </c>
      <c r="AB20" s="370">
        <v>2748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590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22</v>
      </c>
      <c r="D21" s="370">
        <v>2</v>
      </c>
      <c r="E21" s="370">
        <v>10</v>
      </c>
      <c r="F21" s="370">
        <v>1450</v>
      </c>
      <c r="G21" s="370">
        <v>1450</v>
      </c>
      <c r="H21" s="370">
        <v>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22</v>
      </c>
      <c r="D22" s="370">
        <v>2</v>
      </c>
      <c r="E22" s="370">
        <v>11</v>
      </c>
      <c r="F22" s="370">
        <v>5129.3910011057242</v>
      </c>
      <c r="G22" s="370">
        <v>3046.0576677723907</v>
      </c>
      <c r="H22" s="370">
        <v>2083.3333333333335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22</v>
      </c>
      <c r="D23" s="370">
        <v>3</v>
      </c>
      <c r="E23" s="370">
        <v>1</v>
      </c>
      <c r="F23" s="370">
        <v>37.25</v>
      </c>
      <c r="G23" s="370">
        <v>0</v>
      </c>
      <c r="H23" s="370">
        <v>0</v>
      </c>
      <c r="I23" s="370">
        <v>4</v>
      </c>
      <c r="J23" s="370">
        <v>0</v>
      </c>
      <c r="K23" s="370">
        <v>0</v>
      </c>
      <c r="L23" s="370">
        <v>9.5500000000000007</v>
      </c>
      <c r="M23" s="370">
        <v>0</v>
      </c>
      <c r="N23" s="370">
        <v>0</v>
      </c>
      <c r="O23" s="370">
        <v>1</v>
      </c>
      <c r="P23" s="370">
        <v>0</v>
      </c>
      <c r="Q23" s="370">
        <v>2</v>
      </c>
      <c r="R23" s="370">
        <v>3</v>
      </c>
      <c r="S23" s="370">
        <v>0</v>
      </c>
      <c r="T23" s="370">
        <v>0</v>
      </c>
      <c r="U23" s="370">
        <v>0</v>
      </c>
      <c r="V23" s="370">
        <v>12.7</v>
      </c>
      <c r="W23" s="370">
        <v>1</v>
      </c>
      <c r="X23" s="370">
        <v>0</v>
      </c>
      <c r="Y23" s="370">
        <v>0</v>
      </c>
      <c r="Z23" s="370">
        <v>0</v>
      </c>
      <c r="AA23" s="370">
        <v>0</v>
      </c>
      <c r="AB23" s="370">
        <v>2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2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22</v>
      </c>
      <c r="D24" s="370">
        <v>3</v>
      </c>
      <c r="E24" s="370">
        <v>2</v>
      </c>
      <c r="F24" s="370">
        <v>6037.5</v>
      </c>
      <c r="G24" s="370">
        <v>0</v>
      </c>
      <c r="H24" s="370">
        <v>0</v>
      </c>
      <c r="I24" s="370">
        <v>681.5</v>
      </c>
      <c r="J24" s="370">
        <v>0</v>
      </c>
      <c r="K24" s="370">
        <v>0</v>
      </c>
      <c r="L24" s="370">
        <v>1645</v>
      </c>
      <c r="M24" s="370">
        <v>0</v>
      </c>
      <c r="N24" s="370">
        <v>0</v>
      </c>
      <c r="O24" s="370">
        <v>184</v>
      </c>
      <c r="P24" s="370">
        <v>0</v>
      </c>
      <c r="Q24" s="370">
        <v>345</v>
      </c>
      <c r="R24" s="370">
        <v>521</v>
      </c>
      <c r="S24" s="370">
        <v>0</v>
      </c>
      <c r="T24" s="370">
        <v>0</v>
      </c>
      <c r="U24" s="370">
        <v>0</v>
      </c>
      <c r="V24" s="370">
        <v>2095</v>
      </c>
      <c r="W24" s="370">
        <v>24</v>
      </c>
      <c r="X24" s="370">
        <v>0</v>
      </c>
      <c r="Y24" s="370">
        <v>0</v>
      </c>
      <c r="Z24" s="370">
        <v>0</v>
      </c>
      <c r="AA24" s="370">
        <v>0</v>
      </c>
      <c r="AB24" s="370">
        <v>174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368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22</v>
      </c>
      <c r="D25" s="370">
        <v>3</v>
      </c>
      <c r="E25" s="370">
        <v>3</v>
      </c>
      <c r="F25" s="370">
        <v>92.5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76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16.5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22</v>
      </c>
      <c r="D26" s="370">
        <v>3</v>
      </c>
      <c r="E26" s="370">
        <v>4</v>
      </c>
      <c r="F26" s="370">
        <v>400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168</v>
      </c>
      <c r="M26" s="370">
        <v>0</v>
      </c>
      <c r="N26" s="370">
        <v>0</v>
      </c>
      <c r="O26" s="370">
        <v>24</v>
      </c>
      <c r="P26" s="370">
        <v>0</v>
      </c>
      <c r="Q26" s="370">
        <v>16</v>
      </c>
      <c r="R26" s="370">
        <v>16</v>
      </c>
      <c r="S26" s="370">
        <v>0</v>
      </c>
      <c r="T26" s="370">
        <v>0</v>
      </c>
      <c r="U26" s="370">
        <v>0</v>
      </c>
      <c r="V26" s="370">
        <v>161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15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22</v>
      </c>
      <c r="D27" s="370">
        <v>3</v>
      </c>
      <c r="E27" s="370">
        <v>6</v>
      </c>
      <c r="F27" s="370">
        <v>1657699</v>
      </c>
      <c r="G27" s="370">
        <v>0</v>
      </c>
      <c r="H27" s="370">
        <v>0</v>
      </c>
      <c r="I27" s="370">
        <v>91906</v>
      </c>
      <c r="J27" s="370">
        <v>0</v>
      </c>
      <c r="K27" s="370">
        <v>1535</v>
      </c>
      <c r="L27" s="370">
        <v>740718</v>
      </c>
      <c r="M27" s="370">
        <v>0</v>
      </c>
      <c r="N27" s="370">
        <v>0</v>
      </c>
      <c r="O27" s="370">
        <v>78775</v>
      </c>
      <c r="P27" s="370">
        <v>0</v>
      </c>
      <c r="Q27" s="370">
        <v>81310</v>
      </c>
      <c r="R27" s="370">
        <v>124897</v>
      </c>
      <c r="S27" s="370">
        <v>0</v>
      </c>
      <c r="T27" s="370">
        <v>0</v>
      </c>
      <c r="U27" s="370">
        <v>0</v>
      </c>
      <c r="V27" s="370">
        <v>451074</v>
      </c>
      <c r="W27" s="370">
        <v>10251</v>
      </c>
      <c r="X27" s="370">
        <v>0</v>
      </c>
      <c r="Y27" s="370">
        <v>0</v>
      </c>
      <c r="Z27" s="370">
        <v>0</v>
      </c>
      <c r="AA27" s="370">
        <v>0</v>
      </c>
      <c r="AB27" s="370">
        <v>39603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37630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22</v>
      </c>
      <c r="D28" s="370">
        <v>3</v>
      </c>
      <c r="E28" s="370">
        <v>9</v>
      </c>
      <c r="F28" s="370">
        <v>34374</v>
      </c>
      <c r="G28" s="370">
        <v>0</v>
      </c>
      <c r="H28" s="370">
        <v>0</v>
      </c>
      <c r="I28" s="370">
        <v>1770</v>
      </c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14353</v>
      </c>
      <c r="P28" s="370">
        <v>0</v>
      </c>
      <c r="Q28" s="370">
        <v>0</v>
      </c>
      <c r="R28" s="370">
        <v>0</v>
      </c>
      <c r="S28" s="370">
        <v>0</v>
      </c>
      <c r="T28" s="370">
        <v>0</v>
      </c>
      <c r="U28" s="370">
        <v>0</v>
      </c>
      <c r="V28" s="370">
        <v>5590</v>
      </c>
      <c r="W28" s="370">
        <v>358</v>
      </c>
      <c r="X28" s="370">
        <v>0</v>
      </c>
      <c r="Y28" s="370">
        <v>0</v>
      </c>
      <c r="Z28" s="370">
        <v>0</v>
      </c>
      <c r="AA28" s="370">
        <v>0</v>
      </c>
      <c r="AB28" s="370">
        <v>10853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1450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22</v>
      </c>
      <c r="D29" s="370">
        <v>3</v>
      </c>
      <c r="E29" s="370">
        <v>11</v>
      </c>
      <c r="F29" s="370">
        <v>5129.3910011057242</v>
      </c>
      <c r="G29" s="370">
        <v>3046.0576677723907</v>
      </c>
      <c r="H29" s="370">
        <v>2083.3333333333335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22</v>
      </c>
      <c r="D30" s="370">
        <v>4</v>
      </c>
      <c r="E30" s="370">
        <v>1</v>
      </c>
      <c r="F30" s="370">
        <v>36.25</v>
      </c>
      <c r="G30" s="370">
        <v>0</v>
      </c>
      <c r="H30" s="370">
        <v>0</v>
      </c>
      <c r="I30" s="370">
        <v>4</v>
      </c>
      <c r="J30" s="370">
        <v>0</v>
      </c>
      <c r="K30" s="370">
        <v>0</v>
      </c>
      <c r="L30" s="370">
        <v>9.5500000000000007</v>
      </c>
      <c r="M30" s="370">
        <v>0</v>
      </c>
      <c r="N30" s="370">
        <v>0</v>
      </c>
      <c r="O30" s="370">
        <v>1</v>
      </c>
      <c r="P30" s="370">
        <v>0</v>
      </c>
      <c r="Q30" s="370">
        <v>2</v>
      </c>
      <c r="R30" s="370">
        <v>3</v>
      </c>
      <c r="S30" s="370">
        <v>0</v>
      </c>
      <c r="T30" s="370">
        <v>0</v>
      </c>
      <c r="U30" s="370">
        <v>0</v>
      </c>
      <c r="V30" s="370">
        <v>12.7</v>
      </c>
      <c r="W30" s="370">
        <v>1</v>
      </c>
      <c r="X30" s="370">
        <v>0</v>
      </c>
      <c r="Y30" s="370">
        <v>0</v>
      </c>
      <c r="Z30" s="370">
        <v>0</v>
      </c>
      <c r="AA30" s="370">
        <v>0</v>
      </c>
      <c r="AB30" s="370">
        <v>1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2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22</v>
      </c>
      <c r="D31" s="370">
        <v>4</v>
      </c>
      <c r="E31" s="370">
        <v>2</v>
      </c>
      <c r="F31" s="370">
        <v>5252.5</v>
      </c>
      <c r="G31" s="370">
        <v>0</v>
      </c>
      <c r="H31" s="370">
        <v>0</v>
      </c>
      <c r="I31" s="370">
        <v>584</v>
      </c>
      <c r="J31" s="370">
        <v>0</v>
      </c>
      <c r="K31" s="370">
        <v>0</v>
      </c>
      <c r="L31" s="370">
        <v>1302</v>
      </c>
      <c r="M31" s="370">
        <v>0</v>
      </c>
      <c r="N31" s="370">
        <v>0</v>
      </c>
      <c r="O31" s="370">
        <v>160</v>
      </c>
      <c r="P31" s="370">
        <v>0</v>
      </c>
      <c r="Q31" s="370">
        <v>300</v>
      </c>
      <c r="R31" s="370">
        <v>460</v>
      </c>
      <c r="S31" s="370">
        <v>0</v>
      </c>
      <c r="T31" s="370">
        <v>0</v>
      </c>
      <c r="U31" s="370">
        <v>0</v>
      </c>
      <c r="V31" s="370">
        <v>1888.5</v>
      </c>
      <c r="W31" s="370">
        <v>120</v>
      </c>
      <c r="X31" s="370">
        <v>0</v>
      </c>
      <c r="Y31" s="370">
        <v>0</v>
      </c>
      <c r="Z31" s="370">
        <v>0</v>
      </c>
      <c r="AA31" s="370">
        <v>0</v>
      </c>
      <c r="AB31" s="370">
        <v>158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280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22</v>
      </c>
      <c r="D32" s="370">
        <v>4</v>
      </c>
      <c r="E32" s="370">
        <v>3</v>
      </c>
      <c r="F32" s="370">
        <v>85.5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72</v>
      </c>
      <c r="M32" s="370">
        <v>0</v>
      </c>
      <c r="N32" s="370">
        <v>0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13.5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22</v>
      </c>
      <c r="D33" s="370">
        <v>4</v>
      </c>
      <c r="E33" s="370">
        <v>4</v>
      </c>
      <c r="F33" s="370">
        <v>397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170</v>
      </c>
      <c r="M33" s="370">
        <v>0</v>
      </c>
      <c r="N33" s="370">
        <v>0</v>
      </c>
      <c r="O33" s="370">
        <v>17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183.5</v>
      </c>
      <c r="W33" s="370">
        <v>6</v>
      </c>
      <c r="X33" s="370">
        <v>0</v>
      </c>
      <c r="Y33" s="370">
        <v>0</v>
      </c>
      <c r="Z33" s="370">
        <v>0</v>
      </c>
      <c r="AA33" s="370">
        <v>0</v>
      </c>
      <c r="AB33" s="370">
        <v>20.5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22</v>
      </c>
      <c r="D34" s="370">
        <v>4</v>
      </c>
      <c r="E34" s="370">
        <v>5</v>
      </c>
      <c r="F34" s="370">
        <v>24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24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22</v>
      </c>
      <c r="D35" s="370">
        <v>4</v>
      </c>
      <c r="E35" s="370">
        <v>6</v>
      </c>
      <c r="F35" s="370">
        <v>1662270</v>
      </c>
      <c r="G35" s="370">
        <v>0</v>
      </c>
      <c r="H35" s="370">
        <v>0</v>
      </c>
      <c r="I35" s="370">
        <v>89174</v>
      </c>
      <c r="J35" s="370">
        <v>0</v>
      </c>
      <c r="K35" s="370">
        <v>0</v>
      </c>
      <c r="L35" s="370">
        <v>731529</v>
      </c>
      <c r="M35" s="370">
        <v>0</v>
      </c>
      <c r="N35" s="370">
        <v>0</v>
      </c>
      <c r="O35" s="370">
        <v>67364</v>
      </c>
      <c r="P35" s="370">
        <v>0</v>
      </c>
      <c r="Q35" s="370">
        <v>84397</v>
      </c>
      <c r="R35" s="370">
        <v>126000</v>
      </c>
      <c r="S35" s="370">
        <v>0</v>
      </c>
      <c r="T35" s="370">
        <v>0</v>
      </c>
      <c r="U35" s="370">
        <v>0</v>
      </c>
      <c r="V35" s="370">
        <v>470282</v>
      </c>
      <c r="W35" s="370">
        <v>24966</v>
      </c>
      <c r="X35" s="370">
        <v>0</v>
      </c>
      <c r="Y35" s="370">
        <v>0</v>
      </c>
      <c r="Z35" s="370">
        <v>0</v>
      </c>
      <c r="AA35" s="370">
        <v>0</v>
      </c>
      <c r="AB35" s="370">
        <v>31019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37539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22</v>
      </c>
      <c r="D36" s="370">
        <v>4</v>
      </c>
      <c r="E36" s="370">
        <v>9</v>
      </c>
      <c r="F36" s="370">
        <v>31856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18316</v>
      </c>
      <c r="M36" s="370">
        <v>0</v>
      </c>
      <c r="N36" s="370">
        <v>0</v>
      </c>
      <c r="O36" s="370">
        <v>5000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7360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1180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22</v>
      </c>
      <c r="D37" s="370">
        <v>4</v>
      </c>
      <c r="E37" s="370">
        <v>10</v>
      </c>
      <c r="F37" s="370">
        <v>1900</v>
      </c>
      <c r="G37" s="370">
        <v>500</v>
      </c>
      <c r="H37" s="370">
        <v>1400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22</v>
      </c>
      <c r="D38" s="370">
        <v>4</v>
      </c>
      <c r="E38" s="370">
        <v>11</v>
      </c>
      <c r="F38" s="370">
        <v>5129.3910011057242</v>
      </c>
      <c r="G38" s="370">
        <v>3046.0576677723907</v>
      </c>
      <c r="H38" s="370">
        <v>2083.3333333333335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22</v>
      </c>
      <c r="D39" s="370">
        <v>5</v>
      </c>
      <c r="E39" s="370">
        <v>1</v>
      </c>
      <c r="F39" s="370">
        <v>36.25</v>
      </c>
      <c r="G39" s="370">
        <v>0</v>
      </c>
      <c r="H39" s="370">
        <v>0</v>
      </c>
      <c r="I39" s="370">
        <v>4</v>
      </c>
      <c r="J39" s="370">
        <v>0</v>
      </c>
      <c r="K39" s="370">
        <v>0</v>
      </c>
      <c r="L39" s="370">
        <v>9.5500000000000007</v>
      </c>
      <c r="M39" s="370">
        <v>0</v>
      </c>
      <c r="N39" s="370">
        <v>0</v>
      </c>
      <c r="O39" s="370">
        <v>1</v>
      </c>
      <c r="P39" s="370">
        <v>0</v>
      </c>
      <c r="Q39" s="370">
        <v>2</v>
      </c>
      <c r="R39" s="370">
        <v>3</v>
      </c>
      <c r="S39" s="370">
        <v>0</v>
      </c>
      <c r="T39" s="370">
        <v>0</v>
      </c>
      <c r="U39" s="370">
        <v>0</v>
      </c>
      <c r="V39" s="370">
        <v>12.7</v>
      </c>
      <c r="W39" s="370">
        <v>1</v>
      </c>
      <c r="X39" s="370">
        <v>0</v>
      </c>
      <c r="Y39" s="370">
        <v>0</v>
      </c>
      <c r="Z39" s="370">
        <v>0</v>
      </c>
      <c r="AA39" s="370">
        <v>0</v>
      </c>
      <c r="AB39" s="370">
        <v>1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2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22</v>
      </c>
      <c r="D40" s="370">
        <v>5</v>
      </c>
      <c r="E40" s="370">
        <v>2</v>
      </c>
      <c r="F40" s="370">
        <v>6196</v>
      </c>
      <c r="G40" s="370">
        <v>0</v>
      </c>
      <c r="H40" s="370">
        <v>0</v>
      </c>
      <c r="I40" s="370">
        <v>690</v>
      </c>
      <c r="J40" s="370">
        <v>0</v>
      </c>
      <c r="K40" s="370">
        <v>0</v>
      </c>
      <c r="L40" s="370">
        <v>1486</v>
      </c>
      <c r="M40" s="370">
        <v>0</v>
      </c>
      <c r="N40" s="370">
        <v>0</v>
      </c>
      <c r="O40" s="370">
        <v>184</v>
      </c>
      <c r="P40" s="370">
        <v>0</v>
      </c>
      <c r="Q40" s="370">
        <v>345</v>
      </c>
      <c r="R40" s="370">
        <v>529</v>
      </c>
      <c r="S40" s="370">
        <v>0</v>
      </c>
      <c r="T40" s="370">
        <v>0</v>
      </c>
      <c r="U40" s="370">
        <v>0</v>
      </c>
      <c r="V40" s="370">
        <v>2238</v>
      </c>
      <c r="W40" s="370">
        <v>180</v>
      </c>
      <c r="X40" s="370">
        <v>0</v>
      </c>
      <c r="Y40" s="370">
        <v>0</v>
      </c>
      <c r="Z40" s="370">
        <v>0</v>
      </c>
      <c r="AA40" s="370">
        <v>0</v>
      </c>
      <c r="AB40" s="370">
        <v>176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0</v>
      </c>
      <c r="AS40" s="370">
        <v>0</v>
      </c>
      <c r="AT40" s="370">
        <v>368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22</v>
      </c>
      <c r="D41" s="370">
        <v>5</v>
      </c>
      <c r="E41" s="370">
        <v>3</v>
      </c>
      <c r="F41" s="370">
        <v>133.5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0">
        <v>110</v>
      </c>
      <c r="M41" s="370">
        <v>0</v>
      </c>
      <c r="N41" s="370">
        <v>0</v>
      </c>
      <c r="O41" s="370">
        <v>0</v>
      </c>
      <c r="P41" s="370">
        <v>0</v>
      </c>
      <c r="Q41" s="370">
        <v>0</v>
      </c>
      <c r="R41" s="370">
        <v>0</v>
      </c>
      <c r="S41" s="370">
        <v>0</v>
      </c>
      <c r="T41" s="370">
        <v>0</v>
      </c>
      <c r="U41" s="370">
        <v>0</v>
      </c>
      <c r="V41" s="370">
        <v>23.5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0</v>
      </c>
      <c r="AP41" s="370">
        <v>0</v>
      </c>
      <c r="AQ41" s="370">
        <v>0</v>
      </c>
      <c r="AR41" s="370">
        <v>0</v>
      </c>
      <c r="AS41" s="370">
        <v>0</v>
      </c>
      <c r="AT41" s="370">
        <v>0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22</v>
      </c>
      <c r="D42" s="370">
        <v>5</v>
      </c>
      <c r="E42" s="370">
        <v>4</v>
      </c>
      <c r="F42" s="370">
        <v>414.25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164</v>
      </c>
      <c r="M42" s="370">
        <v>0</v>
      </c>
      <c r="N42" s="370">
        <v>0</v>
      </c>
      <c r="O42" s="370">
        <v>21</v>
      </c>
      <c r="P42" s="370">
        <v>0</v>
      </c>
      <c r="Q42" s="370">
        <v>0</v>
      </c>
      <c r="R42" s="370">
        <v>8.75</v>
      </c>
      <c r="S42" s="370">
        <v>0</v>
      </c>
      <c r="T42" s="370">
        <v>0</v>
      </c>
      <c r="U42" s="370">
        <v>0</v>
      </c>
      <c r="V42" s="370">
        <v>193.5</v>
      </c>
      <c r="W42" s="370">
        <v>22</v>
      </c>
      <c r="X42" s="370">
        <v>0</v>
      </c>
      <c r="Y42" s="370">
        <v>0</v>
      </c>
      <c r="Z42" s="370">
        <v>0</v>
      </c>
      <c r="AA42" s="370">
        <v>0</v>
      </c>
      <c r="AB42" s="370">
        <v>5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0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22</v>
      </c>
      <c r="D43" s="370">
        <v>5</v>
      </c>
      <c r="E43" s="370">
        <v>5</v>
      </c>
      <c r="F43" s="370">
        <v>24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24</v>
      </c>
      <c r="M43" s="370">
        <v>0</v>
      </c>
      <c r="N43" s="370">
        <v>0</v>
      </c>
      <c r="O43" s="370">
        <v>0</v>
      </c>
      <c r="P43" s="370">
        <v>0</v>
      </c>
      <c r="Q43" s="370">
        <v>0</v>
      </c>
      <c r="R43" s="370">
        <v>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0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22</v>
      </c>
      <c r="D44" s="370">
        <v>5</v>
      </c>
      <c r="E44" s="370">
        <v>6</v>
      </c>
      <c r="F44" s="370">
        <v>1663502</v>
      </c>
      <c r="G44" s="370">
        <v>0</v>
      </c>
      <c r="H44" s="370">
        <v>0</v>
      </c>
      <c r="I44" s="370">
        <v>95073</v>
      </c>
      <c r="J44" s="370">
        <v>0</v>
      </c>
      <c r="K44" s="370">
        <v>0</v>
      </c>
      <c r="L44" s="370">
        <v>717619</v>
      </c>
      <c r="M44" s="370">
        <v>0</v>
      </c>
      <c r="N44" s="370">
        <v>0</v>
      </c>
      <c r="O44" s="370">
        <v>68157</v>
      </c>
      <c r="P44" s="370">
        <v>0</v>
      </c>
      <c r="Q44" s="370">
        <v>77560</v>
      </c>
      <c r="R44" s="370">
        <v>127874</v>
      </c>
      <c r="S44" s="370">
        <v>0</v>
      </c>
      <c r="T44" s="370">
        <v>0</v>
      </c>
      <c r="U44" s="370">
        <v>0</v>
      </c>
      <c r="V44" s="370">
        <v>475611</v>
      </c>
      <c r="W44" s="370">
        <v>38444</v>
      </c>
      <c r="X44" s="370">
        <v>0</v>
      </c>
      <c r="Y44" s="370">
        <v>0</v>
      </c>
      <c r="Z44" s="370">
        <v>0</v>
      </c>
      <c r="AA44" s="370">
        <v>0</v>
      </c>
      <c r="AB44" s="370">
        <v>26394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36770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22</v>
      </c>
      <c r="D45" s="370">
        <v>5</v>
      </c>
      <c r="E45" s="370">
        <v>9</v>
      </c>
      <c r="F45" s="370">
        <v>35406</v>
      </c>
      <c r="G45" s="370">
        <v>0</v>
      </c>
      <c r="H45" s="370">
        <v>0</v>
      </c>
      <c r="I45" s="370">
        <v>5000</v>
      </c>
      <c r="J45" s="370">
        <v>0</v>
      </c>
      <c r="K45" s="370">
        <v>0</v>
      </c>
      <c r="L45" s="370">
        <v>18316</v>
      </c>
      <c r="M45" s="370">
        <v>0</v>
      </c>
      <c r="N45" s="370">
        <v>0</v>
      </c>
      <c r="O45" s="370">
        <v>5000</v>
      </c>
      <c r="P45" s="370">
        <v>0</v>
      </c>
      <c r="Q45" s="370">
        <v>0</v>
      </c>
      <c r="R45" s="370">
        <v>0</v>
      </c>
      <c r="S45" s="370">
        <v>0</v>
      </c>
      <c r="T45" s="370">
        <v>0</v>
      </c>
      <c r="U45" s="370">
        <v>0</v>
      </c>
      <c r="V45" s="370">
        <v>6500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0</v>
      </c>
      <c r="AM45" s="370">
        <v>0</v>
      </c>
      <c r="AN45" s="370">
        <v>0</v>
      </c>
      <c r="AO45" s="370">
        <v>0</v>
      </c>
      <c r="AP45" s="370">
        <v>0</v>
      </c>
      <c r="AQ45" s="370">
        <v>0</v>
      </c>
      <c r="AR45" s="370">
        <v>0</v>
      </c>
      <c r="AS45" s="370">
        <v>0</v>
      </c>
      <c r="AT45" s="370">
        <v>590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22</v>
      </c>
      <c r="D46" s="370">
        <v>5</v>
      </c>
      <c r="E46" s="370">
        <v>10</v>
      </c>
      <c r="F46" s="370">
        <v>450</v>
      </c>
      <c r="G46" s="370">
        <v>450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0</v>
      </c>
      <c r="R46" s="370">
        <v>0</v>
      </c>
      <c r="S46" s="370">
        <v>0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0</v>
      </c>
      <c r="AR46" s="370">
        <v>0</v>
      </c>
      <c r="AS46" s="370">
        <v>0</v>
      </c>
      <c r="AT46" s="370">
        <v>0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22</v>
      </c>
      <c r="D47" s="370">
        <v>5</v>
      </c>
      <c r="E47" s="370">
        <v>11</v>
      </c>
      <c r="F47" s="370">
        <v>5129.3910011057242</v>
      </c>
      <c r="G47" s="370">
        <v>3046.0576677723907</v>
      </c>
      <c r="H47" s="370">
        <v>2083.3333333333335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0</v>
      </c>
      <c r="AU47" s="370">
        <v>0</v>
      </c>
      <c r="AV47" s="370">
        <v>0</v>
      </c>
      <c r="AW47" s="370">
        <v>0</v>
      </c>
    </row>
    <row r="48" spans="3:49" x14ac:dyDescent="0.3">
      <c r="C48" s="370">
        <v>22</v>
      </c>
      <c r="D48" s="370">
        <v>6</v>
      </c>
      <c r="E48" s="370">
        <v>1</v>
      </c>
      <c r="F48" s="370">
        <v>37.25</v>
      </c>
      <c r="G48" s="370">
        <v>0</v>
      </c>
      <c r="H48" s="370">
        <v>0</v>
      </c>
      <c r="I48" s="370">
        <v>4</v>
      </c>
      <c r="J48" s="370">
        <v>0</v>
      </c>
      <c r="K48" s="370">
        <v>0</v>
      </c>
      <c r="L48" s="370">
        <v>9.5500000000000007</v>
      </c>
      <c r="M48" s="370">
        <v>0</v>
      </c>
      <c r="N48" s="370">
        <v>0</v>
      </c>
      <c r="O48" s="370">
        <v>2</v>
      </c>
      <c r="P48" s="370">
        <v>0</v>
      </c>
      <c r="Q48" s="370">
        <v>2</v>
      </c>
      <c r="R48" s="370">
        <v>2</v>
      </c>
      <c r="S48" s="370">
        <v>2</v>
      </c>
      <c r="T48" s="370">
        <v>0</v>
      </c>
      <c r="U48" s="370">
        <v>0</v>
      </c>
      <c r="V48" s="370">
        <v>10.7</v>
      </c>
      <c r="W48" s="370">
        <v>1</v>
      </c>
      <c r="X48" s="370">
        <v>0</v>
      </c>
      <c r="Y48" s="370">
        <v>0</v>
      </c>
      <c r="Z48" s="370">
        <v>0</v>
      </c>
      <c r="AA48" s="370">
        <v>0</v>
      </c>
      <c r="AB48" s="370">
        <v>2</v>
      </c>
      <c r="AC48" s="370">
        <v>0</v>
      </c>
      <c r="AD48" s="370">
        <v>0</v>
      </c>
      <c r="AE48" s="370">
        <v>0</v>
      </c>
      <c r="AF48" s="370">
        <v>0</v>
      </c>
      <c r="AG48" s="370">
        <v>0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0</v>
      </c>
      <c r="AP48" s="370">
        <v>0</v>
      </c>
      <c r="AQ48" s="370">
        <v>0</v>
      </c>
      <c r="AR48" s="370">
        <v>0</v>
      </c>
      <c r="AS48" s="370">
        <v>0</v>
      </c>
      <c r="AT48" s="370">
        <v>2</v>
      </c>
      <c r="AU48" s="370">
        <v>0</v>
      </c>
      <c r="AV48" s="370">
        <v>0</v>
      </c>
      <c r="AW48" s="370">
        <v>0</v>
      </c>
    </row>
    <row r="49" spans="3:49" x14ac:dyDescent="0.3">
      <c r="C49" s="370">
        <v>22</v>
      </c>
      <c r="D49" s="370">
        <v>6</v>
      </c>
      <c r="E49" s="370">
        <v>2</v>
      </c>
      <c r="F49" s="370">
        <v>5823.63</v>
      </c>
      <c r="G49" s="370">
        <v>0</v>
      </c>
      <c r="H49" s="370">
        <v>0</v>
      </c>
      <c r="I49" s="370">
        <v>646</v>
      </c>
      <c r="J49" s="370">
        <v>0</v>
      </c>
      <c r="K49" s="370">
        <v>0</v>
      </c>
      <c r="L49" s="370">
        <v>1460</v>
      </c>
      <c r="M49" s="370">
        <v>0</v>
      </c>
      <c r="N49" s="370">
        <v>0</v>
      </c>
      <c r="O49" s="370">
        <v>272</v>
      </c>
      <c r="P49" s="370">
        <v>0</v>
      </c>
      <c r="Q49" s="370">
        <v>330</v>
      </c>
      <c r="R49" s="370">
        <v>290.13</v>
      </c>
      <c r="S49" s="370">
        <v>336</v>
      </c>
      <c r="T49" s="370">
        <v>0</v>
      </c>
      <c r="U49" s="370">
        <v>0</v>
      </c>
      <c r="V49" s="370">
        <v>1629.5</v>
      </c>
      <c r="W49" s="370">
        <v>174</v>
      </c>
      <c r="X49" s="370">
        <v>0</v>
      </c>
      <c r="Y49" s="370">
        <v>0</v>
      </c>
      <c r="Z49" s="370">
        <v>0</v>
      </c>
      <c r="AA49" s="370">
        <v>0</v>
      </c>
      <c r="AB49" s="370">
        <v>342</v>
      </c>
      <c r="AC49" s="370">
        <v>0</v>
      </c>
      <c r="AD49" s="370">
        <v>0</v>
      </c>
      <c r="AE49" s="370">
        <v>0</v>
      </c>
      <c r="AF49" s="370">
        <v>0</v>
      </c>
      <c r="AG49" s="370">
        <v>0</v>
      </c>
      <c r="AH49" s="370">
        <v>0</v>
      </c>
      <c r="AI49" s="370">
        <v>0</v>
      </c>
      <c r="AJ49" s="370">
        <v>0</v>
      </c>
      <c r="AK49" s="370">
        <v>0</v>
      </c>
      <c r="AL49" s="370">
        <v>0</v>
      </c>
      <c r="AM49" s="370">
        <v>0</v>
      </c>
      <c r="AN49" s="370">
        <v>0</v>
      </c>
      <c r="AO49" s="370">
        <v>0</v>
      </c>
      <c r="AP49" s="370">
        <v>0</v>
      </c>
      <c r="AQ49" s="370">
        <v>0</v>
      </c>
      <c r="AR49" s="370">
        <v>0</v>
      </c>
      <c r="AS49" s="370">
        <v>0</v>
      </c>
      <c r="AT49" s="370">
        <v>344</v>
      </c>
      <c r="AU49" s="370">
        <v>0</v>
      </c>
      <c r="AV49" s="370">
        <v>0</v>
      </c>
      <c r="AW49" s="370">
        <v>0</v>
      </c>
    </row>
    <row r="50" spans="3:49" x14ac:dyDescent="0.3">
      <c r="C50" s="370">
        <v>22</v>
      </c>
      <c r="D50" s="370">
        <v>6</v>
      </c>
      <c r="E50" s="370">
        <v>3</v>
      </c>
      <c r="F50" s="370">
        <v>130.5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0">
        <v>96</v>
      </c>
      <c r="M50" s="370">
        <v>0</v>
      </c>
      <c r="N50" s="370">
        <v>0</v>
      </c>
      <c r="O50" s="370">
        <v>0</v>
      </c>
      <c r="P50" s="370">
        <v>0</v>
      </c>
      <c r="Q50" s="370">
        <v>0</v>
      </c>
      <c r="R50" s="370">
        <v>0</v>
      </c>
      <c r="S50" s="370">
        <v>0</v>
      </c>
      <c r="T50" s="370">
        <v>0</v>
      </c>
      <c r="U50" s="370">
        <v>0</v>
      </c>
      <c r="V50" s="370">
        <v>34.5</v>
      </c>
      <c r="W50" s="370">
        <v>0</v>
      </c>
      <c r="X50" s="370">
        <v>0</v>
      </c>
      <c r="Y50" s="370">
        <v>0</v>
      </c>
      <c r="Z50" s="370">
        <v>0</v>
      </c>
      <c r="AA50" s="370">
        <v>0</v>
      </c>
      <c r="AB50" s="370">
        <v>0</v>
      </c>
      <c r="AC50" s="370">
        <v>0</v>
      </c>
      <c r="AD50" s="370">
        <v>0</v>
      </c>
      <c r="AE50" s="370">
        <v>0</v>
      </c>
      <c r="AF50" s="370">
        <v>0</v>
      </c>
      <c r="AG50" s="370">
        <v>0</v>
      </c>
      <c r="AH50" s="370">
        <v>0</v>
      </c>
      <c r="AI50" s="370">
        <v>0</v>
      </c>
      <c r="AJ50" s="370">
        <v>0</v>
      </c>
      <c r="AK50" s="370">
        <v>0</v>
      </c>
      <c r="AL50" s="370">
        <v>0</v>
      </c>
      <c r="AM50" s="370">
        <v>0</v>
      </c>
      <c r="AN50" s="370">
        <v>0</v>
      </c>
      <c r="AO50" s="370">
        <v>0</v>
      </c>
      <c r="AP50" s="370">
        <v>0</v>
      </c>
      <c r="AQ50" s="370">
        <v>0</v>
      </c>
      <c r="AR50" s="370">
        <v>0</v>
      </c>
      <c r="AS50" s="370">
        <v>0</v>
      </c>
      <c r="AT50" s="370">
        <v>0</v>
      </c>
      <c r="AU50" s="370">
        <v>0</v>
      </c>
      <c r="AV50" s="370">
        <v>0</v>
      </c>
      <c r="AW50" s="370">
        <v>0</v>
      </c>
    </row>
    <row r="51" spans="3:49" x14ac:dyDescent="0.3">
      <c r="C51" s="370">
        <v>22</v>
      </c>
      <c r="D51" s="370">
        <v>6</v>
      </c>
      <c r="E51" s="370">
        <v>4</v>
      </c>
      <c r="F51" s="370">
        <v>442</v>
      </c>
      <c r="G51" s="370">
        <v>0</v>
      </c>
      <c r="H51" s="370">
        <v>0</v>
      </c>
      <c r="I51" s="370">
        <v>0</v>
      </c>
      <c r="J51" s="370">
        <v>0</v>
      </c>
      <c r="K51" s="370">
        <v>0</v>
      </c>
      <c r="L51" s="370">
        <v>172</v>
      </c>
      <c r="M51" s="370">
        <v>0</v>
      </c>
      <c r="N51" s="370">
        <v>0</v>
      </c>
      <c r="O51" s="370">
        <v>17</v>
      </c>
      <c r="P51" s="370">
        <v>0</v>
      </c>
      <c r="Q51" s="370">
        <v>0</v>
      </c>
      <c r="R51" s="370">
        <v>0</v>
      </c>
      <c r="S51" s="370">
        <v>20.5</v>
      </c>
      <c r="T51" s="370">
        <v>0</v>
      </c>
      <c r="U51" s="370">
        <v>0</v>
      </c>
      <c r="V51" s="370">
        <v>211</v>
      </c>
      <c r="W51" s="370">
        <v>12</v>
      </c>
      <c r="X51" s="370">
        <v>0</v>
      </c>
      <c r="Y51" s="370">
        <v>0</v>
      </c>
      <c r="Z51" s="370">
        <v>0</v>
      </c>
      <c r="AA51" s="370">
        <v>0</v>
      </c>
      <c r="AB51" s="370">
        <v>9.5</v>
      </c>
      <c r="AC51" s="370">
        <v>0</v>
      </c>
      <c r="AD51" s="370">
        <v>0</v>
      </c>
      <c r="AE51" s="370">
        <v>0</v>
      </c>
      <c r="AF51" s="370">
        <v>0</v>
      </c>
      <c r="AG51" s="370">
        <v>0</v>
      </c>
      <c r="AH51" s="370">
        <v>0</v>
      </c>
      <c r="AI51" s="370">
        <v>0</v>
      </c>
      <c r="AJ51" s="370">
        <v>0</v>
      </c>
      <c r="AK51" s="370">
        <v>0</v>
      </c>
      <c r="AL51" s="370">
        <v>0</v>
      </c>
      <c r="AM51" s="370">
        <v>0</v>
      </c>
      <c r="AN51" s="370">
        <v>0</v>
      </c>
      <c r="AO51" s="370">
        <v>0</v>
      </c>
      <c r="AP51" s="370">
        <v>0</v>
      </c>
      <c r="AQ51" s="370">
        <v>0</v>
      </c>
      <c r="AR51" s="370">
        <v>0</v>
      </c>
      <c r="AS51" s="370">
        <v>0</v>
      </c>
      <c r="AT51" s="370">
        <v>0</v>
      </c>
      <c r="AU51" s="370">
        <v>0</v>
      </c>
      <c r="AV51" s="370">
        <v>0</v>
      </c>
      <c r="AW51" s="370">
        <v>0</v>
      </c>
    </row>
    <row r="52" spans="3:49" x14ac:dyDescent="0.3">
      <c r="C52" s="370">
        <v>22</v>
      </c>
      <c r="D52" s="370">
        <v>6</v>
      </c>
      <c r="E52" s="370">
        <v>5</v>
      </c>
      <c r="F52" s="370">
        <v>24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24</v>
      </c>
      <c r="M52" s="370">
        <v>0</v>
      </c>
      <c r="N52" s="370">
        <v>0</v>
      </c>
      <c r="O52" s="370">
        <v>0</v>
      </c>
      <c r="P52" s="370">
        <v>0</v>
      </c>
      <c r="Q52" s="370">
        <v>0</v>
      </c>
      <c r="R52" s="370">
        <v>0</v>
      </c>
      <c r="S52" s="370">
        <v>0</v>
      </c>
      <c r="T52" s="370">
        <v>0</v>
      </c>
      <c r="U52" s="370">
        <v>0</v>
      </c>
      <c r="V52" s="370">
        <v>0</v>
      </c>
      <c r="W52" s="370">
        <v>0</v>
      </c>
      <c r="X52" s="370">
        <v>0</v>
      </c>
      <c r="Y52" s="370">
        <v>0</v>
      </c>
      <c r="Z52" s="370">
        <v>0</v>
      </c>
      <c r="AA52" s="370">
        <v>0</v>
      </c>
      <c r="AB52" s="370">
        <v>0</v>
      </c>
      <c r="AC52" s="370">
        <v>0</v>
      </c>
      <c r="AD52" s="370">
        <v>0</v>
      </c>
      <c r="AE52" s="370">
        <v>0</v>
      </c>
      <c r="AF52" s="370">
        <v>0</v>
      </c>
      <c r="AG52" s="370">
        <v>0</v>
      </c>
      <c r="AH52" s="370">
        <v>0</v>
      </c>
      <c r="AI52" s="370">
        <v>0</v>
      </c>
      <c r="AJ52" s="370">
        <v>0</v>
      </c>
      <c r="AK52" s="370">
        <v>0</v>
      </c>
      <c r="AL52" s="370">
        <v>0</v>
      </c>
      <c r="AM52" s="370">
        <v>0</v>
      </c>
      <c r="AN52" s="370">
        <v>0</v>
      </c>
      <c r="AO52" s="370">
        <v>0</v>
      </c>
      <c r="AP52" s="370">
        <v>0</v>
      </c>
      <c r="AQ52" s="370">
        <v>0</v>
      </c>
      <c r="AR52" s="370">
        <v>0</v>
      </c>
      <c r="AS52" s="370">
        <v>0</v>
      </c>
      <c r="AT52" s="370">
        <v>0</v>
      </c>
      <c r="AU52" s="370">
        <v>0</v>
      </c>
      <c r="AV52" s="370">
        <v>0</v>
      </c>
      <c r="AW52" s="370">
        <v>0</v>
      </c>
    </row>
    <row r="53" spans="3:49" x14ac:dyDescent="0.3">
      <c r="C53" s="370">
        <v>22</v>
      </c>
      <c r="D53" s="370">
        <v>6</v>
      </c>
      <c r="E53" s="370">
        <v>6</v>
      </c>
      <c r="F53" s="370">
        <v>1755222</v>
      </c>
      <c r="G53" s="370">
        <v>0</v>
      </c>
      <c r="H53" s="370">
        <v>0</v>
      </c>
      <c r="I53" s="370">
        <v>89928</v>
      </c>
      <c r="J53" s="370">
        <v>0</v>
      </c>
      <c r="K53" s="370">
        <v>0</v>
      </c>
      <c r="L53" s="370">
        <v>765267</v>
      </c>
      <c r="M53" s="370">
        <v>0</v>
      </c>
      <c r="N53" s="370">
        <v>0</v>
      </c>
      <c r="O53" s="370">
        <v>106822</v>
      </c>
      <c r="P53" s="370">
        <v>0</v>
      </c>
      <c r="Q53" s="370">
        <v>75801</v>
      </c>
      <c r="R53" s="370">
        <v>84627</v>
      </c>
      <c r="S53" s="370">
        <v>84061</v>
      </c>
      <c r="T53" s="370">
        <v>0</v>
      </c>
      <c r="U53" s="370">
        <v>0</v>
      </c>
      <c r="V53" s="370">
        <v>397264</v>
      </c>
      <c r="W53" s="370">
        <v>35965</v>
      </c>
      <c r="X53" s="370">
        <v>0</v>
      </c>
      <c r="Y53" s="370">
        <v>0</v>
      </c>
      <c r="Z53" s="370">
        <v>0</v>
      </c>
      <c r="AA53" s="370">
        <v>0</v>
      </c>
      <c r="AB53" s="370">
        <v>78639</v>
      </c>
      <c r="AC53" s="370">
        <v>0</v>
      </c>
      <c r="AD53" s="370">
        <v>0</v>
      </c>
      <c r="AE53" s="370">
        <v>0</v>
      </c>
      <c r="AF53" s="370">
        <v>0</v>
      </c>
      <c r="AG53" s="370">
        <v>0</v>
      </c>
      <c r="AH53" s="370">
        <v>0</v>
      </c>
      <c r="AI53" s="370">
        <v>0</v>
      </c>
      <c r="AJ53" s="370">
        <v>0</v>
      </c>
      <c r="AK53" s="370">
        <v>0</v>
      </c>
      <c r="AL53" s="370">
        <v>0</v>
      </c>
      <c r="AM53" s="370">
        <v>0</v>
      </c>
      <c r="AN53" s="370">
        <v>0</v>
      </c>
      <c r="AO53" s="370">
        <v>0</v>
      </c>
      <c r="AP53" s="370">
        <v>0</v>
      </c>
      <c r="AQ53" s="370">
        <v>0</v>
      </c>
      <c r="AR53" s="370">
        <v>0</v>
      </c>
      <c r="AS53" s="370">
        <v>0</v>
      </c>
      <c r="AT53" s="370">
        <v>36848</v>
      </c>
      <c r="AU53" s="370">
        <v>0</v>
      </c>
      <c r="AV53" s="370">
        <v>0</v>
      </c>
      <c r="AW53" s="370">
        <v>0</v>
      </c>
    </row>
    <row r="54" spans="3:49" x14ac:dyDescent="0.3">
      <c r="C54" s="370">
        <v>22</v>
      </c>
      <c r="D54" s="370">
        <v>6</v>
      </c>
      <c r="E54" s="370">
        <v>9</v>
      </c>
      <c r="F54" s="370">
        <v>12090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370">
        <v>0</v>
      </c>
      <c r="O54" s="370">
        <v>5000</v>
      </c>
      <c r="P54" s="370">
        <v>0</v>
      </c>
      <c r="Q54" s="370">
        <v>0</v>
      </c>
      <c r="R54" s="370">
        <v>0</v>
      </c>
      <c r="S54" s="370">
        <v>700</v>
      </c>
      <c r="T54" s="370">
        <v>0</v>
      </c>
      <c r="U54" s="370">
        <v>0</v>
      </c>
      <c r="V54" s="370">
        <v>0</v>
      </c>
      <c r="W54" s="370">
        <v>800</v>
      </c>
      <c r="X54" s="370">
        <v>0</v>
      </c>
      <c r="Y54" s="370">
        <v>0</v>
      </c>
      <c r="Z54" s="370">
        <v>0</v>
      </c>
      <c r="AA54" s="370">
        <v>0</v>
      </c>
      <c r="AB54" s="370">
        <v>5000</v>
      </c>
      <c r="AC54" s="370">
        <v>0</v>
      </c>
      <c r="AD54" s="370">
        <v>0</v>
      </c>
      <c r="AE54" s="370">
        <v>0</v>
      </c>
      <c r="AF54" s="370">
        <v>0</v>
      </c>
      <c r="AG54" s="370">
        <v>0</v>
      </c>
      <c r="AH54" s="370">
        <v>0</v>
      </c>
      <c r="AI54" s="370">
        <v>0</v>
      </c>
      <c r="AJ54" s="370">
        <v>0</v>
      </c>
      <c r="AK54" s="370">
        <v>0</v>
      </c>
      <c r="AL54" s="370">
        <v>0</v>
      </c>
      <c r="AM54" s="370">
        <v>0</v>
      </c>
      <c r="AN54" s="370">
        <v>0</v>
      </c>
      <c r="AO54" s="370">
        <v>0</v>
      </c>
      <c r="AP54" s="370">
        <v>0</v>
      </c>
      <c r="AQ54" s="370">
        <v>0</v>
      </c>
      <c r="AR54" s="370">
        <v>0</v>
      </c>
      <c r="AS54" s="370">
        <v>0</v>
      </c>
      <c r="AT54" s="370">
        <v>590</v>
      </c>
      <c r="AU54" s="370">
        <v>0</v>
      </c>
      <c r="AV54" s="370">
        <v>0</v>
      </c>
      <c r="AW54" s="370">
        <v>0</v>
      </c>
    </row>
    <row r="55" spans="3:49" x14ac:dyDescent="0.3">
      <c r="C55" s="370">
        <v>22</v>
      </c>
      <c r="D55" s="370">
        <v>6</v>
      </c>
      <c r="E55" s="370">
        <v>10</v>
      </c>
      <c r="F55" s="370">
        <v>13040</v>
      </c>
      <c r="G55" s="370">
        <v>11640</v>
      </c>
      <c r="H55" s="370">
        <v>1400</v>
      </c>
      <c r="I55" s="370">
        <v>0</v>
      </c>
      <c r="J55" s="370">
        <v>0</v>
      </c>
      <c r="K55" s="370">
        <v>0</v>
      </c>
      <c r="L55" s="370">
        <v>0</v>
      </c>
      <c r="M55" s="370">
        <v>0</v>
      </c>
      <c r="N55" s="370">
        <v>0</v>
      </c>
      <c r="O55" s="370">
        <v>0</v>
      </c>
      <c r="P55" s="370">
        <v>0</v>
      </c>
      <c r="Q55" s="370">
        <v>0</v>
      </c>
      <c r="R55" s="370">
        <v>0</v>
      </c>
      <c r="S55" s="370">
        <v>0</v>
      </c>
      <c r="T55" s="370">
        <v>0</v>
      </c>
      <c r="U55" s="370">
        <v>0</v>
      </c>
      <c r="V55" s="370">
        <v>0</v>
      </c>
      <c r="W55" s="370">
        <v>0</v>
      </c>
      <c r="X55" s="370">
        <v>0</v>
      </c>
      <c r="Y55" s="370">
        <v>0</v>
      </c>
      <c r="Z55" s="370">
        <v>0</v>
      </c>
      <c r="AA55" s="370">
        <v>0</v>
      </c>
      <c r="AB55" s="370">
        <v>0</v>
      </c>
      <c r="AC55" s="370">
        <v>0</v>
      </c>
      <c r="AD55" s="370">
        <v>0</v>
      </c>
      <c r="AE55" s="370">
        <v>0</v>
      </c>
      <c r="AF55" s="370">
        <v>0</v>
      </c>
      <c r="AG55" s="370">
        <v>0</v>
      </c>
      <c r="AH55" s="370">
        <v>0</v>
      </c>
      <c r="AI55" s="370">
        <v>0</v>
      </c>
      <c r="AJ55" s="370">
        <v>0</v>
      </c>
      <c r="AK55" s="370">
        <v>0</v>
      </c>
      <c r="AL55" s="370">
        <v>0</v>
      </c>
      <c r="AM55" s="370">
        <v>0</v>
      </c>
      <c r="AN55" s="370">
        <v>0</v>
      </c>
      <c r="AO55" s="370">
        <v>0</v>
      </c>
      <c r="AP55" s="370">
        <v>0</v>
      </c>
      <c r="AQ55" s="370">
        <v>0</v>
      </c>
      <c r="AR55" s="370">
        <v>0</v>
      </c>
      <c r="AS55" s="370">
        <v>0</v>
      </c>
      <c r="AT55" s="370">
        <v>0</v>
      </c>
      <c r="AU55" s="370">
        <v>0</v>
      </c>
      <c r="AV55" s="370">
        <v>0</v>
      </c>
      <c r="AW55" s="370">
        <v>0</v>
      </c>
    </row>
    <row r="56" spans="3:49" x14ac:dyDescent="0.3">
      <c r="C56" s="370">
        <v>22</v>
      </c>
      <c r="D56" s="370">
        <v>6</v>
      </c>
      <c r="E56" s="370">
        <v>11</v>
      </c>
      <c r="F56" s="370">
        <v>5129.3910011057242</v>
      </c>
      <c r="G56" s="370">
        <v>3046.0576677723907</v>
      </c>
      <c r="H56" s="370">
        <v>2083.3333333333335</v>
      </c>
      <c r="I56" s="370">
        <v>0</v>
      </c>
      <c r="J56" s="370">
        <v>0</v>
      </c>
      <c r="K56" s="370">
        <v>0</v>
      </c>
      <c r="L56" s="370">
        <v>0</v>
      </c>
      <c r="M56" s="370">
        <v>0</v>
      </c>
      <c r="N56" s="370">
        <v>0</v>
      </c>
      <c r="O56" s="370">
        <v>0</v>
      </c>
      <c r="P56" s="370">
        <v>0</v>
      </c>
      <c r="Q56" s="370">
        <v>0</v>
      </c>
      <c r="R56" s="370">
        <v>0</v>
      </c>
      <c r="S56" s="370">
        <v>0</v>
      </c>
      <c r="T56" s="370">
        <v>0</v>
      </c>
      <c r="U56" s="370">
        <v>0</v>
      </c>
      <c r="V56" s="370">
        <v>0</v>
      </c>
      <c r="W56" s="370">
        <v>0</v>
      </c>
      <c r="X56" s="370">
        <v>0</v>
      </c>
      <c r="Y56" s="370">
        <v>0</v>
      </c>
      <c r="Z56" s="370">
        <v>0</v>
      </c>
      <c r="AA56" s="370">
        <v>0</v>
      </c>
      <c r="AB56" s="370">
        <v>0</v>
      </c>
      <c r="AC56" s="370">
        <v>0</v>
      </c>
      <c r="AD56" s="370">
        <v>0</v>
      </c>
      <c r="AE56" s="370">
        <v>0</v>
      </c>
      <c r="AF56" s="370">
        <v>0</v>
      </c>
      <c r="AG56" s="370">
        <v>0</v>
      </c>
      <c r="AH56" s="370">
        <v>0</v>
      </c>
      <c r="AI56" s="370">
        <v>0</v>
      </c>
      <c r="AJ56" s="370">
        <v>0</v>
      </c>
      <c r="AK56" s="370">
        <v>0</v>
      </c>
      <c r="AL56" s="370">
        <v>0</v>
      </c>
      <c r="AM56" s="370">
        <v>0</v>
      </c>
      <c r="AN56" s="370">
        <v>0</v>
      </c>
      <c r="AO56" s="370">
        <v>0</v>
      </c>
      <c r="AP56" s="370">
        <v>0</v>
      </c>
      <c r="AQ56" s="370">
        <v>0</v>
      </c>
      <c r="AR56" s="370">
        <v>0</v>
      </c>
      <c r="AS56" s="370">
        <v>0</v>
      </c>
      <c r="AT56" s="370">
        <v>0</v>
      </c>
      <c r="AU56" s="370">
        <v>0</v>
      </c>
      <c r="AV56" s="370">
        <v>0</v>
      </c>
      <c r="AW56" s="370">
        <v>0</v>
      </c>
    </row>
    <row r="57" spans="3:49" x14ac:dyDescent="0.3">
      <c r="C57" s="370">
        <v>22</v>
      </c>
      <c r="D57" s="370">
        <v>7</v>
      </c>
      <c r="E57" s="370">
        <v>1</v>
      </c>
      <c r="F57" s="370">
        <v>37.25</v>
      </c>
      <c r="G57" s="370">
        <v>0</v>
      </c>
      <c r="H57" s="370">
        <v>0</v>
      </c>
      <c r="I57" s="370">
        <v>4</v>
      </c>
      <c r="J57" s="370">
        <v>0</v>
      </c>
      <c r="K57" s="370">
        <v>0</v>
      </c>
      <c r="L57" s="370">
        <v>9.5500000000000007</v>
      </c>
      <c r="M57" s="370">
        <v>0</v>
      </c>
      <c r="N57" s="370">
        <v>0</v>
      </c>
      <c r="O57" s="370">
        <v>2</v>
      </c>
      <c r="P57" s="370">
        <v>0</v>
      </c>
      <c r="Q57" s="370">
        <v>2</v>
      </c>
      <c r="R57" s="370">
        <v>2</v>
      </c>
      <c r="S57" s="370">
        <v>2</v>
      </c>
      <c r="T57" s="370">
        <v>0</v>
      </c>
      <c r="U57" s="370">
        <v>0</v>
      </c>
      <c r="V57" s="370">
        <v>10.7</v>
      </c>
      <c r="W57" s="370">
        <v>1</v>
      </c>
      <c r="X57" s="370">
        <v>0</v>
      </c>
      <c r="Y57" s="370">
        <v>0</v>
      </c>
      <c r="Z57" s="370">
        <v>0</v>
      </c>
      <c r="AA57" s="370">
        <v>0</v>
      </c>
      <c r="AB57" s="370">
        <v>2</v>
      </c>
      <c r="AC57" s="370">
        <v>0</v>
      </c>
      <c r="AD57" s="370">
        <v>0</v>
      </c>
      <c r="AE57" s="370">
        <v>0</v>
      </c>
      <c r="AF57" s="370">
        <v>0</v>
      </c>
      <c r="AG57" s="370">
        <v>0</v>
      </c>
      <c r="AH57" s="370">
        <v>0</v>
      </c>
      <c r="AI57" s="370">
        <v>0</v>
      </c>
      <c r="AJ57" s="370">
        <v>0</v>
      </c>
      <c r="AK57" s="370">
        <v>0</v>
      </c>
      <c r="AL57" s="370">
        <v>0</v>
      </c>
      <c r="AM57" s="370">
        <v>0</v>
      </c>
      <c r="AN57" s="370">
        <v>0</v>
      </c>
      <c r="AO57" s="370">
        <v>0</v>
      </c>
      <c r="AP57" s="370">
        <v>0</v>
      </c>
      <c r="AQ57" s="370">
        <v>0</v>
      </c>
      <c r="AR57" s="370">
        <v>0</v>
      </c>
      <c r="AS57" s="370">
        <v>0</v>
      </c>
      <c r="AT57" s="370">
        <v>2</v>
      </c>
      <c r="AU57" s="370">
        <v>0</v>
      </c>
      <c r="AV57" s="370">
        <v>0</v>
      </c>
      <c r="AW57" s="370">
        <v>0</v>
      </c>
    </row>
    <row r="58" spans="3:49" x14ac:dyDescent="0.3">
      <c r="C58" s="370">
        <v>22</v>
      </c>
      <c r="D58" s="370">
        <v>7</v>
      </c>
      <c r="E58" s="370">
        <v>2</v>
      </c>
      <c r="F58" s="370">
        <v>4038</v>
      </c>
      <c r="G58" s="370">
        <v>0</v>
      </c>
      <c r="H58" s="370">
        <v>0</v>
      </c>
      <c r="I58" s="370">
        <v>509</v>
      </c>
      <c r="J58" s="370">
        <v>0</v>
      </c>
      <c r="K58" s="370">
        <v>0</v>
      </c>
      <c r="L58" s="370">
        <v>1166</v>
      </c>
      <c r="M58" s="370">
        <v>0</v>
      </c>
      <c r="N58" s="370">
        <v>0</v>
      </c>
      <c r="O58" s="370">
        <v>312</v>
      </c>
      <c r="P58" s="370">
        <v>0</v>
      </c>
      <c r="Q58" s="370">
        <v>54</v>
      </c>
      <c r="R58" s="370">
        <v>42</v>
      </c>
      <c r="S58" s="370">
        <v>152</v>
      </c>
      <c r="T58" s="370">
        <v>0</v>
      </c>
      <c r="U58" s="370">
        <v>0</v>
      </c>
      <c r="V58" s="370">
        <v>1340</v>
      </c>
      <c r="W58" s="370">
        <v>88</v>
      </c>
      <c r="X58" s="370">
        <v>0</v>
      </c>
      <c r="Y58" s="370">
        <v>0</v>
      </c>
      <c r="Z58" s="370">
        <v>0</v>
      </c>
      <c r="AA58" s="370">
        <v>0</v>
      </c>
      <c r="AB58" s="370">
        <v>199</v>
      </c>
      <c r="AC58" s="370">
        <v>0</v>
      </c>
      <c r="AD58" s="370">
        <v>0</v>
      </c>
      <c r="AE58" s="370">
        <v>0</v>
      </c>
      <c r="AF58" s="370">
        <v>0</v>
      </c>
      <c r="AG58" s="370">
        <v>0</v>
      </c>
      <c r="AH58" s="370">
        <v>0</v>
      </c>
      <c r="AI58" s="370">
        <v>0</v>
      </c>
      <c r="AJ58" s="370">
        <v>0</v>
      </c>
      <c r="AK58" s="370">
        <v>0</v>
      </c>
      <c r="AL58" s="370">
        <v>0</v>
      </c>
      <c r="AM58" s="370">
        <v>0</v>
      </c>
      <c r="AN58" s="370">
        <v>0</v>
      </c>
      <c r="AO58" s="370">
        <v>0</v>
      </c>
      <c r="AP58" s="370">
        <v>0</v>
      </c>
      <c r="AQ58" s="370">
        <v>0</v>
      </c>
      <c r="AR58" s="370">
        <v>0</v>
      </c>
      <c r="AS58" s="370">
        <v>0</v>
      </c>
      <c r="AT58" s="370">
        <v>176</v>
      </c>
      <c r="AU58" s="370">
        <v>0</v>
      </c>
      <c r="AV58" s="370">
        <v>0</v>
      </c>
      <c r="AW58" s="370">
        <v>0</v>
      </c>
    </row>
    <row r="59" spans="3:49" x14ac:dyDescent="0.3">
      <c r="C59" s="370">
        <v>22</v>
      </c>
      <c r="D59" s="370">
        <v>7</v>
      </c>
      <c r="E59" s="370">
        <v>3</v>
      </c>
      <c r="F59" s="370">
        <v>79.5</v>
      </c>
      <c r="G59" s="370">
        <v>0</v>
      </c>
      <c r="H59" s="370">
        <v>0</v>
      </c>
      <c r="I59" s="370">
        <v>0</v>
      </c>
      <c r="J59" s="370">
        <v>0</v>
      </c>
      <c r="K59" s="370">
        <v>0</v>
      </c>
      <c r="L59" s="370">
        <v>44</v>
      </c>
      <c r="M59" s="370">
        <v>0</v>
      </c>
      <c r="N59" s="370">
        <v>0</v>
      </c>
      <c r="O59" s="370">
        <v>0</v>
      </c>
      <c r="P59" s="370">
        <v>0</v>
      </c>
      <c r="Q59" s="370">
        <v>0</v>
      </c>
      <c r="R59" s="370">
        <v>0</v>
      </c>
      <c r="S59" s="370">
        <v>0</v>
      </c>
      <c r="T59" s="370">
        <v>0</v>
      </c>
      <c r="U59" s="370">
        <v>0</v>
      </c>
      <c r="V59" s="370">
        <v>35.5</v>
      </c>
      <c r="W59" s="370">
        <v>0</v>
      </c>
      <c r="X59" s="370">
        <v>0</v>
      </c>
      <c r="Y59" s="370">
        <v>0</v>
      </c>
      <c r="Z59" s="370">
        <v>0</v>
      </c>
      <c r="AA59" s="370">
        <v>0</v>
      </c>
      <c r="AB59" s="370">
        <v>0</v>
      </c>
      <c r="AC59" s="370">
        <v>0</v>
      </c>
      <c r="AD59" s="370">
        <v>0</v>
      </c>
      <c r="AE59" s="370">
        <v>0</v>
      </c>
      <c r="AF59" s="370">
        <v>0</v>
      </c>
      <c r="AG59" s="370">
        <v>0</v>
      </c>
      <c r="AH59" s="370">
        <v>0</v>
      </c>
      <c r="AI59" s="370">
        <v>0</v>
      </c>
      <c r="AJ59" s="370">
        <v>0</v>
      </c>
      <c r="AK59" s="370">
        <v>0</v>
      </c>
      <c r="AL59" s="370">
        <v>0</v>
      </c>
      <c r="AM59" s="370">
        <v>0</v>
      </c>
      <c r="AN59" s="370">
        <v>0</v>
      </c>
      <c r="AO59" s="370">
        <v>0</v>
      </c>
      <c r="AP59" s="370">
        <v>0</v>
      </c>
      <c r="AQ59" s="370">
        <v>0</v>
      </c>
      <c r="AR59" s="370">
        <v>0</v>
      </c>
      <c r="AS59" s="370">
        <v>0</v>
      </c>
      <c r="AT59" s="370">
        <v>0</v>
      </c>
      <c r="AU59" s="370">
        <v>0</v>
      </c>
      <c r="AV59" s="370">
        <v>0</v>
      </c>
      <c r="AW59" s="370">
        <v>0</v>
      </c>
    </row>
    <row r="60" spans="3:49" x14ac:dyDescent="0.3">
      <c r="C60" s="370">
        <v>22</v>
      </c>
      <c r="D60" s="370">
        <v>7</v>
      </c>
      <c r="E60" s="370">
        <v>4</v>
      </c>
      <c r="F60" s="370">
        <v>249.5</v>
      </c>
      <c r="G60" s="370">
        <v>0</v>
      </c>
      <c r="H60" s="370">
        <v>0</v>
      </c>
      <c r="I60" s="370">
        <v>0</v>
      </c>
      <c r="J60" s="370">
        <v>0</v>
      </c>
      <c r="K60" s="370">
        <v>0</v>
      </c>
      <c r="L60" s="370">
        <v>128</v>
      </c>
      <c r="M60" s="370">
        <v>0</v>
      </c>
      <c r="N60" s="370">
        <v>0</v>
      </c>
      <c r="O60" s="370">
        <v>6</v>
      </c>
      <c r="P60" s="370">
        <v>0</v>
      </c>
      <c r="Q60" s="370">
        <v>0</v>
      </c>
      <c r="R60" s="370">
        <v>0</v>
      </c>
      <c r="S60" s="370">
        <v>8.5</v>
      </c>
      <c r="T60" s="370">
        <v>0</v>
      </c>
      <c r="U60" s="370">
        <v>0</v>
      </c>
      <c r="V60" s="370">
        <v>100</v>
      </c>
      <c r="W60" s="370">
        <v>5</v>
      </c>
      <c r="X60" s="370">
        <v>0</v>
      </c>
      <c r="Y60" s="370">
        <v>0</v>
      </c>
      <c r="Z60" s="370">
        <v>0</v>
      </c>
      <c r="AA60" s="370">
        <v>0</v>
      </c>
      <c r="AB60" s="370">
        <v>2</v>
      </c>
      <c r="AC60" s="370">
        <v>0</v>
      </c>
      <c r="AD60" s="370">
        <v>0</v>
      </c>
      <c r="AE60" s="370">
        <v>0</v>
      </c>
      <c r="AF60" s="370">
        <v>0</v>
      </c>
      <c r="AG60" s="370">
        <v>0</v>
      </c>
      <c r="AH60" s="370">
        <v>0</v>
      </c>
      <c r="AI60" s="370">
        <v>0</v>
      </c>
      <c r="AJ60" s="370">
        <v>0</v>
      </c>
      <c r="AK60" s="370">
        <v>0</v>
      </c>
      <c r="AL60" s="370">
        <v>0</v>
      </c>
      <c r="AM60" s="370">
        <v>0</v>
      </c>
      <c r="AN60" s="370">
        <v>0</v>
      </c>
      <c r="AO60" s="370">
        <v>0</v>
      </c>
      <c r="AP60" s="370">
        <v>0</v>
      </c>
      <c r="AQ60" s="370">
        <v>0</v>
      </c>
      <c r="AR60" s="370">
        <v>0</v>
      </c>
      <c r="AS60" s="370">
        <v>0</v>
      </c>
      <c r="AT60" s="370">
        <v>0</v>
      </c>
      <c r="AU60" s="370">
        <v>0</v>
      </c>
      <c r="AV60" s="370">
        <v>0</v>
      </c>
      <c r="AW60" s="370">
        <v>0</v>
      </c>
    </row>
    <row r="61" spans="3:49" x14ac:dyDescent="0.3">
      <c r="C61" s="370">
        <v>22</v>
      </c>
      <c r="D61" s="370">
        <v>7</v>
      </c>
      <c r="E61" s="370">
        <v>6</v>
      </c>
      <c r="F61" s="370">
        <v>2290311</v>
      </c>
      <c r="G61" s="370">
        <v>0</v>
      </c>
      <c r="H61" s="370">
        <v>0</v>
      </c>
      <c r="I61" s="370">
        <v>117073</v>
      </c>
      <c r="J61" s="370">
        <v>0</v>
      </c>
      <c r="K61" s="370">
        <v>0</v>
      </c>
      <c r="L61" s="370">
        <v>1093777</v>
      </c>
      <c r="M61" s="370">
        <v>0</v>
      </c>
      <c r="N61" s="370">
        <v>0</v>
      </c>
      <c r="O61" s="370">
        <v>109562</v>
      </c>
      <c r="P61" s="370">
        <v>0</v>
      </c>
      <c r="Q61" s="370">
        <v>96082</v>
      </c>
      <c r="R61" s="370">
        <v>102315</v>
      </c>
      <c r="S61" s="370">
        <v>106184</v>
      </c>
      <c r="T61" s="370">
        <v>0</v>
      </c>
      <c r="U61" s="370">
        <v>0</v>
      </c>
      <c r="V61" s="370">
        <v>468077</v>
      </c>
      <c r="W61" s="370">
        <v>43917</v>
      </c>
      <c r="X61" s="370">
        <v>0</v>
      </c>
      <c r="Y61" s="370">
        <v>0</v>
      </c>
      <c r="Z61" s="370">
        <v>0</v>
      </c>
      <c r="AA61" s="370">
        <v>0</v>
      </c>
      <c r="AB61" s="370">
        <v>104359</v>
      </c>
      <c r="AC61" s="370">
        <v>0</v>
      </c>
      <c r="AD61" s="370">
        <v>0</v>
      </c>
      <c r="AE61" s="370">
        <v>0</v>
      </c>
      <c r="AF61" s="370">
        <v>0</v>
      </c>
      <c r="AG61" s="370">
        <v>0</v>
      </c>
      <c r="AH61" s="370">
        <v>0</v>
      </c>
      <c r="AI61" s="370">
        <v>0</v>
      </c>
      <c r="AJ61" s="370">
        <v>0</v>
      </c>
      <c r="AK61" s="370">
        <v>0</v>
      </c>
      <c r="AL61" s="370">
        <v>0</v>
      </c>
      <c r="AM61" s="370">
        <v>0</v>
      </c>
      <c r="AN61" s="370">
        <v>0</v>
      </c>
      <c r="AO61" s="370">
        <v>0</v>
      </c>
      <c r="AP61" s="370">
        <v>0</v>
      </c>
      <c r="AQ61" s="370">
        <v>0</v>
      </c>
      <c r="AR61" s="370">
        <v>0</v>
      </c>
      <c r="AS61" s="370">
        <v>0</v>
      </c>
      <c r="AT61" s="370">
        <v>48965</v>
      </c>
      <c r="AU61" s="370">
        <v>0</v>
      </c>
      <c r="AV61" s="370">
        <v>0</v>
      </c>
      <c r="AW61" s="370">
        <v>0</v>
      </c>
    </row>
    <row r="62" spans="3:49" x14ac:dyDescent="0.3">
      <c r="C62" s="370">
        <v>22</v>
      </c>
      <c r="D62" s="370">
        <v>7</v>
      </c>
      <c r="E62" s="370">
        <v>9</v>
      </c>
      <c r="F62" s="370">
        <v>678306</v>
      </c>
      <c r="G62" s="370">
        <v>0</v>
      </c>
      <c r="H62" s="370">
        <v>0</v>
      </c>
      <c r="I62" s="370">
        <v>32784</v>
      </c>
      <c r="J62" s="370">
        <v>0</v>
      </c>
      <c r="K62" s="370">
        <v>0</v>
      </c>
      <c r="L62" s="370">
        <v>391277</v>
      </c>
      <c r="M62" s="370">
        <v>0</v>
      </c>
      <c r="N62" s="370">
        <v>0</v>
      </c>
      <c r="O62" s="370">
        <v>14518</v>
      </c>
      <c r="P62" s="370">
        <v>0</v>
      </c>
      <c r="Q62" s="370">
        <v>16301</v>
      </c>
      <c r="R62" s="370">
        <v>32390</v>
      </c>
      <c r="S62" s="370">
        <v>26575</v>
      </c>
      <c r="T62" s="370">
        <v>0</v>
      </c>
      <c r="U62" s="370">
        <v>0</v>
      </c>
      <c r="V62" s="370">
        <v>103578</v>
      </c>
      <c r="W62" s="370">
        <v>10869</v>
      </c>
      <c r="X62" s="370">
        <v>0</v>
      </c>
      <c r="Y62" s="370">
        <v>0</v>
      </c>
      <c r="Z62" s="370">
        <v>0</v>
      </c>
      <c r="AA62" s="370">
        <v>0</v>
      </c>
      <c r="AB62" s="370">
        <v>37394</v>
      </c>
      <c r="AC62" s="370">
        <v>0</v>
      </c>
      <c r="AD62" s="370">
        <v>0</v>
      </c>
      <c r="AE62" s="370">
        <v>0</v>
      </c>
      <c r="AF62" s="370">
        <v>0</v>
      </c>
      <c r="AG62" s="370">
        <v>0</v>
      </c>
      <c r="AH62" s="370">
        <v>0</v>
      </c>
      <c r="AI62" s="370">
        <v>0</v>
      </c>
      <c r="AJ62" s="370">
        <v>0</v>
      </c>
      <c r="AK62" s="370">
        <v>0</v>
      </c>
      <c r="AL62" s="370">
        <v>0</v>
      </c>
      <c r="AM62" s="370">
        <v>0</v>
      </c>
      <c r="AN62" s="370">
        <v>0</v>
      </c>
      <c r="AO62" s="370">
        <v>0</v>
      </c>
      <c r="AP62" s="370">
        <v>0</v>
      </c>
      <c r="AQ62" s="370">
        <v>0</v>
      </c>
      <c r="AR62" s="370">
        <v>0</v>
      </c>
      <c r="AS62" s="370">
        <v>0</v>
      </c>
      <c r="AT62" s="370">
        <v>12620</v>
      </c>
      <c r="AU62" s="370">
        <v>0</v>
      </c>
      <c r="AV62" s="370">
        <v>0</v>
      </c>
      <c r="AW62" s="370">
        <v>0</v>
      </c>
    </row>
    <row r="63" spans="3:49" x14ac:dyDescent="0.3">
      <c r="C63" s="370">
        <v>22</v>
      </c>
      <c r="D63" s="370">
        <v>7</v>
      </c>
      <c r="E63" s="370">
        <v>11</v>
      </c>
      <c r="F63" s="370">
        <v>5129.3910011057242</v>
      </c>
      <c r="G63" s="370">
        <v>3046.0576677723907</v>
      </c>
      <c r="H63" s="370">
        <v>2083.3333333333335</v>
      </c>
      <c r="I63" s="370">
        <v>0</v>
      </c>
      <c r="J63" s="370">
        <v>0</v>
      </c>
      <c r="K63" s="370">
        <v>0</v>
      </c>
      <c r="L63" s="370">
        <v>0</v>
      </c>
      <c r="M63" s="370">
        <v>0</v>
      </c>
      <c r="N63" s="370">
        <v>0</v>
      </c>
      <c r="O63" s="370">
        <v>0</v>
      </c>
      <c r="P63" s="370">
        <v>0</v>
      </c>
      <c r="Q63" s="370">
        <v>0</v>
      </c>
      <c r="R63" s="370">
        <v>0</v>
      </c>
      <c r="S63" s="370">
        <v>0</v>
      </c>
      <c r="T63" s="370">
        <v>0</v>
      </c>
      <c r="U63" s="370">
        <v>0</v>
      </c>
      <c r="V63" s="370">
        <v>0</v>
      </c>
      <c r="W63" s="370">
        <v>0</v>
      </c>
      <c r="X63" s="370">
        <v>0</v>
      </c>
      <c r="Y63" s="370">
        <v>0</v>
      </c>
      <c r="Z63" s="370">
        <v>0</v>
      </c>
      <c r="AA63" s="370">
        <v>0</v>
      </c>
      <c r="AB63" s="370">
        <v>0</v>
      </c>
      <c r="AC63" s="370">
        <v>0</v>
      </c>
      <c r="AD63" s="370">
        <v>0</v>
      </c>
      <c r="AE63" s="370">
        <v>0</v>
      </c>
      <c r="AF63" s="370">
        <v>0</v>
      </c>
      <c r="AG63" s="370">
        <v>0</v>
      </c>
      <c r="AH63" s="370">
        <v>0</v>
      </c>
      <c r="AI63" s="370">
        <v>0</v>
      </c>
      <c r="AJ63" s="370">
        <v>0</v>
      </c>
      <c r="AK63" s="370">
        <v>0</v>
      </c>
      <c r="AL63" s="370">
        <v>0</v>
      </c>
      <c r="AM63" s="370">
        <v>0</v>
      </c>
      <c r="AN63" s="370">
        <v>0</v>
      </c>
      <c r="AO63" s="370">
        <v>0</v>
      </c>
      <c r="AP63" s="370">
        <v>0</v>
      </c>
      <c r="AQ63" s="370">
        <v>0</v>
      </c>
      <c r="AR63" s="370">
        <v>0</v>
      </c>
      <c r="AS63" s="370">
        <v>0</v>
      </c>
      <c r="AT63" s="370">
        <v>0</v>
      </c>
      <c r="AU63" s="370">
        <v>0</v>
      </c>
      <c r="AV63" s="370">
        <v>0</v>
      </c>
      <c r="AW63" s="370">
        <v>0</v>
      </c>
    </row>
    <row r="64" spans="3:49" x14ac:dyDescent="0.3">
      <c r="C64" s="370">
        <v>22</v>
      </c>
      <c r="D64" s="370">
        <v>8</v>
      </c>
      <c r="E64" s="370">
        <v>11</v>
      </c>
      <c r="F64" s="370">
        <v>5129.3910011057242</v>
      </c>
      <c r="G64" s="370">
        <v>3046.0576677723907</v>
      </c>
      <c r="H64" s="370">
        <v>2083.3333333333335</v>
      </c>
      <c r="I64" s="370">
        <v>0</v>
      </c>
      <c r="J64" s="370">
        <v>0</v>
      </c>
      <c r="K64" s="370">
        <v>0</v>
      </c>
      <c r="L64" s="370">
        <v>0</v>
      </c>
      <c r="M64" s="370">
        <v>0</v>
      </c>
      <c r="N64" s="370">
        <v>0</v>
      </c>
      <c r="O64" s="370">
        <v>0</v>
      </c>
      <c r="P64" s="370">
        <v>0</v>
      </c>
      <c r="Q64" s="370">
        <v>0</v>
      </c>
      <c r="R64" s="370">
        <v>0</v>
      </c>
      <c r="S64" s="370">
        <v>0</v>
      </c>
      <c r="T64" s="370">
        <v>0</v>
      </c>
      <c r="U64" s="370">
        <v>0</v>
      </c>
      <c r="V64" s="370">
        <v>0</v>
      </c>
      <c r="W64" s="370">
        <v>0</v>
      </c>
      <c r="X64" s="370">
        <v>0</v>
      </c>
      <c r="Y64" s="370">
        <v>0</v>
      </c>
      <c r="Z64" s="370">
        <v>0</v>
      </c>
      <c r="AA64" s="370">
        <v>0</v>
      </c>
      <c r="AB64" s="370">
        <v>0</v>
      </c>
      <c r="AC64" s="370">
        <v>0</v>
      </c>
      <c r="AD64" s="370">
        <v>0</v>
      </c>
      <c r="AE64" s="370">
        <v>0</v>
      </c>
      <c r="AF64" s="370">
        <v>0</v>
      </c>
      <c r="AG64" s="370">
        <v>0</v>
      </c>
      <c r="AH64" s="370">
        <v>0</v>
      </c>
      <c r="AI64" s="370">
        <v>0</v>
      </c>
      <c r="AJ64" s="370">
        <v>0</v>
      </c>
      <c r="AK64" s="370">
        <v>0</v>
      </c>
      <c r="AL64" s="370">
        <v>0</v>
      </c>
      <c r="AM64" s="370">
        <v>0</v>
      </c>
      <c r="AN64" s="370">
        <v>0</v>
      </c>
      <c r="AO64" s="370">
        <v>0</v>
      </c>
      <c r="AP64" s="370">
        <v>0</v>
      </c>
      <c r="AQ64" s="370">
        <v>0</v>
      </c>
      <c r="AR64" s="370">
        <v>0</v>
      </c>
      <c r="AS64" s="370">
        <v>0</v>
      </c>
      <c r="AT64" s="370">
        <v>0</v>
      </c>
      <c r="AU64" s="370">
        <v>0</v>
      </c>
      <c r="AV64" s="370">
        <v>0</v>
      </c>
      <c r="AW64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1411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40276436.020000003</v>
      </c>
      <c r="C3" s="344">
        <f t="shared" ref="C3:Z3" si="0">SUBTOTAL(9,C6:C1048576)</f>
        <v>7</v>
      </c>
      <c r="D3" s="344"/>
      <c r="E3" s="344">
        <f>SUBTOTAL(9,E6:E1048576)/4</f>
        <v>45092125</v>
      </c>
      <c r="F3" s="344"/>
      <c r="G3" s="344">
        <f t="shared" si="0"/>
        <v>8</v>
      </c>
      <c r="H3" s="344">
        <f>SUBTOTAL(9,H6:H1048576)/4</f>
        <v>43588810.629999995</v>
      </c>
      <c r="I3" s="347">
        <f>IF(B3&lt;&gt;0,H3/B3,"")</f>
        <v>1.0822410058416085</v>
      </c>
      <c r="J3" s="345">
        <f>IF(E3&lt;&gt;0,H3/E3,"")</f>
        <v>0.96666126579751999</v>
      </c>
      <c r="K3" s="346">
        <f t="shared" si="0"/>
        <v>82278231.599999964</v>
      </c>
      <c r="L3" s="346"/>
      <c r="M3" s="344">
        <f t="shared" si="0"/>
        <v>2.660475805160075</v>
      </c>
      <c r="N3" s="344">
        <f t="shared" si="0"/>
        <v>61852268.259999804</v>
      </c>
      <c r="O3" s="344"/>
      <c r="P3" s="344">
        <f t="shared" si="0"/>
        <v>2</v>
      </c>
      <c r="Q3" s="344">
        <f t="shared" si="0"/>
        <v>58295722.340000309</v>
      </c>
      <c r="R3" s="347">
        <f>IF(K3&lt;&gt;0,Q3/K3,"")</f>
        <v>0.7085193884988692</v>
      </c>
      <c r="S3" s="347">
        <f>IF(N3&lt;&gt;0,Q3/N3,"")</f>
        <v>0.94249934529402646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1519870.7999999998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269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23"/>
      <c r="B5" s="824">
        <v>2015</v>
      </c>
      <c r="C5" s="825"/>
      <c r="D5" s="825"/>
      <c r="E5" s="825">
        <v>2016</v>
      </c>
      <c r="F5" s="825"/>
      <c r="G5" s="825"/>
      <c r="H5" s="825">
        <v>2017</v>
      </c>
      <c r="I5" s="826" t="s">
        <v>300</v>
      </c>
      <c r="J5" s="827" t="s">
        <v>2</v>
      </c>
      <c r="K5" s="824">
        <v>2015</v>
      </c>
      <c r="L5" s="825"/>
      <c r="M5" s="825"/>
      <c r="N5" s="825">
        <v>2016</v>
      </c>
      <c r="O5" s="825"/>
      <c r="P5" s="825"/>
      <c r="Q5" s="825">
        <v>2017</v>
      </c>
      <c r="R5" s="826" t="s">
        <v>300</v>
      </c>
      <c r="S5" s="827" t="s">
        <v>2</v>
      </c>
      <c r="T5" s="824">
        <v>2015</v>
      </c>
      <c r="U5" s="825"/>
      <c r="V5" s="825"/>
      <c r="W5" s="825">
        <v>2016</v>
      </c>
      <c r="X5" s="825"/>
      <c r="Y5" s="825"/>
      <c r="Z5" s="825">
        <v>2017</v>
      </c>
      <c r="AA5" s="826" t="s">
        <v>300</v>
      </c>
      <c r="AB5" s="827" t="s">
        <v>2</v>
      </c>
    </row>
    <row r="6" spans="1:28" ht="14.4" customHeight="1" x14ac:dyDescent="0.3">
      <c r="A6" s="828" t="s">
        <v>1409</v>
      </c>
      <c r="B6" s="829">
        <v>40276436.020000011</v>
      </c>
      <c r="C6" s="830">
        <v>1</v>
      </c>
      <c r="D6" s="830">
        <v>0.89320332585789675</v>
      </c>
      <c r="E6" s="829">
        <v>45092125</v>
      </c>
      <c r="F6" s="830">
        <v>1.1195659163489209</v>
      </c>
      <c r="G6" s="830">
        <v>1</v>
      </c>
      <c r="H6" s="829">
        <v>43588810.629999995</v>
      </c>
      <c r="I6" s="830">
        <v>1.0822410058416083</v>
      </c>
      <c r="J6" s="830">
        <v>0.96666126579751999</v>
      </c>
      <c r="K6" s="829">
        <v>41139115.799999982</v>
      </c>
      <c r="L6" s="830">
        <v>1</v>
      </c>
      <c r="M6" s="830">
        <v>1.3302379025800375</v>
      </c>
      <c r="N6" s="829">
        <v>30926134.129999902</v>
      </c>
      <c r="O6" s="830">
        <v>0.7517452314811276</v>
      </c>
      <c r="P6" s="830">
        <v>1</v>
      </c>
      <c r="Q6" s="829">
        <v>29147861.170000155</v>
      </c>
      <c r="R6" s="830">
        <v>0.7085193884988692</v>
      </c>
      <c r="S6" s="830">
        <v>0.94249934529402646</v>
      </c>
      <c r="T6" s="829"/>
      <c r="U6" s="830"/>
      <c r="V6" s="830"/>
      <c r="W6" s="829"/>
      <c r="X6" s="830"/>
      <c r="Y6" s="830"/>
      <c r="Z6" s="829">
        <v>759935.39999999991</v>
      </c>
      <c r="AA6" s="830"/>
      <c r="AB6" s="831"/>
    </row>
    <row r="7" spans="1:28" ht="14.4" customHeight="1" thickBot="1" x14ac:dyDescent="0.35">
      <c r="A7" s="835" t="s">
        <v>1410</v>
      </c>
      <c r="B7" s="832">
        <v>40276436.020000011</v>
      </c>
      <c r="C7" s="833">
        <v>1</v>
      </c>
      <c r="D7" s="833">
        <v>0.89320332585789675</v>
      </c>
      <c r="E7" s="832">
        <v>45092125</v>
      </c>
      <c r="F7" s="833">
        <v>1.1195659163489209</v>
      </c>
      <c r="G7" s="833">
        <v>1</v>
      </c>
      <c r="H7" s="832">
        <v>43588810.629999995</v>
      </c>
      <c r="I7" s="833">
        <v>1.0822410058416083</v>
      </c>
      <c r="J7" s="833">
        <v>0.96666126579751999</v>
      </c>
      <c r="K7" s="832">
        <v>41139115.799999982</v>
      </c>
      <c r="L7" s="833">
        <v>1</v>
      </c>
      <c r="M7" s="833">
        <v>1.3302379025800375</v>
      </c>
      <c r="N7" s="832">
        <v>30926134.129999902</v>
      </c>
      <c r="O7" s="833">
        <v>0.7517452314811276</v>
      </c>
      <c r="P7" s="833">
        <v>1</v>
      </c>
      <c r="Q7" s="832">
        <v>29147861.170000155</v>
      </c>
      <c r="R7" s="833">
        <v>0.7085193884988692</v>
      </c>
      <c r="S7" s="833">
        <v>0.94249934529402646</v>
      </c>
      <c r="T7" s="832"/>
      <c r="U7" s="833"/>
      <c r="V7" s="833"/>
      <c r="W7" s="832"/>
      <c r="X7" s="833"/>
      <c r="Y7" s="833"/>
      <c r="Z7" s="832">
        <v>759935.39999999991</v>
      </c>
      <c r="AA7" s="833"/>
      <c r="AB7" s="834"/>
    </row>
    <row r="8" spans="1:28" ht="14.4" customHeight="1" thickBot="1" x14ac:dyDescent="0.35"/>
    <row r="9" spans="1:28" ht="14.4" customHeight="1" x14ac:dyDescent="0.3">
      <c r="A9" s="828" t="s">
        <v>552</v>
      </c>
      <c r="B9" s="829">
        <v>10004696.02</v>
      </c>
      <c r="C9" s="830">
        <v>1</v>
      </c>
      <c r="D9" s="830">
        <v>0.88855179419644803</v>
      </c>
      <c r="E9" s="829">
        <v>11259553</v>
      </c>
      <c r="F9" s="830">
        <v>1.1254267973251226</v>
      </c>
      <c r="G9" s="830">
        <v>1</v>
      </c>
      <c r="H9" s="829">
        <v>10788483.630000001</v>
      </c>
      <c r="I9" s="830">
        <v>1.0783419714535216</v>
      </c>
      <c r="J9" s="831">
        <v>0.95816269349236161</v>
      </c>
    </row>
    <row r="10" spans="1:28" ht="14.4" customHeight="1" x14ac:dyDescent="0.3">
      <c r="A10" s="843" t="s">
        <v>1412</v>
      </c>
      <c r="B10" s="836">
        <v>20824.989999999998</v>
      </c>
      <c r="C10" s="837">
        <v>1</v>
      </c>
      <c r="D10" s="837">
        <v>0.86839539635544793</v>
      </c>
      <c r="E10" s="836">
        <v>23981</v>
      </c>
      <c r="F10" s="837">
        <v>1.1515491724125679</v>
      </c>
      <c r="G10" s="837">
        <v>1</v>
      </c>
      <c r="H10" s="836">
        <v>28056.33</v>
      </c>
      <c r="I10" s="837">
        <v>1.3472433840304368</v>
      </c>
      <c r="J10" s="838">
        <v>1.1699399524623662</v>
      </c>
    </row>
    <row r="11" spans="1:28" ht="14.4" customHeight="1" x14ac:dyDescent="0.3">
      <c r="A11" s="843" t="s">
        <v>1413</v>
      </c>
      <c r="B11" s="836">
        <v>9983871.0299999993</v>
      </c>
      <c r="C11" s="837">
        <v>1</v>
      </c>
      <c r="D11" s="837">
        <v>0.88859481564445486</v>
      </c>
      <c r="E11" s="836">
        <v>11235572</v>
      </c>
      <c r="F11" s="837">
        <v>1.1253723096220727</v>
      </c>
      <c r="G11" s="837">
        <v>1</v>
      </c>
      <c r="H11" s="836">
        <v>10760427.300000001</v>
      </c>
      <c r="I11" s="837">
        <v>1.0777810798703797</v>
      </c>
      <c r="J11" s="838">
        <v>0.9577106799725017</v>
      </c>
    </row>
    <row r="12" spans="1:28" ht="14.4" customHeight="1" x14ac:dyDescent="0.3">
      <c r="A12" s="839" t="s">
        <v>558</v>
      </c>
      <c r="B12" s="840">
        <v>30271740</v>
      </c>
      <c r="C12" s="841">
        <v>1</v>
      </c>
      <c r="D12" s="841">
        <v>0.89475136563664148</v>
      </c>
      <c r="E12" s="840">
        <v>33832572</v>
      </c>
      <c r="F12" s="841">
        <v>1.1176289172673919</v>
      </c>
      <c r="G12" s="841">
        <v>1</v>
      </c>
      <c r="H12" s="840">
        <v>32800327</v>
      </c>
      <c r="I12" s="841">
        <v>1.0835296220171025</v>
      </c>
      <c r="J12" s="842">
        <v>0.96948960900755643</v>
      </c>
    </row>
    <row r="13" spans="1:28" ht="14.4" customHeight="1" x14ac:dyDescent="0.3">
      <c r="A13" s="843" t="s">
        <v>1412</v>
      </c>
      <c r="B13" s="836"/>
      <c r="C13" s="837"/>
      <c r="D13" s="837"/>
      <c r="E13" s="836">
        <v>14506</v>
      </c>
      <c r="F13" s="837"/>
      <c r="G13" s="837">
        <v>1</v>
      </c>
      <c r="H13" s="836">
        <v>29014</v>
      </c>
      <c r="I13" s="837"/>
      <c r="J13" s="838">
        <v>2.0001378739831792</v>
      </c>
    </row>
    <row r="14" spans="1:28" ht="14.4" customHeight="1" thickBot="1" x14ac:dyDescent="0.35">
      <c r="A14" s="835" t="s">
        <v>1413</v>
      </c>
      <c r="B14" s="832">
        <v>30271740</v>
      </c>
      <c r="C14" s="833">
        <v>1</v>
      </c>
      <c r="D14" s="833">
        <v>0.89513516237149693</v>
      </c>
      <c r="E14" s="832">
        <v>33818066</v>
      </c>
      <c r="F14" s="833">
        <v>1.1171497244624855</v>
      </c>
      <c r="G14" s="833">
        <v>1</v>
      </c>
      <c r="H14" s="832">
        <v>32771313</v>
      </c>
      <c r="I14" s="833">
        <v>1.0825711703390688</v>
      </c>
      <c r="J14" s="834">
        <v>0.96904752034016373</v>
      </c>
    </row>
    <row r="15" spans="1:28" ht="14.4" customHeight="1" x14ac:dyDescent="0.3">
      <c r="A15" s="783" t="s">
        <v>786</v>
      </c>
    </row>
    <row r="16" spans="1:28" ht="14.4" customHeight="1" x14ac:dyDescent="0.3">
      <c r="A16" s="784" t="s">
        <v>787</v>
      </c>
    </row>
    <row r="17" spans="1:1" ht="14.4" customHeight="1" x14ac:dyDescent="0.3">
      <c r="A17" s="783" t="s">
        <v>1414</v>
      </c>
    </row>
    <row r="18" spans="1:1" ht="14.4" customHeight="1" x14ac:dyDescent="0.3">
      <c r="A18" s="783" t="s">
        <v>1415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1422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2" t="s">
        <v>159</v>
      </c>
      <c r="B3" s="444">
        <f t="shared" ref="B3:G3" si="0">SUBTOTAL(9,B6:B1048576)</f>
        <v>13113</v>
      </c>
      <c r="C3" s="445">
        <f t="shared" si="0"/>
        <v>13973</v>
      </c>
      <c r="D3" s="481">
        <f t="shared" si="0"/>
        <v>13563</v>
      </c>
      <c r="E3" s="346">
        <f t="shared" si="0"/>
        <v>40276436.020000003</v>
      </c>
      <c r="F3" s="344">
        <f t="shared" si="0"/>
        <v>45092125</v>
      </c>
      <c r="G3" s="446">
        <f t="shared" si="0"/>
        <v>43588810.63000001</v>
      </c>
    </row>
    <row r="4" spans="1:7" ht="14.4" customHeight="1" x14ac:dyDescent="0.3">
      <c r="A4" s="602" t="s">
        <v>167</v>
      </c>
      <c r="B4" s="607" t="s">
        <v>267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23"/>
      <c r="B5" s="824">
        <v>2015</v>
      </c>
      <c r="C5" s="825">
        <v>2016</v>
      </c>
      <c r="D5" s="844">
        <v>2017</v>
      </c>
      <c r="E5" s="824">
        <v>2015</v>
      </c>
      <c r="F5" s="825">
        <v>2016</v>
      </c>
      <c r="G5" s="844">
        <v>2017</v>
      </c>
    </row>
    <row r="6" spans="1:7" ht="14.4" customHeight="1" x14ac:dyDescent="0.3">
      <c r="A6" s="818" t="s">
        <v>1412</v>
      </c>
      <c r="B6" s="225">
        <v>985</v>
      </c>
      <c r="C6" s="225">
        <v>27</v>
      </c>
      <c r="D6" s="225">
        <v>31</v>
      </c>
      <c r="E6" s="845">
        <v>20824.989999999998</v>
      </c>
      <c r="F6" s="845">
        <v>38487</v>
      </c>
      <c r="G6" s="846">
        <v>57070.33</v>
      </c>
    </row>
    <row r="7" spans="1:7" ht="14.4" customHeight="1" x14ac:dyDescent="0.3">
      <c r="A7" s="755" t="s">
        <v>789</v>
      </c>
      <c r="B7" s="731">
        <v>1869</v>
      </c>
      <c r="C7" s="731">
        <v>1911</v>
      </c>
      <c r="D7" s="731">
        <v>1541</v>
      </c>
      <c r="E7" s="847">
        <v>2966126.34</v>
      </c>
      <c r="F7" s="847">
        <v>3038654.6799999997</v>
      </c>
      <c r="G7" s="848">
        <v>2353810.9900000002</v>
      </c>
    </row>
    <row r="8" spans="1:7" ht="14.4" customHeight="1" x14ac:dyDescent="0.3">
      <c r="A8" s="755" t="s">
        <v>1416</v>
      </c>
      <c r="B8" s="731">
        <v>603</v>
      </c>
      <c r="C8" s="731">
        <v>628</v>
      </c>
      <c r="D8" s="731">
        <v>633</v>
      </c>
      <c r="E8" s="847">
        <v>8647020</v>
      </c>
      <c r="F8" s="847">
        <v>9109768</v>
      </c>
      <c r="G8" s="848">
        <v>9182931</v>
      </c>
    </row>
    <row r="9" spans="1:7" ht="14.4" customHeight="1" x14ac:dyDescent="0.3">
      <c r="A9" s="755" t="s">
        <v>1417</v>
      </c>
      <c r="B9" s="731">
        <v>1146</v>
      </c>
      <c r="C9" s="731">
        <v>755</v>
      </c>
      <c r="D9" s="731"/>
      <c r="E9" s="847">
        <v>2400407.33</v>
      </c>
      <c r="F9" s="847">
        <v>706625</v>
      </c>
      <c r="G9" s="848"/>
    </row>
    <row r="10" spans="1:7" ht="14.4" customHeight="1" x14ac:dyDescent="0.3">
      <c r="A10" s="755" t="s">
        <v>1418</v>
      </c>
      <c r="B10" s="731">
        <v>232</v>
      </c>
      <c r="C10" s="731">
        <v>970</v>
      </c>
      <c r="D10" s="731"/>
      <c r="E10" s="847">
        <v>300580.01</v>
      </c>
      <c r="F10" s="847">
        <v>434481.67</v>
      </c>
      <c r="G10" s="848"/>
    </row>
    <row r="11" spans="1:7" ht="14.4" customHeight="1" x14ac:dyDescent="0.3">
      <c r="A11" s="755" t="s">
        <v>790</v>
      </c>
      <c r="B11" s="731">
        <v>585</v>
      </c>
      <c r="C11" s="731">
        <v>713</v>
      </c>
      <c r="D11" s="731">
        <v>598</v>
      </c>
      <c r="E11" s="847">
        <v>8345985</v>
      </c>
      <c r="F11" s="847">
        <v>10119832</v>
      </c>
      <c r="G11" s="848">
        <v>8544956</v>
      </c>
    </row>
    <row r="12" spans="1:7" ht="14.4" customHeight="1" x14ac:dyDescent="0.3">
      <c r="A12" s="755" t="s">
        <v>1419</v>
      </c>
      <c r="B12" s="731"/>
      <c r="C12" s="731">
        <v>62</v>
      </c>
      <c r="D12" s="731">
        <v>81</v>
      </c>
      <c r="E12" s="847"/>
      <c r="F12" s="847">
        <v>899372</v>
      </c>
      <c r="G12" s="848">
        <v>1175067</v>
      </c>
    </row>
    <row r="13" spans="1:7" ht="14.4" customHeight="1" x14ac:dyDescent="0.3">
      <c r="A13" s="755" t="s">
        <v>791</v>
      </c>
      <c r="B13" s="731">
        <v>1818</v>
      </c>
      <c r="C13" s="731">
        <v>1771</v>
      </c>
      <c r="D13" s="731">
        <v>1953</v>
      </c>
      <c r="E13" s="847">
        <v>2729832.34</v>
      </c>
      <c r="F13" s="847">
        <v>3053266.33</v>
      </c>
      <c r="G13" s="848">
        <v>2327295.3200000003</v>
      </c>
    </row>
    <row r="14" spans="1:7" ht="14.4" customHeight="1" x14ac:dyDescent="0.3">
      <c r="A14" s="755" t="s">
        <v>792</v>
      </c>
      <c r="B14" s="731">
        <v>1828</v>
      </c>
      <c r="C14" s="731">
        <v>2424</v>
      </c>
      <c r="D14" s="731">
        <v>2248</v>
      </c>
      <c r="E14" s="847">
        <v>2162171</v>
      </c>
      <c r="F14" s="847">
        <v>2912775</v>
      </c>
      <c r="G14" s="848">
        <v>2646537</v>
      </c>
    </row>
    <row r="15" spans="1:7" ht="14.4" customHeight="1" x14ac:dyDescent="0.3">
      <c r="A15" s="755" t="s">
        <v>793</v>
      </c>
      <c r="B15" s="731">
        <v>463</v>
      </c>
      <c r="C15" s="731">
        <v>438</v>
      </c>
      <c r="D15" s="731">
        <v>337</v>
      </c>
      <c r="E15" s="847">
        <v>1133853.33</v>
      </c>
      <c r="F15" s="847">
        <v>1113002.6600000001</v>
      </c>
      <c r="G15" s="848">
        <v>941078.66999999993</v>
      </c>
    </row>
    <row r="16" spans="1:7" ht="14.4" customHeight="1" x14ac:dyDescent="0.3">
      <c r="A16" s="755" t="s">
        <v>1420</v>
      </c>
      <c r="B16" s="731">
        <v>1145</v>
      </c>
      <c r="C16" s="731"/>
      <c r="D16" s="731"/>
      <c r="E16" s="847">
        <v>2241717.0099999998</v>
      </c>
      <c r="F16" s="847"/>
      <c r="G16" s="848"/>
    </row>
    <row r="17" spans="1:7" ht="14.4" customHeight="1" x14ac:dyDescent="0.3">
      <c r="A17" s="755" t="s">
        <v>794</v>
      </c>
      <c r="B17" s="731">
        <v>1873</v>
      </c>
      <c r="C17" s="731">
        <v>2217</v>
      </c>
      <c r="D17" s="731">
        <v>1990</v>
      </c>
      <c r="E17" s="847">
        <v>2251682.67</v>
      </c>
      <c r="F17" s="847">
        <v>3149149.66</v>
      </c>
      <c r="G17" s="848">
        <v>2241968.9900000002</v>
      </c>
    </row>
    <row r="18" spans="1:7" ht="14.4" customHeight="1" x14ac:dyDescent="0.3">
      <c r="A18" s="755" t="s">
        <v>1421</v>
      </c>
      <c r="B18" s="731">
        <v>503</v>
      </c>
      <c r="C18" s="731">
        <v>493</v>
      </c>
      <c r="D18" s="731">
        <v>407</v>
      </c>
      <c r="E18" s="847">
        <v>7069970</v>
      </c>
      <c r="F18" s="847">
        <v>7102140</v>
      </c>
      <c r="G18" s="848">
        <v>5904349</v>
      </c>
    </row>
    <row r="19" spans="1:7" ht="14.4" customHeight="1" x14ac:dyDescent="0.3">
      <c r="A19" s="755" t="s">
        <v>795</v>
      </c>
      <c r="B19" s="731"/>
      <c r="C19" s="731"/>
      <c r="D19" s="731">
        <v>895</v>
      </c>
      <c r="E19" s="847"/>
      <c r="F19" s="847"/>
      <c r="G19" s="848">
        <v>3608519</v>
      </c>
    </row>
    <row r="20" spans="1:7" ht="14.4" customHeight="1" x14ac:dyDescent="0.3">
      <c r="A20" s="755" t="s">
        <v>796</v>
      </c>
      <c r="B20" s="731">
        <v>63</v>
      </c>
      <c r="C20" s="731">
        <v>461</v>
      </c>
      <c r="D20" s="731">
        <v>843</v>
      </c>
      <c r="E20" s="847">
        <v>6266</v>
      </c>
      <c r="F20" s="847">
        <v>689318.99999999988</v>
      </c>
      <c r="G20" s="848">
        <v>1344695.67</v>
      </c>
    </row>
    <row r="21" spans="1:7" ht="14.4" customHeight="1" thickBot="1" x14ac:dyDescent="0.35">
      <c r="A21" s="851" t="s">
        <v>797</v>
      </c>
      <c r="B21" s="738"/>
      <c r="C21" s="738">
        <v>1103</v>
      </c>
      <c r="D21" s="738">
        <v>2006</v>
      </c>
      <c r="E21" s="849"/>
      <c r="F21" s="849">
        <v>2725252</v>
      </c>
      <c r="G21" s="850">
        <v>3260531.66</v>
      </c>
    </row>
    <row r="22" spans="1:7" ht="14.4" customHeight="1" x14ac:dyDescent="0.3">
      <c r="A22" s="783" t="s">
        <v>786</v>
      </c>
    </row>
    <row r="23" spans="1:7" ht="14.4" customHeight="1" x14ac:dyDescent="0.3">
      <c r="A23" s="784" t="s">
        <v>787</v>
      </c>
    </row>
    <row r="24" spans="1:7" ht="14.4" customHeight="1" x14ac:dyDescent="0.3">
      <c r="A24" s="783" t="s">
        <v>1414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1595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322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2239511.25</v>
      </c>
      <c r="H3" s="208">
        <f t="shared" si="0"/>
        <v>81415551.820000008</v>
      </c>
      <c r="I3" s="78"/>
      <c r="J3" s="78"/>
      <c r="K3" s="208">
        <f t="shared" si="0"/>
        <v>1988460.25</v>
      </c>
      <c r="L3" s="208">
        <f t="shared" si="0"/>
        <v>76018259.129999995</v>
      </c>
      <c r="M3" s="78"/>
      <c r="N3" s="78"/>
      <c r="O3" s="208">
        <f t="shared" si="0"/>
        <v>1889807.8199999998</v>
      </c>
      <c r="P3" s="208">
        <f t="shared" si="0"/>
        <v>73496607.200000018</v>
      </c>
      <c r="Q3" s="79">
        <f>IF(L3=0,0,P3/L3)</f>
        <v>0.96682833889042818</v>
      </c>
      <c r="R3" s="209">
        <f>IF(O3=0,0,P3/O3)</f>
        <v>38.891048297175544</v>
      </c>
    </row>
    <row r="4" spans="1:18" ht="14.4" customHeight="1" x14ac:dyDescent="0.3">
      <c r="A4" s="609" t="s">
        <v>304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52"/>
      <c r="B5" s="852"/>
      <c r="C5" s="853"/>
      <c r="D5" s="854"/>
      <c r="E5" s="855"/>
      <c r="F5" s="856"/>
      <c r="G5" s="857" t="s">
        <v>91</v>
      </c>
      <c r="H5" s="858" t="s">
        <v>14</v>
      </c>
      <c r="I5" s="859"/>
      <c r="J5" s="859"/>
      <c r="K5" s="857" t="s">
        <v>91</v>
      </c>
      <c r="L5" s="858" t="s">
        <v>14</v>
      </c>
      <c r="M5" s="859"/>
      <c r="N5" s="859"/>
      <c r="O5" s="857" t="s">
        <v>91</v>
      </c>
      <c r="P5" s="858" t="s">
        <v>14</v>
      </c>
      <c r="Q5" s="860"/>
      <c r="R5" s="861"/>
    </row>
    <row r="6" spans="1:18" ht="14.4" customHeight="1" x14ac:dyDescent="0.3">
      <c r="A6" s="803" t="s">
        <v>1423</v>
      </c>
      <c r="B6" s="804" t="s">
        <v>1424</v>
      </c>
      <c r="C6" s="804" t="s">
        <v>552</v>
      </c>
      <c r="D6" s="804" t="s">
        <v>1425</v>
      </c>
      <c r="E6" s="804" t="s">
        <v>1426</v>
      </c>
      <c r="F6" s="804" t="s">
        <v>1427</v>
      </c>
      <c r="G6" s="225">
        <v>701</v>
      </c>
      <c r="H6" s="225">
        <v>17500</v>
      </c>
      <c r="I6" s="804"/>
      <c r="J6" s="804">
        <v>24.964336661911556</v>
      </c>
      <c r="K6" s="225"/>
      <c r="L6" s="225"/>
      <c r="M6" s="804"/>
      <c r="N6" s="804"/>
      <c r="O6" s="225"/>
      <c r="P6" s="225"/>
      <c r="Q6" s="809"/>
      <c r="R6" s="817"/>
    </row>
    <row r="7" spans="1:18" ht="14.4" customHeight="1" x14ac:dyDescent="0.3">
      <c r="A7" s="726" t="s">
        <v>1423</v>
      </c>
      <c r="B7" s="727" t="s">
        <v>1424</v>
      </c>
      <c r="C7" s="727" t="s">
        <v>552</v>
      </c>
      <c r="D7" s="727" t="s">
        <v>1428</v>
      </c>
      <c r="E7" s="727" t="s">
        <v>1429</v>
      </c>
      <c r="F7" s="727" t="s">
        <v>1430</v>
      </c>
      <c r="G7" s="731">
        <v>1600</v>
      </c>
      <c r="H7" s="731">
        <v>33296</v>
      </c>
      <c r="I7" s="727">
        <v>0.66902763335694304</v>
      </c>
      <c r="J7" s="727">
        <v>20.81</v>
      </c>
      <c r="K7" s="731">
        <v>2561</v>
      </c>
      <c r="L7" s="731">
        <v>49767.75</v>
      </c>
      <c r="M7" s="727">
        <v>1</v>
      </c>
      <c r="N7" s="727">
        <v>19.432936352987113</v>
      </c>
      <c r="O7" s="731">
        <v>1320</v>
      </c>
      <c r="P7" s="731">
        <v>30003.600000000002</v>
      </c>
      <c r="Q7" s="745">
        <v>0.60287234202872342</v>
      </c>
      <c r="R7" s="732">
        <v>22.73</v>
      </c>
    </row>
    <row r="8" spans="1:18" ht="14.4" customHeight="1" x14ac:dyDescent="0.3">
      <c r="A8" s="726" t="s">
        <v>1423</v>
      </c>
      <c r="B8" s="727" t="s">
        <v>1424</v>
      </c>
      <c r="C8" s="727" t="s">
        <v>552</v>
      </c>
      <c r="D8" s="727" t="s">
        <v>1428</v>
      </c>
      <c r="E8" s="727" t="s">
        <v>1431</v>
      </c>
      <c r="F8" s="727" t="s">
        <v>1432</v>
      </c>
      <c r="G8" s="731">
        <v>14300</v>
      </c>
      <c r="H8" s="731">
        <v>29959.999999999989</v>
      </c>
      <c r="I8" s="727">
        <v>0.81201874473177071</v>
      </c>
      <c r="J8" s="727">
        <v>2.0951048951048943</v>
      </c>
      <c r="K8" s="731">
        <v>14150</v>
      </c>
      <c r="L8" s="731">
        <v>36895.699999999997</v>
      </c>
      <c r="M8" s="727">
        <v>1</v>
      </c>
      <c r="N8" s="727">
        <v>2.6074699646643107</v>
      </c>
      <c r="O8" s="731">
        <v>15433</v>
      </c>
      <c r="P8" s="731">
        <v>39955.5</v>
      </c>
      <c r="Q8" s="745">
        <v>1.0829310732687008</v>
      </c>
      <c r="R8" s="732">
        <v>2.588965204432061</v>
      </c>
    </row>
    <row r="9" spans="1:18" ht="14.4" customHeight="1" x14ac:dyDescent="0.3">
      <c r="A9" s="726" t="s">
        <v>1423</v>
      </c>
      <c r="B9" s="727" t="s">
        <v>1424</v>
      </c>
      <c r="C9" s="727" t="s">
        <v>552</v>
      </c>
      <c r="D9" s="727" t="s">
        <v>1428</v>
      </c>
      <c r="E9" s="727" t="s">
        <v>1433</v>
      </c>
      <c r="F9" s="727" t="s">
        <v>1434</v>
      </c>
      <c r="G9" s="731">
        <v>26285</v>
      </c>
      <c r="H9" s="731">
        <v>133295.00000000017</v>
      </c>
      <c r="I9" s="727">
        <v>0.64962613417744119</v>
      </c>
      <c r="J9" s="727">
        <v>5.071143237587985</v>
      </c>
      <c r="K9" s="731">
        <v>38965</v>
      </c>
      <c r="L9" s="731">
        <v>205187.25</v>
      </c>
      <c r="M9" s="727">
        <v>1</v>
      </c>
      <c r="N9" s="727">
        <v>5.2659373796997304</v>
      </c>
      <c r="O9" s="731">
        <v>38066</v>
      </c>
      <c r="P9" s="731">
        <v>265439.57999999949</v>
      </c>
      <c r="Q9" s="745">
        <v>1.2936455847037254</v>
      </c>
      <c r="R9" s="732">
        <v>6.9731408606105054</v>
      </c>
    </row>
    <row r="10" spans="1:18" ht="14.4" customHeight="1" x14ac:dyDescent="0.3">
      <c r="A10" s="726" t="s">
        <v>1423</v>
      </c>
      <c r="B10" s="727" t="s">
        <v>1424</v>
      </c>
      <c r="C10" s="727" t="s">
        <v>552</v>
      </c>
      <c r="D10" s="727" t="s">
        <v>1428</v>
      </c>
      <c r="E10" s="727" t="s">
        <v>1435</v>
      </c>
      <c r="F10" s="727" t="s">
        <v>1436</v>
      </c>
      <c r="G10" s="731">
        <v>1</v>
      </c>
      <c r="H10" s="731">
        <v>7.74</v>
      </c>
      <c r="I10" s="727"/>
      <c r="J10" s="727">
        <v>7.74</v>
      </c>
      <c r="K10" s="731">
        <v>0</v>
      </c>
      <c r="L10" s="731">
        <v>0</v>
      </c>
      <c r="M10" s="727"/>
      <c r="N10" s="727"/>
      <c r="O10" s="731">
        <v>1</v>
      </c>
      <c r="P10" s="731">
        <v>10.199999999999999</v>
      </c>
      <c r="Q10" s="745"/>
      <c r="R10" s="732">
        <v>10.199999999999999</v>
      </c>
    </row>
    <row r="11" spans="1:18" ht="14.4" customHeight="1" x14ac:dyDescent="0.3">
      <c r="A11" s="726" t="s">
        <v>1423</v>
      </c>
      <c r="B11" s="727" t="s">
        <v>1424</v>
      </c>
      <c r="C11" s="727" t="s">
        <v>552</v>
      </c>
      <c r="D11" s="727" t="s">
        <v>1428</v>
      </c>
      <c r="E11" s="727" t="s">
        <v>1437</v>
      </c>
      <c r="F11" s="727" t="s">
        <v>1438</v>
      </c>
      <c r="G11" s="731"/>
      <c r="H11" s="731"/>
      <c r="I11" s="727"/>
      <c r="J11" s="727"/>
      <c r="K11" s="731">
        <v>2950</v>
      </c>
      <c r="L11" s="731">
        <v>19735.5</v>
      </c>
      <c r="M11" s="727">
        <v>1</v>
      </c>
      <c r="N11" s="727">
        <v>6.69</v>
      </c>
      <c r="O11" s="731">
        <v>1400</v>
      </c>
      <c r="P11" s="731">
        <v>11074</v>
      </c>
      <c r="Q11" s="745">
        <v>0.56112082288262266</v>
      </c>
      <c r="R11" s="732">
        <v>7.91</v>
      </c>
    </row>
    <row r="12" spans="1:18" ht="14.4" customHeight="1" x14ac:dyDescent="0.3">
      <c r="A12" s="726" t="s">
        <v>1423</v>
      </c>
      <c r="B12" s="727" t="s">
        <v>1424</v>
      </c>
      <c r="C12" s="727" t="s">
        <v>552</v>
      </c>
      <c r="D12" s="727" t="s">
        <v>1428</v>
      </c>
      <c r="E12" s="727" t="s">
        <v>1439</v>
      </c>
      <c r="F12" s="727" t="s">
        <v>1440</v>
      </c>
      <c r="G12" s="731">
        <v>428026</v>
      </c>
      <c r="H12" s="731">
        <v>2426497.0900000022</v>
      </c>
      <c r="I12" s="727">
        <v>0.87330432591861629</v>
      </c>
      <c r="J12" s="727">
        <v>5.6690413432828901</v>
      </c>
      <c r="K12" s="731">
        <v>456234</v>
      </c>
      <c r="L12" s="731">
        <v>2778524.0700000022</v>
      </c>
      <c r="M12" s="727">
        <v>1</v>
      </c>
      <c r="N12" s="727">
        <v>6.0901293415221183</v>
      </c>
      <c r="O12" s="731">
        <v>439939</v>
      </c>
      <c r="P12" s="731">
        <v>2327318.4700000016</v>
      </c>
      <c r="Q12" s="745">
        <v>0.83760961264589651</v>
      </c>
      <c r="R12" s="732">
        <v>5.2900935584251485</v>
      </c>
    </row>
    <row r="13" spans="1:18" ht="14.4" customHeight="1" x14ac:dyDescent="0.3">
      <c r="A13" s="726" t="s">
        <v>1423</v>
      </c>
      <c r="B13" s="727" t="s">
        <v>1424</v>
      </c>
      <c r="C13" s="727" t="s">
        <v>552</v>
      </c>
      <c r="D13" s="727" t="s">
        <v>1428</v>
      </c>
      <c r="E13" s="727" t="s">
        <v>1441</v>
      </c>
      <c r="F13" s="727" t="s">
        <v>1442</v>
      </c>
      <c r="G13" s="731">
        <v>3238.2</v>
      </c>
      <c r="H13" s="731">
        <v>27191.280000000006</v>
      </c>
      <c r="I13" s="727">
        <v>0.45319094574114743</v>
      </c>
      <c r="J13" s="727">
        <v>8.3970353900315011</v>
      </c>
      <c r="K13" s="731">
        <v>6624.3</v>
      </c>
      <c r="L13" s="731">
        <v>59999.61</v>
      </c>
      <c r="M13" s="727">
        <v>1</v>
      </c>
      <c r="N13" s="727">
        <v>9.0575019247316693</v>
      </c>
      <c r="O13" s="731">
        <v>5326.5</v>
      </c>
      <c r="P13" s="731">
        <v>48684.200000000004</v>
      </c>
      <c r="Q13" s="745">
        <v>0.81140860748928212</v>
      </c>
      <c r="R13" s="732">
        <v>9.1399981225945748</v>
      </c>
    </row>
    <row r="14" spans="1:18" ht="14.4" customHeight="1" x14ac:dyDescent="0.3">
      <c r="A14" s="726" t="s">
        <v>1423</v>
      </c>
      <c r="B14" s="727" t="s">
        <v>1424</v>
      </c>
      <c r="C14" s="727" t="s">
        <v>552</v>
      </c>
      <c r="D14" s="727" t="s">
        <v>1428</v>
      </c>
      <c r="E14" s="727" t="s">
        <v>1443</v>
      </c>
      <c r="F14" s="727" t="s">
        <v>1444</v>
      </c>
      <c r="G14" s="731">
        <v>3745</v>
      </c>
      <c r="H14" s="731">
        <v>30147.25</v>
      </c>
      <c r="I14" s="727">
        <v>1.1049870065132372</v>
      </c>
      <c r="J14" s="727">
        <v>8.0500000000000007</v>
      </c>
      <c r="K14" s="731">
        <v>2985</v>
      </c>
      <c r="L14" s="731">
        <v>27282.9</v>
      </c>
      <c r="M14" s="727">
        <v>1</v>
      </c>
      <c r="N14" s="727">
        <v>9.14</v>
      </c>
      <c r="O14" s="731">
        <v>4712</v>
      </c>
      <c r="P14" s="731">
        <v>43256.160000000003</v>
      </c>
      <c r="Q14" s="745">
        <v>1.5854678205029524</v>
      </c>
      <c r="R14" s="732">
        <v>9.1800000000000015</v>
      </c>
    </row>
    <row r="15" spans="1:18" ht="14.4" customHeight="1" x14ac:dyDescent="0.3">
      <c r="A15" s="726" t="s">
        <v>1423</v>
      </c>
      <c r="B15" s="727" t="s">
        <v>1424</v>
      </c>
      <c r="C15" s="727" t="s">
        <v>552</v>
      </c>
      <c r="D15" s="727" t="s">
        <v>1428</v>
      </c>
      <c r="E15" s="727" t="s">
        <v>1445</v>
      </c>
      <c r="F15" s="727" t="s">
        <v>1446</v>
      </c>
      <c r="G15" s="731">
        <v>8196.6</v>
      </c>
      <c r="H15" s="731">
        <v>77249.66</v>
      </c>
      <c r="I15" s="727">
        <v>0.84518079618241393</v>
      </c>
      <c r="J15" s="727">
        <v>9.4245980040504591</v>
      </c>
      <c r="K15" s="731">
        <v>8936.4000000000015</v>
      </c>
      <c r="L15" s="731">
        <v>91400.159999999974</v>
      </c>
      <c r="M15" s="727">
        <v>1</v>
      </c>
      <c r="N15" s="727">
        <v>10.22785014099637</v>
      </c>
      <c r="O15" s="731">
        <v>9771</v>
      </c>
      <c r="P15" s="731">
        <v>99823.409999999989</v>
      </c>
      <c r="Q15" s="745">
        <v>1.0921579349532868</v>
      </c>
      <c r="R15" s="732">
        <v>10.216294135707706</v>
      </c>
    </row>
    <row r="16" spans="1:18" ht="14.4" customHeight="1" x14ac:dyDescent="0.3">
      <c r="A16" s="726" t="s">
        <v>1423</v>
      </c>
      <c r="B16" s="727" t="s">
        <v>1424</v>
      </c>
      <c r="C16" s="727" t="s">
        <v>552</v>
      </c>
      <c r="D16" s="727" t="s">
        <v>1428</v>
      </c>
      <c r="E16" s="727" t="s">
        <v>1447</v>
      </c>
      <c r="F16" s="727" t="s">
        <v>1448</v>
      </c>
      <c r="G16" s="731">
        <v>1950</v>
      </c>
      <c r="H16" s="731">
        <v>36679.5</v>
      </c>
      <c r="I16" s="727">
        <v>0.26899214573295493</v>
      </c>
      <c r="J16" s="727">
        <v>18.809999999999999</v>
      </c>
      <c r="K16" s="731">
        <v>6950</v>
      </c>
      <c r="L16" s="731">
        <v>136359</v>
      </c>
      <c r="M16" s="727">
        <v>1</v>
      </c>
      <c r="N16" s="727">
        <v>19.62</v>
      </c>
      <c r="O16" s="731">
        <v>1400</v>
      </c>
      <c r="P16" s="731">
        <v>36680</v>
      </c>
      <c r="Q16" s="745">
        <v>0.2689958125242925</v>
      </c>
      <c r="R16" s="732">
        <v>26.2</v>
      </c>
    </row>
    <row r="17" spans="1:18" ht="14.4" customHeight="1" x14ac:dyDescent="0.3">
      <c r="A17" s="726" t="s">
        <v>1423</v>
      </c>
      <c r="B17" s="727" t="s">
        <v>1424</v>
      </c>
      <c r="C17" s="727" t="s">
        <v>552</v>
      </c>
      <c r="D17" s="727" t="s">
        <v>1428</v>
      </c>
      <c r="E17" s="727" t="s">
        <v>1449</v>
      </c>
      <c r="F17" s="727" t="s">
        <v>1450</v>
      </c>
      <c r="G17" s="731">
        <v>74.98</v>
      </c>
      <c r="H17" s="731">
        <v>2727.93</v>
      </c>
      <c r="I17" s="727">
        <v>0.4056642774291408</v>
      </c>
      <c r="J17" s="727">
        <v>36.382101893838353</v>
      </c>
      <c r="K17" s="731">
        <v>150.17000000000002</v>
      </c>
      <c r="L17" s="731">
        <v>6724.5999999999995</v>
      </c>
      <c r="M17" s="727">
        <v>1</v>
      </c>
      <c r="N17" s="727">
        <v>44.779916095092219</v>
      </c>
      <c r="O17" s="731">
        <v>7.8000000000000007</v>
      </c>
      <c r="P17" s="731">
        <v>268.99</v>
      </c>
      <c r="Q17" s="745">
        <v>4.0000892246378969E-2</v>
      </c>
      <c r="R17" s="732">
        <v>34.485897435897435</v>
      </c>
    </row>
    <row r="18" spans="1:18" ht="14.4" customHeight="1" x14ac:dyDescent="0.3">
      <c r="A18" s="726" t="s">
        <v>1423</v>
      </c>
      <c r="B18" s="727" t="s">
        <v>1424</v>
      </c>
      <c r="C18" s="727" t="s">
        <v>552</v>
      </c>
      <c r="D18" s="727" t="s">
        <v>1428</v>
      </c>
      <c r="E18" s="727" t="s">
        <v>1451</v>
      </c>
      <c r="F18" s="727" t="s">
        <v>1452</v>
      </c>
      <c r="G18" s="731">
        <v>1000</v>
      </c>
      <c r="H18" s="731">
        <v>6620</v>
      </c>
      <c r="I18" s="727">
        <v>1.0062319501443988</v>
      </c>
      <c r="J18" s="727">
        <v>6.62</v>
      </c>
      <c r="K18" s="731">
        <v>900</v>
      </c>
      <c r="L18" s="731">
        <v>6579</v>
      </c>
      <c r="M18" s="727">
        <v>1</v>
      </c>
      <c r="N18" s="727">
        <v>7.31</v>
      </c>
      <c r="O18" s="731"/>
      <c r="P18" s="731"/>
      <c r="Q18" s="745"/>
      <c r="R18" s="732"/>
    </row>
    <row r="19" spans="1:18" ht="14.4" customHeight="1" x14ac:dyDescent="0.3">
      <c r="A19" s="726" t="s">
        <v>1423</v>
      </c>
      <c r="B19" s="727" t="s">
        <v>1424</v>
      </c>
      <c r="C19" s="727" t="s">
        <v>552</v>
      </c>
      <c r="D19" s="727" t="s">
        <v>1428</v>
      </c>
      <c r="E19" s="727" t="s">
        <v>1453</v>
      </c>
      <c r="F19" s="727" t="s">
        <v>1454</v>
      </c>
      <c r="G19" s="731">
        <v>38781</v>
      </c>
      <c r="H19" s="731">
        <v>761032.58000000031</v>
      </c>
      <c r="I19" s="727">
        <v>1.12043105274375</v>
      </c>
      <c r="J19" s="727">
        <v>19.623851370516498</v>
      </c>
      <c r="K19" s="731">
        <v>33402</v>
      </c>
      <c r="L19" s="731">
        <v>679231.95999999973</v>
      </c>
      <c r="M19" s="727">
        <v>1</v>
      </c>
      <c r="N19" s="727">
        <v>20.335068558768928</v>
      </c>
      <c r="O19" s="731">
        <v>10386</v>
      </c>
      <c r="P19" s="731">
        <v>212185.97999999998</v>
      </c>
      <c r="Q19" s="745">
        <v>0.31239104237674575</v>
      </c>
      <c r="R19" s="732">
        <v>20.43</v>
      </c>
    </row>
    <row r="20" spans="1:18" ht="14.4" customHeight="1" x14ac:dyDescent="0.3">
      <c r="A20" s="726" t="s">
        <v>1423</v>
      </c>
      <c r="B20" s="727" t="s">
        <v>1424</v>
      </c>
      <c r="C20" s="727" t="s">
        <v>552</v>
      </c>
      <c r="D20" s="727" t="s">
        <v>1428</v>
      </c>
      <c r="E20" s="727" t="s">
        <v>1455</v>
      </c>
      <c r="F20" s="727" t="s">
        <v>1456</v>
      </c>
      <c r="G20" s="731">
        <v>14.45</v>
      </c>
      <c r="H20" s="731">
        <v>20892.679999999997</v>
      </c>
      <c r="I20" s="727">
        <v>3.5692872249917138</v>
      </c>
      <c r="J20" s="727">
        <v>1445.8602076124566</v>
      </c>
      <c r="K20" s="731">
        <v>4.3</v>
      </c>
      <c r="L20" s="731">
        <v>5853.46</v>
      </c>
      <c r="M20" s="727">
        <v>1</v>
      </c>
      <c r="N20" s="727">
        <v>1361.2697674418605</v>
      </c>
      <c r="O20" s="731">
        <v>5.7</v>
      </c>
      <c r="P20" s="731">
        <v>8513.58</v>
      </c>
      <c r="Q20" s="745">
        <v>1.4544525801833446</v>
      </c>
      <c r="R20" s="732">
        <v>1493.6105263157895</v>
      </c>
    </row>
    <row r="21" spans="1:18" ht="14.4" customHeight="1" x14ac:dyDescent="0.3">
      <c r="A21" s="726" t="s">
        <v>1423</v>
      </c>
      <c r="B21" s="727" t="s">
        <v>1424</v>
      </c>
      <c r="C21" s="727" t="s">
        <v>552</v>
      </c>
      <c r="D21" s="727" t="s">
        <v>1428</v>
      </c>
      <c r="E21" s="727" t="s">
        <v>1457</v>
      </c>
      <c r="F21" s="727" t="s">
        <v>1458</v>
      </c>
      <c r="G21" s="731">
        <v>5</v>
      </c>
      <c r="H21" s="731">
        <v>21540.75</v>
      </c>
      <c r="I21" s="727">
        <v>0.34873047262342549</v>
      </c>
      <c r="J21" s="727">
        <v>4308.1499999999996</v>
      </c>
      <c r="K21" s="731">
        <v>15.5</v>
      </c>
      <c r="L21" s="731">
        <v>61769.05</v>
      </c>
      <c r="M21" s="727">
        <v>1</v>
      </c>
      <c r="N21" s="727">
        <v>3985.1000000000004</v>
      </c>
      <c r="O21" s="731"/>
      <c r="P21" s="731"/>
      <c r="Q21" s="745"/>
      <c r="R21" s="732"/>
    </row>
    <row r="22" spans="1:18" ht="14.4" customHeight="1" x14ac:dyDescent="0.3">
      <c r="A22" s="726" t="s">
        <v>1423</v>
      </c>
      <c r="B22" s="727" t="s">
        <v>1424</v>
      </c>
      <c r="C22" s="727" t="s">
        <v>552</v>
      </c>
      <c r="D22" s="727" t="s">
        <v>1428</v>
      </c>
      <c r="E22" s="727" t="s">
        <v>1459</v>
      </c>
      <c r="F22" s="727" t="s">
        <v>1460</v>
      </c>
      <c r="G22" s="731">
        <v>96</v>
      </c>
      <c r="H22" s="731">
        <v>209754.59999999971</v>
      </c>
      <c r="I22" s="727">
        <v>0.70246287627909076</v>
      </c>
      <c r="J22" s="727">
        <v>2184.9437499999972</v>
      </c>
      <c r="K22" s="731">
        <v>138</v>
      </c>
      <c r="L22" s="731">
        <v>298598.83999999956</v>
      </c>
      <c r="M22" s="727">
        <v>1</v>
      </c>
      <c r="N22" s="727">
        <v>2163.7597101449242</v>
      </c>
      <c r="O22" s="731">
        <v>121</v>
      </c>
      <c r="P22" s="731">
        <v>240384.64999999959</v>
      </c>
      <c r="Q22" s="745">
        <v>0.80504214282948972</v>
      </c>
      <c r="R22" s="732">
        <v>1986.6499999999967</v>
      </c>
    </row>
    <row r="23" spans="1:18" ht="14.4" customHeight="1" x14ac:dyDescent="0.3">
      <c r="A23" s="726" t="s">
        <v>1423</v>
      </c>
      <c r="B23" s="727" t="s">
        <v>1424</v>
      </c>
      <c r="C23" s="727" t="s">
        <v>552</v>
      </c>
      <c r="D23" s="727" t="s">
        <v>1428</v>
      </c>
      <c r="E23" s="727" t="s">
        <v>1461</v>
      </c>
      <c r="F23" s="727" t="s">
        <v>1462</v>
      </c>
      <c r="G23" s="731">
        <v>641</v>
      </c>
      <c r="H23" s="731">
        <v>155903.86000000002</v>
      </c>
      <c r="I23" s="727">
        <v>0.42749628616655172</v>
      </c>
      <c r="J23" s="727">
        <v>243.21975039001563</v>
      </c>
      <c r="K23" s="731">
        <v>1482</v>
      </c>
      <c r="L23" s="731">
        <v>364690.56000000006</v>
      </c>
      <c r="M23" s="727">
        <v>1</v>
      </c>
      <c r="N23" s="727">
        <v>246.08000000000004</v>
      </c>
      <c r="O23" s="731">
        <v>935</v>
      </c>
      <c r="P23" s="731">
        <v>231732.55</v>
      </c>
      <c r="Q23" s="745">
        <v>0.63542239755259899</v>
      </c>
      <c r="R23" s="732">
        <v>247.84229946524064</v>
      </c>
    </row>
    <row r="24" spans="1:18" ht="14.4" customHeight="1" x14ac:dyDescent="0.3">
      <c r="A24" s="726" t="s">
        <v>1423</v>
      </c>
      <c r="B24" s="727" t="s">
        <v>1424</v>
      </c>
      <c r="C24" s="727" t="s">
        <v>552</v>
      </c>
      <c r="D24" s="727" t="s">
        <v>1428</v>
      </c>
      <c r="E24" s="727" t="s">
        <v>1463</v>
      </c>
      <c r="F24" s="727" t="s">
        <v>1464</v>
      </c>
      <c r="G24" s="731">
        <v>791943</v>
      </c>
      <c r="H24" s="731">
        <v>2689721.9999999995</v>
      </c>
      <c r="I24" s="727">
        <v>0.85751380321476878</v>
      </c>
      <c r="J24" s="727">
        <v>3.3963580712248223</v>
      </c>
      <c r="K24" s="731">
        <v>765817</v>
      </c>
      <c r="L24" s="731">
        <v>3136651.5500000003</v>
      </c>
      <c r="M24" s="727">
        <v>1</v>
      </c>
      <c r="N24" s="727">
        <v>4.0958238717604862</v>
      </c>
      <c r="O24" s="731">
        <v>699440</v>
      </c>
      <c r="P24" s="731">
        <v>2635614.9200000013</v>
      </c>
      <c r="Q24" s="745">
        <v>0.84026385398148584</v>
      </c>
      <c r="R24" s="732">
        <v>3.7681787144000936</v>
      </c>
    </row>
    <row r="25" spans="1:18" ht="14.4" customHeight="1" x14ac:dyDescent="0.3">
      <c r="A25" s="726" t="s">
        <v>1423</v>
      </c>
      <c r="B25" s="727" t="s">
        <v>1424</v>
      </c>
      <c r="C25" s="727" t="s">
        <v>552</v>
      </c>
      <c r="D25" s="727" t="s">
        <v>1428</v>
      </c>
      <c r="E25" s="727" t="s">
        <v>1465</v>
      </c>
      <c r="F25" s="727" t="s">
        <v>1466</v>
      </c>
      <c r="G25" s="731"/>
      <c r="H25" s="731"/>
      <c r="I25" s="727"/>
      <c r="J25" s="727"/>
      <c r="K25" s="731"/>
      <c r="L25" s="731"/>
      <c r="M25" s="727"/>
      <c r="N25" s="727"/>
      <c r="O25" s="731">
        <v>11288</v>
      </c>
      <c r="P25" s="731">
        <v>70098.48</v>
      </c>
      <c r="Q25" s="745"/>
      <c r="R25" s="732">
        <v>6.21</v>
      </c>
    </row>
    <row r="26" spans="1:18" ht="14.4" customHeight="1" x14ac:dyDescent="0.3">
      <c r="A26" s="726" t="s">
        <v>1423</v>
      </c>
      <c r="B26" s="727" t="s">
        <v>1424</v>
      </c>
      <c r="C26" s="727" t="s">
        <v>552</v>
      </c>
      <c r="D26" s="727" t="s">
        <v>1428</v>
      </c>
      <c r="E26" s="727" t="s">
        <v>1467</v>
      </c>
      <c r="F26" s="727" t="s">
        <v>1468</v>
      </c>
      <c r="G26" s="731">
        <v>5900</v>
      </c>
      <c r="H26" s="731">
        <v>74517</v>
      </c>
      <c r="I26" s="727"/>
      <c r="J26" s="727">
        <v>12.63</v>
      </c>
      <c r="K26" s="731"/>
      <c r="L26" s="731"/>
      <c r="M26" s="727"/>
      <c r="N26" s="727"/>
      <c r="O26" s="731"/>
      <c r="P26" s="731"/>
      <c r="Q26" s="745"/>
      <c r="R26" s="732"/>
    </row>
    <row r="27" spans="1:18" ht="14.4" customHeight="1" x14ac:dyDescent="0.3">
      <c r="A27" s="726" t="s">
        <v>1423</v>
      </c>
      <c r="B27" s="727" t="s">
        <v>1424</v>
      </c>
      <c r="C27" s="727" t="s">
        <v>552</v>
      </c>
      <c r="D27" s="727" t="s">
        <v>1428</v>
      </c>
      <c r="E27" s="727" t="s">
        <v>1469</v>
      </c>
      <c r="F27" s="727" t="s">
        <v>1470</v>
      </c>
      <c r="G27" s="731"/>
      <c r="H27" s="731"/>
      <c r="I27" s="727"/>
      <c r="J27" s="727"/>
      <c r="K27" s="731"/>
      <c r="L27" s="731"/>
      <c r="M27" s="727"/>
      <c r="N27" s="727"/>
      <c r="O27" s="731">
        <v>700</v>
      </c>
      <c r="P27" s="731">
        <v>5383</v>
      </c>
      <c r="Q27" s="745"/>
      <c r="R27" s="732">
        <v>7.69</v>
      </c>
    </row>
    <row r="28" spans="1:18" ht="14.4" customHeight="1" x14ac:dyDescent="0.3">
      <c r="A28" s="726" t="s">
        <v>1423</v>
      </c>
      <c r="B28" s="727" t="s">
        <v>1424</v>
      </c>
      <c r="C28" s="727" t="s">
        <v>552</v>
      </c>
      <c r="D28" s="727" t="s">
        <v>1428</v>
      </c>
      <c r="E28" s="727" t="s">
        <v>1471</v>
      </c>
      <c r="F28" s="727" t="s">
        <v>1472</v>
      </c>
      <c r="G28" s="731">
        <v>3360</v>
      </c>
      <c r="H28" s="731">
        <v>558023.88</v>
      </c>
      <c r="I28" s="727">
        <v>1.7943783182519828</v>
      </c>
      <c r="J28" s="727">
        <v>166.07853571428572</v>
      </c>
      <c r="K28" s="731">
        <v>1918</v>
      </c>
      <c r="L28" s="731">
        <v>310984.51999999996</v>
      </c>
      <c r="M28" s="727">
        <v>1</v>
      </c>
      <c r="N28" s="727">
        <v>162.13999999999999</v>
      </c>
      <c r="O28" s="731">
        <v>2133</v>
      </c>
      <c r="P28" s="731">
        <v>339147</v>
      </c>
      <c r="Q28" s="745">
        <v>1.0905591056429433</v>
      </c>
      <c r="R28" s="732">
        <v>159</v>
      </c>
    </row>
    <row r="29" spans="1:18" ht="14.4" customHeight="1" x14ac:dyDescent="0.3">
      <c r="A29" s="726" t="s">
        <v>1423</v>
      </c>
      <c r="B29" s="727" t="s">
        <v>1424</v>
      </c>
      <c r="C29" s="727" t="s">
        <v>552</v>
      </c>
      <c r="D29" s="727" t="s">
        <v>1428</v>
      </c>
      <c r="E29" s="727" t="s">
        <v>1473</v>
      </c>
      <c r="F29" s="727" t="s">
        <v>1474</v>
      </c>
      <c r="G29" s="731">
        <v>5720</v>
      </c>
      <c r="H29" s="731">
        <v>114521.80000000002</v>
      </c>
      <c r="I29" s="727">
        <v>0.23983914359588035</v>
      </c>
      <c r="J29" s="727">
        <v>20.021293706293708</v>
      </c>
      <c r="K29" s="731">
        <v>23740</v>
      </c>
      <c r="L29" s="731">
        <v>477494.2</v>
      </c>
      <c r="M29" s="727">
        <v>1</v>
      </c>
      <c r="N29" s="727">
        <v>20.113487784330246</v>
      </c>
      <c r="O29" s="731">
        <v>31894</v>
      </c>
      <c r="P29" s="731">
        <v>644719.67999999993</v>
      </c>
      <c r="Q29" s="745">
        <v>1.3502146832359427</v>
      </c>
      <c r="R29" s="732">
        <v>20.214450366840158</v>
      </c>
    </row>
    <row r="30" spans="1:18" ht="14.4" customHeight="1" x14ac:dyDescent="0.3">
      <c r="A30" s="726" t="s">
        <v>1423</v>
      </c>
      <c r="B30" s="727" t="s">
        <v>1424</v>
      </c>
      <c r="C30" s="727" t="s">
        <v>552</v>
      </c>
      <c r="D30" s="727" t="s">
        <v>1428</v>
      </c>
      <c r="E30" s="727" t="s">
        <v>1426</v>
      </c>
      <c r="F30" s="727"/>
      <c r="G30" s="731">
        <v>3506.5</v>
      </c>
      <c r="H30" s="731">
        <v>149859.04</v>
      </c>
      <c r="I30" s="727">
        <v>1.4351416399830377</v>
      </c>
      <c r="J30" s="727">
        <v>42.737498930557535</v>
      </c>
      <c r="K30" s="731">
        <v>4204</v>
      </c>
      <c r="L30" s="731">
        <v>104421.08000000002</v>
      </c>
      <c r="M30" s="727">
        <v>1</v>
      </c>
      <c r="N30" s="727">
        <v>24.838506184586112</v>
      </c>
      <c r="O30" s="731"/>
      <c r="P30" s="731"/>
      <c r="Q30" s="745"/>
      <c r="R30" s="732"/>
    </row>
    <row r="31" spans="1:18" ht="14.4" customHeight="1" x14ac:dyDescent="0.3">
      <c r="A31" s="726" t="s">
        <v>1423</v>
      </c>
      <c r="B31" s="727" t="s">
        <v>1424</v>
      </c>
      <c r="C31" s="727" t="s">
        <v>552</v>
      </c>
      <c r="D31" s="727" t="s">
        <v>1428</v>
      </c>
      <c r="E31" s="727" t="s">
        <v>1475</v>
      </c>
      <c r="F31" s="727" t="s">
        <v>1476</v>
      </c>
      <c r="G31" s="731">
        <v>500</v>
      </c>
      <c r="H31" s="731">
        <v>2845</v>
      </c>
      <c r="I31" s="727"/>
      <c r="J31" s="727">
        <v>5.69</v>
      </c>
      <c r="K31" s="731"/>
      <c r="L31" s="731"/>
      <c r="M31" s="727"/>
      <c r="N31" s="727"/>
      <c r="O31" s="731"/>
      <c r="P31" s="731"/>
      <c r="Q31" s="745"/>
      <c r="R31" s="732"/>
    </row>
    <row r="32" spans="1:18" ht="14.4" customHeight="1" x14ac:dyDescent="0.3">
      <c r="A32" s="726" t="s">
        <v>1423</v>
      </c>
      <c r="B32" s="727" t="s">
        <v>1424</v>
      </c>
      <c r="C32" s="727" t="s">
        <v>552</v>
      </c>
      <c r="D32" s="727" t="s">
        <v>1428</v>
      </c>
      <c r="E32" s="727" t="s">
        <v>1477</v>
      </c>
      <c r="F32" s="727" t="s">
        <v>1478</v>
      </c>
      <c r="G32" s="731">
        <v>1</v>
      </c>
      <c r="H32" s="731">
        <v>51.56</v>
      </c>
      <c r="I32" s="727">
        <v>0.44952048823016566</v>
      </c>
      <c r="J32" s="727">
        <v>51.56</v>
      </c>
      <c r="K32" s="731">
        <v>2</v>
      </c>
      <c r="L32" s="731">
        <v>114.7</v>
      </c>
      <c r="M32" s="727">
        <v>1</v>
      </c>
      <c r="N32" s="727">
        <v>57.35</v>
      </c>
      <c r="O32" s="731">
        <v>3</v>
      </c>
      <c r="P32" s="731">
        <v>204.18</v>
      </c>
      <c r="Q32" s="745">
        <v>1.7801220575414125</v>
      </c>
      <c r="R32" s="732">
        <v>68.06</v>
      </c>
    </row>
    <row r="33" spans="1:18" ht="14.4" customHeight="1" x14ac:dyDescent="0.3">
      <c r="A33" s="726" t="s">
        <v>1423</v>
      </c>
      <c r="B33" s="727" t="s">
        <v>1424</v>
      </c>
      <c r="C33" s="727" t="s">
        <v>552</v>
      </c>
      <c r="D33" s="727" t="s">
        <v>1428</v>
      </c>
      <c r="E33" s="727" t="s">
        <v>1479</v>
      </c>
      <c r="F33" s="727"/>
      <c r="G33" s="731">
        <v>7</v>
      </c>
      <c r="H33" s="731">
        <v>86836.05</v>
      </c>
      <c r="I33" s="727">
        <v>0.93326878396338298</v>
      </c>
      <c r="J33" s="727">
        <v>12405.15</v>
      </c>
      <c r="K33" s="731">
        <v>7.5</v>
      </c>
      <c r="L33" s="731">
        <v>93045.06</v>
      </c>
      <c r="M33" s="727">
        <v>1</v>
      </c>
      <c r="N33" s="727">
        <v>12406.008</v>
      </c>
      <c r="O33" s="731"/>
      <c r="P33" s="731"/>
      <c r="Q33" s="745"/>
      <c r="R33" s="732"/>
    </row>
    <row r="34" spans="1:18" ht="14.4" customHeight="1" x14ac:dyDescent="0.3">
      <c r="A34" s="726" t="s">
        <v>1423</v>
      </c>
      <c r="B34" s="727" t="s">
        <v>1424</v>
      </c>
      <c r="C34" s="727" t="s">
        <v>552</v>
      </c>
      <c r="D34" s="727" t="s">
        <v>1428</v>
      </c>
      <c r="E34" s="727" t="s">
        <v>1480</v>
      </c>
      <c r="F34" s="727" t="s">
        <v>1481</v>
      </c>
      <c r="G34" s="731"/>
      <c r="H34" s="731"/>
      <c r="I34" s="727"/>
      <c r="J34" s="727"/>
      <c r="K34" s="731"/>
      <c r="L34" s="731"/>
      <c r="M34" s="727"/>
      <c r="N34" s="727"/>
      <c r="O34" s="731">
        <v>7</v>
      </c>
      <c r="P34" s="731">
        <v>759935.39999999991</v>
      </c>
      <c r="Q34" s="745"/>
      <c r="R34" s="732">
        <v>108562.19999999998</v>
      </c>
    </row>
    <row r="35" spans="1:18" ht="14.4" customHeight="1" x14ac:dyDescent="0.3">
      <c r="A35" s="726" t="s">
        <v>1423</v>
      </c>
      <c r="B35" s="727" t="s">
        <v>1424</v>
      </c>
      <c r="C35" s="727" t="s">
        <v>552</v>
      </c>
      <c r="D35" s="727" t="s">
        <v>1428</v>
      </c>
      <c r="E35" s="727" t="s">
        <v>1482</v>
      </c>
      <c r="F35" s="727" t="s">
        <v>1483</v>
      </c>
      <c r="G35" s="731"/>
      <c r="H35" s="731"/>
      <c r="I35" s="727"/>
      <c r="J35" s="727"/>
      <c r="K35" s="731"/>
      <c r="L35" s="731"/>
      <c r="M35" s="727"/>
      <c r="N35" s="727"/>
      <c r="O35" s="731">
        <v>27462</v>
      </c>
      <c r="P35" s="731">
        <v>545305.72000000009</v>
      </c>
      <c r="Q35" s="745"/>
      <c r="R35" s="732">
        <v>19.856737309737095</v>
      </c>
    </row>
    <row r="36" spans="1:18" ht="14.4" customHeight="1" x14ac:dyDescent="0.3">
      <c r="A36" s="726" t="s">
        <v>1423</v>
      </c>
      <c r="B36" s="727" t="s">
        <v>1424</v>
      </c>
      <c r="C36" s="727" t="s">
        <v>552</v>
      </c>
      <c r="D36" s="727" t="s">
        <v>1428</v>
      </c>
      <c r="E36" s="727" t="s">
        <v>1484</v>
      </c>
      <c r="F36" s="727" t="s">
        <v>1485</v>
      </c>
      <c r="G36" s="731"/>
      <c r="H36" s="731"/>
      <c r="I36" s="727"/>
      <c r="J36" s="727"/>
      <c r="K36" s="731"/>
      <c r="L36" s="731"/>
      <c r="M36" s="727"/>
      <c r="N36" s="727"/>
      <c r="O36" s="731">
        <v>2100</v>
      </c>
      <c r="P36" s="731">
        <v>42693</v>
      </c>
      <c r="Q36" s="745"/>
      <c r="R36" s="732">
        <v>20.329999999999998</v>
      </c>
    </row>
    <row r="37" spans="1:18" ht="14.4" customHeight="1" x14ac:dyDescent="0.3">
      <c r="A37" s="726" t="s">
        <v>1423</v>
      </c>
      <c r="B37" s="727" t="s">
        <v>1424</v>
      </c>
      <c r="C37" s="727" t="s">
        <v>552</v>
      </c>
      <c r="D37" s="727" t="s">
        <v>1486</v>
      </c>
      <c r="E37" s="727" t="s">
        <v>1487</v>
      </c>
      <c r="F37" s="727" t="s">
        <v>1488</v>
      </c>
      <c r="G37" s="731">
        <v>207</v>
      </c>
      <c r="H37" s="731">
        <v>7245</v>
      </c>
      <c r="I37" s="727">
        <v>0.9192995812714122</v>
      </c>
      <c r="J37" s="727">
        <v>35</v>
      </c>
      <c r="K37" s="731">
        <v>213</v>
      </c>
      <c r="L37" s="731">
        <v>7881</v>
      </c>
      <c r="M37" s="727">
        <v>1</v>
      </c>
      <c r="N37" s="727">
        <v>37</v>
      </c>
      <c r="O37" s="731">
        <v>182</v>
      </c>
      <c r="P37" s="731">
        <v>6734</v>
      </c>
      <c r="Q37" s="745">
        <v>0.85446009389671362</v>
      </c>
      <c r="R37" s="732">
        <v>37</v>
      </c>
    </row>
    <row r="38" spans="1:18" ht="14.4" customHeight="1" x14ac:dyDescent="0.3">
      <c r="A38" s="726" t="s">
        <v>1423</v>
      </c>
      <c r="B38" s="727" t="s">
        <v>1424</v>
      </c>
      <c r="C38" s="727" t="s">
        <v>552</v>
      </c>
      <c r="D38" s="727" t="s">
        <v>1486</v>
      </c>
      <c r="E38" s="727" t="s">
        <v>1489</v>
      </c>
      <c r="F38" s="727" t="s">
        <v>1490</v>
      </c>
      <c r="G38" s="731">
        <v>150</v>
      </c>
      <c r="H38" s="731">
        <v>63600</v>
      </c>
      <c r="I38" s="727">
        <v>1.0403376190008833</v>
      </c>
      <c r="J38" s="727">
        <v>424</v>
      </c>
      <c r="K38" s="731">
        <v>138</v>
      </c>
      <c r="L38" s="731">
        <v>61134</v>
      </c>
      <c r="M38" s="727">
        <v>1</v>
      </c>
      <c r="N38" s="727">
        <v>443</v>
      </c>
      <c r="O38" s="731">
        <v>159</v>
      </c>
      <c r="P38" s="731">
        <v>70596</v>
      </c>
      <c r="Q38" s="745">
        <v>1.1547747570909805</v>
      </c>
      <c r="R38" s="732">
        <v>444</v>
      </c>
    </row>
    <row r="39" spans="1:18" ht="14.4" customHeight="1" x14ac:dyDescent="0.3">
      <c r="A39" s="726" t="s">
        <v>1423</v>
      </c>
      <c r="B39" s="727" t="s">
        <v>1424</v>
      </c>
      <c r="C39" s="727" t="s">
        <v>552</v>
      </c>
      <c r="D39" s="727" t="s">
        <v>1486</v>
      </c>
      <c r="E39" s="727" t="s">
        <v>1491</v>
      </c>
      <c r="F39" s="727" t="s">
        <v>1492</v>
      </c>
      <c r="G39" s="731">
        <v>1150</v>
      </c>
      <c r="H39" s="731">
        <v>189750</v>
      </c>
      <c r="I39" s="727">
        <v>0.92178323156069197</v>
      </c>
      <c r="J39" s="727">
        <v>165</v>
      </c>
      <c r="K39" s="731">
        <v>1163</v>
      </c>
      <c r="L39" s="731">
        <v>205851</v>
      </c>
      <c r="M39" s="727">
        <v>1</v>
      </c>
      <c r="N39" s="727">
        <v>177</v>
      </c>
      <c r="O39" s="731">
        <v>1215</v>
      </c>
      <c r="P39" s="731">
        <v>215055</v>
      </c>
      <c r="Q39" s="745">
        <v>1.0447119518486672</v>
      </c>
      <c r="R39" s="732">
        <v>177</v>
      </c>
    </row>
    <row r="40" spans="1:18" ht="14.4" customHeight="1" x14ac:dyDescent="0.3">
      <c r="A40" s="726" t="s">
        <v>1423</v>
      </c>
      <c r="B40" s="727" t="s">
        <v>1424</v>
      </c>
      <c r="C40" s="727" t="s">
        <v>552</v>
      </c>
      <c r="D40" s="727" t="s">
        <v>1486</v>
      </c>
      <c r="E40" s="727" t="s">
        <v>1493</v>
      </c>
      <c r="F40" s="727" t="s">
        <v>1494</v>
      </c>
      <c r="G40" s="731">
        <v>2</v>
      </c>
      <c r="H40" s="731">
        <v>656</v>
      </c>
      <c r="I40" s="727">
        <v>1.8689458689458689</v>
      </c>
      <c r="J40" s="727">
        <v>328</v>
      </c>
      <c r="K40" s="731">
        <v>1</v>
      </c>
      <c r="L40" s="731">
        <v>351</v>
      </c>
      <c r="M40" s="727">
        <v>1</v>
      </c>
      <c r="N40" s="727">
        <v>351</v>
      </c>
      <c r="O40" s="731">
        <v>7</v>
      </c>
      <c r="P40" s="731">
        <v>2464</v>
      </c>
      <c r="Q40" s="745">
        <v>7.0199430199430202</v>
      </c>
      <c r="R40" s="732">
        <v>352</v>
      </c>
    </row>
    <row r="41" spans="1:18" ht="14.4" customHeight="1" x14ac:dyDescent="0.3">
      <c r="A41" s="726" t="s">
        <v>1423</v>
      </c>
      <c r="B41" s="727" t="s">
        <v>1424</v>
      </c>
      <c r="C41" s="727" t="s">
        <v>552</v>
      </c>
      <c r="D41" s="727" t="s">
        <v>1486</v>
      </c>
      <c r="E41" s="727" t="s">
        <v>1495</v>
      </c>
      <c r="F41" s="727" t="s">
        <v>1496</v>
      </c>
      <c r="G41" s="731">
        <v>10</v>
      </c>
      <c r="H41" s="731">
        <v>3020</v>
      </c>
      <c r="I41" s="727">
        <v>0.59355345911949686</v>
      </c>
      <c r="J41" s="727">
        <v>302</v>
      </c>
      <c r="K41" s="731">
        <v>16</v>
      </c>
      <c r="L41" s="731">
        <v>5088</v>
      </c>
      <c r="M41" s="727">
        <v>1</v>
      </c>
      <c r="N41" s="727">
        <v>318</v>
      </c>
      <c r="O41" s="731">
        <v>10</v>
      </c>
      <c r="P41" s="731">
        <v>3180</v>
      </c>
      <c r="Q41" s="745">
        <v>0.625</v>
      </c>
      <c r="R41" s="732">
        <v>318</v>
      </c>
    </row>
    <row r="42" spans="1:18" ht="14.4" customHeight="1" x14ac:dyDescent="0.3">
      <c r="A42" s="726" t="s">
        <v>1423</v>
      </c>
      <c r="B42" s="727" t="s">
        <v>1424</v>
      </c>
      <c r="C42" s="727" t="s">
        <v>552</v>
      </c>
      <c r="D42" s="727" t="s">
        <v>1486</v>
      </c>
      <c r="E42" s="727" t="s">
        <v>1497</v>
      </c>
      <c r="F42" s="727" t="s">
        <v>1498</v>
      </c>
      <c r="G42" s="731">
        <v>1</v>
      </c>
      <c r="H42" s="731">
        <v>1382</v>
      </c>
      <c r="I42" s="727"/>
      <c r="J42" s="727">
        <v>1382</v>
      </c>
      <c r="K42" s="731"/>
      <c r="L42" s="731"/>
      <c r="M42" s="727"/>
      <c r="N42" s="727"/>
      <c r="O42" s="731">
        <v>1</v>
      </c>
      <c r="P42" s="731">
        <v>1422</v>
      </c>
      <c r="Q42" s="745"/>
      <c r="R42" s="732">
        <v>1422</v>
      </c>
    </row>
    <row r="43" spans="1:18" ht="14.4" customHeight="1" x14ac:dyDescent="0.3">
      <c r="A43" s="726" t="s">
        <v>1423</v>
      </c>
      <c r="B43" s="727" t="s">
        <v>1424</v>
      </c>
      <c r="C43" s="727" t="s">
        <v>552</v>
      </c>
      <c r="D43" s="727" t="s">
        <v>1486</v>
      </c>
      <c r="E43" s="727" t="s">
        <v>914</v>
      </c>
      <c r="F43" s="727" t="s">
        <v>1499</v>
      </c>
      <c r="G43" s="731">
        <v>1</v>
      </c>
      <c r="H43" s="731">
        <v>1672</v>
      </c>
      <c r="I43" s="727">
        <v>0.96368876080691646</v>
      </c>
      <c r="J43" s="727">
        <v>1672</v>
      </c>
      <c r="K43" s="731">
        <v>1</v>
      </c>
      <c r="L43" s="731">
        <v>1735</v>
      </c>
      <c r="M43" s="727">
        <v>1</v>
      </c>
      <c r="N43" s="727">
        <v>1735</v>
      </c>
      <c r="O43" s="731"/>
      <c r="P43" s="731"/>
      <c r="Q43" s="745"/>
      <c r="R43" s="732"/>
    </row>
    <row r="44" spans="1:18" ht="14.4" customHeight="1" x14ac:dyDescent="0.3">
      <c r="A44" s="726" t="s">
        <v>1423</v>
      </c>
      <c r="B44" s="727" t="s">
        <v>1424</v>
      </c>
      <c r="C44" s="727" t="s">
        <v>552</v>
      </c>
      <c r="D44" s="727" t="s">
        <v>1486</v>
      </c>
      <c r="E44" s="727" t="s">
        <v>1500</v>
      </c>
      <c r="F44" s="727" t="s">
        <v>1501</v>
      </c>
      <c r="G44" s="731">
        <v>50</v>
      </c>
      <c r="H44" s="731">
        <v>98750</v>
      </c>
      <c r="I44" s="727">
        <v>1.0767637116999236</v>
      </c>
      <c r="J44" s="727">
        <v>1975</v>
      </c>
      <c r="K44" s="731">
        <v>45</v>
      </c>
      <c r="L44" s="731">
        <v>91710</v>
      </c>
      <c r="M44" s="727">
        <v>1</v>
      </c>
      <c r="N44" s="727">
        <v>2038</v>
      </c>
      <c r="O44" s="731">
        <v>52</v>
      </c>
      <c r="P44" s="731">
        <v>106028</v>
      </c>
      <c r="Q44" s="745">
        <v>1.1561225602442482</v>
      </c>
      <c r="R44" s="732">
        <v>2039</v>
      </c>
    </row>
    <row r="45" spans="1:18" ht="14.4" customHeight="1" x14ac:dyDescent="0.3">
      <c r="A45" s="726" t="s">
        <v>1423</v>
      </c>
      <c r="B45" s="727" t="s">
        <v>1424</v>
      </c>
      <c r="C45" s="727" t="s">
        <v>552</v>
      </c>
      <c r="D45" s="727" t="s">
        <v>1486</v>
      </c>
      <c r="E45" s="727" t="s">
        <v>1502</v>
      </c>
      <c r="F45" s="727" t="s">
        <v>1503</v>
      </c>
      <c r="G45" s="731">
        <v>2</v>
      </c>
      <c r="H45" s="731">
        <v>6018</v>
      </c>
      <c r="I45" s="727">
        <v>0.98397645519947674</v>
      </c>
      <c r="J45" s="727">
        <v>3009</v>
      </c>
      <c r="K45" s="731">
        <v>2</v>
      </c>
      <c r="L45" s="731">
        <v>6116</v>
      </c>
      <c r="M45" s="727">
        <v>1</v>
      </c>
      <c r="N45" s="727">
        <v>3058</v>
      </c>
      <c r="O45" s="731">
        <v>4</v>
      </c>
      <c r="P45" s="731">
        <v>12236</v>
      </c>
      <c r="Q45" s="745">
        <v>2.0006540222367559</v>
      </c>
      <c r="R45" s="732">
        <v>3059</v>
      </c>
    </row>
    <row r="46" spans="1:18" ht="14.4" customHeight="1" x14ac:dyDescent="0.3">
      <c r="A46" s="726" t="s">
        <v>1423</v>
      </c>
      <c r="B46" s="727" t="s">
        <v>1424</v>
      </c>
      <c r="C46" s="727" t="s">
        <v>552</v>
      </c>
      <c r="D46" s="727" t="s">
        <v>1486</v>
      </c>
      <c r="E46" s="727" t="s">
        <v>1504</v>
      </c>
      <c r="F46" s="727" t="s">
        <v>1505</v>
      </c>
      <c r="G46" s="731">
        <v>3</v>
      </c>
      <c r="H46" s="731">
        <v>1929</v>
      </c>
      <c r="I46" s="727">
        <v>2.8963963963963963</v>
      </c>
      <c r="J46" s="727">
        <v>643</v>
      </c>
      <c r="K46" s="731">
        <v>1</v>
      </c>
      <c r="L46" s="731">
        <v>666</v>
      </c>
      <c r="M46" s="727">
        <v>1</v>
      </c>
      <c r="N46" s="727">
        <v>666</v>
      </c>
      <c r="O46" s="731">
        <v>1</v>
      </c>
      <c r="P46" s="731">
        <v>667</v>
      </c>
      <c r="Q46" s="745">
        <v>1.0015015015015014</v>
      </c>
      <c r="R46" s="732">
        <v>667</v>
      </c>
    </row>
    <row r="47" spans="1:18" ht="14.4" customHeight="1" x14ac:dyDescent="0.3">
      <c r="A47" s="726" t="s">
        <v>1423</v>
      </c>
      <c r="B47" s="727" t="s">
        <v>1424</v>
      </c>
      <c r="C47" s="727" t="s">
        <v>552</v>
      </c>
      <c r="D47" s="727" t="s">
        <v>1486</v>
      </c>
      <c r="E47" s="727" t="s">
        <v>1506</v>
      </c>
      <c r="F47" s="727" t="s">
        <v>1507</v>
      </c>
      <c r="G47" s="731">
        <v>1</v>
      </c>
      <c r="H47" s="731">
        <v>1316</v>
      </c>
      <c r="I47" s="727">
        <v>0.97626112759643913</v>
      </c>
      <c r="J47" s="727">
        <v>1316</v>
      </c>
      <c r="K47" s="731">
        <v>1</v>
      </c>
      <c r="L47" s="731">
        <v>1348</v>
      </c>
      <c r="M47" s="727">
        <v>1</v>
      </c>
      <c r="N47" s="727">
        <v>1348</v>
      </c>
      <c r="O47" s="731">
        <v>4</v>
      </c>
      <c r="P47" s="731">
        <v>5396</v>
      </c>
      <c r="Q47" s="745">
        <v>4.0029673590504453</v>
      </c>
      <c r="R47" s="732">
        <v>1349</v>
      </c>
    </row>
    <row r="48" spans="1:18" ht="14.4" customHeight="1" x14ac:dyDescent="0.3">
      <c r="A48" s="726" t="s">
        <v>1423</v>
      </c>
      <c r="B48" s="727" t="s">
        <v>1424</v>
      </c>
      <c r="C48" s="727" t="s">
        <v>552</v>
      </c>
      <c r="D48" s="727" t="s">
        <v>1486</v>
      </c>
      <c r="E48" s="727" t="s">
        <v>1508</v>
      </c>
      <c r="F48" s="727" t="s">
        <v>1509</v>
      </c>
      <c r="G48" s="731">
        <v>54</v>
      </c>
      <c r="H48" s="731">
        <v>75114</v>
      </c>
      <c r="I48" s="727">
        <v>0.83318358790056901</v>
      </c>
      <c r="J48" s="727">
        <v>1391</v>
      </c>
      <c r="K48" s="731">
        <v>63</v>
      </c>
      <c r="L48" s="731">
        <v>90153</v>
      </c>
      <c r="M48" s="727">
        <v>1</v>
      </c>
      <c r="N48" s="727">
        <v>1431</v>
      </c>
      <c r="O48" s="731">
        <v>59</v>
      </c>
      <c r="P48" s="731">
        <v>84429</v>
      </c>
      <c r="Q48" s="745">
        <v>0.93650793650793651</v>
      </c>
      <c r="R48" s="732">
        <v>1431</v>
      </c>
    </row>
    <row r="49" spans="1:18" ht="14.4" customHeight="1" x14ac:dyDescent="0.3">
      <c r="A49" s="726" t="s">
        <v>1423</v>
      </c>
      <c r="B49" s="727" t="s">
        <v>1424</v>
      </c>
      <c r="C49" s="727" t="s">
        <v>552</v>
      </c>
      <c r="D49" s="727" t="s">
        <v>1486</v>
      </c>
      <c r="E49" s="727" t="s">
        <v>1510</v>
      </c>
      <c r="F49" s="727" t="s">
        <v>1511</v>
      </c>
      <c r="G49" s="731">
        <v>128</v>
      </c>
      <c r="H49" s="731">
        <v>236672</v>
      </c>
      <c r="I49" s="727">
        <v>0.99025941422594144</v>
      </c>
      <c r="J49" s="727">
        <v>1849</v>
      </c>
      <c r="K49" s="731">
        <v>125</v>
      </c>
      <c r="L49" s="731">
        <v>239000</v>
      </c>
      <c r="M49" s="727">
        <v>1</v>
      </c>
      <c r="N49" s="727">
        <v>1912</v>
      </c>
      <c r="O49" s="731">
        <v>106</v>
      </c>
      <c r="P49" s="731">
        <v>202672</v>
      </c>
      <c r="Q49" s="745">
        <v>0.84799999999999998</v>
      </c>
      <c r="R49" s="732">
        <v>1912</v>
      </c>
    </row>
    <row r="50" spans="1:18" ht="14.4" customHeight="1" x14ac:dyDescent="0.3">
      <c r="A50" s="726" t="s">
        <v>1423</v>
      </c>
      <c r="B50" s="727" t="s">
        <v>1424</v>
      </c>
      <c r="C50" s="727" t="s">
        <v>552</v>
      </c>
      <c r="D50" s="727" t="s">
        <v>1486</v>
      </c>
      <c r="E50" s="727" t="s">
        <v>1512</v>
      </c>
      <c r="F50" s="727" t="s">
        <v>1513</v>
      </c>
      <c r="G50" s="731">
        <v>1</v>
      </c>
      <c r="H50" s="731">
        <v>1208</v>
      </c>
      <c r="I50" s="727">
        <v>0.31482929371905133</v>
      </c>
      <c r="J50" s="727">
        <v>1208</v>
      </c>
      <c r="K50" s="731">
        <v>3</v>
      </c>
      <c r="L50" s="731">
        <v>3837</v>
      </c>
      <c r="M50" s="727">
        <v>1</v>
      </c>
      <c r="N50" s="727">
        <v>1279</v>
      </c>
      <c r="O50" s="731"/>
      <c r="P50" s="731"/>
      <c r="Q50" s="745"/>
      <c r="R50" s="732"/>
    </row>
    <row r="51" spans="1:18" ht="14.4" customHeight="1" x14ac:dyDescent="0.3">
      <c r="A51" s="726" t="s">
        <v>1423</v>
      </c>
      <c r="B51" s="727" t="s">
        <v>1424</v>
      </c>
      <c r="C51" s="727" t="s">
        <v>552</v>
      </c>
      <c r="D51" s="727" t="s">
        <v>1486</v>
      </c>
      <c r="E51" s="727" t="s">
        <v>1514</v>
      </c>
      <c r="F51" s="727" t="s">
        <v>1515</v>
      </c>
      <c r="G51" s="731">
        <v>44</v>
      </c>
      <c r="H51" s="731">
        <v>51788</v>
      </c>
      <c r="I51" s="727">
        <v>0.42694146743610883</v>
      </c>
      <c r="J51" s="727">
        <v>1177</v>
      </c>
      <c r="K51" s="731">
        <v>100</v>
      </c>
      <c r="L51" s="731">
        <v>121300</v>
      </c>
      <c r="M51" s="727">
        <v>1</v>
      </c>
      <c r="N51" s="727">
        <v>1213</v>
      </c>
      <c r="O51" s="731">
        <v>77</v>
      </c>
      <c r="P51" s="731">
        <v>93401</v>
      </c>
      <c r="Q51" s="745">
        <v>0.77</v>
      </c>
      <c r="R51" s="732">
        <v>1213</v>
      </c>
    </row>
    <row r="52" spans="1:18" ht="14.4" customHeight="1" x14ac:dyDescent="0.3">
      <c r="A52" s="726" t="s">
        <v>1423</v>
      </c>
      <c r="B52" s="727" t="s">
        <v>1424</v>
      </c>
      <c r="C52" s="727" t="s">
        <v>552</v>
      </c>
      <c r="D52" s="727" t="s">
        <v>1486</v>
      </c>
      <c r="E52" s="727" t="s">
        <v>1516</v>
      </c>
      <c r="F52" s="727" t="s">
        <v>1517</v>
      </c>
      <c r="G52" s="731"/>
      <c r="H52" s="731"/>
      <c r="I52" s="727"/>
      <c r="J52" s="727"/>
      <c r="K52" s="731">
        <v>4</v>
      </c>
      <c r="L52" s="731">
        <v>6436</v>
      </c>
      <c r="M52" s="727">
        <v>1</v>
      </c>
      <c r="N52" s="727">
        <v>1609</v>
      </c>
      <c r="O52" s="731">
        <v>3</v>
      </c>
      <c r="P52" s="731">
        <v>4827</v>
      </c>
      <c r="Q52" s="745">
        <v>0.75</v>
      </c>
      <c r="R52" s="732">
        <v>1609</v>
      </c>
    </row>
    <row r="53" spans="1:18" ht="14.4" customHeight="1" x14ac:dyDescent="0.3">
      <c r="A53" s="726" t="s">
        <v>1423</v>
      </c>
      <c r="B53" s="727" t="s">
        <v>1424</v>
      </c>
      <c r="C53" s="727" t="s">
        <v>552</v>
      </c>
      <c r="D53" s="727" t="s">
        <v>1486</v>
      </c>
      <c r="E53" s="727" t="s">
        <v>1518</v>
      </c>
      <c r="F53" s="727" t="s">
        <v>1519</v>
      </c>
      <c r="G53" s="731">
        <v>96</v>
      </c>
      <c r="H53" s="731">
        <v>63168</v>
      </c>
      <c r="I53" s="727">
        <v>0.69742638534662649</v>
      </c>
      <c r="J53" s="727">
        <v>658</v>
      </c>
      <c r="K53" s="731">
        <v>133</v>
      </c>
      <c r="L53" s="731">
        <v>90573</v>
      </c>
      <c r="M53" s="727">
        <v>1</v>
      </c>
      <c r="N53" s="727">
        <v>681</v>
      </c>
      <c r="O53" s="731">
        <v>121</v>
      </c>
      <c r="P53" s="731">
        <v>82522</v>
      </c>
      <c r="Q53" s="745">
        <v>0.91111037505658421</v>
      </c>
      <c r="R53" s="732">
        <v>682</v>
      </c>
    </row>
    <row r="54" spans="1:18" ht="14.4" customHeight="1" x14ac:dyDescent="0.3">
      <c r="A54" s="726" t="s">
        <v>1423</v>
      </c>
      <c r="B54" s="727" t="s">
        <v>1424</v>
      </c>
      <c r="C54" s="727" t="s">
        <v>552</v>
      </c>
      <c r="D54" s="727" t="s">
        <v>1486</v>
      </c>
      <c r="E54" s="727" t="s">
        <v>1520</v>
      </c>
      <c r="F54" s="727" t="s">
        <v>1521</v>
      </c>
      <c r="G54" s="731">
        <v>49</v>
      </c>
      <c r="H54" s="731">
        <v>33761</v>
      </c>
      <c r="I54" s="727">
        <v>0.68336571937494939</v>
      </c>
      <c r="J54" s="727">
        <v>689</v>
      </c>
      <c r="K54" s="731">
        <v>69</v>
      </c>
      <c r="L54" s="731">
        <v>49404</v>
      </c>
      <c r="M54" s="727">
        <v>1</v>
      </c>
      <c r="N54" s="727">
        <v>716</v>
      </c>
      <c r="O54" s="731">
        <v>88</v>
      </c>
      <c r="P54" s="731">
        <v>63096</v>
      </c>
      <c r="Q54" s="745">
        <v>1.2771435511294631</v>
      </c>
      <c r="R54" s="732">
        <v>717</v>
      </c>
    </row>
    <row r="55" spans="1:18" ht="14.4" customHeight="1" x14ac:dyDescent="0.3">
      <c r="A55" s="726" t="s">
        <v>1423</v>
      </c>
      <c r="B55" s="727" t="s">
        <v>1424</v>
      </c>
      <c r="C55" s="727" t="s">
        <v>552</v>
      </c>
      <c r="D55" s="727" t="s">
        <v>1486</v>
      </c>
      <c r="E55" s="727" t="s">
        <v>1522</v>
      </c>
      <c r="F55" s="727" t="s">
        <v>1523</v>
      </c>
      <c r="G55" s="731">
        <v>3</v>
      </c>
      <c r="H55" s="731">
        <v>7629</v>
      </c>
      <c r="I55" s="727">
        <v>0.32145114397674124</v>
      </c>
      <c r="J55" s="727">
        <v>2543</v>
      </c>
      <c r="K55" s="731">
        <v>9</v>
      </c>
      <c r="L55" s="731">
        <v>23733</v>
      </c>
      <c r="M55" s="727">
        <v>1</v>
      </c>
      <c r="N55" s="727">
        <v>2637</v>
      </c>
      <c r="O55" s="731">
        <v>38</v>
      </c>
      <c r="P55" s="731">
        <v>100244</v>
      </c>
      <c r="Q55" s="745">
        <v>4.2238233683057347</v>
      </c>
      <c r="R55" s="732">
        <v>2638</v>
      </c>
    </row>
    <row r="56" spans="1:18" ht="14.4" customHeight="1" x14ac:dyDescent="0.3">
      <c r="A56" s="726" t="s">
        <v>1423</v>
      </c>
      <c r="B56" s="727" t="s">
        <v>1424</v>
      </c>
      <c r="C56" s="727" t="s">
        <v>552</v>
      </c>
      <c r="D56" s="727" t="s">
        <v>1486</v>
      </c>
      <c r="E56" s="727" t="s">
        <v>1524</v>
      </c>
      <c r="F56" s="727" t="s">
        <v>1525</v>
      </c>
      <c r="G56" s="731">
        <v>3676</v>
      </c>
      <c r="H56" s="731">
        <v>6477112</v>
      </c>
      <c r="I56" s="727">
        <v>0.92088802951567839</v>
      </c>
      <c r="J56" s="727">
        <v>1762</v>
      </c>
      <c r="K56" s="731">
        <v>3854</v>
      </c>
      <c r="L56" s="731">
        <v>7033550</v>
      </c>
      <c r="M56" s="727">
        <v>1</v>
      </c>
      <c r="N56" s="727">
        <v>1825</v>
      </c>
      <c r="O56" s="731">
        <v>3651</v>
      </c>
      <c r="P56" s="731">
        <v>6663075</v>
      </c>
      <c r="Q56" s="745">
        <v>0.94732745199792423</v>
      </c>
      <c r="R56" s="732">
        <v>1825</v>
      </c>
    </row>
    <row r="57" spans="1:18" ht="14.4" customHeight="1" x14ac:dyDescent="0.3">
      <c r="A57" s="726" t="s">
        <v>1423</v>
      </c>
      <c r="B57" s="727" t="s">
        <v>1424</v>
      </c>
      <c r="C57" s="727" t="s">
        <v>552</v>
      </c>
      <c r="D57" s="727" t="s">
        <v>1486</v>
      </c>
      <c r="E57" s="727" t="s">
        <v>1526</v>
      </c>
      <c r="F57" s="727" t="s">
        <v>1527</v>
      </c>
      <c r="G57" s="731">
        <v>1065</v>
      </c>
      <c r="H57" s="731">
        <v>439845</v>
      </c>
      <c r="I57" s="727">
        <v>0.90492473105006199</v>
      </c>
      <c r="J57" s="727">
        <v>413</v>
      </c>
      <c r="K57" s="731">
        <v>1133</v>
      </c>
      <c r="L57" s="731">
        <v>486057</v>
      </c>
      <c r="M57" s="727">
        <v>1</v>
      </c>
      <c r="N57" s="727">
        <v>429</v>
      </c>
      <c r="O57" s="731">
        <v>1117</v>
      </c>
      <c r="P57" s="731">
        <v>479193</v>
      </c>
      <c r="Q57" s="745">
        <v>0.98587819947043243</v>
      </c>
      <c r="R57" s="732">
        <v>429</v>
      </c>
    </row>
    <row r="58" spans="1:18" ht="14.4" customHeight="1" x14ac:dyDescent="0.3">
      <c r="A58" s="726" t="s">
        <v>1423</v>
      </c>
      <c r="B58" s="727" t="s">
        <v>1424</v>
      </c>
      <c r="C58" s="727" t="s">
        <v>552</v>
      </c>
      <c r="D58" s="727" t="s">
        <v>1486</v>
      </c>
      <c r="E58" s="727" t="s">
        <v>1528</v>
      </c>
      <c r="F58" s="727" t="s">
        <v>1529</v>
      </c>
      <c r="G58" s="731">
        <v>5</v>
      </c>
      <c r="H58" s="731">
        <v>17275</v>
      </c>
      <c r="I58" s="727">
        <v>4.3455402556762439E-2</v>
      </c>
      <c r="J58" s="727">
        <v>3455</v>
      </c>
      <c r="K58" s="731">
        <v>113</v>
      </c>
      <c r="L58" s="731">
        <v>397534</v>
      </c>
      <c r="M58" s="727">
        <v>1</v>
      </c>
      <c r="N58" s="727">
        <v>3518</v>
      </c>
      <c r="O58" s="731">
        <v>147</v>
      </c>
      <c r="P58" s="731">
        <v>517440</v>
      </c>
      <c r="Q58" s="745">
        <v>1.3016245151358123</v>
      </c>
      <c r="R58" s="732">
        <v>3520</v>
      </c>
    </row>
    <row r="59" spans="1:18" ht="14.4" customHeight="1" x14ac:dyDescent="0.3">
      <c r="A59" s="726" t="s">
        <v>1423</v>
      </c>
      <c r="B59" s="727" t="s">
        <v>1424</v>
      </c>
      <c r="C59" s="727" t="s">
        <v>552</v>
      </c>
      <c r="D59" s="727" t="s">
        <v>1486</v>
      </c>
      <c r="E59" s="727" t="s">
        <v>1530</v>
      </c>
      <c r="F59" s="727" t="s">
        <v>1531</v>
      </c>
      <c r="G59" s="731">
        <v>3</v>
      </c>
      <c r="H59" s="731">
        <v>0</v>
      </c>
      <c r="I59" s="727"/>
      <c r="J59" s="727">
        <v>0</v>
      </c>
      <c r="K59" s="731"/>
      <c r="L59" s="731"/>
      <c r="M59" s="727"/>
      <c r="N59" s="727"/>
      <c r="O59" s="731">
        <v>4</v>
      </c>
      <c r="P59" s="731">
        <v>0</v>
      </c>
      <c r="Q59" s="745"/>
      <c r="R59" s="732">
        <v>0</v>
      </c>
    </row>
    <row r="60" spans="1:18" ht="14.4" customHeight="1" x14ac:dyDescent="0.3">
      <c r="A60" s="726" t="s">
        <v>1423</v>
      </c>
      <c r="B60" s="727" t="s">
        <v>1424</v>
      </c>
      <c r="C60" s="727" t="s">
        <v>552</v>
      </c>
      <c r="D60" s="727" t="s">
        <v>1486</v>
      </c>
      <c r="E60" s="727" t="s">
        <v>1532</v>
      </c>
      <c r="F60" s="727" t="s">
        <v>1533</v>
      </c>
      <c r="G60" s="731">
        <v>1173</v>
      </c>
      <c r="H60" s="731">
        <v>23600.019999999993</v>
      </c>
      <c r="I60" s="727">
        <v>0.59000049999999982</v>
      </c>
      <c r="J60" s="727">
        <v>20.119369138959925</v>
      </c>
      <c r="K60" s="731">
        <v>1200</v>
      </c>
      <c r="L60" s="731">
        <v>40000</v>
      </c>
      <c r="M60" s="727">
        <v>1</v>
      </c>
      <c r="N60" s="727">
        <v>33.333333333333336</v>
      </c>
      <c r="O60" s="731">
        <v>1160</v>
      </c>
      <c r="P60" s="731">
        <v>38666.630000000005</v>
      </c>
      <c r="Q60" s="745">
        <v>0.9666657500000001</v>
      </c>
      <c r="R60" s="732">
        <v>33.333301724137932</v>
      </c>
    </row>
    <row r="61" spans="1:18" ht="14.4" customHeight="1" x14ac:dyDescent="0.3">
      <c r="A61" s="726" t="s">
        <v>1423</v>
      </c>
      <c r="B61" s="727" t="s">
        <v>1424</v>
      </c>
      <c r="C61" s="727" t="s">
        <v>552</v>
      </c>
      <c r="D61" s="727" t="s">
        <v>1486</v>
      </c>
      <c r="E61" s="727" t="s">
        <v>1534</v>
      </c>
      <c r="F61" s="727" t="s">
        <v>1535</v>
      </c>
      <c r="G61" s="731">
        <v>1146</v>
      </c>
      <c r="H61" s="731">
        <v>41256</v>
      </c>
      <c r="I61" s="727">
        <v>0.96622792636657451</v>
      </c>
      <c r="J61" s="727">
        <v>36</v>
      </c>
      <c r="K61" s="731">
        <v>1154</v>
      </c>
      <c r="L61" s="731">
        <v>42698</v>
      </c>
      <c r="M61" s="727">
        <v>1</v>
      </c>
      <c r="N61" s="727">
        <v>37</v>
      </c>
      <c r="O61" s="731">
        <v>1207</v>
      </c>
      <c r="P61" s="731">
        <v>44659</v>
      </c>
      <c r="Q61" s="745">
        <v>1.0459272097053727</v>
      </c>
      <c r="R61" s="732">
        <v>37</v>
      </c>
    </row>
    <row r="62" spans="1:18" ht="14.4" customHeight="1" x14ac:dyDescent="0.3">
      <c r="A62" s="726" t="s">
        <v>1423</v>
      </c>
      <c r="B62" s="727" t="s">
        <v>1424</v>
      </c>
      <c r="C62" s="727" t="s">
        <v>552</v>
      </c>
      <c r="D62" s="727" t="s">
        <v>1486</v>
      </c>
      <c r="E62" s="727" t="s">
        <v>1536</v>
      </c>
      <c r="F62" s="727" t="s">
        <v>1537</v>
      </c>
      <c r="G62" s="731">
        <v>458</v>
      </c>
      <c r="H62" s="731">
        <v>268388</v>
      </c>
      <c r="I62" s="727">
        <v>0.87267879497309342</v>
      </c>
      <c r="J62" s="727">
        <v>586</v>
      </c>
      <c r="K62" s="731">
        <v>505</v>
      </c>
      <c r="L62" s="731">
        <v>307545</v>
      </c>
      <c r="M62" s="727">
        <v>1</v>
      </c>
      <c r="N62" s="727">
        <v>609</v>
      </c>
      <c r="O62" s="731">
        <v>468</v>
      </c>
      <c r="P62" s="731">
        <v>285480</v>
      </c>
      <c r="Q62" s="745">
        <v>0.9282544017948593</v>
      </c>
      <c r="R62" s="732">
        <v>610</v>
      </c>
    </row>
    <row r="63" spans="1:18" ht="14.4" customHeight="1" x14ac:dyDescent="0.3">
      <c r="A63" s="726" t="s">
        <v>1423</v>
      </c>
      <c r="B63" s="727" t="s">
        <v>1424</v>
      </c>
      <c r="C63" s="727" t="s">
        <v>552</v>
      </c>
      <c r="D63" s="727" t="s">
        <v>1486</v>
      </c>
      <c r="E63" s="727" t="s">
        <v>1538</v>
      </c>
      <c r="F63" s="727" t="s">
        <v>1539</v>
      </c>
      <c r="G63" s="731">
        <v>2</v>
      </c>
      <c r="H63" s="731">
        <v>3930</v>
      </c>
      <c r="I63" s="727">
        <v>0.97615499254843519</v>
      </c>
      <c r="J63" s="727">
        <v>1965</v>
      </c>
      <c r="K63" s="731">
        <v>2</v>
      </c>
      <c r="L63" s="731">
        <v>4026</v>
      </c>
      <c r="M63" s="727">
        <v>1</v>
      </c>
      <c r="N63" s="727">
        <v>2013</v>
      </c>
      <c r="O63" s="731"/>
      <c r="P63" s="731"/>
      <c r="Q63" s="745"/>
      <c r="R63" s="732"/>
    </row>
    <row r="64" spans="1:18" ht="14.4" customHeight="1" x14ac:dyDescent="0.3">
      <c r="A64" s="726" t="s">
        <v>1423</v>
      </c>
      <c r="B64" s="727" t="s">
        <v>1424</v>
      </c>
      <c r="C64" s="727" t="s">
        <v>552</v>
      </c>
      <c r="D64" s="727" t="s">
        <v>1486</v>
      </c>
      <c r="E64" s="727" t="s">
        <v>1540</v>
      </c>
      <c r="F64" s="727" t="s">
        <v>1541</v>
      </c>
      <c r="G64" s="731">
        <v>52</v>
      </c>
      <c r="H64" s="731">
        <v>21892</v>
      </c>
      <c r="I64" s="727">
        <v>1.0223695885676924</v>
      </c>
      <c r="J64" s="727">
        <v>421</v>
      </c>
      <c r="K64" s="731">
        <v>49</v>
      </c>
      <c r="L64" s="731">
        <v>21413</v>
      </c>
      <c r="M64" s="727">
        <v>1</v>
      </c>
      <c r="N64" s="727">
        <v>437</v>
      </c>
      <c r="O64" s="731">
        <v>51</v>
      </c>
      <c r="P64" s="731">
        <v>22287</v>
      </c>
      <c r="Q64" s="745">
        <v>1.0408163265306123</v>
      </c>
      <c r="R64" s="732">
        <v>437</v>
      </c>
    </row>
    <row r="65" spans="1:18" ht="14.4" customHeight="1" x14ac:dyDescent="0.3">
      <c r="A65" s="726" t="s">
        <v>1423</v>
      </c>
      <c r="B65" s="727" t="s">
        <v>1424</v>
      </c>
      <c r="C65" s="727" t="s">
        <v>552</v>
      </c>
      <c r="D65" s="727" t="s">
        <v>1486</v>
      </c>
      <c r="E65" s="727" t="s">
        <v>1542</v>
      </c>
      <c r="F65" s="727" t="s">
        <v>1543</v>
      </c>
      <c r="G65" s="731">
        <v>0</v>
      </c>
      <c r="H65" s="731">
        <v>0</v>
      </c>
      <c r="I65" s="727"/>
      <c r="J65" s="727"/>
      <c r="K65" s="731"/>
      <c r="L65" s="731"/>
      <c r="M65" s="727"/>
      <c r="N65" s="727"/>
      <c r="O65" s="731"/>
      <c r="P65" s="731"/>
      <c r="Q65" s="745"/>
      <c r="R65" s="732"/>
    </row>
    <row r="66" spans="1:18" ht="14.4" customHeight="1" x14ac:dyDescent="0.3">
      <c r="A66" s="726" t="s">
        <v>1423</v>
      </c>
      <c r="B66" s="727" t="s">
        <v>1424</v>
      </c>
      <c r="C66" s="727" t="s">
        <v>552</v>
      </c>
      <c r="D66" s="727" t="s">
        <v>1486</v>
      </c>
      <c r="E66" s="727" t="s">
        <v>1544</v>
      </c>
      <c r="F66" s="727" t="s">
        <v>1545</v>
      </c>
      <c r="G66" s="731">
        <v>1145</v>
      </c>
      <c r="H66" s="731">
        <v>1481630</v>
      </c>
      <c r="I66" s="727">
        <v>1.0055065571055897</v>
      </c>
      <c r="J66" s="727">
        <v>1294</v>
      </c>
      <c r="K66" s="731">
        <v>1098</v>
      </c>
      <c r="L66" s="731">
        <v>1473516</v>
      </c>
      <c r="M66" s="727">
        <v>1</v>
      </c>
      <c r="N66" s="727">
        <v>1342</v>
      </c>
      <c r="O66" s="731">
        <v>988</v>
      </c>
      <c r="P66" s="731">
        <v>1325896</v>
      </c>
      <c r="Q66" s="745">
        <v>0.89981785063752273</v>
      </c>
      <c r="R66" s="732">
        <v>1342</v>
      </c>
    </row>
    <row r="67" spans="1:18" ht="14.4" customHeight="1" x14ac:dyDescent="0.3">
      <c r="A67" s="726" t="s">
        <v>1423</v>
      </c>
      <c r="B67" s="727" t="s">
        <v>1424</v>
      </c>
      <c r="C67" s="727" t="s">
        <v>552</v>
      </c>
      <c r="D67" s="727" t="s">
        <v>1486</v>
      </c>
      <c r="E67" s="727" t="s">
        <v>1546</v>
      </c>
      <c r="F67" s="727" t="s">
        <v>1547</v>
      </c>
      <c r="G67" s="731">
        <v>148</v>
      </c>
      <c r="H67" s="731">
        <v>72520</v>
      </c>
      <c r="I67" s="727">
        <v>0.63605108055009818</v>
      </c>
      <c r="J67" s="727">
        <v>490</v>
      </c>
      <c r="K67" s="731">
        <v>224</v>
      </c>
      <c r="L67" s="731">
        <v>114016</v>
      </c>
      <c r="M67" s="727">
        <v>1</v>
      </c>
      <c r="N67" s="727">
        <v>509</v>
      </c>
      <c r="O67" s="731">
        <v>206</v>
      </c>
      <c r="P67" s="731">
        <v>104854</v>
      </c>
      <c r="Q67" s="745">
        <v>0.9196428571428571</v>
      </c>
      <c r="R67" s="732">
        <v>509</v>
      </c>
    </row>
    <row r="68" spans="1:18" ht="14.4" customHeight="1" x14ac:dyDescent="0.3">
      <c r="A68" s="726" t="s">
        <v>1423</v>
      </c>
      <c r="B68" s="727" t="s">
        <v>1424</v>
      </c>
      <c r="C68" s="727" t="s">
        <v>552</v>
      </c>
      <c r="D68" s="727" t="s">
        <v>1486</v>
      </c>
      <c r="E68" s="727" t="s">
        <v>1548</v>
      </c>
      <c r="F68" s="727" t="s">
        <v>1549</v>
      </c>
      <c r="G68" s="731">
        <v>73</v>
      </c>
      <c r="H68" s="731">
        <v>164834</v>
      </c>
      <c r="I68" s="727">
        <v>1.1795763560898813</v>
      </c>
      <c r="J68" s="727">
        <v>2258</v>
      </c>
      <c r="K68" s="731">
        <v>60</v>
      </c>
      <c r="L68" s="731">
        <v>139740</v>
      </c>
      <c r="M68" s="727">
        <v>1</v>
      </c>
      <c r="N68" s="727">
        <v>2329</v>
      </c>
      <c r="O68" s="731">
        <v>21</v>
      </c>
      <c r="P68" s="731">
        <v>48930</v>
      </c>
      <c r="Q68" s="745">
        <v>0.35015027908973806</v>
      </c>
      <c r="R68" s="732">
        <v>2330</v>
      </c>
    </row>
    <row r="69" spans="1:18" ht="14.4" customHeight="1" x14ac:dyDescent="0.3">
      <c r="A69" s="726" t="s">
        <v>1423</v>
      </c>
      <c r="B69" s="727" t="s">
        <v>1424</v>
      </c>
      <c r="C69" s="727" t="s">
        <v>552</v>
      </c>
      <c r="D69" s="727" t="s">
        <v>1486</v>
      </c>
      <c r="E69" s="727" t="s">
        <v>1550</v>
      </c>
      <c r="F69" s="727" t="s">
        <v>1551</v>
      </c>
      <c r="G69" s="731">
        <v>49</v>
      </c>
      <c r="H69" s="731">
        <v>124999</v>
      </c>
      <c r="I69" s="727">
        <v>0.96446124763705099</v>
      </c>
      <c r="J69" s="727">
        <v>2551</v>
      </c>
      <c r="K69" s="731">
        <v>49</v>
      </c>
      <c r="L69" s="731">
        <v>129605</v>
      </c>
      <c r="M69" s="727">
        <v>1</v>
      </c>
      <c r="N69" s="727">
        <v>2645</v>
      </c>
      <c r="O69" s="731">
        <v>53</v>
      </c>
      <c r="P69" s="731">
        <v>140238</v>
      </c>
      <c r="Q69" s="745">
        <v>1.0820415879017014</v>
      </c>
      <c r="R69" s="732">
        <v>2646</v>
      </c>
    </row>
    <row r="70" spans="1:18" ht="14.4" customHeight="1" x14ac:dyDescent="0.3">
      <c r="A70" s="726" t="s">
        <v>1423</v>
      </c>
      <c r="B70" s="727" t="s">
        <v>1424</v>
      </c>
      <c r="C70" s="727" t="s">
        <v>552</v>
      </c>
      <c r="D70" s="727" t="s">
        <v>1486</v>
      </c>
      <c r="E70" s="727" t="s">
        <v>1552</v>
      </c>
      <c r="F70" s="727" t="s">
        <v>1553</v>
      </c>
      <c r="G70" s="731">
        <v>37</v>
      </c>
      <c r="H70" s="731">
        <v>12247</v>
      </c>
      <c r="I70" s="727">
        <v>0.84380598043268573</v>
      </c>
      <c r="J70" s="727">
        <v>331</v>
      </c>
      <c r="K70" s="731">
        <v>41</v>
      </c>
      <c r="L70" s="731">
        <v>14514</v>
      </c>
      <c r="M70" s="727">
        <v>1</v>
      </c>
      <c r="N70" s="727">
        <v>354</v>
      </c>
      <c r="O70" s="731">
        <v>32</v>
      </c>
      <c r="P70" s="731">
        <v>11360</v>
      </c>
      <c r="Q70" s="745">
        <v>0.78269257268843873</v>
      </c>
      <c r="R70" s="732">
        <v>355</v>
      </c>
    </row>
    <row r="71" spans="1:18" ht="14.4" customHeight="1" x14ac:dyDescent="0.3">
      <c r="A71" s="726" t="s">
        <v>1423</v>
      </c>
      <c r="B71" s="727" t="s">
        <v>1424</v>
      </c>
      <c r="C71" s="727" t="s">
        <v>552</v>
      </c>
      <c r="D71" s="727" t="s">
        <v>1486</v>
      </c>
      <c r="E71" s="727" t="s">
        <v>1554</v>
      </c>
      <c r="F71" s="727" t="s">
        <v>1555</v>
      </c>
      <c r="G71" s="731">
        <v>2</v>
      </c>
      <c r="H71" s="731">
        <v>374</v>
      </c>
      <c r="I71" s="727">
        <v>0.95897435897435901</v>
      </c>
      <c r="J71" s="727">
        <v>187</v>
      </c>
      <c r="K71" s="731">
        <v>2</v>
      </c>
      <c r="L71" s="731">
        <v>390</v>
      </c>
      <c r="M71" s="727">
        <v>1</v>
      </c>
      <c r="N71" s="727">
        <v>195</v>
      </c>
      <c r="O71" s="731">
        <v>2</v>
      </c>
      <c r="P71" s="731">
        <v>390</v>
      </c>
      <c r="Q71" s="745">
        <v>1</v>
      </c>
      <c r="R71" s="732">
        <v>195</v>
      </c>
    </row>
    <row r="72" spans="1:18" ht="14.4" customHeight="1" x14ac:dyDescent="0.3">
      <c r="A72" s="726" t="s">
        <v>1423</v>
      </c>
      <c r="B72" s="727" t="s">
        <v>1424</v>
      </c>
      <c r="C72" s="727" t="s">
        <v>552</v>
      </c>
      <c r="D72" s="727" t="s">
        <v>1486</v>
      </c>
      <c r="E72" s="727" t="s">
        <v>1556</v>
      </c>
      <c r="F72" s="727" t="s">
        <v>1557</v>
      </c>
      <c r="G72" s="731">
        <v>5</v>
      </c>
      <c r="H72" s="731">
        <v>5045</v>
      </c>
      <c r="I72" s="727">
        <v>2.4395551257253385</v>
      </c>
      <c r="J72" s="727">
        <v>1009</v>
      </c>
      <c r="K72" s="731">
        <v>2</v>
      </c>
      <c r="L72" s="731">
        <v>2068</v>
      </c>
      <c r="M72" s="727">
        <v>1</v>
      </c>
      <c r="N72" s="727">
        <v>1034</v>
      </c>
      <c r="O72" s="731">
        <v>6</v>
      </c>
      <c r="P72" s="731">
        <v>6216</v>
      </c>
      <c r="Q72" s="745">
        <v>3.0058027079303673</v>
      </c>
      <c r="R72" s="732">
        <v>1036</v>
      </c>
    </row>
    <row r="73" spans="1:18" ht="14.4" customHeight="1" x14ac:dyDescent="0.3">
      <c r="A73" s="726" t="s">
        <v>1423</v>
      </c>
      <c r="B73" s="727" t="s">
        <v>1424</v>
      </c>
      <c r="C73" s="727" t="s">
        <v>552</v>
      </c>
      <c r="D73" s="727" t="s">
        <v>1486</v>
      </c>
      <c r="E73" s="727" t="s">
        <v>1558</v>
      </c>
      <c r="F73" s="727" t="s">
        <v>1559</v>
      </c>
      <c r="G73" s="731">
        <v>5</v>
      </c>
      <c r="H73" s="731">
        <v>2510</v>
      </c>
      <c r="I73" s="727">
        <v>0.95619047619047615</v>
      </c>
      <c r="J73" s="727">
        <v>502</v>
      </c>
      <c r="K73" s="731">
        <v>5</v>
      </c>
      <c r="L73" s="731">
        <v>2625</v>
      </c>
      <c r="M73" s="727">
        <v>1</v>
      </c>
      <c r="N73" s="727">
        <v>525</v>
      </c>
      <c r="O73" s="731">
        <v>3</v>
      </c>
      <c r="P73" s="731">
        <v>1575</v>
      </c>
      <c r="Q73" s="745">
        <v>0.6</v>
      </c>
      <c r="R73" s="732">
        <v>525</v>
      </c>
    </row>
    <row r="74" spans="1:18" ht="14.4" customHeight="1" x14ac:dyDescent="0.3">
      <c r="A74" s="726" t="s">
        <v>1423</v>
      </c>
      <c r="B74" s="727" t="s">
        <v>1424</v>
      </c>
      <c r="C74" s="727" t="s">
        <v>552</v>
      </c>
      <c r="D74" s="727" t="s">
        <v>1486</v>
      </c>
      <c r="E74" s="727" t="s">
        <v>1560</v>
      </c>
      <c r="F74" s="727" t="s">
        <v>1561</v>
      </c>
      <c r="G74" s="731">
        <v>5</v>
      </c>
      <c r="H74" s="731">
        <v>670</v>
      </c>
      <c r="I74" s="727">
        <v>4.71830985915493</v>
      </c>
      <c r="J74" s="727">
        <v>134</v>
      </c>
      <c r="K74" s="731">
        <v>1</v>
      </c>
      <c r="L74" s="731">
        <v>142</v>
      </c>
      <c r="M74" s="727">
        <v>1</v>
      </c>
      <c r="N74" s="727">
        <v>142</v>
      </c>
      <c r="O74" s="731">
        <v>2</v>
      </c>
      <c r="P74" s="731">
        <v>284</v>
      </c>
      <c r="Q74" s="745">
        <v>2</v>
      </c>
      <c r="R74" s="732">
        <v>142</v>
      </c>
    </row>
    <row r="75" spans="1:18" ht="14.4" customHeight="1" x14ac:dyDescent="0.3">
      <c r="A75" s="726" t="s">
        <v>1423</v>
      </c>
      <c r="B75" s="727" t="s">
        <v>1424</v>
      </c>
      <c r="C75" s="727" t="s">
        <v>552</v>
      </c>
      <c r="D75" s="727" t="s">
        <v>1486</v>
      </c>
      <c r="E75" s="727" t="s">
        <v>1562</v>
      </c>
      <c r="F75" s="727" t="s">
        <v>1563</v>
      </c>
      <c r="G75" s="731"/>
      <c r="H75" s="731"/>
      <c r="I75" s="727"/>
      <c r="J75" s="727"/>
      <c r="K75" s="731"/>
      <c r="L75" s="731"/>
      <c r="M75" s="727"/>
      <c r="N75" s="727"/>
      <c r="O75" s="731">
        <v>1</v>
      </c>
      <c r="P75" s="731">
        <v>1691</v>
      </c>
      <c r="Q75" s="745"/>
      <c r="R75" s="732">
        <v>1691</v>
      </c>
    </row>
    <row r="76" spans="1:18" ht="14.4" customHeight="1" x14ac:dyDescent="0.3">
      <c r="A76" s="726" t="s">
        <v>1423</v>
      </c>
      <c r="B76" s="727" t="s">
        <v>1424</v>
      </c>
      <c r="C76" s="727" t="s">
        <v>552</v>
      </c>
      <c r="D76" s="727" t="s">
        <v>1486</v>
      </c>
      <c r="E76" s="727" t="s">
        <v>1564</v>
      </c>
      <c r="F76" s="727" t="s">
        <v>1565</v>
      </c>
      <c r="G76" s="731">
        <v>0</v>
      </c>
      <c r="H76" s="731">
        <v>0</v>
      </c>
      <c r="I76" s="727"/>
      <c r="J76" s="727"/>
      <c r="K76" s="731"/>
      <c r="L76" s="731"/>
      <c r="M76" s="727"/>
      <c r="N76" s="727"/>
      <c r="O76" s="731"/>
      <c r="P76" s="731"/>
      <c r="Q76" s="745"/>
      <c r="R76" s="732"/>
    </row>
    <row r="77" spans="1:18" ht="14.4" customHeight="1" x14ac:dyDescent="0.3">
      <c r="A77" s="726" t="s">
        <v>1423</v>
      </c>
      <c r="B77" s="727" t="s">
        <v>1424</v>
      </c>
      <c r="C77" s="727" t="s">
        <v>552</v>
      </c>
      <c r="D77" s="727" t="s">
        <v>1486</v>
      </c>
      <c r="E77" s="727" t="s">
        <v>1566</v>
      </c>
      <c r="F77" s="727" t="s">
        <v>1567</v>
      </c>
      <c r="G77" s="731"/>
      <c r="H77" s="731"/>
      <c r="I77" s="727"/>
      <c r="J77" s="727"/>
      <c r="K77" s="731">
        <v>61</v>
      </c>
      <c r="L77" s="731">
        <v>43798</v>
      </c>
      <c r="M77" s="727">
        <v>1</v>
      </c>
      <c r="N77" s="727">
        <v>718</v>
      </c>
      <c r="O77" s="731">
        <v>55</v>
      </c>
      <c r="P77" s="731">
        <v>39545</v>
      </c>
      <c r="Q77" s="745">
        <v>0.90289510936572448</v>
      </c>
      <c r="R77" s="732">
        <v>719</v>
      </c>
    </row>
    <row r="78" spans="1:18" ht="14.4" customHeight="1" x14ac:dyDescent="0.3">
      <c r="A78" s="726" t="s">
        <v>1423</v>
      </c>
      <c r="B78" s="727" t="s">
        <v>1424</v>
      </c>
      <c r="C78" s="727" t="s">
        <v>552</v>
      </c>
      <c r="D78" s="727" t="s">
        <v>1486</v>
      </c>
      <c r="E78" s="727" t="s">
        <v>1568</v>
      </c>
      <c r="F78" s="727" t="s">
        <v>1569</v>
      </c>
      <c r="G78" s="731">
        <v>1</v>
      </c>
      <c r="H78" s="731">
        <v>1891</v>
      </c>
      <c r="I78" s="727"/>
      <c r="J78" s="727">
        <v>1891</v>
      </c>
      <c r="K78" s="731"/>
      <c r="L78" s="731"/>
      <c r="M78" s="727"/>
      <c r="N78" s="727"/>
      <c r="O78" s="731"/>
      <c r="P78" s="731"/>
      <c r="Q78" s="745"/>
      <c r="R78" s="732"/>
    </row>
    <row r="79" spans="1:18" ht="14.4" customHeight="1" x14ac:dyDescent="0.3">
      <c r="A79" s="726" t="s">
        <v>1423</v>
      </c>
      <c r="B79" s="727" t="s">
        <v>1424</v>
      </c>
      <c r="C79" s="727" t="s">
        <v>552</v>
      </c>
      <c r="D79" s="727" t="s">
        <v>1486</v>
      </c>
      <c r="E79" s="727" t="s">
        <v>1570</v>
      </c>
      <c r="F79" s="727" t="s">
        <v>1571</v>
      </c>
      <c r="G79" s="731"/>
      <c r="H79" s="731"/>
      <c r="I79" s="727"/>
      <c r="J79" s="727"/>
      <c r="K79" s="731"/>
      <c r="L79" s="731"/>
      <c r="M79" s="727"/>
      <c r="N79" s="727"/>
      <c r="O79" s="731">
        <v>1</v>
      </c>
      <c r="P79" s="731">
        <v>1735</v>
      </c>
      <c r="Q79" s="745"/>
      <c r="R79" s="732">
        <v>1735</v>
      </c>
    </row>
    <row r="80" spans="1:18" ht="14.4" customHeight="1" x14ac:dyDescent="0.3">
      <c r="A80" s="726" t="s">
        <v>1423</v>
      </c>
      <c r="B80" s="727" t="s">
        <v>1424</v>
      </c>
      <c r="C80" s="727" t="s">
        <v>558</v>
      </c>
      <c r="D80" s="727" t="s">
        <v>1425</v>
      </c>
      <c r="E80" s="727" t="s">
        <v>1572</v>
      </c>
      <c r="F80" s="727" t="s">
        <v>704</v>
      </c>
      <c r="G80" s="731">
        <v>177.50000000000009</v>
      </c>
      <c r="H80" s="731">
        <v>337705.15000000078</v>
      </c>
      <c r="I80" s="727">
        <v>3.3025809418265717</v>
      </c>
      <c r="J80" s="727">
        <v>1902.5642253521162</v>
      </c>
      <c r="K80" s="731">
        <v>51.140000000000008</v>
      </c>
      <c r="L80" s="731">
        <v>102254.92000000001</v>
      </c>
      <c r="M80" s="727">
        <v>1</v>
      </c>
      <c r="N80" s="727">
        <v>1999.5095815408681</v>
      </c>
      <c r="O80" s="731">
        <v>94.630000000000024</v>
      </c>
      <c r="P80" s="731">
        <v>190132.20999999993</v>
      </c>
      <c r="Q80" s="745">
        <v>1.8593942472401319</v>
      </c>
      <c r="R80" s="732">
        <v>2009.2170559019326</v>
      </c>
    </row>
    <row r="81" spans="1:18" ht="14.4" customHeight="1" x14ac:dyDescent="0.3">
      <c r="A81" s="726" t="s">
        <v>1423</v>
      </c>
      <c r="B81" s="727" t="s">
        <v>1424</v>
      </c>
      <c r="C81" s="727" t="s">
        <v>558</v>
      </c>
      <c r="D81" s="727" t="s">
        <v>1425</v>
      </c>
      <c r="E81" s="727" t="s">
        <v>1573</v>
      </c>
      <c r="F81" s="727" t="s">
        <v>1574</v>
      </c>
      <c r="G81" s="731">
        <v>0.79</v>
      </c>
      <c r="H81" s="731">
        <v>7811.4199999999992</v>
      </c>
      <c r="I81" s="727">
        <v>9.875372945638432</v>
      </c>
      <c r="J81" s="727">
        <v>9887.8734177215174</v>
      </c>
      <c r="K81" s="731">
        <v>0.08</v>
      </c>
      <c r="L81" s="731">
        <v>791</v>
      </c>
      <c r="M81" s="727">
        <v>1</v>
      </c>
      <c r="N81" s="727">
        <v>9887.5</v>
      </c>
      <c r="O81" s="731"/>
      <c r="P81" s="731"/>
      <c r="Q81" s="745"/>
      <c r="R81" s="732"/>
    </row>
    <row r="82" spans="1:18" ht="14.4" customHeight="1" x14ac:dyDescent="0.3">
      <c r="A82" s="726" t="s">
        <v>1423</v>
      </c>
      <c r="B82" s="727" t="s">
        <v>1424</v>
      </c>
      <c r="C82" s="727" t="s">
        <v>558</v>
      </c>
      <c r="D82" s="727" t="s">
        <v>1425</v>
      </c>
      <c r="E82" s="727" t="s">
        <v>1575</v>
      </c>
      <c r="F82" s="727" t="s">
        <v>708</v>
      </c>
      <c r="G82" s="731">
        <v>4.4499999999999966</v>
      </c>
      <c r="H82" s="731">
        <v>39400.3100000001</v>
      </c>
      <c r="I82" s="727">
        <v>1.2275865184642836</v>
      </c>
      <c r="J82" s="727">
        <v>8854.0022471910397</v>
      </c>
      <c r="K82" s="731">
        <v>3.6300000000000026</v>
      </c>
      <c r="L82" s="731">
        <v>32095.750000000058</v>
      </c>
      <c r="M82" s="727">
        <v>1</v>
      </c>
      <c r="N82" s="727">
        <v>8841.8044077135091</v>
      </c>
      <c r="O82" s="731">
        <v>0.94000000000000017</v>
      </c>
      <c r="P82" s="731">
        <v>8549.3599999999969</v>
      </c>
      <c r="Q82" s="745">
        <v>0.26637046961046185</v>
      </c>
      <c r="R82" s="732">
        <v>9095.0638297872283</v>
      </c>
    </row>
    <row r="83" spans="1:18" ht="14.4" customHeight="1" x14ac:dyDescent="0.3">
      <c r="A83" s="726" t="s">
        <v>1423</v>
      </c>
      <c r="B83" s="727" t="s">
        <v>1424</v>
      </c>
      <c r="C83" s="727" t="s">
        <v>558</v>
      </c>
      <c r="D83" s="727" t="s">
        <v>1425</v>
      </c>
      <c r="E83" s="727" t="s">
        <v>1576</v>
      </c>
      <c r="F83" s="727" t="s">
        <v>708</v>
      </c>
      <c r="G83" s="731">
        <v>798.29000000000053</v>
      </c>
      <c r="H83" s="731">
        <v>1413585.3699999971</v>
      </c>
      <c r="I83" s="727">
        <v>0.7995144912709492</v>
      </c>
      <c r="J83" s="727">
        <v>1770.7667263776273</v>
      </c>
      <c r="K83" s="731">
        <v>998.25999999999954</v>
      </c>
      <c r="L83" s="731">
        <v>1768054.7199999958</v>
      </c>
      <c r="M83" s="727">
        <v>1</v>
      </c>
      <c r="N83" s="727">
        <v>1771.1364975056565</v>
      </c>
      <c r="O83" s="731">
        <v>896.01999999999964</v>
      </c>
      <c r="P83" s="731">
        <v>1629818.2600000042</v>
      </c>
      <c r="Q83" s="745">
        <v>0.92181437687630396</v>
      </c>
      <c r="R83" s="732">
        <v>1818.952992120717</v>
      </c>
    </row>
    <row r="84" spans="1:18" ht="14.4" customHeight="1" x14ac:dyDescent="0.3">
      <c r="A84" s="726" t="s">
        <v>1423</v>
      </c>
      <c r="B84" s="727" t="s">
        <v>1424</v>
      </c>
      <c r="C84" s="727" t="s">
        <v>558</v>
      </c>
      <c r="D84" s="727" t="s">
        <v>1425</v>
      </c>
      <c r="E84" s="727" t="s">
        <v>1577</v>
      </c>
      <c r="F84" s="727" t="s">
        <v>706</v>
      </c>
      <c r="G84" s="731">
        <v>51.48999999999981</v>
      </c>
      <c r="H84" s="731">
        <v>46432.610000000008</v>
      </c>
      <c r="I84" s="727">
        <v>0.81839983008979156</v>
      </c>
      <c r="J84" s="727">
        <v>901.77918042338661</v>
      </c>
      <c r="K84" s="731">
        <v>62.969999999999629</v>
      </c>
      <c r="L84" s="731">
        <v>56735.85000000013</v>
      </c>
      <c r="M84" s="727">
        <v>1</v>
      </c>
      <c r="N84" s="727">
        <v>900.99809433064104</v>
      </c>
      <c r="O84" s="731">
        <v>46.229999999999855</v>
      </c>
      <c r="P84" s="731">
        <v>41656.19</v>
      </c>
      <c r="Q84" s="745">
        <v>0.73421284778495266</v>
      </c>
      <c r="R84" s="732">
        <v>901.06402768765156</v>
      </c>
    </row>
    <row r="85" spans="1:18" ht="14.4" customHeight="1" x14ac:dyDescent="0.3">
      <c r="A85" s="726" t="s">
        <v>1423</v>
      </c>
      <c r="B85" s="727" t="s">
        <v>1424</v>
      </c>
      <c r="C85" s="727" t="s">
        <v>558</v>
      </c>
      <c r="D85" s="727" t="s">
        <v>1428</v>
      </c>
      <c r="E85" s="727" t="s">
        <v>1578</v>
      </c>
      <c r="F85" s="727" t="s">
        <v>1579</v>
      </c>
      <c r="G85" s="731">
        <v>876985</v>
      </c>
      <c r="H85" s="731">
        <v>29407751.100000001</v>
      </c>
      <c r="I85" s="727">
        <v>1.4957940971419654</v>
      </c>
      <c r="J85" s="727">
        <v>33.532786877768721</v>
      </c>
      <c r="K85" s="731">
        <v>595584</v>
      </c>
      <c r="L85" s="731">
        <v>19660293.589999989</v>
      </c>
      <c r="M85" s="727">
        <v>1</v>
      </c>
      <c r="N85" s="727">
        <v>33.010110395846745</v>
      </c>
      <c r="O85" s="731">
        <v>566095</v>
      </c>
      <c r="P85" s="731">
        <v>19098270.460000005</v>
      </c>
      <c r="Q85" s="745">
        <v>0.97141328905251689</v>
      </c>
      <c r="R85" s="732">
        <v>33.736864766514465</v>
      </c>
    </row>
    <row r="86" spans="1:18" ht="14.4" customHeight="1" x14ac:dyDescent="0.3">
      <c r="A86" s="726" t="s">
        <v>1423</v>
      </c>
      <c r="B86" s="727" t="s">
        <v>1424</v>
      </c>
      <c r="C86" s="727" t="s">
        <v>558</v>
      </c>
      <c r="D86" s="727" t="s">
        <v>1428</v>
      </c>
      <c r="E86" s="727" t="s">
        <v>1426</v>
      </c>
      <c r="F86" s="727"/>
      <c r="G86" s="731"/>
      <c r="H86" s="731"/>
      <c r="I86" s="727"/>
      <c r="J86" s="727"/>
      <c r="K86" s="731">
        <v>1</v>
      </c>
      <c r="L86" s="731">
        <v>27046</v>
      </c>
      <c r="M86" s="727">
        <v>1</v>
      </c>
      <c r="N86" s="727">
        <v>27046</v>
      </c>
      <c r="O86" s="731"/>
      <c r="P86" s="731"/>
      <c r="Q86" s="745"/>
      <c r="R86" s="732"/>
    </row>
    <row r="87" spans="1:18" ht="14.4" customHeight="1" x14ac:dyDescent="0.3">
      <c r="A87" s="726" t="s">
        <v>1423</v>
      </c>
      <c r="B87" s="727" t="s">
        <v>1424</v>
      </c>
      <c r="C87" s="727" t="s">
        <v>558</v>
      </c>
      <c r="D87" s="727" t="s">
        <v>1428</v>
      </c>
      <c r="E87" s="727" t="s">
        <v>1580</v>
      </c>
      <c r="F87" s="727" t="s">
        <v>1581</v>
      </c>
      <c r="G87" s="731">
        <v>39</v>
      </c>
      <c r="H87" s="731">
        <v>2498.3400000000006</v>
      </c>
      <c r="I87" s="727">
        <v>0.93281509028182341</v>
      </c>
      <c r="J87" s="727">
        <v>64.060000000000016</v>
      </c>
      <c r="K87" s="731">
        <v>44</v>
      </c>
      <c r="L87" s="731">
        <v>2678.2799999999984</v>
      </c>
      <c r="M87" s="727">
        <v>1</v>
      </c>
      <c r="N87" s="727">
        <v>60.869999999999962</v>
      </c>
      <c r="O87" s="731">
        <v>92</v>
      </c>
      <c r="P87" s="731">
        <v>5299.5199999999977</v>
      </c>
      <c r="Q87" s="745">
        <v>1.9787027495258154</v>
      </c>
      <c r="R87" s="732">
        <v>57.603478260869544</v>
      </c>
    </row>
    <row r="88" spans="1:18" ht="14.4" customHeight="1" x14ac:dyDescent="0.3">
      <c r="A88" s="726" t="s">
        <v>1423</v>
      </c>
      <c r="B88" s="727" t="s">
        <v>1424</v>
      </c>
      <c r="C88" s="727" t="s">
        <v>558</v>
      </c>
      <c r="D88" s="727" t="s">
        <v>1428</v>
      </c>
      <c r="E88" s="727" t="s">
        <v>1582</v>
      </c>
      <c r="F88" s="727" t="s">
        <v>1583</v>
      </c>
      <c r="G88" s="731">
        <v>6696</v>
      </c>
      <c r="H88" s="731">
        <v>401750.29</v>
      </c>
      <c r="I88" s="727">
        <v>1.2366360752723753</v>
      </c>
      <c r="J88" s="727">
        <v>59.998549880525687</v>
      </c>
      <c r="K88" s="731">
        <v>5606</v>
      </c>
      <c r="L88" s="731">
        <v>324873.5</v>
      </c>
      <c r="M88" s="727">
        <v>1</v>
      </c>
      <c r="N88" s="727">
        <v>57.951034605779519</v>
      </c>
      <c r="O88" s="731">
        <v>5168</v>
      </c>
      <c r="P88" s="731">
        <v>295196.15999999997</v>
      </c>
      <c r="Q88" s="745">
        <v>0.9086495512868854</v>
      </c>
      <c r="R88" s="732">
        <v>57.12</v>
      </c>
    </row>
    <row r="89" spans="1:18" ht="14.4" customHeight="1" x14ac:dyDescent="0.3">
      <c r="A89" s="726" t="s">
        <v>1423</v>
      </c>
      <c r="B89" s="727" t="s">
        <v>1424</v>
      </c>
      <c r="C89" s="727" t="s">
        <v>558</v>
      </c>
      <c r="D89" s="727" t="s">
        <v>1584</v>
      </c>
      <c r="E89" s="727" t="s">
        <v>1585</v>
      </c>
      <c r="F89" s="727" t="s">
        <v>1586</v>
      </c>
      <c r="G89" s="731">
        <v>2053</v>
      </c>
      <c r="H89" s="731">
        <v>1815508.9600000035</v>
      </c>
      <c r="I89" s="727"/>
      <c r="J89" s="727">
        <v>884.32000000000164</v>
      </c>
      <c r="K89" s="731"/>
      <c r="L89" s="731"/>
      <c r="M89" s="727"/>
      <c r="N89" s="727"/>
      <c r="O89" s="731">
        <v>1</v>
      </c>
      <c r="P89" s="731">
        <v>442.16</v>
      </c>
      <c r="Q89" s="745"/>
      <c r="R89" s="732">
        <v>442.16</v>
      </c>
    </row>
    <row r="90" spans="1:18" ht="14.4" customHeight="1" x14ac:dyDescent="0.3">
      <c r="A90" s="726" t="s">
        <v>1423</v>
      </c>
      <c r="B90" s="727" t="s">
        <v>1424</v>
      </c>
      <c r="C90" s="727" t="s">
        <v>558</v>
      </c>
      <c r="D90" s="727" t="s">
        <v>1486</v>
      </c>
      <c r="E90" s="727" t="s">
        <v>1587</v>
      </c>
      <c r="F90" s="727" t="s">
        <v>1588</v>
      </c>
      <c r="G90" s="731"/>
      <c r="H90" s="731"/>
      <c r="I90" s="727"/>
      <c r="J90" s="727"/>
      <c r="K90" s="731">
        <v>2</v>
      </c>
      <c r="L90" s="731">
        <v>17190</v>
      </c>
      <c r="M90" s="727">
        <v>1</v>
      </c>
      <c r="N90" s="727">
        <v>8595</v>
      </c>
      <c r="O90" s="731"/>
      <c r="P90" s="731"/>
      <c r="Q90" s="745"/>
      <c r="R90" s="732"/>
    </row>
    <row r="91" spans="1:18" ht="14.4" customHeight="1" x14ac:dyDescent="0.3">
      <c r="A91" s="726" t="s">
        <v>1423</v>
      </c>
      <c r="B91" s="727" t="s">
        <v>1424</v>
      </c>
      <c r="C91" s="727" t="s">
        <v>558</v>
      </c>
      <c r="D91" s="727" t="s">
        <v>1486</v>
      </c>
      <c r="E91" s="727" t="s">
        <v>1589</v>
      </c>
      <c r="F91" s="727" t="s">
        <v>1590</v>
      </c>
      <c r="G91" s="731">
        <v>2111</v>
      </c>
      <c r="H91" s="731">
        <v>30271740</v>
      </c>
      <c r="I91" s="727">
        <v>0.89564063767604818</v>
      </c>
      <c r="J91" s="727">
        <v>14340</v>
      </c>
      <c r="K91" s="731">
        <v>2330</v>
      </c>
      <c r="L91" s="731">
        <v>33798980</v>
      </c>
      <c r="M91" s="727">
        <v>1</v>
      </c>
      <c r="N91" s="727">
        <v>14506</v>
      </c>
      <c r="O91" s="731">
        <v>2261</v>
      </c>
      <c r="P91" s="731">
        <v>32800327</v>
      </c>
      <c r="Q91" s="745">
        <v>0.97045316160428508</v>
      </c>
      <c r="R91" s="732">
        <v>14507</v>
      </c>
    </row>
    <row r="92" spans="1:18" ht="14.4" customHeight="1" x14ac:dyDescent="0.3">
      <c r="A92" s="726" t="s">
        <v>1423</v>
      </c>
      <c r="B92" s="727" t="s">
        <v>1424</v>
      </c>
      <c r="C92" s="727" t="s">
        <v>558</v>
      </c>
      <c r="D92" s="727" t="s">
        <v>1486</v>
      </c>
      <c r="E92" s="727" t="s">
        <v>1591</v>
      </c>
      <c r="F92" s="727" t="s">
        <v>1592</v>
      </c>
      <c r="G92" s="731"/>
      <c r="H92" s="731"/>
      <c r="I92" s="727"/>
      <c r="J92" s="727"/>
      <c r="K92" s="731">
        <v>1</v>
      </c>
      <c r="L92" s="731">
        <v>16402</v>
      </c>
      <c r="M92" s="727">
        <v>1</v>
      </c>
      <c r="N92" s="727">
        <v>16402</v>
      </c>
      <c r="O92" s="731"/>
      <c r="P92" s="731"/>
      <c r="Q92" s="745"/>
      <c r="R92" s="732"/>
    </row>
    <row r="93" spans="1:18" ht="14.4" customHeight="1" thickBot="1" x14ac:dyDescent="0.35">
      <c r="A93" s="733" t="s">
        <v>1423</v>
      </c>
      <c r="B93" s="734" t="s">
        <v>1424</v>
      </c>
      <c r="C93" s="734" t="s">
        <v>1593</v>
      </c>
      <c r="D93" s="734" t="s">
        <v>1425</v>
      </c>
      <c r="E93" s="734" t="s">
        <v>1480</v>
      </c>
      <c r="F93" s="734" t="s">
        <v>1594</v>
      </c>
      <c r="G93" s="738"/>
      <c r="H93" s="738"/>
      <c r="I93" s="734"/>
      <c r="J93" s="734"/>
      <c r="K93" s="738"/>
      <c r="L93" s="738"/>
      <c r="M93" s="734"/>
      <c r="N93" s="734"/>
      <c r="O93" s="738">
        <v>0</v>
      </c>
      <c r="P93" s="738">
        <v>-5.8207660913467407E-11</v>
      </c>
      <c r="Q93" s="746"/>
      <c r="R93" s="73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8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1596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322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2239511.25</v>
      </c>
      <c r="I3" s="208">
        <f t="shared" si="0"/>
        <v>81415551.820000008</v>
      </c>
      <c r="J3" s="78"/>
      <c r="K3" s="78"/>
      <c r="L3" s="208">
        <f t="shared" si="0"/>
        <v>1988460.2500000007</v>
      </c>
      <c r="M3" s="208">
        <f t="shared" si="0"/>
        <v>76018259.12999998</v>
      </c>
      <c r="N3" s="78"/>
      <c r="O3" s="78"/>
      <c r="P3" s="208">
        <f t="shared" si="0"/>
        <v>1889807.8199999996</v>
      </c>
      <c r="Q3" s="208">
        <f t="shared" si="0"/>
        <v>73496607.200000003</v>
      </c>
      <c r="R3" s="79">
        <f>IF(M3=0,0,Q3/M3)</f>
        <v>0.96682833889042807</v>
      </c>
      <c r="S3" s="209">
        <f>IF(P3=0,0,Q3/P3)</f>
        <v>38.891048297175537</v>
      </c>
    </row>
    <row r="4" spans="1:19" ht="14.4" customHeight="1" x14ac:dyDescent="0.3">
      <c r="A4" s="609" t="s">
        <v>304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52"/>
      <c r="B5" s="852"/>
      <c r="C5" s="853"/>
      <c r="D5" s="862"/>
      <c r="E5" s="854"/>
      <c r="F5" s="855"/>
      <c r="G5" s="856"/>
      <c r="H5" s="857" t="s">
        <v>91</v>
      </c>
      <c r="I5" s="858" t="s">
        <v>14</v>
      </c>
      <c r="J5" s="859"/>
      <c r="K5" s="859"/>
      <c r="L5" s="857" t="s">
        <v>91</v>
      </c>
      <c r="M5" s="858" t="s">
        <v>14</v>
      </c>
      <c r="N5" s="859"/>
      <c r="O5" s="859"/>
      <c r="P5" s="857" t="s">
        <v>91</v>
      </c>
      <c r="Q5" s="858" t="s">
        <v>14</v>
      </c>
      <c r="R5" s="860"/>
      <c r="S5" s="861"/>
    </row>
    <row r="6" spans="1:19" ht="14.4" customHeight="1" x14ac:dyDescent="0.3">
      <c r="A6" s="803" t="s">
        <v>1423</v>
      </c>
      <c r="B6" s="804" t="s">
        <v>1424</v>
      </c>
      <c r="C6" s="804" t="s">
        <v>552</v>
      </c>
      <c r="D6" s="804" t="s">
        <v>1412</v>
      </c>
      <c r="E6" s="804" t="s">
        <v>1425</v>
      </c>
      <c r="F6" s="804" t="s">
        <v>1426</v>
      </c>
      <c r="G6" s="804" t="s">
        <v>1427</v>
      </c>
      <c r="H6" s="225">
        <v>0</v>
      </c>
      <c r="I6" s="225">
        <v>0</v>
      </c>
      <c r="J6" s="804"/>
      <c r="K6" s="804"/>
      <c r="L6" s="225"/>
      <c r="M6" s="225"/>
      <c r="N6" s="804"/>
      <c r="O6" s="804"/>
      <c r="P6" s="225"/>
      <c r="Q6" s="225"/>
      <c r="R6" s="809"/>
      <c r="S6" s="817"/>
    </row>
    <row r="7" spans="1:19" ht="14.4" customHeight="1" x14ac:dyDescent="0.3">
      <c r="A7" s="726" t="s">
        <v>1423</v>
      </c>
      <c r="B7" s="727" t="s">
        <v>1424</v>
      </c>
      <c r="C7" s="727" t="s">
        <v>552</v>
      </c>
      <c r="D7" s="727" t="s">
        <v>1412</v>
      </c>
      <c r="E7" s="727" t="s">
        <v>1428</v>
      </c>
      <c r="F7" s="727" t="s">
        <v>1439</v>
      </c>
      <c r="G7" s="727" t="s">
        <v>1440</v>
      </c>
      <c r="H7" s="731">
        <v>2988</v>
      </c>
      <c r="I7" s="731">
        <v>15806.52</v>
      </c>
      <c r="J7" s="727">
        <v>1.4201252968230169</v>
      </c>
      <c r="K7" s="727">
        <v>5.29</v>
      </c>
      <c r="L7" s="731">
        <v>1820</v>
      </c>
      <c r="M7" s="731">
        <v>11130.369999999999</v>
      </c>
      <c r="N7" s="727">
        <v>1</v>
      </c>
      <c r="O7" s="727">
        <v>6.1155879120879115</v>
      </c>
      <c r="P7" s="731"/>
      <c r="Q7" s="731"/>
      <c r="R7" s="745"/>
      <c r="S7" s="732"/>
    </row>
    <row r="8" spans="1:19" ht="14.4" customHeight="1" x14ac:dyDescent="0.3">
      <c r="A8" s="726" t="s">
        <v>1423</v>
      </c>
      <c r="B8" s="727" t="s">
        <v>1424</v>
      </c>
      <c r="C8" s="727" t="s">
        <v>552</v>
      </c>
      <c r="D8" s="727" t="s">
        <v>1412</v>
      </c>
      <c r="E8" s="727" t="s">
        <v>1428</v>
      </c>
      <c r="F8" s="727" t="s">
        <v>1426</v>
      </c>
      <c r="G8" s="727"/>
      <c r="H8" s="731">
        <v>0.5</v>
      </c>
      <c r="I8" s="731">
        <v>8750</v>
      </c>
      <c r="J8" s="727"/>
      <c r="K8" s="727">
        <v>17500</v>
      </c>
      <c r="L8" s="731"/>
      <c r="M8" s="731"/>
      <c r="N8" s="727"/>
      <c r="O8" s="727"/>
      <c r="P8" s="731"/>
      <c r="Q8" s="731"/>
      <c r="R8" s="745"/>
      <c r="S8" s="732"/>
    </row>
    <row r="9" spans="1:19" ht="14.4" customHeight="1" x14ac:dyDescent="0.3">
      <c r="A9" s="726" t="s">
        <v>1423</v>
      </c>
      <c r="B9" s="727" t="s">
        <v>1424</v>
      </c>
      <c r="C9" s="727" t="s">
        <v>552</v>
      </c>
      <c r="D9" s="727" t="s">
        <v>1412</v>
      </c>
      <c r="E9" s="727" t="s">
        <v>1428</v>
      </c>
      <c r="F9" s="727" t="s">
        <v>1479</v>
      </c>
      <c r="G9" s="727"/>
      <c r="H9" s="731">
        <v>1</v>
      </c>
      <c r="I9" s="731">
        <v>12406</v>
      </c>
      <c r="J9" s="727"/>
      <c r="K9" s="727">
        <v>12406</v>
      </c>
      <c r="L9" s="731"/>
      <c r="M9" s="731"/>
      <c r="N9" s="727"/>
      <c r="O9" s="727"/>
      <c r="P9" s="731"/>
      <c r="Q9" s="731"/>
      <c r="R9" s="745"/>
      <c r="S9" s="732"/>
    </row>
    <row r="10" spans="1:19" ht="14.4" customHeight="1" x14ac:dyDescent="0.3">
      <c r="A10" s="726" t="s">
        <v>1423</v>
      </c>
      <c r="B10" s="727" t="s">
        <v>1424</v>
      </c>
      <c r="C10" s="727" t="s">
        <v>552</v>
      </c>
      <c r="D10" s="727" t="s">
        <v>1412</v>
      </c>
      <c r="E10" s="727" t="s">
        <v>1486</v>
      </c>
      <c r="F10" s="727" t="s">
        <v>1487</v>
      </c>
      <c r="G10" s="727" t="s">
        <v>1488</v>
      </c>
      <c r="H10" s="731"/>
      <c r="I10" s="731"/>
      <c r="J10" s="727"/>
      <c r="K10" s="727"/>
      <c r="L10" s="731">
        <v>2</v>
      </c>
      <c r="M10" s="731">
        <v>74</v>
      </c>
      <c r="N10" s="727">
        <v>1</v>
      </c>
      <c r="O10" s="727">
        <v>37</v>
      </c>
      <c r="P10" s="731">
        <v>1</v>
      </c>
      <c r="Q10" s="731">
        <v>37</v>
      </c>
      <c r="R10" s="745">
        <v>0.5</v>
      </c>
      <c r="S10" s="732">
        <v>37</v>
      </c>
    </row>
    <row r="11" spans="1:19" ht="14.4" customHeight="1" x14ac:dyDescent="0.3">
      <c r="A11" s="726" t="s">
        <v>1423</v>
      </c>
      <c r="B11" s="727" t="s">
        <v>1424</v>
      </c>
      <c r="C11" s="727" t="s">
        <v>552</v>
      </c>
      <c r="D11" s="727" t="s">
        <v>1412</v>
      </c>
      <c r="E11" s="727" t="s">
        <v>1486</v>
      </c>
      <c r="F11" s="727" t="s">
        <v>1489</v>
      </c>
      <c r="G11" s="727" t="s">
        <v>1490</v>
      </c>
      <c r="H11" s="731"/>
      <c r="I11" s="731"/>
      <c r="J11" s="727"/>
      <c r="K11" s="727"/>
      <c r="L11" s="731">
        <v>1</v>
      </c>
      <c r="M11" s="731">
        <v>443</v>
      </c>
      <c r="N11" s="727">
        <v>1</v>
      </c>
      <c r="O11" s="727">
        <v>443</v>
      </c>
      <c r="P11" s="731">
        <v>2</v>
      </c>
      <c r="Q11" s="731">
        <v>888</v>
      </c>
      <c r="R11" s="745">
        <v>2.0045146726862302</v>
      </c>
      <c r="S11" s="732">
        <v>444</v>
      </c>
    </row>
    <row r="12" spans="1:19" ht="14.4" customHeight="1" x14ac:dyDescent="0.3">
      <c r="A12" s="726" t="s">
        <v>1423</v>
      </c>
      <c r="B12" s="727" t="s">
        <v>1424</v>
      </c>
      <c r="C12" s="727" t="s">
        <v>552</v>
      </c>
      <c r="D12" s="727" t="s">
        <v>1412</v>
      </c>
      <c r="E12" s="727" t="s">
        <v>1486</v>
      </c>
      <c r="F12" s="727" t="s">
        <v>1491</v>
      </c>
      <c r="G12" s="727" t="s">
        <v>1492</v>
      </c>
      <c r="H12" s="731">
        <v>1</v>
      </c>
      <c r="I12" s="731">
        <v>165</v>
      </c>
      <c r="J12" s="727">
        <v>0.31073446327683618</v>
      </c>
      <c r="K12" s="727">
        <v>165</v>
      </c>
      <c r="L12" s="731">
        <v>3</v>
      </c>
      <c r="M12" s="731">
        <v>531</v>
      </c>
      <c r="N12" s="727">
        <v>1</v>
      </c>
      <c r="O12" s="727">
        <v>177</v>
      </c>
      <c r="P12" s="731">
        <v>2</v>
      </c>
      <c r="Q12" s="731">
        <v>354</v>
      </c>
      <c r="R12" s="745">
        <v>0.66666666666666663</v>
      </c>
      <c r="S12" s="732">
        <v>177</v>
      </c>
    </row>
    <row r="13" spans="1:19" ht="14.4" customHeight="1" x14ac:dyDescent="0.3">
      <c r="A13" s="726" t="s">
        <v>1423</v>
      </c>
      <c r="B13" s="727" t="s">
        <v>1424</v>
      </c>
      <c r="C13" s="727" t="s">
        <v>552</v>
      </c>
      <c r="D13" s="727" t="s">
        <v>1412</v>
      </c>
      <c r="E13" s="727" t="s">
        <v>1486</v>
      </c>
      <c r="F13" s="727" t="s">
        <v>1524</v>
      </c>
      <c r="G13" s="727" t="s">
        <v>1525</v>
      </c>
      <c r="H13" s="731">
        <v>2</v>
      </c>
      <c r="I13" s="731">
        <v>3524</v>
      </c>
      <c r="J13" s="727">
        <v>0.1930958904109589</v>
      </c>
      <c r="K13" s="727">
        <v>1762</v>
      </c>
      <c r="L13" s="731">
        <v>10</v>
      </c>
      <c r="M13" s="731">
        <v>18250</v>
      </c>
      <c r="N13" s="727">
        <v>1</v>
      </c>
      <c r="O13" s="727">
        <v>1825</v>
      </c>
      <c r="P13" s="731">
        <v>12</v>
      </c>
      <c r="Q13" s="731">
        <v>21900</v>
      </c>
      <c r="R13" s="745">
        <v>1.2</v>
      </c>
      <c r="S13" s="732">
        <v>1825</v>
      </c>
    </row>
    <row r="14" spans="1:19" ht="14.4" customHeight="1" x14ac:dyDescent="0.3">
      <c r="A14" s="726" t="s">
        <v>1423</v>
      </c>
      <c r="B14" s="727" t="s">
        <v>1424</v>
      </c>
      <c r="C14" s="727" t="s">
        <v>552</v>
      </c>
      <c r="D14" s="727" t="s">
        <v>1412</v>
      </c>
      <c r="E14" s="727" t="s">
        <v>1486</v>
      </c>
      <c r="F14" s="727" t="s">
        <v>1530</v>
      </c>
      <c r="G14" s="727" t="s">
        <v>1531</v>
      </c>
      <c r="H14" s="731">
        <v>3</v>
      </c>
      <c r="I14" s="731">
        <v>0</v>
      </c>
      <c r="J14" s="727"/>
      <c r="K14" s="727">
        <v>0</v>
      </c>
      <c r="L14" s="731"/>
      <c r="M14" s="731"/>
      <c r="N14" s="727"/>
      <c r="O14" s="727"/>
      <c r="P14" s="731">
        <v>4</v>
      </c>
      <c r="Q14" s="731">
        <v>0</v>
      </c>
      <c r="R14" s="745"/>
      <c r="S14" s="732">
        <v>0</v>
      </c>
    </row>
    <row r="15" spans="1:19" ht="14.4" customHeight="1" x14ac:dyDescent="0.3">
      <c r="A15" s="726" t="s">
        <v>1423</v>
      </c>
      <c r="B15" s="727" t="s">
        <v>1424</v>
      </c>
      <c r="C15" s="727" t="s">
        <v>552</v>
      </c>
      <c r="D15" s="727" t="s">
        <v>1412</v>
      </c>
      <c r="E15" s="727" t="s">
        <v>1486</v>
      </c>
      <c r="F15" s="727" t="s">
        <v>1532</v>
      </c>
      <c r="G15" s="727" t="s">
        <v>1533</v>
      </c>
      <c r="H15" s="731">
        <v>978</v>
      </c>
      <c r="I15" s="731">
        <v>17099.989999999998</v>
      </c>
      <c r="J15" s="727">
        <v>170.99989999999997</v>
      </c>
      <c r="K15" s="727">
        <v>17.484652351738241</v>
      </c>
      <c r="L15" s="731">
        <v>3</v>
      </c>
      <c r="M15" s="731">
        <v>100</v>
      </c>
      <c r="N15" s="727">
        <v>1</v>
      </c>
      <c r="O15" s="727">
        <v>33.333333333333336</v>
      </c>
      <c r="P15" s="731">
        <v>1</v>
      </c>
      <c r="Q15" s="731">
        <v>33.33</v>
      </c>
      <c r="R15" s="745">
        <v>0.33329999999999999</v>
      </c>
      <c r="S15" s="732">
        <v>33.33</v>
      </c>
    </row>
    <row r="16" spans="1:19" ht="14.4" customHeight="1" x14ac:dyDescent="0.3">
      <c r="A16" s="726" t="s">
        <v>1423</v>
      </c>
      <c r="B16" s="727" t="s">
        <v>1424</v>
      </c>
      <c r="C16" s="727" t="s">
        <v>552</v>
      </c>
      <c r="D16" s="727" t="s">
        <v>1412</v>
      </c>
      <c r="E16" s="727" t="s">
        <v>1486</v>
      </c>
      <c r="F16" s="727" t="s">
        <v>1534</v>
      </c>
      <c r="G16" s="727" t="s">
        <v>1535</v>
      </c>
      <c r="H16" s="731">
        <v>1</v>
      </c>
      <c r="I16" s="731">
        <v>36</v>
      </c>
      <c r="J16" s="727">
        <v>0.32432432432432434</v>
      </c>
      <c r="K16" s="727">
        <v>36</v>
      </c>
      <c r="L16" s="731">
        <v>3</v>
      </c>
      <c r="M16" s="731">
        <v>111</v>
      </c>
      <c r="N16" s="727">
        <v>1</v>
      </c>
      <c r="O16" s="727">
        <v>37</v>
      </c>
      <c r="P16" s="731">
        <v>2</v>
      </c>
      <c r="Q16" s="731">
        <v>74</v>
      </c>
      <c r="R16" s="745">
        <v>0.66666666666666663</v>
      </c>
      <c r="S16" s="732">
        <v>37</v>
      </c>
    </row>
    <row r="17" spans="1:19" ht="14.4" customHeight="1" x14ac:dyDescent="0.3">
      <c r="A17" s="726" t="s">
        <v>1423</v>
      </c>
      <c r="B17" s="727" t="s">
        <v>1424</v>
      </c>
      <c r="C17" s="727" t="s">
        <v>552</v>
      </c>
      <c r="D17" s="727" t="s">
        <v>1412</v>
      </c>
      <c r="E17" s="727" t="s">
        <v>1486</v>
      </c>
      <c r="F17" s="727" t="s">
        <v>1536</v>
      </c>
      <c r="G17" s="727" t="s">
        <v>1537</v>
      </c>
      <c r="H17" s="731"/>
      <c r="I17" s="731"/>
      <c r="J17" s="727"/>
      <c r="K17" s="727"/>
      <c r="L17" s="731">
        <v>3</v>
      </c>
      <c r="M17" s="731">
        <v>1827</v>
      </c>
      <c r="N17" s="727">
        <v>1</v>
      </c>
      <c r="O17" s="727">
        <v>609</v>
      </c>
      <c r="P17" s="731">
        <v>4</v>
      </c>
      <c r="Q17" s="731">
        <v>2440</v>
      </c>
      <c r="R17" s="745">
        <v>1.3355227148330597</v>
      </c>
      <c r="S17" s="732">
        <v>610</v>
      </c>
    </row>
    <row r="18" spans="1:19" ht="14.4" customHeight="1" x14ac:dyDescent="0.3">
      <c r="A18" s="726" t="s">
        <v>1423</v>
      </c>
      <c r="B18" s="727" t="s">
        <v>1424</v>
      </c>
      <c r="C18" s="727" t="s">
        <v>552</v>
      </c>
      <c r="D18" s="727" t="s">
        <v>1412</v>
      </c>
      <c r="E18" s="727" t="s">
        <v>1486</v>
      </c>
      <c r="F18" s="727" t="s">
        <v>1542</v>
      </c>
      <c r="G18" s="727" t="s">
        <v>1543</v>
      </c>
      <c r="H18" s="731">
        <v>0</v>
      </c>
      <c r="I18" s="731">
        <v>0</v>
      </c>
      <c r="J18" s="727"/>
      <c r="K18" s="727"/>
      <c r="L18" s="731"/>
      <c r="M18" s="731"/>
      <c r="N18" s="727"/>
      <c r="O18" s="727"/>
      <c r="P18" s="731"/>
      <c r="Q18" s="731"/>
      <c r="R18" s="745"/>
      <c r="S18" s="732"/>
    </row>
    <row r="19" spans="1:19" ht="14.4" customHeight="1" x14ac:dyDescent="0.3">
      <c r="A19" s="726" t="s">
        <v>1423</v>
      </c>
      <c r="B19" s="727" t="s">
        <v>1424</v>
      </c>
      <c r="C19" s="727" t="s">
        <v>552</v>
      </c>
      <c r="D19" s="727" t="s">
        <v>1412</v>
      </c>
      <c r="E19" s="727" t="s">
        <v>1486</v>
      </c>
      <c r="F19" s="727" t="s">
        <v>1548</v>
      </c>
      <c r="G19" s="727" t="s">
        <v>1549</v>
      </c>
      <c r="H19" s="731"/>
      <c r="I19" s="731"/>
      <c r="J19" s="727"/>
      <c r="K19" s="727"/>
      <c r="L19" s="731"/>
      <c r="M19" s="731"/>
      <c r="N19" s="727"/>
      <c r="O19" s="727"/>
      <c r="P19" s="731">
        <v>1</v>
      </c>
      <c r="Q19" s="731">
        <v>2330</v>
      </c>
      <c r="R19" s="745"/>
      <c r="S19" s="732">
        <v>2330</v>
      </c>
    </row>
    <row r="20" spans="1:19" ht="14.4" customHeight="1" x14ac:dyDescent="0.3">
      <c r="A20" s="726" t="s">
        <v>1423</v>
      </c>
      <c r="B20" s="727" t="s">
        <v>1424</v>
      </c>
      <c r="C20" s="727" t="s">
        <v>552</v>
      </c>
      <c r="D20" s="727" t="s">
        <v>1412</v>
      </c>
      <c r="E20" s="727" t="s">
        <v>1486</v>
      </c>
      <c r="F20" s="727" t="s">
        <v>1550</v>
      </c>
      <c r="G20" s="727" t="s">
        <v>1551</v>
      </c>
      <c r="H20" s="731"/>
      <c r="I20" s="731"/>
      <c r="J20" s="727"/>
      <c r="K20" s="727"/>
      <c r="L20" s="731">
        <v>1</v>
      </c>
      <c r="M20" s="731">
        <v>2645</v>
      </c>
      <c r="N20" s="727">
        <v>1</v>
      </c>
      <c r="O20" s="727">
        <v>2645</v>
      </c>
      <c r="P20" s="731"/>
      <c r="Q20" s="731"/>
      <c r="R20" s="745"/>
      <c r="S20" s="732"/>
    </row>
    <row r="21" spans="1:19" ht="14.4" customHeight="1" x14ac:dyDescent="0.3">
      <c r="A21" s="726" t="s">
        <v>1423</v>
      </c>
      <c r="B21" s="727" t="s">
        <v>1424</v>
      </c>
      <c r="C21" s="727" t="s">
        <v>552</v>
      </c>
      <c r="D21" s="727" t="s">
        <v>789</v>
      </c>
      <c r="E21" s="727" t="s">
        <v>1428</v>
      </c>
      <c r="F21" s="727" t="s">
        <v>1429</v>
      </c>
      <c r="G21" s="727" t="s">
        <v>1430</v>
      </c>
      <c r="H21" s="731">
        <v>900</v>
      </c>
      <c r="I21" s="731">
        <v>18729</v>
      </c>
      <c r="J21" s="727">
        <v>0.84972918823618016</v>
      </c>
      <c r="K21" s="727">
        <v>20.81</v>
      </c>
      <c r="L21" s="731">
        <v>1134</v>
      </c>
      <c r="M21" s="731">
        <v>22041.14</v>
      </c>
      <c r="N21" s="727">
        <v>1</v>
      </c>
      <c r="O21" s="727">
        <v>19.436631393298061</v>
      </c>
      <c r="P21" s="731"/>
      <c r="Q21" s="731"/>
      <c r="R21" s="745"/>
      <c r="S21" s="732"/>
    </row>
    <row r="22" spans="1:19" ht="14.4" customHeight="1" x14ac:dyDescent="0.3">
      <c r="A22" s="726" t="s">
        <v>1423</v>
      </c>
      <c r="B22" s="727" t="s">
        <v>1424</v>
      </c>
      <c r="C22" s="727" t="s">
        <v>552</v>
      </c>
      <c r="D22" s="727" t="s">
        <v>789</v>
      </c>
      <c r="E22" s="727" t="s">
        <v>1428</v>
      </c>
      <c r="F22" s="727" t="s">
        <v>1431</v>
      </c>
      <c r="G22" s="727" t="s">
        <v>1432</v>
      </c>
      <c r="H22" s="731">
        <v>1220</v>
      </c>
      <c r="I22" s="731">
        <v>2551.1999999999998</v>
      </c>
      <c r="J22" s="727">
        <v>0.26626589016218921</v>
      </c>
      <c r="K22" s="727">
        <v>2.0911475409836062</v>
      </c>
      <c r="L22" s="731">
        <v>3620</v>
      </c>
      <c r="M22" s="731">
        <v>9581.4</v>
      </c>
      <c r="N22" s="727">
        <v>1</v>
      </c>
      <c r="O22" s="727">
        <v>2.646795580110497</v>
      </c>
      <c r="P22" s="731">
        <v>1330</v>
      </c>
      <c r="Q22" s="731">
        <v>3442.9</v>
      </c>
      <c r="R22" s="745">
        <v>0.35933162168367883</v>
      </c>
      <c r="S22" s="732">
        <v>2.5886466165413533</v>
      </c>
    </row>
    <row r="23" spans="1:19" ht="14.4" customHeight="1" x14ac:dyDescent="0.3">
      <c r="A23" s="726" t="s">
        <v>1423</v>
      </c>
      <c r="B23" s="727" t="s">
        <v>1424</v>
      </c>
      <c r="C23" s="727" t="s">
        <v>552</v>
      </c>
      <c r="D23" s="727" t="s">
        <v>789</v>
      </c>
      <c r="E23" s="727" t="s">
        <v>1428</v>
      </c>
      <c r="F23" s="727" t="s">
        <v>1433</v>
      </c>
      <c r="G23" s="727" t="s">
        <v>1434</v>
      </c>
      <c r="H23" s="731">
        <v>4920</v>
      </c>
      <c r="I23" s="731">
        <v>24941.999999999996</v>
      </c>
      <c r="J23" s="727">
        <v>1.0303631181063326</v>
      </c>
      <c r="K23" s="727">
        <v>5.0695121951219502</v>
      </c>
      <c r="L23" s="731">
        <v>4580</v>
      </c>
      <c r="M23" s="731">
        <v>24207</v>
      </c>
      <c r="N23" s="727">
        <v>1</v>
      </c>
      <c r="O23" s="727">
        <v>5.2853711790393012</v>
      </c>
      <c r="P23" s="731">
        <v>3660</v>
      </c>
      <c r="Q23" s="731">
        <v>25625.999999999996</v>
      </c>
      <c r="R23" s="745">
        <v>1.0586194076093691</v>
      </c>
      <c r="S23" s="732">
        <v>7.0016393442622942</v>
      </c>
    </row>
    <row r="24" spans="1:19" ht="14.4" customHeight="1" x14ac:dyDescent="0.3">
      <c r="A24" s="726" t="s">
        <v>1423</v>
      </c>
      <c r="B24" s="727" t="s">
        <v>1424</v>
      </c>
      <c r="C24" s="727" t="s">
        <v>552</v>
      </c>
      <c r="D24" s="727" t="s">
        <v>789</v>
      </c>
      <c r="E24" s="727" t="s">
        <v>1428</v>
      </c>
      <c r="F24" s="727" t="s">
        <v>1439</v>
      </c>
      <c r="G24" s="727" t="s">
        <v>1440</v>
      </c>
      <c r="H24" s="731">
        <v>77122</v>
      </c>
      <c r="I24" s="731">
        <v>439631.73</v>
      </c>
      <c r="J24" s="727">
        <v>1.3702691140849039</v>
      </c>
      <c r="K24" s="727">
        <v>5.7004710718083036</v>
      </c>
      <c r="L24" s="731">
        <v>52620</v>
      </c>
      <c r="M24" s="731">
        <v>320836.05000000005</v>
      </c>
      <c r="N24" s="727">
        <v>1</v>
      </c>
      <c r="O24" s="727">
        <v>6.0972263397947559</v>
      </c>
      <c r="P24" s="731">
        <v>73949</v>
      </c>
      <c r="Q24" s="731">
        <v>391190.2100000002</v>
      </c>
      <c r="R24" s="745">
        <v>1.2192838367134871</v>
      </c>
      <c r="S24" s="732">
        <v>5.2900000000000027</v>
      </c>
    </row>
    <row r="25" spans="1:19" ht="14.4" customHeight="1" x14ac:dyDescent="0.3">
      <c r="A25" s="726" t="s">
        <v>1423</v>
      </c>
      <c r="B25" s="727" t="s">
        <v>1424</v>
      </c>
      <c r="C25" s="727" t="s">
        <v>552</v>
      </c>
      <c r="D25" s="727" t="s">
        <v>789</v>
      </c>
      <c r="E25" s="727" t="s">
        <v>1428</v>
      </c>
      <c r="F25" s="727" t="s">
        <v>1441</v>
      </c>
      <c r="G25" s="727" t="s">
        <v>1442</v>
      </c>
      <c r="H25" s="731">
        <v>464.7</v>
      </c>
      <c r="I25" s="731">
        <v>3891.8700000000003</v>
      </c>
      <c r="J25" s="727">
        <v>1.0158622849834253</v>
      </c>
      <c r="K25" s="727">
        <v>8.3750161394448046</v>
      </c>
      <c r="L25" s="731">
        <v>421</v>
      </c>
      <c r="M25" s="731">
        <v>3831.1</v>
      </c>
      <c r="N25" s="727">
        <v>1</v>
      </c>
      <c r="O25" s="727">
        <v>9.1</v>
      </c>
      <c r="P25" s="731">
        <v>602.1</v>
      </c>
      <c r="Q25" s="731">
        <v>5503.19</v>
      </c>
      <c r="R25" s="745">
        <v>1.4364516718435958</v>
      </c>
      <c r="S25" s="732">
        <v>9.1399933565852844</v>
      </c>
    </row>
    <row r="26" spans="1:19" ht="14.4" customHeight="1" x14ac:dyDescent="0.3">
      <c r="A26" s="726" t="s">
        <v>1423</v>
      </c>
      <c r="B26" s="727" t="s">
        <v>1424</v>
      </c>
      <c r="C26" s="727" t="s">
        <v>552</v>
      </c>
      <c r="D26" s="727" t="s">
        <v>789</v>
      </c>
      <c r="E26" s="727" t="s">
        <v>1428</v>
      </c>
      <c r="F26" s="727" t="s">
        <v>1443</v>
      </c>
      <c r="G26" s="727" t="s">
        <v>1444</v>
      </c>
      <c r="H26" s="731">
        <v>620</v>
      </c>
      <c r="I26" s="731">
        <v>4991</v>
      </c>
      <c r="J26" s="727"/>
      <c r="K26" s="727">
        <v>8.0500000000000007</v>
      </c>
      <c r="L26" s="731"/>
      <c r="M26" s="731"/>
      <c r="N26" s="727"/>
      <c r="O26" s="727"/>
      <c r="P26" s="731"/>
      <c r="Q26" s="731"/>
      <c r="R26" s="745"/>
      <c r="S26" s="732"/>
    </row>
    <row r="27" spans="1:19" ht="14.4" customHeight="1" x14ac:dyDescent="0.3">
      <c r="A27" s="726" t="s">
        <v>1423</v>
      </c>
      <c r="B27" s="727" t="s">
        <v>1424</v>
      </c>
      <c r="C27" s="727" t="s">
        <v>552</v>
      </c>
      <c r="D27" s="727" t="s">
        <v>789</v>
      </c>
      <c r="E27" s="727" t="s">
        <v>1428</v>
      </c>
      <c r="F27" s="727" t="s">
        <v>1445</v>
      </c>
      <c r="G27" s="727" t="s">
        <v>1446</v>
      </c>
      <c r="H27" s="731">
        <v>2381.4</v>
      </c>
      <c r="I27" s="731">
        <v>22477.160000000003</v>
      </c>
      <c r="J27" s="727">
        <v>1.9739524786420866</v>
      </c>
      <c r="K27" s="727">
        <v>9.4386327370454364</v>
      </c>
      <c r="L27" s="731">
        <v>1112</v>
      </c>
      <c r="M27" s="731">
        <v>11386.880000000001</v>
      </c>
      <c r="N27" s="727">
        <v>1</v>
      </c>
      <c r="O27" s="727">
        <v>10.24</v>
      </c>
      <c r="P27" s="731">
        <v>684</v>
      </c>
      <c r="Q27" s="731">
        <v>6937.32</v>
      </c>
      <c r="R27" s="745">
        <v>0.60923800022482011</v>
      </c>
      <c r="S27" s="732">
        <v>10.142280701754386</v>
      </c>
    </row>
    <row r="28" spans="1:19" ht="14.4" customHeight="1" x14ac:dyDescent="0.3">
      <c r="A28" s="726" t="s">
        <v>1423</v>
      </c>
      <c r="B28" s="727" t="s">
        <v>1424</v>
      </c>
      <c r="C28" s="727" t="s">
        <v>552</v>
      </c>
      <c r="D28" s="727" t="s">
        <v>789</v>
      </c>
      <c r="E28" s="727" t="s">
        <v>1428</v>
      </c>
      <c r="F28" s="727" t="s">
        <v>1447</v>
      </c>
      <c r="G28" s="727" t="s">
        <v>1448</v>
      </c>
      <c r="H28" s="731">
        <v>1250</v>
      </c>
      <c r="I28" s="731">
        <v>23512.5</v>
      </c>
      <c r="J28" s="727">
        <v>0.74899655963302747</v>
      </c>
      <c r="K28" s="727">
        <v>18.809999999999999</v>
      </c>
      <c r="L28" s="731">
        <v>1600</v>
      </c>
      <c r="M28" s="731">
        <v>31392</v>
      </c>
      <c r="N28" s="727">
        <v>1</v>
      </c>
      <c r="O28" s="727">
        <v>19.62</v>
      </c>
      <c r="P28" s="731"/>
      <c r="Q28" s="731"/>
      <c r="R28" s="745"/>
      <c r="S28" s="732"/>
    </row>
    <row r="29" spans="1:19" ht="14.4" customHeight="1" x14ac:dyDescent="0.3">
      <c r="A29" s="726" t="s">
        <v>1423</v>
      </c>
      <c r="B29" s="727" t="s">
        <v>1424</v>
      </c>
      <c r="C29" s="727" t="s">
        <v>552</v>
      </c>
      <c r="D29" s="727" t="s">
        <v>789</v>
      </c>
      <c r="E29" s="727" t="s">
        <v>1428</v>
      </c>
      <c r="F29" s="727" t="s">
        <v>1449</v>
      </c>
      <c r="G29" s="727" t="s">
        <v>1450</v>
      </c>
      <c r="H29" s="731"/>
      <c r="I29" s="731"/>
      <c r="J29" s="727"/>
      <c r="K29" s="727"/>
      <c r="L29" s="731">
        <v>1.97</v>
      </c>
      <c r="M29" s="731">
        <v>88.21</v>
      </c>
      <c r="N29" s="727">
        <v>1</v>
      </c>
      <c r="O29" s="727">
        <v>44.776649746192888</v>
      </c>
      <c r="P29" s="731"/>
      <c r="Q29" s="731"/>
      <c r="R29" s="745"/>
      <c r="S29" s="732"/>
    </row>
    <row r="30" spans="1:19" ht="14.4" customHeight="1" x14ac:dyDescent="0.3">
      <c r="A30" s="726" t="s">
        <v>1423</v>
      </c>
      <c r="B30" s="727" t="s">
        <v>1424</v>
      </c>
      <c r="C30" s="727" t="s">
        <v>552</v>
      </c>
      <c r="D30" s="727" t="s">
        <v>789</v>
      </c>
      <c r="E30" s="727" t="s">
        <v>1428</v>
      </c>
      <c r="F30" s="727" t="s">
        <v>1453</v>
      </c>
      <c r="G30" s="727" t="s">
        <v>1454</v>
      </c>
      <c r="H30" s="731">
        <v>5242</v>
      </c>
      <c r="I30" s="731">
        <v>103508.36</v>
      </c>
      <c r="J30" s="727">
        <v>0.7784860383976967</v>
      </c>
      <c r="K30" s="727">
        <v>19.745967188096145</v>
      </c>
      <c r="L30" s="731">
        <v>6535</v>
      </c>
      <c r="M30" s="731">
        <v>132961.1</v>
      </c>
      <c r="N30" s="727">
        <v>1</v>
      </c>
      <c r="O30" s="727">
        <v>20.34599846977812</v>
      </c>
      <c r="P30" s="731">
        <v>1540</v>
      </c>
      <c r="Q30" s="731">
        <v>31462.2</v>
      </c>
      <c r="R30" s="745">
        <v>0.23662710371680137</v>
      </c>
      <c r="S30" s="732">
        <v>20.43</v>
      </c>
    </row>
    <row r="31" spans="1:19" ht="14.4" customHeight="1" x14ac:dyDescent="0.3">
      <c r="A31" s="726" t="s">
        <v>1423</v>
      </c>
      <c r="B31" s="727" t="s">
        <v>1424</v>
      </c>
      <c r="C31" s="727" t="s">
        <v>552</v>
      </c>
      <c r="D31" s="727" t="s">
        <v>789</v>
      </c>
      <c r="E31" s="727" t="s">
        <v>1428</v>
      </c>
      <c r="F31" s="727" t="s">
        <v>1455</v>
      </c>
      <c r="G31" s="727" t="s">
        <v>1456</v>
      </c>
      <c r="H31" s="731">
        <v>2.6</v>
      </c>
      <c r="I31" s="731">
        <v>3718.49</v>
      </c>
      <c r="J31" s="727"/>
      <c r="K31" s="727">
        <v>1430.1884615384613</v>
      </c>
      <c r="L31" s="731"/>
      <c r="M31" s="731"/>
      <c r="N31" s="727"/>
      <c r="O31" s="727"/>
      <c r="P31" s="731"/>
      <c r="Q31" s="731"/>
      <c r="R31" s="745"/>
      <c r="S31" s="732"/>
    </row>
    <row r="32" spans="1:19" ht="14.4" customHeight="1" x14ac:dyDescent="0.3">
      <c r="A32" s="726" t="s">
        <v>1423</v>
      </c>
      <c r="B32" s="727" t="s">
        <v>1424</v>
      </c>
      <c r="C32" s="727" t="s">
        <v>552</v>
      </c>
      <c r="D32" s="727" t="s">
        <v>789</v>
      </c>
      <c r="E32" s="727" t="s">
        <v>1428</v>
      </c>
      <c r="F32" s="727" t="s">
        <v>1457</v>
      </c>
      <c r="G32" s="727" t="s">
        <v>1458</v>
      </c>
      <c r="H32" s="731"/>
      <c r="I32" s="731"/>
      <c r="J32" s="727"/>
      <c r="K32" s="727"/>
      <c r="L32" s="731">
        <v>6</v>
      </c>
      <c r="M32" s="731">
        <v>23910.6</v>
      </c>
      <c r="N32" s="727">
        <v>1</v>
      </c>
      <c r="O32" s="727">
        <v>3985.1</v>
      </c>
      <c r="P32" s="731"/>
      <c r="Q32" s="731"/>
      <c r="R32" s="745"/>
      <c r="S32" s="732"/>
    </row>
    <row r="33" spans="1:19" ht="14.4" customHeight="1" x14ac:dyDescent="0.3">
      <c r="A33" s="726" t="s">
        <v>1423</v>
      </c>
      <c r="B33" s="727" t="s">
        <v>1424</v>
      </c>
      <c r="C33" s="727" t="s">
        <v>552</v>
      </c>
      <c r="D33" s="727" t="s">
        <v>789</v>
      </c>
      <c r="E33" s="727" t="s">
        <v>1428</v>
      </c>
      <c r="F33" s="727" t="s">
        <v>1459</v>
      </c>
      <c r="G33" s="727" t="s">
        <v>1460</v>
      </c>
      <c r="H33" s="731">
        <v>16</v>
      </c>
      <c r="I33" s="731">
        <v>34919.62000000001</v>
      </c>
      <c r="J33" s="727">
        <v>1.008659196576299</v>
      </c>
      <c r="K33" s="727">
        <v>2182.4762500000006</v>
      </c>
      <c r="L33" s="731">
        <v>16</v>
      </c>
      <c r="M33" s="731">
        <v>34619.839999999989</v>
      </c>
      <c r="N33" s="727">
        <v>1</v>
      </c>
      <c r="O33" s="727">
        <v>2163.7399999999993</v>
      </c>
      <c r="P33" s="731">
        <v>13</v>
      </c>
      <c r="Q33" s="731">
        <v>25826.450000000004</v>
      </c>
      <c r="R33" s="745">
        <v>0.7460014257720432</v>
      </c>
      <c r="S33" s="732">
        <v>1986.6500000000003</v>
      </c>
    </row>
    <row r="34" spans="1:19" ht="14.4" customHeight="1" x14ac:dyDescent="0.3">
      <c r="A34" s="726" t="s">
        <v>1423</v>
      </c>
      <c r="B34" s="727" t="s">
        <v>1424</v>
      </c>
      <c r="C34" s="727" t="s">
        <v>552</v>
      </c>
      <c r="D34" s="727" t="s">
        <v>789</v>
      </c>
      <c r="E34" s="727" t="s">
        <v>1428</v>
      </c>
      <c r="F34" s="727" t="s">
        <v>1461</v>
      </c>
      <c r="G34" s="727" t="s">
        <v>1462</v>
      </c>
      <c r="H34" s="731">
        <v>254</v>
      </c>
      <c r="I34" s="731">
        <v>60477.4</v>
      </c>
      <c r="J34" s="727"/>
      <c r="K34" s="727">
        <v>238.1</v>
      </c>
      <c r="L34" s="731"/>
      <c r="M34" s="731"/>
      <c r="N34" s="727"/>
      <c r="O34" s="727"/>
      <c r="P34" s="731"/>
      <c r="Q34" s="731"/>
      <c r="R34" s="745"/>
      <c r="S34" s="732"/>
    </row>
    <row r="35" spans="1:19" ht="14.4" customHeight="1" x14ac:dyDescent="0.3">
      <c r="A35" s="726" t="s">
        <v>1423</v>
      </c>
      <c r="B35" s="727" t="s">
        <v>1424</v>
      </c>
      <c r="C35" s="727" t="s">
        <v>552</v>
      </c>
      <c r="D35" s="727" t="s">
        <v>789</v>
      </c>
      <c r="E35" s="727" t="s">
        <v>1428</v>
      </c>
      <c r="F35" s="727" t="s">
        <v>1463</v>
      </c>
      <c r="G35" s="727" t="s">
        <v>1464</v>
      </c>
      <c r="H35" s="731">
        <v>129870</v>
      </c>
      <c r="I35" s="731">
        <v>441928.98000000004</v>
      </c>
      <c r="J35" s="727">
        <v>0.67438487360072785</v>
      </c>
      <c r="K35" s="727">
        <v>3.402856548856549</v>
      </c>
      <c r="L35" s="731">
        <v>160501</v>
      </c>
      <c r="M35" s="731">
        <v>655306.78000000014</v>
      </c>
      <c r="N35" s="727">
        <v>1</v>
      </c>
      <c r="O35" s="727">
        <v>4.0828828480819439</v>
      </c>
      <c r="P35" s="731">
        <v>98472</v>
      </c>
      <c r="Q35" s="731">
        <v>370943.52000000008</v>
      </c>
      <c r="R35" s="745">
        <v>0.56606086083833895</v>
      </c>
      <c r="S35" s="732">
        <v>3.7669948817938104</v>
      </c>
    </row>
    <row r="36" spans="1:19" ht="14.4" customHeight="1" x14ac:dyDescent="0.3">
      <c r="A36" s="726" t="s">
        <v>1423</v>
      </c>
      <c r="B36" s="727" t="s">
        <v>1424</v>
      </c>
      <c r="C36" s="727" t="s">
        <v>552</v>
      </c>
      <c r="D36" s="727" t="s">
        <v>789</v>
      </c>
      <c r="E36" s="727" t="s">
        <v>1428</v>
      </c>
      <c r="F36" s="727" t="s">
        <v>1471</v>
      </c>
      <c r="G36" s="727" t="s">
        <v>1472</v>
      </c>
      <c r="H36" s="731">
        <v>481</v>
      </c>
      <c r="I36" s="731">
        <v>81043.69</v>
      </c>
      <c r="J36" s="727">
        <v>1.5010142126831407</v>
      </c>
      <c r="K36" s="727">
        <v>168.49</v>
      </c>
      <c r="L36" s="731">
        <v>333</v>
      </c>
      <c r="M36" s="731">
        <v>53992.62</v>
      </c>
      <c r="N36" s="727">
        <v>1</v>
      </c>
      <c r="O36" s="727">
        <v>162.14000000000001</v>
      </c>
      <c r="P36" s="731"/>
      <c r="Q36" s="731"/>
      <c r="R36" s="745"/>
      <c r="S36" s="732"/>
    </row>
    <row r="37" spans="1:19" ht="14.4" customHeight="1" x14ac:dyDescent="0.3">
      <c r="A37" s="726" t="s">
        <v>1423</v>
      </c>
      <c r="B37" s="727" t="s">
        <v>1424</v>
      </c>
      <c r="C37" s="727" t="s">
        <v>552</v>
      </c>
      <c r="D37" s="727" t="s">
        <v>789</v>
      </c>
      <c r="E37" s="727" t="s">
        <v>1428</v>
      </c>
      <c r="F37" s="727" t="s">
        <v>1473</v>
      </c>
      <c r="G37" s="727" t="s">
        <v>1474</v>
      </c>
      <c r="H37" s="731">
        <v>1200</v>
      </c>
      <c r="I37" s="731">
        <v>24108</v>
      </c>
      <c r="J37" s="727">
        <v>0.52122024517328602</v>
      </c>
      <c r="K37" s="727">
        <v>20.09</v>
      </c>
      <c r="L37" s="731">
        <v>2300</v>
      </c>
      <c r="M37" s="731">
        <v>46253</v>
      </c>
      <c r="N37" s="727">
        <v>1</v>
      </c>
      <c r="O37" s="727">
        <v>20.11</v>
      </c>
      <c r="P37" s="731">
        <v>4190</v>
      </c>
      <c r="Q37" s="731">
        <v>84637.3</v>
      </c>
      <c r="R37" s="745">
        <v>1.829876980952587</v>
      </c>
      <c r="S37" s="732">
        <v>20.19983293556086</v>
      </c>
    </row>
    <row r="38" spans="1:19" ht="14.4" customHeight="1" x14ac:dyDescent="0.3">
      <c r="A38" s="726" t="s">
        <v>1423</v>
      </c>
      <c r="B38" s="727" t="s">
        <v>1424</v>
      </c>
      <c r="C38" s="727" t="s">
        <v>552</v>
      </c>
      <c r="D38" s="727" t="s">
        <v>789</v>
      </c>
      <c r="E38" s="727" t="s">
        <v>1428</v>
      </c>
      <c r="F38" s="727" t="s">
        <v>1426</v>
      </c>
      <c r="G38" s="727"/>
      <c r="H38" s="731">
        <v>1401</v>
      </c>
      <c r="I38" s="731">
        <v>32453.02</v>
      </c>
      <c r="J38" s="727">
        <v>1.3691524279627052</v>
      </c>
      <c r="K38" s="727">
        <v>23.164182726623839</v>
      </c>
      <c r="L38" s="731">
        <v>1400.5</v>
      </c>
      <c r="M38" s="731">
        <v>23703</v>
      </c>
      <c r="N38" s="727">
        <v>1</v>
      </c>
      <c r="O38" s="727">
        <v>16.924669760799713</v>
      </c>
      <c r="P38" s="731"/>
      <c r="Q38" s="731"/>
      <c r="R38" s="745"/>
      <c r="S38" s="732"/>
    </row>
    <row r="39" spans="1:19" ht="14.4" customHeight="1" x14ac:dyDescent="0.3">
      <c r="A39" s="726" t="s">
        <v>1423</v>
      </c>
      <c r="B39" s="727" t="s">
        <v>1424</v>
      </c>
      <c r="C39" s="727" t="s">
        <v>552</v>
      </c>
      <c r="D39" s="727" t="s">
        <v>789</v>
      </c>
      <c r="E39" s="727" t="s">
        <v>1428</v>
      </c>
      <c r="F39" s="727" t="s">
        <v>1475</v>
      </c>
      <c r="G39" s="727" t="s">
        <v>1476</v>
      </c>
      <c r="H39" s="731">
        <v>500</v>
      </c>
      <c r="I39" s="731">
        <v>2845</v>
      </c>
      <c r="J39" s="727"/>
      <c r="K39" s="727">
        <v>5.69</v>
      </c>
      <c r="L39" s="731"/>
      <c r="M39" s="731"/>
      <c r="N39" s="727"/>
      <c r="O39" s="727"/>
      <c r="P39" s="731"/>
      <c r="Q39" s="731"/>
      <c r="R39" s="745"/>
      <c r="S39" s="732"/>
    </row>
    <row r="40" spans="1:19" ht="14.4" customHeight="1" x14ac:dyDescent="0.3">
      <c r="A40" s="726" t="s">
        <v>1423</v>
      </c>
      <c r="B40" s="727" t="s">
        <v>1424</v>
      </c>
      <c r="C40" s="727" t="s">
        <v>552</v>
      </c>
      <c r="D40" s="727" t="s">
        <v>789</v>
      </c>
      <c r="E40" s="727" t="s">
        <v>1428</v>
      </c>
      <c r="F40" s="727" t="s">
        <v>1477</v>
      </c>
      <c r="G40" s="727" t="s">
        <v>1478</v>
      </c>
      <c r="H40" s="731">
        <v>1</v>
      </c>
      <c r="I40" s="731">
        <v>51.56</v>
      </c>
      <c r="J40" s="727">
        <v>0.44952048823016566</v>
      </c>
      <c r="K40" s="727">
        <v>51.56</v>
      </c>
      <c r="L40" s="731">
        <v>2</v>
      </c>
      <c r="M40" s="731">
        <v>114.7</v>
      </c>
      <c r="N40" s="727">
        <v>1</v>
      </c>
      <c r="O40" s="727">
        <v>57.35</v>
      </c>
      <c r="P40" s="731"/>
      <c r="Q40" s="731"/>
      <c r="R40" s="745"/>
      <c r="S40" s="732"/>
    </row>
    <row r="41" spans="1:19" ht="14.4" customHeight="1" x14ac:dyDescent="0.3">
      <c r="A41" s="726" t="s">
        <v>1423</v>
      </c>
      <c r="B41" s="727" t="s">
        <v>1424</v>
      </c>
      <c r="C41" s="727" t="s">
        <v>552</v>
      </c>
      <c r="D41" s="727" t="s">
        <v>789</v>
      </c>
      <c r="E41" s="727" t="s">
        <v>1428</v>
      </c>
      <c r="F41" s="727" t="s">
        <v>1479</v>
      </c>
      <c r="G41" s="727"/>
      <c r="H41" s="731">
        <v>1.5</v>
      </c>
      <c r="I41" s="731">
        <v>18609</v>
      </c>
      <c r="J41" s="727">
        <v>0.99999946262589989</v>
      </c>
      <c r="K41" s="727">
        <v>12406</v>
      </c>
      <c r="L41" s="731">
        <v>1.5</v>
      </c>
      <c r="M41" s="731">
        <v>18609.010000000002</v>
      </c>
      <c r="N41" s="727">
        <v>1</v>
      </c>
      <c r="O41" s="727">
        <v>12406.006666666668</v>
      </c>
      <c r="P41" s="731"/>
      <c r="Q41" s="731"/>
      <c r="R41" s="745"/>
      <c r="S41" s="732"/>
    </row>
    <row r="42" spans="1:19" ht="14.4" customHeight="1" x14ac:dyDescent="0.3">
      <c r="A42" s="726" t="s">
        <v>1423</v>
      </c>
      <c r="B42" s="727" t="s">
        <v>1424</v>
      </c>
      <c r="C42" s="727" t="s">
        <v>552</v>
      </c>
      <c r="D42" s="727" t="s">
        <v>789</v>
      </c>
      <c r="E42" s="727" t="s">
        <v>1428</v>
      </c>
      <c r="F42" s="727" t="s">
        <v>1482</v>
      </c>
      <c r="G42" s="727" t="s">
        <v>1483</v>
      </c>
      <c r="H42" s="731"/>
      <c r="I42" s="731"/>
      <c r="J42" s="727"/>
      <c r="K42" s="727"/>
      <c r="L42" s="731"/>
      <c r="M42" s="731"/>
      <c r="N42" s="727"/>
      <c r="O42" s="727"/>
      <c r="P42" s="731">
        <v>1530</v>
      </c>
      <c r="Q42" s="731">
        <v>30355.200000000001</v>
      </c>
      <c r="R42" s="745"/>
      <c r="S42" s="732">
        <v>19.84</v>
      </c>
    </row>
    <row r="43" spans="1:19" ht="14.4" customHeight="1" x14ac:dyDescent="0.3">
      <c r="A43" s="726" t="s">
        <v>1423</v>
      </c>
      <c r="B43" s="727" t="s">
        <v>1424</v>
      </c>
      <c r="C43" s="727" t="s">
        <v>552</v>
      </c>
      <c r="D43" s="727" t="s">
        <v>789</v>
      </c>
      <c r="E43" s="727" t="s">
        <v>1428</v>
      </c>
      <c r="F43" s="727" t="s">
        <v>1484</v>
      </c>
      <c r="G43" s="727" t="s">
        <v>1485</v>
      </c>
      <c r="H43" s="731"/>
      <c r="I43" s="731"/>
      <c r="J43" s="727"/>
      <c r="K43" s="727"/>
      <c r="L43" s="731"/>
      <c r="M43" s="731"/>
      <c r="N43" s="727"/>
      <c r="O43" s="727"/>
      <c r="P43" s="731">
        <v>700</v>
      </c>
      <c r="Q43" s="731">
        <v>14231</v>
      </c>
      <c r="R43" s="745"/>
      <c r="S43" s="732">
        <v>20.329999999999998</v>
      </c>
    </row>
    <row r="44" spans="1:19" ht="14.4" customHeight="1" x14ac:dyDescent="0.3">
      <c r="A44" s="726" t="s">
        <v>1423</v>
      </c>
      <c r="B44" s="727" t="s">
        <v>1424</v>
      </c>
      <c r="C44" s="727" t="s">
        <v>552</v>
      </c>
      <c r="D44" s="727" t="s">
        <v>789</v>
      </c>
      <c r="E44" s="727" t="s">
        <v>1486</v>
      </c>
      <c r="F44" s="727" t="s">
        <v>1487</v>
      </c>
      <c r="G44" s="727" t="s">
        <v>1488</v>
      </c>
      <c r="H44" s="731">
        <v>61</v>
      </c>
      <c r="I44" s="731">
        <v>2135</v>
      </c>
      <c r="J44" s="727">
        <v>0.77976625273922573</v>
      </c>
      <c r="K44" s="727">
        <v>35</v>
      </c>
      <c r="L44" s="731">
        <v>74</v>
      </c>
      <c r="M44" s="731">
        <v>2738</v>
      </c>
      <c r="N44" s="727">
        <v>1</v>
      </c>
      <c r="O44" s="727">
        <v>37</v>
      </c>
      <c r="P44" s="731">
        <v>56</v>
      </c>
      <c r="Q44" s="731">
        <v>2072</v>
      </c>
      <c r="R44" s="745">
        <v>0.7567567567567568</v>
      </c>
      <c r="S44" s="732">
        <v>37</v>
      </c>
    </row>
    <row r="45" spans="1:19" ht="14.4" customHeight="1" x14ac:dyDescent="0.3">
      <c r="A45" s="726" t="s">
        <v>1423</v>
      </c>
      <c r="B45" s="727" t="s">
        <v>1424</v>
      </c>
      <c r="C45" s="727" t="s">
        <v>552</v>
      </c>
      <c r="D45" s="727" t="s">
        <v>789</v>
      </c>
      <c r="E45" s="727" t="s">
        <v>1486</v>
      </c>
      <c r="F45" s="727" t="s">
        <v>1489</v>
      </c>
      <c r="G45" s="727" t="s">
        <v>1490</v>
      </c>
      <c r="H45" s="731">
        <v>22</v>
      </c>
      <c r="I45" s="731">
        <v>9328</v>
      </c>
      <c r="J45" s="727">
        <v>1.2386137299163458</v>
      </c>
      <c r="K45" s="727">
        <v>424</v>
      </c>
      <c r="L45" s="731">
        <v>17</v>
      </c>
      <c r="M45" s="731">
        <v>7531</v>
      </c>
      <c r="N45" s="727">
        <v>1</v>
      </c>
      <c r="O45" s="727">
        <v>443</v>
      </c>
      <c r="P45" s="731">
        <v>21</v>
      </c>
      <c r="Q45" s="731">
        <v>9324</v>
      </c>
      <c r="R45" s="745">
        <v>1.2380825919532599</v>
      </c>
      <c r="S45" s="732">
        <v>444</v>
      </c>
    </row>
    <row r="46" spans="1:19" ht="14.4" customHeight="1" x14ac:dyDescent="0.3">
      <c r="A46" s="726" t="s">
        <v>1423</v>
      </c>
      <c r="B46" s="727" t="s">
        <v>1424</v>
      </c>
      <c r="C46" s="727" t="s">
        <v>552</v>
      </c>
      <c r="D46" s="727" t="s">
        <v>789</v>
      </c>
      <c r="E46" s="727" t="s">
        <v>1486</v>
      </c>
      <c r="F46" s="727" t="s">
        <v>1491</v>
      </c>
      <c r="G46" s="727" t="s">
        <v>1492</v>
      </c>
      <c r="H46" s="731">
        <v>201</v>
      </c>
      <c r="I46" s="731">
        <v>33165</v>
      </c>
      <c r="J46" s="727">
        <v>1.0893772171856524</v>
      </c>
      <c r="K46" s="727">
        <v>165</v>
      </c>
      <c r="L46" s="731">
        <v>172</v>
      </c>
      <c r="M46" s="731">
        <v>30444</v>
      </c>
      <c r="N46" s="727">
        <v>1</v>
      </c>
      <c r="O46" s="727">
        <v>177</v>
      </c>
      <c r="P46" s="731">
        <v>127</v>
      </c>
      <c r="Q46" s="731">
        <v>22479</v>
      </c>
      <c r="R46" s="745">
        <v>0.73837209302325579</v>
      </c>
      <c r="S46" s="732">
        <v>177</v>
      </c>
    </row>
    <row r="47" spans="1:19" ht="14.4" customHeight="1" x14ac:dyDescent="0.3">
      <c r="A47" s="726" t="s">
        <v>1423</v>
      </c>
      <c r="B47" s="727" t="s">
        <v>1424</v>
      </c>
      <c r="C47" s="727" t="s">
        <v>552</v>
      </c>
      <c r="D47" s="727" t="s">
        <v>789</v>
      </c>
      <c r="E47" s="727" t="s">
        <v>1486</v>
      </c>
      <c r="F47" s="727" t="s">
        <v>1495</v>
      </c>
      <c r="G47" s="727" t="s">
        <v>1496</v>
      </c>
      <c r="H47" s="731">
        <v>6</v>
      </c>
      <c r="I47" s="731">
        <v>1812</v>
      </c>
      <c r="J47" s="727">
        <v>0.71226415094339623</v>
      </c>
      <c r="K47" s="727">
        <v>302</v>
      </c>
      <c r="L47" s="731">
        <v>8</v>
      </c>
      <c r="M47" s="731">
        <v>2544</v>
      </c>
      <c r="N47" s="727">
        <v>1</v>
      </c>
      <c r="O47" s="727">
        <v>318</v>
      </c>
      <c r="P47" s="731"/>
      <c r="Q47" s="731"/>
      <c r="R47" s="745"/>
      <c r="S47" s="732"/>
    </row>
    <row r="48" spans="1:19" ht="14.4" customHeight="1" x14ac:dyDescent="0.3">
      <c r="A48" s="726" t="s">
        <v>1423</v>
      </c>
      <c r="B48" s="727" t="s">
        <v>1424</v>
      </c>
      <c r="C48" s="727" t="s">
        <v>552</v>
      </c>
      <c r="D48" s="727" t="s">
        <v>789</v>
      </c>
      <c r="E48" s="727" t="s">
        <v>1486</v>
      </c>
      <c r="F48" s="727" t="s">
        <v>1500</v>
      </c>
      <c r="G48" s="727" t="s">
        <v>1501</v>
      </c>
      <c r="H48" s="731">
        <v>3</v>
      </c>
      <c r="I48" s="731">
        <v>5925</v>
      </c>
      <c r="J48" s="727">
        <v>0.48454367026496564</v>
      </c>
      <c r="K48" s="727">
        <v>1975</v>
      </c>
      <c r="L48" s="731">
        <v>6</v>
      </c>
      <c r="M48" s="731">
        <v>12228</v>
      </c>
      <c r="N48" s="727">
        <v>1</v>
      </c>
      <c r="O48" s="727">
        <v>2038</v>
      </c>
      <c r="P48" s="731">
        <v>2</v>
      </c>
      <c r="Q48" s="731">
        <v>4078</v>
      </c>
      <c r="R48" s="745">
        <v>0.3334968923781485</v>
      </c>
      <c r="S48" s="732">
        <v>2039</v>
      </c>
    </row>
    <row r="49" spans="1:19" ht="14.4" customHeight="1" x14ac:dyDescent="0.3">
      <c r="A49" s="726" t="s">
        <v>1423</v>
      </c>
      <c r="B49" s="727" t="s">
        <v>1424</v>
      </c>
      <c r="C49" s="727" t="s">
        <v>552</v>
      </c>
      <c r="D49" s="727" t="s">
        <v>789</v>
      </c>
      <c r="E49" s="727" t="s">
        <v>1486</v>
      </c>
      <c r="F49" s="727" t="s">
        <v>1504</v>
      </c>
      <c r="G49" s="727" t="s">
        <v>1505</v>
      </c>
      <c r="H49" s="731">
        <v>1</v>
      </c>
      <c r="I49" s="731">
        <v>643</v>
      </c>
      <c r="J49" s="727"/>
      <c r="K49" s="727">
        <v>643</v>
      </c>
      <c r="L49" s="731"/>
      <c r="M49" s="731"/>
      <c r="N49" s="727"/>
      <c r="O49" s="727"/>
      <c r="P49" s="731"/>
      <c r="Q49" s="731"/>
      <c r="R49" s="745"/>
      <c r="S49" s="732"/>
    </row>
    <row r="50" spans="1:19" ht="14.4" customHeight="1" x14ac:dyDescent="0.3">
      <c r="A50" s="726" t="s">
        <v>1423</v>
      </c>
      <c r="B50" s="727" t="s">
        <v>1424</v>
      </c>
      <c r="C50" s="727" t="s">
        <v>552</v>
      </c>
      <c r="D50" s="727" t="s">
        <v>789</v>
      </c>
      <c r="E50" s="727" t="s">
        <v>1486</v>
      </c>
      <c r="F50" s="727" t="s">
        <v>1508</v>
      </c>
      <c r="G50" s="727" t="s">
        <v>1509</v>
      </c>
      <c r="H50" s="731">
        <v>11</v>
      </c>
      <c r="I50" s="731">
        <v>15301</v>
      </c>
      <c r="J50" s="727">
        <v>3.5641742371302119</v>
      </c>
      <c r="K50" s="727">
        <v>1391</v>
      </c>
      <c r="L50" s="731">
        <v>3</v>
      </c>
      <c r="M50" s="731">
        <v>4293</v>
      </c>
      <c r="N50" s="727">
        <v>1</v>
      </c>
      <c r="O50" s="727">
        <v>1431</v>
      </c>
      <c r="P50" s="731">
        <v>12</v>
      </c>
      <c r="Q50" s="731">
        <v>17172</v>
      </c>
      <c r="R50" s="745">
        <v>4</v>
      </c>
      <c r="S50" s="732">
        <v>1431</v>
      </c>
    </row>
    <row r="51" spans="1:19" ht="14.4" customHeight="1" x14ac:dyDescent="0.3">
      <c r="A51" s="726" t="s">
        <v>1423</v>
      </c>
      <c r="B51" s="727" t="s">
        <v>1424</v>
      </c>
      <c r="C51" s="727" t="s">
        <v>552</v>
      </c>
      <c r="D51" s="727" t="s">
        <v>789</v>
      </c>
      <c r="E51" s="727" t="s">
        <v>1486</v>
      </c>
      <c r="F51" s="727" t="s">
        <v>1510</v>
      </c>
      <c r="G51" s="727" t="s">
        <v>1511</v>
      </c>
      <c r="H51" s="731">
        <v>43</v>
      </c>
      <c r="I51" s="731">
        <v>79507</v>
      </c>
      <c r="J51" s="727">
        <v>4.1583158995815896</v>
      </c>
      <c r="K51" s="727">
        <v>1849</v>
      </c>
      <c r="L51" s="731">
        <v>10</v>
      </c>
      <c r="M51" s="731">
        <v>19120</v>
      </c>
      <c r="N51" s="727">
        <v>1</v>
      </c>
      <c r="O51" s="727">
        <v>1912</v>
      </c>
      <c r="P51" s="731">
        <v>10</v>
      </c>
      <c r="Q51" s="731">
        <v>19120</v>
      </c>
      <c r="R51" s="745">
        <v>1</v>
      </c>
      <c r="S51" s="732">
        <v>1912</v>
      </c>
    </row>
    <row r="52" spans="1:19" ht="14.4" customHeight="1" x14ac:dyDescent="0.3">
      <c r="A52" s="726" t="s">
        <v>1423</v>
      </c>
      <c r="B52" s="727" t="s">
        <v>1424</v>
      </c>
      <c r="C52" s="727" t="s">
        <v>552</v>
      </c>
      <c r="D52" s="727" t="s">
        <v>789</v>
      </c>
      <c r="E52" s="727" t="s">
        <v>1486</v>
      </c>
      <c r="F52" s="727" t="s">
        <v>1512</v>
      </c>
      <c r="G52" s="727" t="s">
        <v>1513</v>
      </c>
      <c r="H52" s="731"/>
      <c r="I52" s="731"/>
      <c r="J52" s="727"/>
      <c r="K52" s="727"/>
      <c r="L52" s="731">
        <v>1</v>
      </c>
      <c r="M52" s="731">
        <v>1279</v>
      </c>
      <c r="N52" s="727">
        <v>1</v>
      </c>
      <c r="O52" s="727">
        <v>1279</v>
      </c>
      <c r="P52" s="731"/>
      <c r="Q52" s="731"/>
      <c r="R52" s="745"/>
      <c r="S52" s="732"/>
    </row>
    <row r="53" spans="1:19" ht="14.4" customHeight="1" x14ac:dyDescent="0.3">
      <c r="A53" s="726" t="s">
        <v>1423</v>
      </c>
      <c r="B53" s="727" t="s">
        <v>1424</v>
      </c>
      <c r="C53" s="727" t="s">
        <v>552</v>
      </c>
      <c r="D53" s="727" t="s">
        <v>789</v>
      </c>
      <c r="E53" s="727" t="s">
        <v>1486</v>
      </c>
      <c r="F53" s="727" t="s">
        <v>1514</v>
      </c>
      <c r="G53" s="727" t="s">
        <v>1515</v>
      </c>
      <c r="H53" s="731">
        <v>8</v>
      </c>
      <c r="I53" s="731">
        <v>9416</v>
      </c>
      <c r="J53" s="727">
        <v>0.36964629215247519</v>
      </c>
      <c r="K53" s="727">
        <v>1177</v>
      </c>
      <c r="L53" s="731">
        <v>21</v>
      </c>
      <c r="M53" s="731">
        <v>25473</v>
      </c>
      <c r="N53" s="727">
        <v>1</v>
      </c>
      <c r="O53" s="727">
        <v>1213</v>
      </c>
      <c r="P53" s="731">
        <v>11</v>
      </c>
      <c r="Q53" s="731">
        <v>13343</v>
      </c>
      <c r="R53" s="745">
        <v>0.52380952380952384</v>
      </c>
      <c r="S53" s="732">
        <v>1213</v>
      </c>
    </row>
    <row r="54" spans="1:19" ht="14.4" customHeight="1" x14ac:dyDescent="0.3">
      <c r="A54" s="726" t="s">
        <v>1423</v>
      </c>
      <c r="B54" s="727" t="s">
        <v>1424</v>
      </c>
      <c r="C54" s="727" t="s">
        <v>552</v>
      </c>
      <c r="D54" s="727" t="s">
        <v>789</v>
      </c>
      <c r="E54" s="727" t="s">
        <v>1486</v>
      </c>
      <c r="F54" s="727" t="s">
        <v>1518</v>
      </c>
      <c r="G54" s="727" t="s">
        <v>1519</v>
      </c>
      <c r="H54" s="731">
        <v>16</v>
      </c>
      <c r="I54" s="731">
        <v>10528</v>
      </c>
      <c r="J54" s="727">
        <v>0.96622613803230539</v>
      </c>
      <c r="K54" s="727">
        <v>658</v>
      </c>
      <c r="L54" s="731">
        <v>16</v>
      </c>
      <c r="M54" s="731">
        <v>10896</v>
      </c>
      <c r="N54" s="727">
        <v>1</v>
      </c>
      <c r="O54" s="727">
        <v>681</v>
      </c>
      <c r="P54" s="731">
        <v>13</v>
      </c>
      <c r="Q54" s="731">
        <v>8866</v>
      </c>
      <c r="R54" s="745">
        <v>0.81369309838472836</v>
      </c>
      <c r="S54" s="732">
        <v>682</v>
      </c>
    </row>
    <row r="55" spans="1:19" ht="14.4" customHeight="1" x14ac:dyDescent="0.3">
      <c r="A55" s="726" t="s">
        <v>1423</v>
      </c>
      <c r="B55" s="727" t="s">
        <v>1424</v>
      </c>
      <c r="C55" s="727" t="s">
        <v>552</v>
      </c>
      <c r="D55" s="727" t="s">
        <v>789</v>
      </c>
      <c r="E55" s="727" t="s">
        <v>1486</v>
      </c>
      <c r="F55" s="727" t="s">
        <v>1520</v>
      </c>
      <c r="G55" s="727" t="s">
        <v>1521</v>
      </c>
      <c r="H55" s="731">
        <v>12</v>
      </c>
      <c r="I55" s="731">
        <v>8268</v>
      </c>
      <c r="J55" s="727">
        <v>5.7737430167597763</v>
      </c>
      <c r="K55" s="727">
        <v>689</v>
      </c>
      <c r="L55" s="731">
        <v>2</v>
      </c>
      <c r="M55" s="731">
        <v>1432</v>
      </c>
      <c r="N55" s="727">
        <v>1</v>
      </c>
      <c r="O55" s="727">
        <v>716</v>
      </c>
      <c r="P55" s="731">
        <v>10</v>
      </c>
      <c r="Q55" s="731">
        <v>7170</v>
      </c>
      <c r="R55" s="745">
        <v>5.0069832402234633</v>
      </c>
      <c r="S55" s="732">
        <v>717</v>
      </c>
    </row>
    <row r="56" spans="1:19" ht="14.4" customHeight="1" x14ac:dyDescent="0.3">
      <c r="A56" s="726" t="s">
        <v>1423</v>
      </c>
      <c r="B56" s="727" t="s">
        <v>1424</v>
      </c>
      <c r="C56" s="727" t="s">
        <v>552</v>
      </c>
      <c r="D56" s="727" t="s">
        <v>789</v>
      </c>
      <c r="E56" s="727" t="s">
        <v>1486</v>
      </c>
      <c r="F56" s="727" t="s">
        <v>1522</v>
      </c>
      <c r="G56" s="727" t="s">
        <v>1523</v>
      </c>
      <c r="H56" s="731">
        <v>2</v>
      </c>
      <c r="I56" s="731">
        <v>5086</v>
      </c>
      <c r="J56" s="727">
        <v>0.96435343193022371</v>
      </c>
      <c r="K56" s="727">
        <v>2543</v>
      </c>
      <c r="L56" s="731">
        <v>2</v>
      </c>
      <c r="M56" s="731">
        <v>5274</v>
      </c>
      <c r="N56" s="727">
        <v>1</v>
      </c>
      <c r="O56" s="727">
        <v>2637</v>
      </c>
      <c r="P56" s="731">
        <v>1</v>
      </c>
      <c r="Q56" s="731">
        <v>2638</v>
      </c>
      <c r="R56" s="745">
        <v>0.50018960940462642</v>
      </c>
      <c r="S56" s="732">
        <v>2638</v>
      </c>
    </row>
    <row r="57" spans="1:19" ht="14.4" customHeight="1" x14ac:dyDescent="0.3">
      <c r="A57" s="726" t="s">
        <v>1423</v>
      </c>
      <c r="B57" s="727" t="s">
        <v>1424</v>
      </c>
      <c r="C57" s="727" t="s">
        <v>552</v>
      </c>
      <c r="D57" s="727" t="s">
        <v>789</v>
      </c>
      <c r="E57" s="727" t="s">
        <v>1486</v>
      </c>
      <c r="F57" s="727" t="s">
        <v>1524</v>
      </c>
      <c r="G57" s="727" t="s">
        <v>1525</v>
      </c>
      <c r="H57" s="731">
        <v>621</v>
      </c>
      <c r="I57" s="731">
        <v>1094202</v>
      </c>
      <c r="J57" s="727">
        <v>0.97016624551137121</v>
      </c>
      <c r="K57" s="727">
        <v>1762</v>
      </c>
      <c r="L57" s="731">
        <v>618</v>
      </c>
      <c r="M57" s="731">
        <v>1127850</v>
      </c>
      <c r="N57" s="727">
        <v>1</v>
      </c>
      <c r="O57" s="727">
        <v>1825</v>
      </c>
      <c r="P57" s="731">
        <v>519</v>
      </c>
      <c r="Q57" s="731">
        <v>947175</v>
      </c>
      <c r="R57" s="745">
        <v>0.83980582524271841</v>
      </c>
      <c r="S57" s="732">
        <v>1825</v>
      </c>
    </row>
    <row r="58" spans="1:19" ht="14.4" customHeight="1" x14ac:dyDescent="0.3">
      <c r="A58" s="726" t="s">
        <v>1423</v>
      </c>
      <c r="B58" s="727" t="s">
        <v>1424</v>
      </c>
      <c r="C58" s="727" t="s">
        <v>552</v>
      </c>
      <c r="D58" s="727" t="s">
        <v>789</v>
      </c>
      <c r="E58" s="727" t="s">
        <v>1486</v>
      </c>
      <c r="F58" s="727" t="s">
        <v>1526</v>
      </c>
      <c r="G58" s="727" t="s">
        <v>1527</v>
      </c>
      <c r="H58" s="731">
        <v>197</v>
      </c>
      <c r="I58" s="731">
        <v>81361</v>
      </c>
      <c r="J58" s="727">
        <v>1.4477303866616844</v>
      </c>
      <c r="K58" s="727">
        <v>413</v>
      </c>
      <c r="L58" s="731">
        <v>131</v>
      </c>
      <c r="M58" s="731">
        <v>56199</v>
      </c>
      <c r="N58" s="727">
        <v>1</v>
      </c>
      <c r="O58" s="727">
        <v>429</v>
      </c>
      <c r="P58" s="731">
        <v>183</v>
      </c>
      <c r="Q58" s="731">
        <v>78507</v>
      </c>
      <c r="R58" s="745">
        <v>1.3969465648854962</v>
      </c>
      <c r="S58" s="732">
        <v>429</v>
      </c>
    </row>
    <row r="59" spans="1:19" ht="14.4" customHeight="1" x14ac:dyDescent="0.3">
      <c r="A59" s="726" t="s">
        <v>1423</v>
      </c>
      <c r="B59" s="727" t="s">
        <v>1424</v>
      </c>
      <c r="C59" s="727" t="s">
        <v>552</v>
      </c>
      <c r="D59" s="727" t="s">
        <v>789</v>
      </c>
      <c r="E59" s="727" t="s">
        <v>1486</v>
      </c>
      <c r="F59" s="727" t="s">
        <v>1528</v>
      </c>
      <c r="G59" s="727" t="s">
        <v>1529</v>
      </c>
      <c r="H59" s="731"/>
      <c r="I59" s="731"/>
      <c r="J59" s="727"/>
      <c r="K59" s="727"/>
      <c r="L59" s="731">
        <v>14</v>
      </c>
      <c r="M59" s="731">
        <v>49252</v>
      </c>
      <c r="N59" s="727">
        <v>1</v>
      </c>
      <c r="O59" s="727">
        <v>3518</v>
      </c>
      <c r="P59" s="731">
        <v>19</v>
      </c>
      <c r="Q59" s="731">
        <v>66880</v>
      </c>
      <c r="R59" s="745">
        <v>1.3579143994152523</v>
      </c>
      <c r="S59" s="732">
        <v>3520</v>
      </c>
    </row>
    <row r="60" spans="1:19" ht="14.4" customHeight="1" x14ac:dyDescent="0.3">
      <c r="A60" s="726" t="s">
        <v>1423</v>
      </c>
      <c r="B60" s="727" t="s">
        <v>1424</v>
      </c>
      <c r="C60" s="727" t="s">
        <v>552</v>
      </c>
      <c r="D60" s="727" t="s">
        <v>789</v>
      </c>
      <c r="E60" s="727" t="s">
        <v>1486</v>
      </c>
      <c r="F60" s="727" t="s">
        <v>1532</v>
      </c>
      <c r="G60" s="727" t="s">
        <v>1533</v>
      </c>
      <c r="H60" s="731">
        <v>43</v>
      </c>
      <c r="I60" s="731">
        <v>1433.34</v>
      </c>
      <c r="J60" s="727">
        <v>0.23243301095565197</v>
      </c>
      <c r="K60" s="727">
        <v>33.333488372093022</v>
      </c>
      <c r="L60" s="731">
        <v>185</v>
      </c>
      <c r="M60" s="731">
        <v>6166.68</v>
      </c>
      <c r="N60" s="727">
        <v>1</v>
      </c>
      <c r="O60" s="727">
        <v>33.333405405405408</v>
      </c>
      <c r="P60" s="731">
        <v>114</v>
      </c>
      <c r="Q60" s="731">
        <v>3799.99</v>
      </c>
      <c r="R60" s="745">
        <v>0.61621326224159512</v>
      </c>
      <c r="S60" s="732">
        <v>33.333245614035086</v>
      </c>
    </row>
    <row r="61" spans="1:19" ht="14.4" customHeight="1" x14ac:dyDescent="0.3">
      <c r="A61" s="726" t="s">
        <v>1423</v>
      </c>
      <c r="B61" s="727" t="s">
        <v>1424</v>
      </c>
      <c r="C61" s="727" t="s">
        <v>552</v>
      </c>
      <c r="D61" s="727" t="s">
        <v>789</v>
      </c>
      <c r="E61" s="727" t="s">
        <v>1486</v>
      </c>
      <c r="F61" s="727" t="s">
        <v>1534</v>
      </c>
      <c r="G61" s="727" t="s">
        <v>1535</v>
      </c>
      <c r="H61" s="731">
        <v>201</v>
      </c>
      <c r="I61" s="731">
        <v>7236</v>
      </c>
      <c r="J61" s="727">
        <v>1.1370207416719045</v>
      </c>
      <c r="K61" s="727">
        <v>36</v>
      </c>
      <c r="L61" s="731">
        <v>172</v>
      </c>
      <c r="M61" s="731">
        <v>6364</v>
      </c>
      <c r="N61" s="727">
        <v>1</v>
      </c>
      <c r="O61" s="727">
        <v>37</v>
      </c>
      <c r="P61" s="731">
        <v>127</v>
      </c>
      <c r="Q61" s="731">
        <v>4699</v>
      </c>
      <c r="R61" s="745">
        <v>0.73837209302325579</v>
      </c>
      <c r="S61" s="732">
        <v>37</v>
      </c>
    </row>
    <row r="62" spans="1:19" ht="14.4" customHeight="1" x14ac:dyDescent="0.3">
      <c r="A62" s="726" t="s">
        <v>1423</v>
      </c>
      <c r="B62" s="727" t="s">
        <v>1424</v>
      </c>
      <c r="C62" s="727" t="s">
        <v>552</v>
      </c>
      <c r="D62" s="727" t="s">
        <v>789</v>
      </c>
      <c r="E62" s="727" t="s">
        <v>1486</v>
      </c>
      <c r="F62" s="727" t="s">
        <v>1536</v>
      </c>
      <c r="G62" s="727" t="s">
        <v>1537</v>
      </c>
      <c r="H62" s="731">
        <v>90</v>
      </c>
      <c r="I62" s="731">
        <v>52740</v>
      </c>
      <c r="J62" s="727">
        <v>1.5464461646727656</v>
      </c>
      <c r="K62" s="727">
        <v>586</v>
      </c>
      <c r="L62" s="731">
        <v>56</v>
      </c>
      <c r="M62" s="731">
        <v>34104</v>
      </c>
      <c r="N62" s="727">
        <v>1</v>
      </c>
      <c r="O62" s="727">
        <v>609</v>
      </c>
      <c r="P62" s="731">
        <v>75</v>
      </c>
      <c r="Q62" s="731">
        <v>45750</v>
      </c>
      <c r="R62" s="745">
        <v>1.341484869809993</v>
      </c>
      <c r="S62" s="732">
        <v>610</v>
      </c>
    </row>
    <row r="63" spans="1:19" ht="14.4" customHeight="1" x14ac:dyDescent="0.3">
      <c r="A63" s="726" t="s">
        <v>1423</v>
      </c>
      <c r="B63" s="727" t="s">
        <v>1424</v>
      </c>
      <c r="C63" s="727" t="s">
        <v>552</v>
      </c>
      <c r="D63" s="727" t="s">
        <v>789</v>
      </c>
      <c r="E63" s="727" t="s">
        <v>1486</v>
      </c>
      <c r="F63" s="727" t="s">
        <v>1540</v>
      </c>
      <c r="G63" s="727" t="s">
        <v>1541</v>
      </c>
      <c r="H63" s="731">
        <v>5</v>
      </c>
      <c r="I63" s="731">
        <v>2105</v>
      </c>
      <c r="J63" s="727">
        <v>0.30105835240274598</v>
      </c>
      <c r="K63" s="727">
        <v>421</v>
      </c>
      <c r="L63" s="731">
        <v>16</v>
      </c>
      <c r="M63" s="731">
        <v>6992</v>
      </c>
      <c r="N63" s="727">
        <v>1</v>
      </c>
      <c r="O63" s="727">
        <v>437</v>
      </c>
      <c r="P63" s="731">
        <v>6</v>
      </c>
      <c r="Q63" s="731">
        <v>2622</v>
      </c>
      <c r="R63" s="745">
        <v>0.375</v>
      </c>
      <c r="S63" s="732">
        <v>437</v>
      </c>
    </row>
    <row r="64" spans="1:19" ht="14.4" customHeight="1" x14ac:dyDescent="0.3">
      <c r="A64" s="726" t="s">
        <v>1423</v>
      </c>
      <c r="B64" s="727" t="s">
        <v>1424</v>
      </c>
      <c r="C64" s="727" t="s">
        <v>552</v>
      </c>
      <c r="D64" s="727" t="s">
        <v>789</v>
      </c>
      <c r="E64" s="727" t="s">
        <v>1486</v>
      </c>
      <c r="F64" s="727" t="s">
        <v>1544</v>
      </c>
      <c r="G64" s="727" t="s">
        <v>1545</v>
      </c>
      <c r="H64" s="731">
        <v>189</v>
      </c>
      <c r="I64" s="731">
        <v>244566</v>
      </c>
      <c r="J64" s="727">
        <v>0.79929798415562003</v>
      </c>
      <c r="K64" s="727">
        <v>1294</v>
      </c>
      <c r="L64" s="731">
        <v>228</v>
      </c>
      <c r="M64" s="731">
        <v>305976</v>
      </c>
      <c r="N64" s="727">
        <v>1</v>
      </c>
      <c r="O64" s="727">
        <v>1342</v>
      </c>
      <c r="P64" s="731">
        <v>138</v>
      </c>
      <c r="Q64" s="731">
        <v>185196</v>
      </c>
      <c r="R64" s="745">
        <v>0.60526315789473684</v>
      </c>
      <c r="S64" s="732">
        <v>1342</v>
      </c>
    </row>
    <row r="65" spans="1:19" ht="14.4" customHeight="1" x14ac:dyDescent="0.3">
      <c r="A65" s="726" t="s">
        <v>1423</v>
      </c>
      <c r="B65" s="727" t="s">
        <v>1424</v>
      </c>
      <c r="C65" s="727" t="s">
        <v>552</v>
      </c>
      <c r="D65" s="727" t="s">
        <v>789</v>
      </c>
      <c r="E65" s="727" t="s">
        <v>1486</v>
      </c>
      <c r="F65" s="727" t="s">
        <v>1546</v>
      </c>
      <c r="G65" s="727" t="s">
        <v>1547</v>
      </c>
      <c r="H65" s="731">
        <v>25</v>
      </c>
      <c r="I65" s="731">
        <v>12250</v>
      </c>
      <c r="J65" s="727">
        <v>0.89136287564578331</v>
      </c>
      <c r="K65" s="727">
        <v>490</v>
      </c>
      <c r="L65" s="731">
        <v>27</v>
      </c>
      <c r="M65" s="731">
        <v>13743</v>
      </c>
      <c r="N65" s="727">
        <v>1</v>
      </c>
      <c r="O65" s="727">
        <v>509</v>
      </c>
      <c r="P65" s="731">
        <v>20</v>
      </c>
      <c r="Q65" s="731">
        <v>10180</v>
      </c>
      <c r="R65" s="745">
        <v>0.7407407407407407</v>
      </c>
      <c r="S65" s="732">
        <v>509</v>
      </c>
    </row>
    <row r="66" spans="1:19" ht="14.4" customHeight="1" x14ac:dyDescent="0.3">
      <c r="A66" s="726" t="s">
        <v>1423</v>
      </c>
      <c r="B66" s="727" t="s">
        <v>1424</v>
      </c>
      <c r="C66" s="727" t="s">
        <v>552</v>
      </c>
      <c r="D66" s="727" t="s">
        <v>789</v>
      </c>
      <c r="E66" s="727" t="s">
        <v>1486</v>
      </c>
      <c r="F66" s="727" t="s">
        <v>1548</v>
      </c>
      <c r="G66" s="727" t="s">
        <v>1549</v>
      </c>
      <c r="H66" s="731">
        <v>10</v>
      </c>
      <c r="I66" s="731">
        <v>22580</v>
      </c>
      <c r="J66" s="727">
        <v>0.80792901102046655</v>
      </c>
      <c r="K66" s="727">
        <v>2258</v>
      </c>
      <c r="L66" s="731">
        <v>12</v>
      </c>
      <c r="M66" s="731">
        <v>27948</v>
      </c>
      <c r="N66" s="727">
        <v>1</v>
      </c>
      <c r="O66" s="727">
        <v>2329</v>
      </c>
      <c r="P66" s="731">
        <v>3</v>
      </c>
      <c r="Q66" s="731">
        <v>6990</v>
      </c>
      <c r="R66" s="745">
        <v>0.2501073422069558</v>
      </c>
      <c r="S66" s="732">
        <v>2330</v>
      </c>
    </row>
    <row r="67" spans="1:19" ht="14.4" customHeight="1" x14ac:dyDescent="0.3">
      <c r="A67" s="726" t="s">
        <v>1423</v>
      </c>
      <c r="B67" s="727" t="s">
        <v>1424</v>
      </c>
      <c r="C67" s="727" t="s">
        <v>552</v>
      </c>
      <c r="D67" s="727" t="s">
        <v>789</v>
      </c>
      <c r="E67" s="727" t="s">
        <v>1486</v>
      </c>
      <c r="F67" s="727" t="s">
        <v>1550</v>
      </c>
      <c r="G67" s="727" t="s">
        <v>1551</v>
      </c>
      <c r="H67" s="731">
        <v>12</v>
      </c>
      <c r="I67" s="731">
        <v>30612</v>
      </c>
      <c r="J67" s="727">
        <v>1.6533621388063733</v>
      </c>
      <c r="K67" s="727">
        <v>2551</v>
      </c>
      <c r="L67" s="731">
        <v>7</v>
      </c>
      <c r="M67" s="731">
        <v>18515</v>
      </c>
      <c r="N67" s="727">
        <v>1</v>
      </c>
      <c r="O67" s="727">
        <v>2645</v>
      </c>
      <c r="P67" s="731">
        <v>2</v>
      </c>
      <c r="Q67" s="731">
        <v>5292</v>
      </c>
      <c r="R67" s="745">
        <v>0.28582230623818528</v>
      </c>
      <c r="S67" s="732">
        <v>2646</v>
      </c>
    </row>
    <row r="68" spans="1:19" ht="14.4" customHeight="1" x14ac:dyDescent="0.3">
      <c r="A68" s="726" t="s">
        <v>1423</v>
      </c>
      <c r="B68" s="727" t="s">
        <v>1424</v>
      </c>
      <c r="C68" s="727" t="s">
        <v>552</v>
      </c>
      <c r="D68" s="727" t="s">
        <v>789</v>
      </c>
      <c r="E68" s="727" t="s">
        <v>1486</v>
      </c>
      <c r="F68" s="727" t="s">
        <v>1552</v>
      </c>
      <c r="G68" s="727" t="s">
        <v>1553</v>
      </c>
      <c r="H68" s="731">
        <v>2</v>
      </c>
      <c r="I68" s="731">
        <v>662</v>
      </c>
      <c r="J68" s="727">
        <v>0.14385049978270317</v>
      </c>
      <c r="K68" s="727">
        <v>331</v>
      </c>
      <c r="L68" s="731">
        <v>13</v>
      </c>
      <c r="M68" s="731">
        <v>4602</v>
      </c>
      <c r="N68" s="727">
        <v>1</v>
      </c>
      <c r="O68" s="727">
        <v>354</v>
      </c>
      <c r="P68" s="731">
        <v>6</v>
      </c>
      <c r="Q68" s="731">
        <v>2130</v>
      </c>
      <c r="R68" s="745">
        <v>0.46284224250325945</v>
      </c>
      <c r="S68" s="732">
        <v>355</v>
      </c>
    </row>
    <row r="69" spans="1:19" ht="14.4" customHeight="1" x14ac:dyDescent="0.3">
      <c r="A69" s="726" t="s">
        <v>1423</v>
      </c>
      <c r="B69" s="727" t="s">
        <v>1424</v>
      </c>
      <c r="C69" s="727" t="s">
        <v>552</v>
      </c>
      <c r="D69" s="727" t="s">
        <v>789</v>
      </c>
      <c r="E69" s="727" t="s">
        <v>1486</v>
      </c>
      <c r="F69" s="727" t="s">
        <v>1556</v>
      </c>
      <c r="G69" s="727" t="s">
        <v>1557</v>
      </c>
      <c r="H69" s="731"/>
      <c r="I69" s="731"/>
      <c r="J69" s="727"/>
      <c r="K69" s="727"/>
      <c r="L69" s="731">
        <v>1</v>
      </c>
      <c r="M69" s="731">
        <v>1034</v>
      </c>
      <c r="N69" s="727">
        <v>1</v>
      </c>
      <c r="O69" s="727">
        <v>1034</v>
      </c>
      <c r="P69" s="731"/>
      <c r="Q69" s="731"/>
      <c r="R69" s="745"/>
      <c r="S69" s="732"/>
    </row>
    <row r="70" spans="1:19" ht="14.4" customHeight="1" x14ac:dyDescent="0.3">
      <c r="A70" s="726" t="s">
        <v>1423</v>
      </c>
      <c r="B70" s="727" t="s">
        <v>1424</v>
      </c>
      <c r="C70" s="727" t="s">
        <v>552</v>
      </c>
      <c r="D70" s="727" t="s">
        <v>789</v>
      </c>
      <c r="E70" s="727" t="s">
        <v>1486</v>
      </c>
      <c r="F70" s="727" t="s">
        <v>1558</v>
      </c>
      <c r="G70" s="727" t="s">
        <v>1559</v>
      </c>
      <c r="H70" s="731"/>
      <c r="I70" s="731"/>
      <c r="J70" s="727"/>
      <c r="K70" s="727"/>
      <c r="L70" s="731">
        <v>1</v>
      </c>
      <c r="M70" s="731">
        <v>525</v>
      </c>
      <c r="N70" s="727">
        <v>1</v>
      </c>
      <c r="O70" s="727">
        <v>525</v>
      </c>
      <c r="P70" s="731">
        <v>1</v>
      </c>
      <c r="Q70" s="731">
        <v>525</v>
      </c>
      <c r="R70" s="745">
        <v>1</v>
      </c>
      <c r="S70" s="732">
        <v>525</v>
      </c>
    </row>
    <row r="71" spans="1:19" ht="14.4" customHeight="1" x14ac:dyDescent="0.3">
      <c r="A71" s="726" t="s">
        <v>1423</v>
      </c>
      <c r="B71" s="727" t="s">
        <v>1424</v>
      </c>
      <c r="C71" s="727" t="s">
        <v>552</v>
      </c>
      <c r="D71" s="727" t="s">
        <v>789</v>
      </c>
      <c r="E71" s="727" t="s">
        <v>1486</v>
      </c>
      <c r="F71" s="727" t="s">
        <v>1560</v>
      </c>
      <c r="G71" s="727" t="s">
        <v>1561</v>
      </c>
      <c r="H71" s="731">
        <v>1</v>
      </c>
      <c r="I71" s="731">
        <v>134</v>
      </c>
      <c r="J71" s="727"/>
      <c r="K71" s="727">
        <v>134</v>
      </c>
      <c r="L71" s="731"/>
      <c r="M71" s="731"/>
      <c r="N71" s="727"/>
      <c r="O71" s="727"/>
      <c r="P71" s="731"/>
      <c r="Q71" s="731"/>
      <c r="R71" s="745"/>
      <c r="S71" s="732"/>
    </row>
    <row r="72" spans="1:19" ht="14.4" customHeight="1" x14ac:dyDescent="0.3">
      <c r="A72" s="726" t="s">
        <v>1423</v>
      </c>
      <c r="B72" s="727" t="s">
        <v>1424</v>
      </c>
      <c r="C72" s="727" t="s">
        <v>552</v>
      </c>
      <c r="D72" s="727" t="s">
        <v>789</v>
      </c>
      <c r="E72" s="727" t="s">
        <v>1486</v>
      </c>
      <c r="F72" s="727" t="s">
        <v>1566</v>
      </c>
      <c r="G72" s="727" t="s">
        <v>1567</v>
      </c>
      <c r="H72" s="731"/>
      <c r="I72" s="731"/>
      <c r="J72" s="727"/>
      <c r="K72" s="727"/>
      <c r="L72" s="731">
        <v>12</v>
      </c>
      <c r="M72" s="731">
        <v>8616</v>
      </c>
      <c r="N72" s="727">
        <v>1</v>
      </c>
      <c r="O72" s="727">
        <v>718</v>
      </c>
      <c r="P72" s="731">
        <v>4</v>
      </c>
      <c r="Q72" s="731">
        <v>2876</v>
      </c>
      <c r="R72" s="745">
        <v>0.33379758588672237</v>
      </c>
      <c r="S72" s="732">
        <v>719</v>
      </c>
    </row>
    <row r="73" spans="1:19" ht="14.4" customHeight="1" x14ac:dyDescent="0.3">
      <c r="A73" s="726" t="s">
        <v>1423</v>
      </c>
      <c r="B73" s="727" t="s">
        <v>1424</v>
      </c>
      <c r="C73" s="727" t="s">
        <v>552</v>
      </c>
      <c r="D73" s="727" t="s">
        <v>789</v>
      </c>
      <c r="E73" s="727" t="s">
        <v>1486</v>
      </c>
      <c r="F73" s="727" t="s">
        <v>1568</v>
      </c>
      <c r="G73" s="727" t="s">
        <v>1569</v>
      </c>
      <c r="H73" s="731">
        <v>1</v>
      </c>
      <c r="I73" s="731">
        <v>1891</v>
      </c>
      <c r="J73" s="727"/>
      <c r="K73" s="727">
        <v>1891</v>
      </c>
      <c r="L73" s="731"/>
      <c r="M73" s="731"/>
      <c r="N73" s="727"/>
      <c r="O73" s="727"/>
      <c r="P73" s="731"/>
      <c r="Q73" s="731"/>
      <c r="R73" s="745"/>
      <c r="S73" s="732"/>
    </row>
    <row r="74" spans="1:19" ht="14.4" customHeight="1" x14ac:dyDescent="0.3">
      <c r="A74" s="726" t="s">
        <v>1423</v>
      </c>
      <c r="B74" s="727" t="s">
        <v>1424</v>
      </c>
      <c r="C74" s="727" t="s">
        <v>552</v>
      </c>
      <c r="D74" s="727" t="s">
        <v>1417</v>
      </c>
      <c r="E74" s="727" t="s">
        <v>1425</v>
      </c>
      <c r="F74" s="727" t="s">
        <v>1426</v>
      </c>
      <c r="G74" s="727" t="s">
        <v>1427</v>
      </c>
      <c r="H74" s="731">
        <v>700</v>
      </c>
      <c r="I74" s="731">
        <v>8750</v>
      </c>
      <c r="J74" s="727"/>
      <c r="K74" s="727">
        <v>12.5</v>
      </c>
      <c r="L74" s="731"/>
      <c r="M74" s="731"/>
      <c r="N74" s="727"/>
      <c r="O74" s="727"/>
      <c r="P74" s="731"/>
      <c r="Q74" s="731"/>
      <c r="R74" s="745"/>
      <c r="S74" s="732"/>
    </row>
    <row r="75" spans="1:19" ht="14.4" customHeight="1" x14ac:dyDescent="0.3">
      <c r="A75" s="726" t="s">
        <v>1423</v>
      </c>
      <c r="B75" s="727" t="s">
        <v>1424</v>
      </c>
      <c r="C75" s="727" t="s">
        <v>552</v>
      </c>
      <c r="D75" s="727" t="s">
        <v>1417</v>
      </c>
      <c r="E75" s="727" t="s">
        <v>1428</v>
      </c>
      <c r="F75" s="727" t="s">
        <v>1431</v>
      </c>
      <c r="G75" s="727" t="s">
        <v>1432</v>
      </c>
      <c r="H75" s="731">
        <v>3340</v>
      </c>
      <c r="I75" s="731">
        <v>6989.4000000000005</v>
      </c>
      <c r="J75" s="727">
        <v>2.9155299712176199</v>
      </c>
      <c r="K75" s="727">
        <v>2.0926347305389221</v>
      </c>
      <c r="L75" s="731">
        <v>1030</v>
      </c>
      <c r="M75" s="731">
        <v>2397.3000000000002</v>
      </c>
      <c r="N75" s="727">
        <v>1</v>
      </c>
      <c r="O75" s="727">
        <v>2.3274757281553398</v>
      </c>
      <c r="P75" s="731"/>
      <c r="Q75" s="731"/>
      <c r="R75" s="745"/>
      <c r="S75" s="732"/>
    </row>
    <row r="76" spans="1:19" ht="14.4" customHeight="1" x14ac:dyDescent="0.3">
      <c r="A76" s="726" t="s">
        <v>1423</v>
      </c>
      <c r="B76" s="727" t="s">
        <v>1424</v>
      </c>
      <c r="C76" s="727" t="s">
        <v>552</v>
      </c>
      <c r="D76" s="727" t="s">
        <v>1417</v>
      </c>
      <c r="E76" s="727" t="s">
        <v>1428</v>
      </c>
      <c r="F76" s="727" t="s">
        <v>1433</v>
      </c>
      <c r="G76" s="727" t="s">
        <v>1434</v>
      </c>
      <c r="H76" s="731">
        <v>7605</v>
      </c>
      <c r="I76" s="731">
        <v>37740.999999999993</v>
      </c>
      <c r="J76" s="727">
        <v>7.2613756613756602</v>
      </c>
      <c r="K76" s="727">
        <v>4.9626561472715309</v>
      </c>
      <c r="L76" s="731">
        <v>990</v>
      </c>
      <c r="M76" s="731">
        <v>5197.5</v>
      </c>
      <c r="N76" s="727">
        <v>1</v>
      </c>
      <c r="O76" s="727">
        <v>5.25</v>
      </c>
      <c r="P76" s="731"/>
      <c r="Q76" s="731"/>
      <c r="R76" s="745"/>
      <c r="S76" s="732"/>
    </row>
    <row r="77" spans="1:19" ht="14.4" customHeight="1" x14ac:dyDescent="0.3">
      <c r="A77" s="726" t="s">
        <v>1423</v>
      </c>
      <c r="B77" s="727" t="s">
        <v>1424</v>
      </c>
      <c r="C77" s="727" t="s">
        <v>552</v>
      </c>
      <c r="D77" s="727" t="s">
        <v>1417</v>
      </c>
      <c r="E77" s="727" t="s">
        <v>1428</v>
      </c>
      <c r="F77" s="727" t="s">
        <v>1439</v>
      </c>
      <c r="G77" s="727" t="s">
        <v>1440</v>
      </c>
      <c r="H77" s="731">
        <v>14529</v>
      </c>
      <c r="I77" s="731">
        <v>82189.009999999995</v>
      </c>
      <c r="J77" s="727">
        <v>5.7678117280485068</v>
      </c>
      <c r="K77" s="727">
        <v>5.6568937986096772</v>
      </c>
      <c r="L77" s="731">
        <v>2440</v>
      </c>
      <c r="M77" s="731">
        <v>14249.599999999999</v>
      </c>
      <c r="N77" s="727">
        <v>1</v>
      </c>
      <c r="O77" s="727">
        <v>5.839999999999999</v>
      </c>
      <c r="P77" s="731"/>
      <c r="Q77" s="731"/>
      <c r="R77" s="745"/>
      <c r="S77" s="732"/>
    </row>
    <row r="78" spans="1:19" ht="14.4" customHeight="1" x14ac:dyDescent="0.3">
      <c r="A78" s="726" t="s">
        <v>1423</v>
      </c>
      <c r="B78" s="727" t="s">
        <v>1424</v>
      </c>
      <c r="C78" s="727" t="s">
        <v>552</v>
      </c>
      <c r="D78" s="727" t="s">
        <v>1417</v>
      </c>
      <c r="E78" s="727" t="s">
        <v>1428</v>
      </c>
      <c r="F78" s="727" t="s">
        <v>1441</v>
      </c>
      <c r="G78" s="727" t="s">
        <v>1442</v>
      </c>
      <c r="H78" s="731">
        <v>404.5</v>
      </c>
      <c r="I78" s="731">
        <v>3382.46</v>
      </c>
      <c r="J78" s="727">
        <v>1.5753621163429743</v>
      </c>
      <c r="K78" s="727">
        <v>8.3620766378244742</v>
      </c>
      <c r="L78" s="731">
        <v>255</v>
      </c>
      <c r="M78" s="731">
        <v>2147.1</v>
      </c>
      <c r="N78" s="727">
        <v>1</v>
      </c>
      <c r="O78" s="727">
        <v>8.42</v>
      </c>
      <c r="P78" s="731"/>
      <c r="Q78" s="731"/>
      <c r="R78" s="745"/>
      <c r="S78" s="732"/>
    </row>
    <row r="79" spans="1:19" ht="14.4" customHeight="1" x14ac:dyDescent="0.3">
      <c r="A79" s="726" t="s">
        <v>1423</v>
      </c>
      <c r="B79" s="727" t="s">
        <v>1424</v>
      </c>
      <c r="C79" s="727" t="s">
        <v>552</v>
      </c>
      <c r="D79" s="727" t="s">
        <v>1417</v>
      </c>
      <c r="E79" s="727" t="s">
        <v>1428</v>
      </c>
      <c r="F79" s="727" t="s">
        <v>1443</v>
      </c>
      <c r="G79" s="727" t="s">
        <v>1444</v>
      </c>
      <c r="H79" s="731">
        <v>325</v>
      </c>
      <c r="I79" s="731">
        <v>2616.25</v>
      </c>
      <c r="J79" s="727"/>
      <c r="K79" s="727">
        <v>8.0500000000000007</v>
      </c>
      <c r="L79" s="731"/>
      <c r="M79" s="731"/>
      <c r="N79" s="727"/>
      <c r="O79" s="727"/>
      <c r="P79" s="731"/>
      <c r="Q79" s="731"/>
      <c r="R79" s="745"/>
      <c r="S79" s="732"/>
    </row>
    <row r="80" spans="1:19" ht="14.4" customHeight="1" x14ac:dyDescent="0.3">
      <c r="A80" s="726" t="s">
        <v>1423</v>
      </c>
      <c r="B80" s="727" t="s">
        <v>1424</v>
      </c>
      <c r="C80" s="727" t="s">
        <v>552</v>
      </c>
      <c r="D80" s="727" t="s">
        <v>1417</v>
      </c>
      <c r="E80" s="727" t="s">
        <v>1428</v>
      </c>
      <c r="F80" s="727" t="s">
        <v>1445</v>
      </c>
      <c r="G80" s="727" t="s">
        <v>1446</v>
      </c>
      <c r="H80" s="731">
        <v>1415</v>
      </c>
      <c r="I80" s="731">
        <v>13316.05</v>
      </c>
      <c r="J80" s="727"/>
      <c r="K80" s="727">
        <v>9.4106360424028264</v>
      </c>
      <c r="L80" s="731"/>
      <c r="M80" s="731"/>
      <c r="N80" s="727"/>
      <c r="O80" s="727"/>
      <c r="P80" s="731"/>
      <c r="Q80" s="731"/>
      <c r="R80" s="745"/>
      <c r="S80" s="732"/>
    </row>
    <row r="81" spans="1:19" ht="14.4" customHeight="1" x14ac:dyDescent="0.3">
      <c r="A81" s="726" t="s">
        <v>1423</v>
      </c>
      <c r="B81" s="727" t="s">
        <v>1424</v>
      </c>
      <c r="C81" s="727" t="s">
        <v>552</v>
      </c>
      <c r="D81" s="727" t="s">
        <v>1417</v>
      </c>
      <c r="E81" s="727" t="s">
        <v>1428</v>
      </c>
      <c r="F81" s="727" t="s">
        <v>1449</v>
      </c>
      <c r="G81" s="727" t="s">
        <v>1450</v>
      </c>
      <c r="H81" s="731">
        <v>0.57999999999999996</v>
      </c>
      <c r="I81" s="731">
        <v>21.27</v>
      </c>
      <c r="J81" s="727"/>
      <c r="K81" s="727">
        <v>36.672413793103452</v>
      </c>
      <c r="L81" s="731"/>
      <c r="M81" s="731"/>
      <c r="N81" s="727"/>
      <c r="O81" s="727"/>
      <c r="P81" s="731"/>
      <c r="Q81" s="731"/>
      <c r="R81" s="745"/>
      <c r="S81" s="732"/>
    </row>
    <row r="82" spans="1:19" ht="14.4" customHeight="1" x14ac:dyDescent="0.3">
      <c r="A82" s="726" t="s">
        <v>1423</v>
      </c>
      <c r="B82" s="727" t="s">
        <v>1424</v>
      </c>
      <c r="C82" s="727" t="s">
        <v>552</v>
      </c>
      <c r="D82" s="727" t="s">
        <v>1417</v>
      </c>
      <c r="E82" s="727" t="s">
        <v>1428</v>
      </c>
      <c r="F82" s="727" t="s">
        <v>1453</v>
      </c>
      <c r="G82" s="727" t="s">
        <v>1454</v>
      </c>
      <c r="H82" s="731">
        <v>4501</v>
      </c>
      <c r="I82" s="731">
        <v>87835.3</v>
      </c>
      <c r="J82" s="727">
        <v>4.0091882146198969</v>
      </c>
      <c r="K82" s="727">
        <v>19.514618973561433</v>
      </c>
      <c r="L82" s="731">
        <v>1075</v>
      </c>
      <c r="M82" s="731">
        <v>21908.5</v>
      </c>
      <c r="N82" s="727">
        <v>1</v>
      </c>
      <c r="O82" s="727">
        <v>20.38</v>
      </c>
      <c r="P82" s="731"/>
      <c r="Q82" s="731"/>
      <c r="R82" s="745"/>
      <c r="S82" s="732"/>
    </row>
    <row r="83" spans="1:19" ht="14.4" customHeight="1" x14ac:dyDescent="0.3">
      <c r="A83" s="726" t="s">
        <v>1423</v>
      </c>
      <c r="B83" s="727" t="s">
        <v>1424</v>
      </c>
      <c r="C83" s="727" t="s">
        <v>552</v>
      </c>
      <c r="D83" s="727" t="s">
        <v>1417</v>
      </c>
      <c r="E83" s="727" t="s">
        <v>1428</v>
      </c>
      <c r="F83" s="727" t="s">
        <v>1459</v>
      </c>
      <c r="G83" s="727" t="s">
        <v>1460</v>
      </c>
      <c r="H83" s="731">
        <v>26</v>
      </c>
      <c r="I83" s="731">
        <v>56766.590000000026</v>
      </c>
      <c r="J83" s="727">
        <v>13.117701294979996</v>
      </c>
      <c r="K83" s="727">
        <v>2183.3303846153858</v>
      </c>
      <c r="L83" s="731">
        <v>2</v>
      </c>
      <c r="M83" s="731">
        <v>4327.4799999999996</v>
      </c>
      <c r="N83" s="727">
        <v>1</v>
      </c>
      <c r="O83" s="727">
        <v>2163.7399999999998</v>
      </c>
      <c r="P83" s="731"/>
      <c r="Q83" s="731"/>
      <c r="R83" s="745"/>
      <c r="S83" s="732"/>
    </row>
    <row r="84" spans="1:19" ht="14.4" customHeight="1" x14ac:dyDescent="0.3">
      <c r="A84" s="726" t="s">
        <v>1423</v>
      </c>
      <c r="B84" s="727" t="s">
        <v>1424</v>
      </c>
      <c r="C84" s="727" t="s">
        <v>552</v>
      </c>
      <c r="D84" s="727" t="s">
        <v>1417</v>
      </c>
      <c r="E84" s="727" t="s">
        <v>1428</v>
      </c>
      <c r="F84" s="727" t="s">
        <v>1461</v>
      </c>
      <c r="G84" s="727" t="s">
        <v>1462</v>
      </c>
      <c r="H84" s="731">
        <v>387</v>
      </c>
      <c r="I84" s="731">
        <v>95426.46</v>
      </c>
      <c r="J84" s="727"/>
      <c r="K84" s="727">
        <v>246.58</v>
      </c>
      <c r="L84" s="731"/>
      <c r="M84" s="731"/>
      <c r="N84" s="727"/>
      <c r="O84" s="727"/>
      <c r="P84" s="731"/>
      <c r="Q84" s="731"/>
      <c r="R84" s="745"/>
      <c r="S84" s="732"/>
    </row>
    <row r="85" spans="1:19" ht="14.4" customHeight="1" x14ac:dyDescent="0.3">
      <c r="A85" s="726" t="s">
        <v>1423</v>
      </c>
      <c r="B85" s="727" t="s">
        <v>1424</v>
      </c>
      <c r="C85" s="727" t="s">
        <v>552</v>
      </c>
      <c r="D85" s="727" t="s">
        <v>1417</v>
      </c>
      <c r="E85" s="727" t="s">
        <v>1428</v>
      </c>
      <c r="F85" s="727" t="s">
        <v>1463</v>
      </c>
      <c r="G85" s="727" t="s">
        <v>1464</v>
      </c>
      <c r="H85" s="731">
        <v>110010</v>
      </c>
      <c r="I85" s="731">
        <v>373768.01999999996</v>
      </c>
      <c r="J85" s="727">
        <v>1.8219240969639017</v>
      </c>
      <c r="K85" s="727">
        <v>3.3975822197982</v>
      </c>
      <c r="L85" s="731">
        <v>50787</v>
      </c>
      <c r="M85" s="731">
        <v>205150.16</v>
      </c>
      <c r="N85" s="727">
        <v>1</v>
      </c>
      <c r="O85" s="727">
        <v>4.0394226869080674</v>
      </c>
      <c r="P85" s="731"/>
      <c r="Q85" s="731"/>
      <c r="R85" s="745"/>
      <c r="S85" s="732"/>
    </row>
    <row r="86" spans="1:19" ht="14.4" customHeight="1" x14ac:dyDescent="0.3">
      <c r="A86" s="726" t="s">
        <v>1423</v>
      </c>
      <c r="B86" s="727" t="s">
        <v>1424</v>
      </c>
      <c r="C86" s="727" t="s">
        <v>552</v>
      </c>
      <c r="D86" s="727" t="s">
        <v>1417</v>
      </c>
      <c r="E86" s="727" t="s">
        <v>1428</v>
      </c>
      <c r="F86" s="727" t="s">
        <v>1473</v>
      </c>
      <c r="G86" s="727" t="s">
        <v>1474</v>
      </c>
      <c r="H86" s="731">
        <v>440</v>
      </c>
      <c r="I86" s="731">
        <v>8509.6</v>
      </c>
      <c r="J86" s="727">
        <v>1.3223520636499255</v>
      </c>
      <c r="K86" s="727">
        <v>19.34</v>
      </c>
      <c r="L86" s="731">
        <v>320</v>
      </c>
      <c r="M86" s="731">
        <v>6435.2</v>
      </c>
      <c r="N86" s="727">
        <v>1</v>
      </c>
      <c r="O86" s="727">
        <v>20.11</v>
      </c>
      <c r="P86" s="731"/>
      <c r="Q86" s="731"/>
      <c r="R86" s="745"/>
      <c r="S86" s="732"/>
    </row>
    <row r="87" spans="1:19" ht="14.4" customHeight="1" x14ac:dyDescent="0.3">
      <c r="A87" s="726" t="s">
        <v>1423</v>
      </c>
      <c r="B87" s="727" t="s">
        <v>1424</v>
      </c>
      <c r="C87" s="727" t="s">
        <v>552</v>
      </c>
      <c r="D87" s="727" t="s">
        <v>1417</v>
      </c>
      <c r="E87" s="727" t="s">
        <v>1428</v>
      </c>
      <c r="F87" s="727" t="s">
        <v>1426</v>
      </c>
      <c r="G87" s="727"/>
      <c r="H87" s="731">
        <v>1</v>
      </c>
      <c r="I87" s="731">
        <v>17500</v>
      </c>
      <c r="J87" s="727"/>
      <c r="K87" s="727">
        <v>17500</v>
      </c>
      <c r="L87" s="731"/>
      <c r="M87" s="731"/>
      <c r="N87" s="727"/>
      <c r="O87" s="727"/>
      <c r="P87" s="731"/>
      <c r="Q87" s="731"/>
      <c r="R87" s="745"/>
      <c r="S87" s="732"/>
    </row>
    <row r="88" spans="1:19" ht="14.4" customHeight="1" x14ac:dyDescent="0.3">
      <c r="A88" s="726" t="s">
        <v>1423</v>
      </c>
      <c r="B88" s="727" t="s">
        <v>1424</v>
      </c>
      <c r="C88" s="727" t="s">
        <v>552</v>
      </c>
      <c r="D88" s="727" t="s">
        <v>1417</v>
      </c>
      <c r="E88" s="727" t="s">
        <v>1428</v>
      </c>
      <c r="F88" s="727" t="s">
        <v>1479</v>
      </c>
      <c r="G88" s="727"/>
      <c r="H88" s="731">
        <v>0.5</v>
      </c>
      <c r="I88" s="731">
        <v>6200</v>
      </c>
      <c r="J88" s="727"/>
      <c r="K88" s="727">
        <v>12400</v>
      </c>
      <c r="L88" s="731"/>
      <c r="M88" s="731"/>
      <c r="N88" s="727"/>
      <c r="O88" s="727"/>
      <c r="P88" s="731"/>
      <c r="Q88" s="731"/>
      <c r="R88" s="745"/>
      <c r="S88" s="732"/>
    </row>
    <row r="89" spans="1:19" ht="14.4" customHeight="1" x14ac:dyDescent="0.3">
      <c r="A89" s="726" t="s">
        <v>1423</v>
      </c>
      <c r="B89" s="727" t="s">
        <v>1424</v>
      </c>
      <c r="C89" s="727" t="s">
        <v>552</v>
      </c>
      <c r="D89" s="727" t="s">
        <v>1417</v>
      </c>
      <c r="E89" s="727" t="s">
        <v>1486</v>
      </c>
      <c r="F89" s="727" t="s">
        <v>1487</v>
      </c>
      <c r="G89" s="727" t="s">
        <v>1488</v>
      </c>
      <c r="H89" s="731">
        <v>17</v>
      </c>
      <c r="I89" s="731">
        <v>595</v>
      </c>
      <c r="J89" s="727">
        <v>0.536036036036036</v>
      </c>
      <c r="K89" s="727">
        <v>35</v>
      </c>
      <c r="L89" s="731">
        <v>30</v>
      </c>
      <c r="M89" s="731">
        <v>1110</v>
      </c>
      <c r="N89" s="727">
        <v>1</v>
      </c>
      <c r="O89" s="727">
        <v>37</v>
      </c>
      <c r="P89" s="731"/>
      <c r="Q89" s="731"/>
      <c r="R89" s="745"/>
      <c r="S89" s="732"/>
    </row>
    <row r="90" spans="1:19" ht="14.4" customHeight="1" x14ac:dyDescent="0.3">
      <c r="A90" s="726" t="s">
        <v>1423</v>
      </c>
      <c r="B90" s="727" t="s">
        <v>1424</v>
      </c>
      <c r="C90" s="727" t="s">
        <v>552</v>
      </c>
      <c r="D90" s="727" t="s">
        <v>1417</v>
      </c>
      <c r="E90" s="727" t="s">
        <v>1486</v>
      </c>
      <c r="F90" s="727" t="s">
        <v>1491</v>
      </c>
      <c r="G90" s="727" t="s">
        <v>1492</v>
      </c>
      <c r="H90" s="731">
        <v>184</v>
      </c>
      <c r="I90" s="731">
        <v>30360</v>
      </c>
      <c r="J90" s="727">
        <v>1.1829339567504384</v>
      </c>
      <c r="K90" s="727">
        <v>165</v>
      </c>
      <c r="L90" s="731">
        <v>145</v>
      </c>
      <c r="M90" s="731">
        <v>25665</v>
      </c>
      <c r="N90" s="727">
        <v>1</v>
      </c>
      <c r="O90" s="727">
        <v>177</v>
      </c>
      <c r="P90" s="731"/>
      <c r="Q90" s="731"/>
      <c r="R90" s="745"/>
      <c r="S90" s="732"/>
    </row>
    <row r="91" spans="1:19" ht="14.4" customHeight="1" x14ac:dyDescent="0.3">
      <c r="A91" s="726" t="s">
        <v>1423</v>
      </c>
      <c r="B91" s="727" t="s">
        <v>1424</v>
      </c>
      <c r="C91" s="727" t="s">
        <v>552</v>
      </c>
      <c r="D91" s="727" t="s">
        <v>1417</v>
      </c>
      <c r="E91" s="727" t="s">
        <v>1486</v>
      </c>
      <c r="F91" s="727" t="s">
        <v>1500</v>
      </c>
      <c r="G91" s="727" t="s">
        <v>1501</v>
      </c>
      <c r="H91" s="731">
        <v>17</v>
      </c>
      <c r="I91" s="731">
        <v>33575</v>
      </c>
      <c r="J91" s="727">
        <v>16.474484789008834</v>
      </c>
      <c r="K91" s="727">
        <v>1975</v>
      </c>
      <c r="L91" s="731">
        <v>1</v>
      </c>
      <c r="M91" s="731">
        <v>2038</v>
      </c>
      <c r="N91" s="727">
        <v>1</v>
      </c>
      <c r="O91" s="727">
        <v>2038</v>
      </c>
      <c r="P91" s="731"/>
      <c r="Q91" s="731"/>
      <c r="R91" s="745"/>
      <c r="S91" s="732"/>
    </row>
    <row r="92" spans="1:19" ht="14.4" customHeight="1" x14ac:dyDescent="0.3">
      <c r="A92" s="726" t="s">
        <v>1423</v>
      </c>
      <c r="B92" s="727" t="s">
        <v>1424</v>
      </c>
      <c r="C92" s="727" t="s">
        <v>552</v>
      </c>
      <c r="D92" s="727" t="s">
        <v>1417</v>
      </c>
      <c r="E92" s="727" t="s">
        <v>1486</v>
      </c>
      <c r="F92" s="727" t="s">
        <v>1504</v>
      </c>
      <c r="G92" s="727" t="s">
        <v>1505</v>
      </c>
      <c r="H92" s="731">
        <v>1</v>
      </c>
      <c r="I92" s="731">
        <v>643</v>
      </c>
      <c r="J92" s="727"/>
      <c r="K92" s="727">
        <v>643</v>
      </c>
      <c r="L92" s="731"/>
      <c r="M92" s="731"/>
      <c r="N92" s="727"/>
      <c r="O92" s="727"/>
      <c r="P92" s="731"/>
      <c r="Q92" s="731"/>
      <c r="R92" s="745"/>
      <c r="S92" s="732"/>
    </row>
    <row r="93" spans="1:19" ht="14.4" customHeight="1" x14ac:dyDescent="0.3">
      <c r="A93" s="726" t="s">
        <v>1423</v>
      </c>
      <c r="B93" s="727" t="s">
        <v>1424</v>
      </c>
      <c r="C93" s="727" t="s">
        <v>552</v>
      </c>
      <c r="D93" s="727" t="s">
        <v>1417</v>
      </c>
      <c r="E93" s="727" t="s">
        <v>1486</v>
      </c>
      <c r="F93" s="727" t="s">
        <v>1506</v>
      </c>
      <c r="G93" s="727" t="s">
        <v>1507</v>
      </c>
      <c r="H93" s="731"/>
      <c r="I93" s="731"/>
      <c r="J93" s="727"/>
      <c r="K93" s="727"/>
      <c r="L93" s="731">
        <v>1</v>
      </c>
      <c r="M93" s="731">
        <v>1348</v>
      </c>
      <c r="N93" s="727">
        <v>1</v>
      </c>
      <c r="O93" s="727">
        <v>1348</v>
      </c>
      <c r="P93" s="731"/>
      <c r="Q93" s="731"/>
      <c r="R93" s="745"/>
      <c r="S93" s="732"/>
    </row>
    <row r="94" spans="1:19" ht="14.4" customHeight="1" x14ac:dyDescent="0.3">
      <c r="A94" s="726" t="s">
        <v>1423</v>
      </c>
      <c r="B94" s="727" t="s">
        <v>1424</v>
      </c>
      <c r="C94" s="727" t="s">
        <v>552</v>
      </c>
      <c r="D94" s="727" t="s">
        <v>1417</v>
      </c>
      <c r="E94" s="727" t="s">
        <v>1486</v>
      </c>
      <c r="F94" s="727" t="s">
        <v>1508</v>
      </c>
      <c r="G94" s="727" t="s">
        <v>1509</v>
      </c>
      <c r="H94" s="731">
        <v>7</v>
      </c>
      <c r="I94" s="731">
        <v>9737</v>
      </c>
      <c r="J94" s="727">
        <v>3.4021663172606571</v>
      </c>
      <c r="K94" s="727">
        <v>1391</v>
      </c>
      <c r="L94" s="731">
        <v>2</v>
      </c>
      <c r="M94" s="731">
        <v>2862</v>
      </c>
      <c r="N94" s="727">
        <v>1</v>
      </c>
      <c r="O94" s="727">
        <v>1431</v>
      </c>
      <c r="P94" s="731"/>
      <c r="Q94" s="731"/>
      <c r="R94" s="745"/>
      <c r="S94" s="732"/>
    </row>
    <row r="95" spans="1:19" ht="14.4" customHeight="1" x14ac:dyDescent="0.3">
      <c r="A95" s="726" t="s">
        <v>1423</v>
      </c>
      <c r="B95" s="727" t="s">
        <v>1424</v>
      </c>
      <c r="C95" s="727" t="s">
        <v>552</v>
      </c>
      <c r="D95" s="727" t="s">
        <v>1417</v>
      </c>
      <c r="E95" s="727" t="s">
        <v>1486</v>
      </c>
      <c r="F95" s="727" t="s">
        <v>1510</v>
      </c>
      <c r="G95" s="727" t="s">
        <v>1511</v>
      </c>
      <c r="H95" s="731">
        <v>12</v>
      </c>
      <c r="I95" s="731">
        <v>22188</v>
      </c>
      <c r="J95" s="727"/>
      <c r="K95" s="727">
        <v>1849</v>
      </c>
      <c r="L95" s="731"/>
      <c r="M95" s="731"/>
      <c r="N95" s="727"/>
      <c r="O95" s="727"/>
      <c r="P95" s="731"/>
      <c r="Q95" s="731"/>
      <c r="R95" s="745"/>
      <c r="S95" s="732"/>
    </row>
    <row r="96" spans="1:19" ht="14.4" customHeight="1" x14ac:dyDescent="0.3">
      <c r="A96" s="726" t="s">
        <v>1423</v>
      </c>
      <c r="B96" s="727" t="s">
        <v>1424</v>
      </c>
      <c r="C96" s="727" t="s">
        <v>552</v>
      </c>
      <c r="D96" s="727" t="s">
        <v>1417</v>
      </c>
      <c r="E96" s="727" t="s">
        <v>1486</v>
      </c>
      <c r="F96" s="727" t="s">
        <v>1514</v>
      </c>
      <c r="G96" s="727" t="s">
        <v>1515</v>
      </c>
      <c r="H96" s="731">
        <v>10</v>
      </c>
      <c r="I96" s="731">
        <v>11770</v>
      </c>
      <c r="J96" s="727">
        <v>1.0781350187780525</v>
      </c>
      <c r="K96" s="727">
        <v>1177</v>
      </c>
      <c r="L96" s="731">
        <v>9</v>
      </c>
      <c r="M96" s="731">
        <v>10917</v>
      </c>
      <c r="N96" s="727">
        <v>1</v>
      </c>
      <c r="O96" s="727">
        <v>1213</v>
      </c>
      <c r="P96" s="731"/>
      <c r="Q96" s="731"/>
      <c r="R96" s="745"/>
      <c r="S96" s="732"/>
    </row>
    <row r="97" spans="1:19" ht="14.4" customHeight="1" x14ac:dyDescent="0.3">
      <c r="A97" s="726" t="s">
        <v>1423</v>
      </c>
      <c r="B97" s="727" t="s">
        <v>1424</v>
      </c>
      <c r="C97" s="727" t="s">
        <v>552</v>
      </c>
      <c r="D97" s="727" t="s">
        <v>1417</v>
      </c>
      <c r="E97" s="727" t="s">
        <v>1486</v>
      </c>
      <c r="F97" s="727" t="s">
        <v>1518</v>
      </c>
      <c r="G97" s="727" t="s">
        <v>1519</v>
      </c>
      <c r="H97" s="731">
        <v>26</v>
      </c>
      <c r="I97" s="731">
        <v>17108</v>
      </c>
      <c r="J97" s="727">
        <v>12.560939794419971</v>
      </c>
      <c r="K97" s="727">
        <v>658</v>
      </c>
      <c r="L97" s="731">
        <v>2</v>
      </c>
      <c r="M97" s="731">
        <v>1362</v>
      </c>
      <c r="N97" s="727">
        <v>1</v>
      </c>
      <c r="O97" s="727">
        <v>681</v>
      </c>
      <c r="P97" s="731"/>
      <c r="Q97" s="731"/>
      <c r="R97" s="745"/>
      <c r="S97" s="732"/>
    </row>
    <row r="98" spans="1:19" ht="14.4" customHeight="1" x14ac:dyDescent="0.3">
      <c r="A98" s="726" t="s">
        <v>1423</v>
      </c>
      <c r="B98" s="727" t="s">
        <v>1424</v>
      </c>
      <c r="C98" s="727" t="s">
        <v>552</v>
      </c>
      <c r="D98" s="727" t="s">
        <v>1417</v>
      </c>
      <c r="E98" s="727" t="s">
        <v>1486</v>
      </c>
      <c r="F98" s="727" t="s">
        <v>1520</v>
      </c>
      <c r="G98" s="727" t="s">
        <v>1521</v>
      </c>
      <c r="H98" s="731">
        <v>4</v>
      </c>
      <c r="I98" s="731">
        <v>2756</v>
      </c>
      <c r="J98" s="727">
        <v>1.2830540037243947</v>
      </c>
      <c r="K98" s="727">
        <v>689</v>
      </c>
      <c r="L98" s="731">
        <v>3</v>
      </c>
      <c r="M98" s="731">
        <v>2148</v>
      </c>
      <c r="N98" s="727">
        <v>1</v>
      </c>
      <c r="O98" s="727">
        <v>716</v>
      </c>
      <c r="P98" s="731"/>
      <c r="Q98" s="731"/>
      <c r="R98" s="745"/>
      <c r="S98" s="732"/>
    </row>
    <row r="99" spans="1:19" ht="14.4" customHeight="1" x14ac:dyDescent="0.3">
      <c r="A99" s="726" t="s">
        <v>1423</v>
      </c>
      <c r="B99" s="727" t="s">
        <v>1424</v>
      </c>
      <c r="C99" s="727" t="s">
        <v>552</v>
      </c>
      <c r="D99" s="727" t="s">
        <v>1417</v>
      </c>
      <c r="E99" s="727" t="s">
        <v>1486</v>
      </c>
      <c r="F99" s="727" t="s">
        <v>1524</v>
      </c>
      <c r="G99" s="727" t="s">
        <v>1525</v>
      </c>
      <c r="H99" s="731">
        <v>338</v>
      </c>
      <c r="I99" s="731">
        <v>595556</v>
      </c>
      <c r="J99" s="727">
        <v>2.3477126244210109</v>
      </c>
      <c r="K99" s="727">
        <v>1762</v>
      </c>
      <c r="L99" s="731">
        <v>139</v>
      </c>
      <c r="M99" s="731">
        <v>253675</v>
      </c>
      <c r="N99" s="727">
        <v>1</v>
      </c>
      <c r="O99" s="727">
        <v>1825</v>
      </c>
      <c r="P99" s="731"/>
      <c r="Q99" s="731"/>
      <c r="R99" s="745"/>
      <c r="S99" s="732"/>
    </row>
    <row r="100" spans="1:19" ht="14.4" customHeight="1" x14ac:dyDescent="0.3">
      <c r="A100" s="726" t="s">
        <v>1423</v>
      </c>
      <c r="B100" s="727" t="s">
        <v>1424</v>
      </c>
      <c r="C100" s="727" t="s">
        <v>552</v>
      </c>
      <c r="D100" s="727" t="s">
        <v>1417</v>
      </c>
      <c r="E100" s="727" t="s">
        <v>1486</v>
      </c>
      <c r="F100" s="727" t="s">
        <v>1532</v>
      </c>
      <c r="G100" s="727" t="s">
        <v>1533</v>
      </c>
      <c r="H100" s="731">
        <v>10</v>
      </c>
      <c r="I100" s="731">
        <v>333.33000000000004</v>
      </c>
      <c r="J100" s="727">
        <v>6.2892452830188683E-2</v>
      </c>
      <c r="K100" s="727">
        <v>33.333000000000006</v>
      </c>
      <c r="L100" s="731">
        <v>159</v>
      </c>
      <c r="M100" s="731">
        <v>5300</v>
      </c>
      <c r="N100" s="727">
        <v>1</v>
      </c>
      <c r="O100" s="727">
        <v>33.333333333333336</v>
      </c>
      <c r="P100" s="731"/>
      <c r="Q100" s="731"/>
      <c r="R100" s="745"/>
      <c r="S100" s="732"/>
    </row>
    <row r="101" spans="1:19" ht="14.4" customHeight="1" x14ac:dyDescent="0.3">
      <c r="A101" s="726" t="s">
        <v>1423</v>
      </c>
      <c r="B101" s="727" t="s">
        <v>1424</v>
      </c>
      <c r="C101" s="727" t="s">
        <v>552</v>
      </c>
      <c r="D101" s="727" t="s">
        <v>1417</v>
      </c>
      <c r="E101" s="727" t="s">
        <v>1486</v>
      </c>
      <c r="F101" s="727" t="s">
        <v>1534</v>
      </c>
      <c r="G101" s="727" t="s">
        <v>1535</v>
      </c>
      <c r="H101" s="731">
        <v>184</v>
      </c>
      <c r="I101" s="731">
        <v>6624</v>
      </c>
      <c r="J101" s="727">
        <v>1.251937251937252</v>
      </c>
      <c r="K101" s="727">
        <v>36</v>
      </c>
      <c r="L101" s="731">
        <v>143</v>
      </c>
      <c r="M101" s="731">
        <v>5291</v>
      </c>
      <c r="N101" s="727">
        <v>1</v>
      </c>
      <c r="O101" s="727">
        <v>37</v>
      </c>
      <c r="P101" s="731"/>
      <c r="Q101" s="731"/>
      <c r="R101" s="745"/>
      <c r="S101" s="732"/>
    </row>
    <row r="102" spans="1:19" ht="14.4" customHeight="1" x14ac:dyDescent="0.3">
      <c r="A102" s="726" t="s">
        <v>1423</v>
      </c>
      <c r="B102" s="727" t="s">
        <v>1424</v>
      </c>
      <c r="C102" s="727" t="s">
        <v>552</v>
      </c>
      <c r="D102" s="727" t="s">
        <v>1417</v>
      </c>
      <c r="E102" s="727" t="s">
        <v>1486</v>
      </c>
      <c r="F102" s="727" t="s">
        <v>1538</v>
      </c>
      <c r="G102" s="727" t="s">
        <v>1539</v>
      </c>
      <c r="H102" s="731">
        <v>1</v>
      </c>
      <c r="I102" s="731">
        <v>1965</v>
      </c>
      <c r="J102" s="727"/>
      <c r="K102" s="727">
        <v>1965</v>
      </c>
      <c r="L102" s="731"/>
      <c r="M102" s="731"/>
      <c r="N102" s="727"/>
      <c r="O102" s="727"/>
      <c r="P102" s="731"/>
      <c r="Q102" s="731"/>
      <c r="R102" s="745"/>
      <c r="S102" s="732"/>
    </row>
    <row r="103" spans="1:19" ht="14.4" customHeight="1" x14ac:dyDescent="0.3">
      <c r="A103" s="726" t="s">
        <v>1423</v>
      </c>
      <c r="B103" s="727" t="s">
        <v>1424</v>
      </c>
      <c r="C103" s="727" t="s">
        <v>552</v>
      </c>
      <c r="D103" s="727" t="s">
        <v>1417</v>
      </c>
      <c r="E103" s="727" t="s">
        <v>1486</v>
      </c>
      <c r="F103" s="727" t="s">
        <v>1540</v>
      </c>
      <c r="G103" s="727" t="s">
        <v>1541</v>
      </c>
      <c r="H103" s="731">
        <v>9</v>
      </c>
      <c r="I103" s="731">
        <v>3789</v>
      </c>
      <c r="J103" s="727">
        <v>2.8901601830663615</v>
      </c>
      <c r="K103" s="727">
        <v>421</v>
      </c>
      <c r="L103" s="731">
        <v>3</v>
      </c>
      <c r="M103" s="731">
        <v>1311</v>
      </c>
      <c r="N103" s="727">
        <v>1</v>
      </c>
      <c r="O103" s="727">
        <v>437</v>
      </c>
      <c r="P103" s="731"/>
      <c r="Q103" s="731"/>
      <c r="R103" s="745"/>
      <c r="S103" s="732"/>
    </row>
    <row r="104" spans="1:19" ht="14.4" customHeight="1" x14ac:dyDescent="0.3">
      <c r="A104" s="726" t="s">
        <v>1423</v>
      </c>
      <c r="B104" s="727" t="s">
        <v>1424</v>
      </c>
      <c r="C104" s="727" t="s">
        <v>552</v>
      </c>
      <c r="D104" s="727" t="s">
        <v>1417</v>
      </c>
      <c r="E104" s="727" t="s">
        <v>1486</v>
      </c>
      <c r="F104" s="727" t="s">
        <v>1544</v>
      </c>
      <c r="G104" s="727" t="s">
        <v>1545</v>
      </c>
      <c r="H104" s="731">
        <v>158</v>
      </c>
      <c r="I104" s="731">
        <v>204452</v>
      </c>
      <c r="J104" s="727">
        <v>2.0587666653240424</v>
      </c>
      <c r="K104" s="727">
        <v>1294</v>
      </c>
      <c r="L104" s="731">
        <v>74</v>
      </c>
      <c r="M104" s="731">
        <v>99308</v>
      </c>
      <c r="N104" s="727">
        <v>1</v>
      </c>
      <c r="O104" s="727">
        <v>1342</v>
      </c>
      <c r="P104" s="731"/>
      <c r="Q104" s="731"/>
      <c r="R104" s="745"/>
      <c r="S104" s="732"/>
    </row>
    <row r="105" spans="1:19" ht="14.4" customHeight="1" x14ac:dyDescent="0.3">
      <c r="A105" s="726" t="s">
        <v>1423</v>
      </c>
      <c r="B105" s="727" t="s">
        <v>1424</v>
      </c>
      <c r="C105" s="727" t="s">
        <v>552</v>
      </c>
      <c r="D105" s="727" t="s">
        <v>1417</v>
      </c>
      <c r="E105" s="727" t="s">
        <v>1486</v>
      </c>
      <c r="F105" s="727" t="s">
        <v>1546</v>
      </c>
      <c r="G105" s="727" t="s">
        <v>1547</v>
      </c>
      <c r="H105" s="731">
        <v>44</v>
      </c>
      <c r="I105" s="731">
        <v>21560</v>
      </c>
      <c r="J105" s="727">
        <v>7.0595939751146037</v>
      </c>
      <c r="K105" s="727">
        <v>490</v>
      </c>
      <c r="L105" s="731">
        <v>6</v>
      </c>
      <c r="M105" s="731">
        <v>3054</v>
      </c>
      <c r="N105" s="727">
        <v>1</v>
      </c>
      <c r="O105" s="727">
        <v>509</v>
      </c>
      <c r="P105" s="731"/>
      <c r="Q105" s="731"/>
      <c r="R105" s="745"/>
      <c r="S105" s="732"/>
    </row>
    <row r="106" spans="1:19" ht="14.4" customHeight="1" x14ac:dyDescent="0.3">
      <c r="A106" s="726" t="s">
        <v>1423</v>
      </c>
      <c r="B106" s="727" t="s">
        <v>1424</v>
      </c>
      <c r="C106" s="727" t="s">
        <v>552</v>
      </c>
      <c r="D106" s="727" t="s">
        <v>1417</v>
      </c>
      <c r="E106" s="727" t="s">
        <v>1486</v>
      </c>
      <c r="F106" s="727" t="s">
        <v>1548</v>
      </c>
      <c r="G106" s="727" t="s">
        <v>1549</v>
      </c>
      <c r="H106" s="731">
        <v>9</v>
      </c>
      <c r="I106" s="731">
        <v>20322</v>
      </c>
      <c r="J106" s="727">
        <v>4.3628166595105196</v>
      </c>
      <c r="K106" s="727">
        <v>2258</v>
      </c>
      <c r="L106" s="731">
        <v>2</v>
      </c>
      <c r="M106" s="731">
        <v>4658</v>
      </c>
      <c r="N106" s="727">
        <v>1</v>
      </c>
      <c r="O106" s="727">
        <v>2329</v>
      </c>
      <c r="P106" s="731"/>
      <c r="Q106" s="731"/>
      <c r="R106" s="745"/>
      <c r="S106" s="732"/>
    </row>
    <row r="107" spans="1:19" ht="14.4" customHeight="1" x14ac:dyDescent="0.3">
      <c r="A107" s="726" t="s">
        <v>1423</v>
      </c>
      <c r="B107" s="727" t="s">
        <v>1424</v>
      </c>
      <c r="C107" s="727" t="s">
        <v>552</v>
      </c>
      <c r="D107" s="727" t="s">
        <v>1417</v>
      </c>
      <c r="E107" s="727" t="s">
        <v>1486</v>
      </c>
      <c r="F107" s="727" t="s">
        <v>1550</v>
      </c>
      <c r="G107" s="727" t="s">
        <v>1551</v>
      </c>
      <c r="H107" s="731">
        <v>8</v>
      </c>
      <c r="I107" s="731">
        <v>20408</v>
      </c>
      <c r="J107" s="727">
        <v>3.857844990548204</v>
      </c>
      <c r="K107" s="727">
        <v>2551</v>
      </c>
      <c r="L107" s="731">
        <v>2</v>
      </c>
      <c r="M107" s="731">
        <v>5290</v>
      </c>
      <c r="N107" s="727">
        <v>1</v>
      </c>
      <c r="O107" s="727">
        <v>2645</v>
      </c>
      <c r="P107" s="731"/>
      <c r="Q107" s="731"/>
      <c r="R107" s="745"/>
      <c r="S107" s="732"/>
    </row>
    <row r="108" spans="1:19" ht="14.4" customHeight="1" x14ac:dyDescent="0.3">
      <c r="A108" s="726" t="s">
        <v>1423</v>
      </c>
      <c r="B108" s="727" t="s">
        <v>1424</v>
      </c>
      <c r="C108" s="727" t="s">
        <v>552</v>
      </c>
      <c r="D108" s="727" t="s">
        <v>1417</v>
      </c>
      <c r="E108" s="727" t="s">
        <v>1486</v>
      </c>
      <c r="F108" s="727" t="s">
        <v>1552</v>
      </c>
      <c r="G108" s="727" t="s">
        <v>1553</v>
      </c>
      <c r="H108" s="731">
        <v>5</v>
      </c>
      <c r="I108" s="731">
        <v>1655</v>
      </c>
      <c r="J108" s="727">
        <v>0.33393866020984664</v>
      </c>
      <c r="K108" s="727">
        <v>331</v>
      </c>
      <c r="L108" s="731">
        <v>14</v>
      </c>
      <c r="M108" s="731">
        <v>4956</v>
      </c>
      <c r="N108" s="727">
        <v>1</v>
      </c>
      <c r="O108" s="727">
        <v>354</v>
      </c>
      <c r="P108" s="731"/>
      <c r="Q108" s="731"/>
      <c r="R108" s="745"/>
      <c r="S108" s="732"/>
    </row>
    <row r="109" spans="1:19" ht="14.4" customHeight="1" x14ac:dyDescent="0.3">
      <c r="A109" s="726" t="s">
        <v>1423</v>
      </c>
      <c r="B109" s="727" t="s">
        <v>1424</v>
      </c>
      <c r="C109" s="727" t="s">
        <v>552</v>
      </c>
      <c r="D109" s="727" t="s">
        <v>1417</v>
      </c>
      <c r="E109" s="727" t="s">
        <v>1486</v>
      </c>
      <c r="F109" s="727" t="s">
        <v>1556</v>
      </c>
      <c r="G109" s="727" t="s">
        <v>1557</v>
      </c>
      <c r="H109" s="731">
        <v>3</v>
      </c>
      <c r="I109" s="731">
        <v>3027</v>
      </c>
      <c r="J109" s="727"/>
      <c r="K109" s="727">
        <v>1009</v>
      </c>
      <c r="L109" s="731"/>
      <c r="M109" s="731"/>
      <c r="N109" s="727"/>
      <c r="O109" s="727"/>
      <c r="P109" s="731"/>
      <c r="Q109" s="731"/>
      <c r="R109" s="745"/>
      <c r="S109" s="732"/>
    </row>
    <row r="110" spans="1:19" ht="14.4" customHeight="1" x14ac:dyDescent="0.3">
      <c r="A110" s="726" t="s">
        <v>1423</v>
      </c>
      <c r="B110" s="727" t="s">
        <v>1424</v>
      </c>
      <c r="C110" s="727" t="s">
        <v>552</v>
      </c>
      <c r="D110" s="727" t="s">
        <v>1417</v>
      </c>
      <c r="E110" s="727" t="s">
        <v>1486</v>
      </c>
      <c r="F110" s="727" t="s">
        <v>1558</v>
      </c>
      <c r="G110" s="727" t="s">
        <v>1559</v>
      </c>
      <c r="H110" s="731">
        <v>2</v>
      </c>
      <c r="I110" s="731">
        <v>1004</v>
      </c>
      <c r="J110" s="727"/>
      <c r="K110" s="727">
        <v>502</v>
      </c>
      <c r="L110" s="731"/>
      <c r="M110" s="731"/>
      <c r="N110" s="727"/>
      <c r="O110" s="727"/>
      <c r="P110" s="731"/>
      <c r="Q110" s="731"/>
      <c r="R110" s="745"/>
      <c r="S110" s="732"/>
    </row>
    <row r="111" spans="1:19" ht="14.4" customHeight="1" x14ac:dyDescent="0.3">
      <c r="A111" s="726" t="s">
        <v>1423</v>
      </c>
      <c r="B111" s="727" t="s">
        <v>1424</v>
      </c>
      <c r="C111" s="727" t="s">
        <v>552</v>
      </c>
      <c r="D111" s="727" t="s">
        <v>1417</v>
      </c>
      <c r="E111" s="727" t="s">
        <v>1486</v>
      </c>
      <c r="F111" s="727" t="s">
        <v>1566</v>
      </c>
      <c r="G111" s="727" t="s">
        <v>1567</v>
      </c>
      <c r="H111" s="731"/>
      <c r="I111" s="731"/>
      <c r="J111" s="727"/>
      <c r="K111" s="727"/>
      <c r="L111" s="731">
        <v>1</v>
      </c>
      <c r="M111" s="731">
        <v>718</v>
      </c>
      <c r="N111" s="727">
        <v>1</v>
      </c>
      <c r="O111" s="727">
        <v>718</v>
      </c>
      <c r="P111" s="731"/>
      <c r="Q111" s="731"/>
      <c r="R111" s="745"/>
      <c r="S111" s="732"/>
    </row>
    <row r="112" spans="1:19" ht="14.4" customHeight="1" x14ac:dyDescent="0.3">
      <c r="A112" s="726" t="s">
        <v>1423</v>
      </c>
      <c r="B112" s="727" t="s">
        <v>1424</v>
      </c>
      <c r="C112" s="727" t="s">
        <v>552</v>
      </c>
      <c r="D112" s="727" t="s">
        <v>1418</v>
      </c>
      <c r="E112" s="727" t="s">
        <v>1428</v>
      </c>
      <c r="F112" s="727" t="s">
        <v>1433</v>
      </c>
      <c r="G112" s="727" t="s">
        <v>1434</v>
      </c>
      <c r="H112" s="731">
        <v>1180</v>
      </c>
      <c r="I112" s="731">
        <v>6277.6</v>
      </c>
      <c r="J112" s="727"/>
      <c r="K112" s="727">
        <v>5.32</v>
      </c>
      <c r="L112" s="731"/>
      <c r="M112" s="731"/>
      <c r="N112" s="727"/>
      <c r="O112" s="727"/>
      <c r="P112" s="731"/>
      <c r="Q112" s="731"/>
      <c r="R112" s="745"/>
      <c r="S112" s="732"/>
    </row>
    <row r="113" spans="1:19" ht="14.4" customHeight="1" x14ac:dyDescent="0.3">
      <c r="A113" s="726" t="s">
        <v>1423</v>
      </c>
      <c r="B113" s="727" t="s">
        <v>1424</v>
      </c>
      <c r="C113" s="727" t="s">
        <v>552</v>
      </c>
      <c r="D113" s="727" t="s">
        <v>1418</v>
      </c>
      <c r="E113" s="727" t="s">
        <v>1428</v>
      </c>
      <c r="F113" s="727" t="s">
        <v>1439</v>
      </c>
      <c r="G113" s="727" t="s">
        <v>1440</v>
      </c>
      <c r="H113" s="731"/>
      <c r="I113" s="731"/>
      <c r="J113" s="727"/>
      <c r="K113" s="727"/>
      <c r="L113" s="731">
        <v>806</v>
      </c>
      <c r="M113" s="731">
        <v>4707.04</v>
      </c>
      <c r="N113" s="727">
        <v>1</v>
      </c>
      <c r="O113" s="727">
        <v>5.84</v>
      </c>
      <c r="P113" s="731"/>
      <c r="Q113" s="731"/>
      <c r="R113" s="745"/>
      <c r="S113" s="732"/>
    </row>
    <row r="114" spans="1:19" ht="14.4" customHeight="1" x14ac:dyDescent="0.3">
      <c r="A114" s="726" t="s">
        <v>1423</v>
      </c>
      <c r="B114" s="727" t="s">
        <v>1424</v>
      </c>
      <c r="C114" s="727" t="s">
        <v>552</v>
      </c>
      <c r="D114" s="727" t="s">
        <v>1418</v>
      </c>
      <c r="E114" s="727" t="s">
        <v>1428</v>
      </c>
      <c r="F114" s="727" t="s">
        <v>1441</v>
      </c>
      <c r="G114" s="727" t="s">
        <v>1442</v>
      </c>
      <c r="H114" s="731">
        <v>161</v>
      </c>
      <c r="I114" s="731">
        <v>1355.62</v>
      </c>
      <c r="J114" s="727">
        <v>4.4722222222222214</v>
      </c>
      <c r="K114" s="727">
        <v>8.42</v>
      </c>
      <c r="L114" s="731">
        <v>36</v>
      </c>
      <c r="M114" s="731">
        <v>303.12</v>
      </c>
      <c r="N114" s="727">
        <v>1</v>
      </c>
      <c r="O114" s="727">
        <v>8.42</v>
      </c>
      <c r="P114" s="731"/>
      <c r="Q114" s="731"/>
      <c r="R114" s="745"/>
      <c r="S114" s="732"/>
    </row>
    <row r="115" spans="1:19" ht="14.4" customHeight="1" x14ac:dyDescent="0.3">
      <c r="A115" s="726" t="s">
        <v>1423</v>
      </c>
      <c r="B115" s="727" t="s">
        <v>1424</v>
      </c>
      <c r="C115" s="727" t="s">
        <v>552</v>
      </c>
      <c r="D115" s="727" t="s">
        <v>1418</v>
      </c>
      <c r="E115" s="727" t="s">
        <v>1428</v>
      </c>
      <c r="F115" s="727" t="s">
        <v>1443</v>
      </c>
      <c r="G115" s="727" t="s">
        <v>1444</v>
      </c>
      <c r="H115" s="731">
        <v>150</v>
      </c>
      <c r="I115" s="731">
        <v>1207.5</v>
      </c>
      <c r="J115" s="727"/>
      <c r="K115" s="727">
        <v>8.0500000000000007</v>
      </c>
      <c r="L115" s="731"/>
      <c r="M115" s="731"/>
      <c r="N115" s="727"/>
      <c r="O115" s="727"/>
      <c r="P115" s="731"/>
      <c r="Q115" s="731"/>
      <c r="R115" s="745"/>
      <c r="S115" s="732"/>
    </row>
    <row r="116" spans="1:19" ht="14.4" customHeight="1" x14ac:dyDescent="0.3">
      <c r="A116" s="726" t="s">
        <v>1423</v>
      </c>
      <c r="B116" s="727" t="s">
        <v>1424</v>
      </c>
      <c r="C116" s="727" t="s">
        <v>552</v>
      </c>
      <c r="D116" s="727" t="s">
        <v>1418</v>
      </c>
      <c r="E116" s="727" t="s">
        <v>1428</v>
      </c>
      <c r="F116" s="727" t="s">
        <v>1453</v>
      </c>
      <c r="G116" s="727" t="s">
        <v>1454</v>
      </c>
      <c r="H116" s="731">
        <v>470</v>
      </c>
      <c r="I116" s="731">
        <v>9371.7999999999993</v>
      </c>
      <c r="J116" s="727"/>
      <c r="K116" s="727">
        <v>19.939999999999998</v>
      </c>
      <c r="L116" s="731"/>
      <c r="M116" s="731"/>
      <c r="N116" s="727"/>
      <c r="O116" s="727"/>
      <c r="P116" s="731"/>
      <c r="Q116" s="731"/>
      <c r="R116" s="745"/>
      <c r="S116" s="732"/>
    </row>
    <row r="117" spans="1:19" ht="14.4" customHeight="1" x14ac:dyDescent="0.3">
      <c r="A117" s="726" t="s">
        <v>1423</v>
      </c>
      <c r="B117" s="727" t="s">
        <v>1424</v>
      </c>
      <c r="C117" s="727" t="s">
        <v>552</v>
      </c>
      <c r="D117" s="727" t="s">
        <v>1418</v>
      </c>
      <c r="E117" s="727" t="s">
        <v>1428</v>
      </c>
      <c r="F117" s="727" t="s">
        <v>1459</v>
      </c>
      <c r="G117" s="727" t="s">
        <v>1460</v>
      </c>
      <c r="H117" s="731">
        <v>8</v>
      </c>
      <c r="I117" s="731">
        <v>17548.64</v>
      </c>
      <c r="J117" s="727"/>
      <c r="K117" s="727">
        <v>2193.58</v>
      </c>
      <c r="L117" s="731"/>
      <c r="M117" s="731"/>
      <c r="N117" s="727"/>
      <c r="O117" s="727"/>
      <c r="P117" s="731"/>
      <c r="Q117" s="731"/>
      <c r="R117" s="745"/>
      <c r="S117" s="732"/>
    </row>
    <row r="118" spans="1:19" ht="14.4" customHeight="1" x14ac:dyDescent="0.3">
      <c r="A118" s="726" t="s">
        <v>1423</v>
      </c>
      <c r="B118" s="727" t="s">
        <v>1424</v>
      </c>
      <c r="C118" s="727" t="s">
        <v>552</v>
      </c>
      <c r="D118" s="727" t="s">
        <v>1418</v>
      </c>
      <c r="E118" s="727" t="s">
        <v>1428</v>
      </c>
      <c r="F118" s="727" t="s">
        <v>1463</v>
      </c>
      <c r="G118" s="727" t="s">
        <v>1464</v>
      </c>
      <c r="H118" s="731">
        <v>650</v>
      </c>
      <c r="I118" s="731">
        <v>2223</v>
      </c>
      <c r="J118" s="727"/>
      <c r="K118" s="727">
        <v>3.42</v>
      </c>
      <c r="L118" s="731"/>
      <c r="M118" s="731"/>
      <c r="N118" s="727"/>
      <c r="O118" s="727"/>
      <c r="P118" s="731"/>
      <c r="Q118" s="731"/>
      <c r="R118" s="745"/>
      <c r="S118" s="732"/>
    </row>
    <row r="119" spans="1:19" ht="14.4" customHeight="1" x14ac:dyDescent="0.3">
      <c r="A119" s="726" t="s">
        <v>1423</v>
      </c>
      <c r="B119" s="727" t="s">
        <v>1424</v>
      </c>
      <c r="C119" s="727" t="s">
        <v>552</v>
      </c>
      <c r="D119" s="727" t="s">
        <v>1418</v>
      </c>
      <c r="E119" s="727" t="s">
        <v>1428</v>
      </c>
      <c r="F119" s="727" t="s">
        <v>1473</v>
      </c>
      <c r="G119" s="727" t="s">
        <v>1474</v>
      </c>
      <c r="H119" s="731">
        <v>500</v>
      </c>
      <c r="I119" s="731">
        <v>10120</v>
      </c>
      <c r="J119" s="727">
        <v>2.0968009282280788</v>
      </c>
      <c r="K119" s="727">
        <v>20.239999999999998</v>
      </c>
      <c r="L119" s="731">
        <v>240</v>
      </c>
      <c r="M119" s="731">
        <v>4826.3999999999996</v>
      </c>
      <c r="N119" s="727">
        <v>1</v>
      </c>
      <c r="O119" s="727">
        <v>20.11</v>
      </c>
      <c r="P119" s="731"/>
      <c r="Q119" s="731"/>
      <c r="R119" s="745"/>
      <c r="S119" s="732"/>
    </row>
    <row r="120" spans="1:19" ht="14.4" customHeight="1" x14ac:dyDescent="0.3">
      <c r="A120" s="726" t="s">
        <v>1423</v>
      </c>
      <c r="B120" s="727" t="s">
        <v>1424</v>
      </c>
      <c r="C120" s="727" t="s">
        <v>552</v>
      </c>
      <c r="D120" s="727" t="s">
        <v>1418</v>
      </c>
      <c r="E120" s="727" t="s">
        <v>1486</v>
      </c>
      <c r="F120" s="727" t="s">
        <v>1487</v>
      </c>
      <c r="G120" s="727" t="s">
        <v>1488</v>
      </c>
      <c r="H120" s="731"/>
      <c r="I120" s="731"/>
      <c r="J120" s="727"/>
      <c r="K120" s="727"/>
      <c r="L120" s="731">
        <v>10</v>
      </c>
      <c r="M120" s="731">
        <v>370</v>
      </c>
      <c r="N120" s="727">
        <v>1</v>
      </c>
      <c r="O120" s="727">
        <v>37</v>
      </c>
      <c r="P120" s="731"/>
      <c r="Q120" s="731"/>
      <c r="R120" s="745"/>
      <c r="S120" s="732"/>
    </row>
    <row r="121" spans="1:19" ht="14.4" customHeight="1" x14ac:dyDescent="0.3">
      <c r="A121" s="726" t="s">
        <v>1423</v>
      </c>
      <c r="B121" s="727" t="s">
        <v>1424</v>
      </c>
      <c r="C121" s="727" t="s">
        <v>552</v>
      </c>
      <c r="D121" s="727" t="s">
        <v>1418</v>
      </c>
      <c r="E121" s="727" t="s">
        <v>1486</v>
      </c>
      <c r="F121" s="727" t="s">
        <v>1491</v>
      </c>
      <c r="G121" s="727" t="s">
        <v>1492</v>
      </c>
      <c r="H121" s="731">
        <v>74</v>
      </c>
      <c r="I121" s="731">
        <v>12210</v>
      </c>
      <c r="J121" s="727">
        <v>0.22181045288571585</v>
      </c>
      <c r="K121" s="727">
        <v>165</v>
      </c>
      <c r="L121" s="731">
        <v>311</v>
      </c>
      <c r="M121" s="731">
        <v>55047</v>
      </c>
      <c r="N121" s="727">
        <v>1</v>
      </c>
      <c r="O121" s="727">
        <v>177</v>
      </c>
      <c r="P121" s="731"/>
      <c r="Q121" s="731"/>
      <c r="R121" s="745"/>
      <c r="S121" s="732"/>
    </row>
    <row r="122" spans="1:19" ht="14.4" customHeight="1" x14ac:dyDescent="0.3">
      <c r="A122" s="726" t="s">
        <v>1423</v>
      </c>
      <c r="B122" s="727" t="s">
        <v>1424</v>
      </c>
      <c r="C122" s="727" t="s">
        <v>552</v>
      </c>
      <c r="D122" s="727" t="s">
        <v>1418</v>
      </c>
      <c r="E122" s="727" t="s">
        <v>1486</v>
      </c>
      <c r="F122" s="727" t="s">
        <v>1508</v>
      </c>
      <c r="G122" s="727" t="s">
        <v>1509</v>
      </c>
      <c r="H122" s="731">
        <v>1</v>
      </c>
      <c r="I122" s="731">
        <v>1391</v>
      </c>
      <c r="J122" s="727">
        <v>0.97204751921733057</v>
      </c>
      <c r="K122" s="727">
        <v>1391</v>
      </c>
      <c r="L122" s="731">
        <v>1</v>
      </c>
      <c r="M122" s="731">
        <v>1431</v>
      </c>
      <c r="N122" s="727">
        <v>1</v>
      </c>
      <c r="O122" s="727">
        <v>1431</v>
      </c>
      <c r="P122" s="731"/>
      <c r="Q122" s="731"/>
      <c r="R122" s="745"/>
      <c r="S122" s="732"/>
    </row>
    <row r="123" spans="1:19" ht="14.4" customHeight="1" x14ac:dyDescent="0.3">
      <c r="A123" s="726" t="s">
        <v>1423</v>
      </c>
      <c r="B123" s="727" t="s">
        <v>1424</v>
      </c>
      <c r="C123" s="727" t="s">
        <v>552</v>
      </c>
      <c r="D123" s="727" t="s">
        <v>1418</v>
      </c>
      <c r="E123" s="727" t="s">
        <v>1486</v>
      </c>
      <c r="F123" s="727" t="s">
        <v>1510</v>
      </c>
      <c r="G123" s="727" t="s">
        <v>1511</v>
      </c>
      <c r="H123" s="731">
        <v>1</v>
      </c>
      <c r="I123" s="731">
        <v>1849</v>
      </c>
      <c r="J123" s="727"/>
      <c r="K123" s="727">
        <v>1849</v>
      </c>
      <c r="L123" s="731"/>
      <c r="M123" s="731"/>
      <c r="N123" s="727"/>
      <c r="O123" s="727"/>
      <c r="P123" s="731"/>
      <c r="Q123" s="731"/>
      <c r="R123" s="745"/>
      <c r="S123" s="732"/>
    </row>
    <row r="124" spans="1:19" ht="14.4" customHeight="1" x14ac:dyDescent="0.3">
      <c r="A124" s="726" t="s">
        <v>1423</v>
      </c>
      <c r="B124" s="727" t="s">
        <v>1424</v>
      </c>
      <c r="C124" s="727" t="s">
        <v>552</v>
      </c>
      <c r="D124" s="727" t="s">
        <v>1418</v>
      </c>
      <c r="E124" s="727" t="s">
        <v>1486</v>
      </c>
      <c r="F124" s="727" t="s">
        <v>1514</v>
      </c>
      <c r="G124" s="727" t="s">
        <v>1515</v>
      </c>
      <c r="H124" s="731">
        <v>1</v>
      </c>
      <c r="I124" s="731">
        <v>1177</v>
      </c>
      <c r="J124" s="727"/>
      <c r="K124" s="727">
        <v>1177</v>
      </c>
      <c r="L124" s="731"/>
      <c r="M124" s="731"/>
      <c r="N124" s="727"/>
      <c r="O124" s="727"/>
      <c r="P124" s="731"/>
      <c r="Q124" s="731"/>
      <c r="R124" s="745"/>
      <c r="S124" s="732"/>
    </row>
    <row r="125" spans="1:19" ht="14.4" customHeight="1" x14ac:dyDescent="0.3">
      <c r="A125" s="726" t="s">
        <v>1423</v>
      </c>
      <c r="B125" s="727" t="s">
        <v>1424</v>
      </c>
      <c r="C125" s="727" t="s">
        <v>552</v>
      </c>
      <c r="D125" s="727" t="s">
        <v>1418</v>
      </c>
      <c r="E125" s="727" t="s">
        <v>1486</v>
      </c>
      <c r="F125" s="727" t="s">
        <v>1518</v>
      </c>
      <c r="G125" s="727" t="s">
        <v>1519</v>
      </c>
      <c r="H125" s="731">
        <v>8</v>
      </c>
      <c r="I125" s="731">
        <v>5264</v>
      </c>
      <c r="J125" s="727"/>
      <c r="K125" s="727">
        <v>658</v>
      </c>
      <c r="L125" s="731"/>
      <c r="M125" s="731"/>
      <c r="N125" s="727"/>
      <c r="O125" s="727"/>
      <c r="P125" s="731"/>
      <c r="Q125" s="731"/>
      <c r="R125" s="745"/>
      <c r="S125" s="732"/>
    </row>
    <row r="126" spans="1:19" ht="14.4" customHeight="1" x14ac:dyDescent="0.3">
      <c r="A126" s="726" t="s">
        <v>1423</v>
      </c>
      <c r="B126" s="727" t="s">
        <v>1424</v>
      </c>
      <c r="C126" s="727" t="s">
        <v>552</v>
      </c>
      <c r="D126" s="727" t="s">
        <v>1418</v>
      </c>
      <c r="E126" s="727" t="s">
        <v>1486</v>
      </c>
      <c r="F126" s="727" t="s">
        <v>1520</v>
      </c>
      <c r="G126" s="727" t="s">
        <v>1521</v>
      </c>
      <c r="H126" s="731">
        <v>5</v>
      </c>
      <c r="I126" s="731">
        <v>3445</v>
      </c>
      <c r="J126" s="727">
        <v>2.4057262569832401</v>
      </c>
      <c r="K126" s="727">
        <v>689</v>
      </c>
      <c r="L126" s="731">
        <v>2</v>
      </c>
      <c r="M126" s="731">
        <v>1432</v>
      </c>
      <c r="N126" s="727">
        <v>1</v>
      </c>
      <c r="O126" s="727">
        <v>716</v>
      </c>
      <c r="P126" s="731"/>
      <c r="Q126" s="731"/>
      <c r="R126" s="745"/>
      <c r="S126" s="732"/>
    </row>
    <row r="127" spans="1:19" ht="14.4" customHeight="1" x14ac:dyDescent="0.3">
      <c r="A127" s="726" t="s">
        <v>1423</v>
      </c>
      <c r="B127" s="727" t="s">
        <v>1424</v>
      </c>
      <c r="C127" s="727" t="s">
        <v>552</v>
      </c>
      <c r="D127" s="727" t="s">
        <v>1418</v>
      </c>
      <c r="E127" s="727" t="s">
        <v>1486</v>
      </c>
      <c r="F127" s="727" t="s">
        <v>1524</v>
      </c>
      <c r="G127" s="727" t="s">
        <v>1525</v>
      </c>
      <c r="H127" s="731">
        <v>3</v>
      </c>
      <c r="I127" s="731">
        <v>5286</v>
      </c>
      <c r="J127" s="727">
        <v>1.4482191780821918</v>
      </c>
      <c r="K127" s="727">
        <v>1762</v>
      </c>
      <c r="L127" s="731">
        <v>2</v>
      </c>
      <c r="M127" s="731">
        <v>3650</v>
      </c>
      <c r="N127" s="727">
        <v>1</v>
      </c>
      <c r="O127" s="727">
        <v>1825</v>
      </c>
      <c r="P127" s="731"/>
      <c r="Q127" s="731"/>
      <c r="R127" s="745"/>
      <c r="S127" s="732"/>
    </row>
    <row r="128" spans="1:19" ht="14.4" customHeight="1" x14ac:dyDescent="0.3">
      <c r="A128" s="726" t="s">
        <v>1423</v>
      </c>
      <c r="B128" s="727" t="s">
        <v>1424</v>
      </c>
      <c r="C128" s="727" t="s">
        <v>552</v>
      </c>
      <c r="D128" s="727" t="s">
        <v>1418</v>
      </c>
      <c r="E128" s="727" t="s">
        <v>1486</v>
      </c>
      <c r="F128" s="727" t="s">
        <v>1532</v>
      </c>
      <c r="G128" s="727" t="s">
        <v>1533</v>
      </c>
      <c r="H128" s="731">
        <v>36</v>
      </c>
      <c r="I128" s="731">
        <v>1200.01</v>
      </c>
      <c r="J128" s="727">
        <v>0.11575655441911434</v>
      </c>
      <c r="K128" s="727">
        <v>33.333611111111111</v>
      </c>
      <c r="L128" s="731">
        <v>311</v>
      </c>
      <c r="M128" s="731">
        <v>10366.67</v>
      </c>
      <c r="N128" s="727">
        <v>1</v>
      </c>
      <c r="O128" s="727">
        <v>33.333344051446943</v>
      </c>
      <c r="P128" s="731"/>
      <c r="Q128" s="731"/>
      <c r="R128" s="745"/>
      <c r="S128" s="732"/>
    </row>
    <row r="129" spans="1:19" ht="14.4" customHeight="1" x14ac:dyDescent="0.3">
      <c r="A129" s="726" t="s">
        <v>1423</v>
      </c>
      <c r="B129" s="727" t="s">
        <v>1424</v>
      </c>
      <c r="C129" s="727" t="s">
        <v>552</v>
      </c>
      <c r="D129" s="727" t="s">
        <v>1418</v>
      </c>
      <c r="E129" s="727" t="s">
        <v>1486</v>
      </c>
      <c r="F129" s="727" t="s">
        <v>1534</v>
      </c>
      <c r="G129" s="727" t="s">
        <v>1535</v>
      </c>
      <c r="H129" s="731">
        <v>74</v>
      </c>
      <c r="I129" s="731">
        <v>2664</v>
      </c>
      <c r="J129" s="727">
        <v>0.23376623376623376</v>
      </c>
      <c r="K129" s="727">
        <v>36</v>
      </c>
      <c r="L129" s="731">
        <v>308</v>
      </c>
      <c r="M129" s="731">
        <v>11396</v>
      </c>
      <c r="N129" s="727">
        <v>1</v>
      </c>
      <c r="O129" s="727">
        <v>37</v>
      </c>
      <c r="P129" s="731"/>
      <c r="Q129" s="731"/>
      <c r="R129" s="745"/>
      <c r="S129" s="732"/>
    </row>
    <row r="130" spans="1:19" ht="14.4" customHeight="1" x14ac:dyDescent="0.3">
      <c r="A130" s="726" t="s">
        <v>1423</v>
      </c>
      <c r="B130" s="727" t="s">
        <v>1424</v>
      </c>
      <c r="C130" s="727" t="s">
        <v>552</v>
      </c>
      <c r="D130" s="727" t="s">
        <v>1418</v>
      </c>
      <c r="E130" s="727" t="s">
        <v>1486</v>
      </c>
      <c r="F130" s="727" t="s">
        <v>1544</v>
      </c>
      <c r="G130" s="727" t="s">
        <v>1545</v>
      </c>
      <c r="H130" s="731">
        <v>1</v>
      </c>
      <c r="I130" s="731">
        <v>1294</v>
      </c>
      <c r="J130" s="727"/>
      <c r="K130" s="727">
        <v>1294</v>
      </c>
      <c r="L130" s="731"/>
      <c r="M130" s="731"/>
      <c r="N130" s="727"/>
      <c r="O130" s="727"/>
      <c r="P130" s="731"/>
      <c r="Q130" s="731"/>
      <c r="R130" s="745"/>
      <c r="S130" s="732"/>
    </row>
    <row r="131" spans="1:19" ht="14.4" customHeight="1" x14ac:dyDescent="0.3">
      <c r="A131" s="726" t="s">
        <v>1423</v>
      </c>
      <c r="B131" s="727" t="s">
        <v>1424</v>
      </c>
      <c r="C131" s="727" t="s">
        <v>552</v>
      </c>
      <c r="D131" s="727" t="s">
        <v>1418</v>
      </c>
      <c r="E131" s="727" t="s">
        <v>1486</v>
      </c>
      <c r="F131" s="727" t="s">
        <v>1546</v>
      </c>
      <c r="G131" s="727" t="s">
        <v>1547</v>
      </c>
      <c r="H131" s="731">
        <v>8</v>
      </c>
      <c r="I131" s="731">
        <v>3920</v>
      </c>
      <c r="J131" s="727"/>
      <c r="K131" s="727">
        <v>490</v>
      </c>
      <c r="L131" s="731"/>
      <c r="M131" s="731"/>
      <c r="N131" s="727"/>
      <c r="O131" s="727"/>
      <c r="P131" s="731"/>
      <c r="Q131" s="731"/>
      <c r="R131" s="745"/>
      <c r="S131" s="732"/>
    </row>
    <row r="132" spans="1:19" ht="14.4" customHeight="1" x14ac:dyDescent="0.3">
      <c r="A132" s="726" t="s">
        <v>1423</v>
      </c>
      <c r="B132" s="727" t="s">
        <v>1424</v>
      </c>
      <c r="C132" s="727" t="s">
        <v>552</v>
      </c>
      <c r="D132" s="727" t="s">
        <v>1418</v>
      </c>
      <c r="E132" s="727" t="s">
        <v>1486</v>
      </c>
      <c r="F132" s="727" t="s">
        <v>1548</v>
      </c>
      <c r="G132" s="727" t="s">
        <v>1549</v>
      </c>
      <c r="H132" s="731">
        <v>1</v>
      </c>
      <c r="I132" s="731">
        <v>2258</v>
      </c>
      <c r="J132" s="727"/>
      <c r="K132" s="727">
        <v>2258</v>
      </c>
      <c r="L132" s="731"/>
      <c r="M132" s="731"/>
      <c r="N132" s="727"/>
      <c r="O132" s="727"/>
      <c r="P132" s="731"/>
      <c r="Q132" s="731"/>
      <c r="R132" s="745"/>
      <c r="S132" s="732"/>
    </row>
    <row r="133" spans="1:19" ht="14.4" customHeight="1" x14ac:dyDescent="0.3">
      <c r="A133" s="726" t="s">
        <v>1423</v>
      </c>
      <c r="B133" s="727" t="s">
        <v>1424</v>
      </c>
      <c r="C133" s="727" t="s">
        <v>552</v>
      </c>
      <c r="D133" s="727" t="s">
        <v>1418</v>
      </c>
      <c r="E133" s="727" t="s">
        <v>1486</v>
      </c>
      <c r="F133" s="727" t="s">
        <v>1550</v>
      </c>
      <c r="G133" s="727" t="s">
        <v>1551</v>
      </c>
      <c r="H133" s="731"/>
      <c r="I133" s="731"/>
      <c r="J133" s="727"/>
      <c r="K133" s="727"/>
      <c r="L133" s="731">
        <v>1</v>
      </c>
      <c r="M133" s="731">
        <v>2645</v>
      </c>
      <c r="N133" s="727">
        <v>1</v>
      </c>
      <c r="O133" s="727">
        <v>2645</v>
      </c>
      <c r="P133" s="731"/>
      <c r="Q133" s="731"/>
      <c r="R133" s="745"/>
      <c r="S133" s="732"/>
    </row>
    <row r="134" spans="1:19" ht="14.4" customHeight="1" x14ac:dyDescent="0.3">
      <c r="A134" s="726" t="s">
        <v>1423</v>
      </c>
      <c r="B134" s="727" t="s">
        <v>1424</v>
      </c>
      <c r="C134" s="727" t="s">
        <v>552</v>
      </c>
      <c r="D134" s="727" t="s">
        <v>1418</v>
      </c>
      <c r="E134" s="727" t="s">
        <v>1486</v>
      </c>
      <c r="F134" s="727" t="s">
        <v>1558</v>
      </c>
      <c r="G134" s="727" t="s">
        <v>1559</v>
      </c>
      <c r="H134" s="731">
        <v>1</v>
      </c>
      <c r="I134" s="731">
        <v>502</v>
      </c>
      <c r="J134" s="727"/>
      <c r="K134" s="727">
        <v>502</v>
      </c>
      <c r="L134" s="731"/>
      <c r="M134" s="731"/>
      <c r="N134" s="727"/>
      <c r="O134" s="727"/>
      <c r="P134" s="731"/>
      <c r="Q134" s="731"/>
      <c r="R134" s="745"/>
      <c r="S134" s="732"/>
    </row>
    <row r="135" spans="1:19" ht="14.4" customHeight="1" x14ac:dyDescent="0.3">
      <c r="A135" s="726" t="s">
        <v>1423</v>
      </c>
      <c r="B135" s="727" t="s">
        <v>1424</v>
      </c>
      <c r="C135" s="727" t="s">
        <v>552</v>
      </c>
      <c r="D135" s="727" t="s">
        <v>790</v>
      </c>
      <c r="E135" s="727" t="s">
        <v>1486</v>
      </c>
      <c r="F135" s="727" t="s">
        <v>1487</v>
      </c>
      <c r="G135" s="727" t="s">
        <v>1488</v>
      </c>
      <c r="H135" s="731">
        <v>3</v>
      </c>
      <c r="I135" s="731">
        <v>105</v>
      </c>
      <c r="J135" s="727">
        <v>0.1891891891891892</v>
      </c>
      <c r="K135" s="727">
        <v>35</v>
      </c>
      <c r="L135" s="731">
        <v>15</v>
      </c>
      <c r="M135" s="731">
        <v>555</v>
      </c>
      <c r="N135" s="727">
        <v>1</v>
      </c>
      <c r="O135" s="727">
        <v>37</v>
      </c>
      <c r="P135" s="731">
        <v>9</v>
      </c>
      <c r="Q135" s="731">
        <v>333</v>
      </c>
      <c r="R135" s="745">
        <v>0.6</v>
      </c>
      <c r="S135" s="732">
        <v>37</v>
      </c>
    </row>
    <row r="136" spans="1:19" ht="14.4" customHeight="1" x14ac:dyDescent="0.3">
      <c r="A136" s="726" t="s">
        <v>1423</v>
      </c>
      <c r="B136" s="727" t="s">
        <v>1424</v>
      </c>
      <c r="C136" s="727" t="s">
        <v>552</v>
      </c>
      <c r="D136" s="727" t="s">
        <v>791</v>
      </c>
      <c r="E136" s="727" t="s">
        <v>1428</v>
      </c>
      <c r="F136" s="727" t="s">
        <v>1431</v>
      </c>
      <c r="G136" s="727" t="s">
        <v>1432</v>
      </c>
      <c r="H136" s="731">
        <v>1960</v>
      </c>
      <c r="I136" s="731">
        <v>4100.6000000000004</v>
      </c>
      <c r="J136" s="727">
        <v>0.54293885549347243</v>
      </c>
      <c r="K136" s="727">
        <v>2.0921428571428575</v>
      </c>
      <c r="L136" s="731">
        <v>2900</v>
      </c>
      <c r="M136" s="731">
        <v>7552.6</v>
      </c>
      <c r="N136" s="727">
        <v>1</v>
      </c>
      <c r="O136" s="727">
        <v>2.6043448275862069</v>
      </c>
      <c r="P136" s="731">
        <v>1533</v>
      </c>
      <c r="Q136" s="731">
        <v>3969.4699999999993</v>
      </c>
      <c r="R136" s="745">
        <v>0.5255766226200248</v>
      </c>
      <c r="S136" s="732">
        <v>2.5893476842791907</v>
      </c>
    </row>
    <row r="137" spans="1:19" ht="14.4" customHeight="1" x14ac:dyDescent="0.3">
      <c r="A137" s="726" t="s">
        <v>1423</v>
      </c>
      <c r="B137" s="727" t="s">
        <v>1424</v>
      </c>
      <c r="C137" s="727" t="s">
        <v>552</v>
      </c>
      <c r="D137" s="727" t="s">
        <v>791</v>
      </c>
      <c r="E137" s="727" t="s">
        <v>1428</v>
      </c>
      <c r="F137" s="727" t="s">
        <v>1433</v>
      </c>
      <c r="G137" s="727" t="s">
        <v>1434</v>
      </c>
      <c r="H137" s="731">
        <v>3250</v>
      </c>
      <c r="I137" s="731">
        <v>16863.400000000001</v>
      </c>
      <c r="J137" s="727">
        <v>0.57875246675246683</v>
      </c>
      <c r="K137" s="727">
        <v>5.1887384615384624</v>
      </c>
      <c r="L137" s="731">
        <v>5550</v>
      </c>
      <c r="M137" s="731">
        <v>29137.5</v>
      </c>
      <c r="N137" s="727">
        <v>1</v>
      </c>
      <c r="O137" s="727">
        <v>5.25</v>
      </c>
      <c r="P137" s="731">
        <v>2610</v>
      </c>
      <c r="Q137" s="731">
        <v>18107.999999999996</v>
      </c>
      <c r="R137" s="745">
        <v>0.62146718146718138</v>
      </c>
      <c r="S137" s="732">
        <v>6.9379310344827569</v>
      </c>
    </row>
    <row r="138" spans="1:19" ht="14.4" customHeight="1" x14ac:dyDescent="0.3">
      <c r="A138" s="726" t="s">
        <v>1423</v>
      </c>
      <c r="B138" s="727" t="s">
        <v>1424</v>
      </c>
      <c r="C138" s="727" t="s">
        <v>552</v>
      </c>
      <c r="D138" s="727" t="s">
        <v>791</v>
      </c>
      <c r="E138" s="727" t="s">
        <v>1428</v>
      </c>
      <c r="F138" s="727" t="s">
        <v>1435</v>
      </c>
      <c r="G138" s="727" t="s">
        <v>1436</v>
      </c>
      <c r="H138" s="731">
        <v>1</v>
      </c>
      <c r="I138" s="731">
        <v>7.74</v>
      </c>
      <c r="J138" s="727"/>
      <c r="K138" s="727">
        <v>7.74</v>
      </c>
      <c r="L138" s="731"/>
      <c r="M138" s="731"/>
      <c r="N138" s="727"/>
      <c r="O138" s="727"/>
      <c r="P138" s="731"/>
      <c r="Q138" s="731"/>
      <c r="R138" s="745"/>
      <c r="S138" s="732"/>
    </row>
    <row r="139" spans="1:19" ht="14.4" customHeight="1" x14ac:dyDescent="0.3">
      <c r="A139" s="726" t="s">
        <v>1423</v>
      </c>
      <c r="B139" s="727" t="s">
        <v>1424</v>
      </c>
      <c r="C139" s="727" t="s">
        <v>552</v>
      </c>
      <c r="D139" s="727" t="s">
        <v>791</v>
      </c>
      <c r="E139" s="727" t="s">
        <v>1428</v>
      </c>
      <c r="F139" s="727" t="s">
        <v>1437</v>
      </c>
      <c r="G139" s="727" t="s">
        <v>1438</v>
      </c>
      <c r="H139" s="731"/>
      <c r="I139" s="731"/>
      <c r="J139" s="727"/>
      <c r="K139" s="727"/>
      <c r="L139" s="731">
        <v>2250</v>
      </c>
      <c r="M139" s="731">
        <v>15052.5</v>
      </c>
      <c r="N139" s="727">
        <v>1</v>
      </c>
      <c r="O139" s="727">
        <v>6.69</v>
      </c>
      <c r="P139" s="731"/>
      <c r="Q139" s="731"/>
      <c r="R139" s="745"/>
      <c r="S139" s="732"/>
    </row>
    <row r="140" spans="1:19" ht="14.4" customHeight="1" x14ac:dyDescent="0.3">
      <c r="A140" s="726" t="s">
        <v>1423</v>
      </c>
      <c r="B140" s="727" t="s">
        <v>1424</v>
      </c>
      <c r="C140" s="727" t="s">
        <v>552</v>
      </c>
      <c r="D140" s="727" t="s">
        <v>791</v>
      </c>
      <c r="E140" s="727" t="s">
        <v>1428</v>
      </c>
      <c r="F140" s="727" t="s">
        <v>1439</v>
      </c>
      <c r="G140" s="727" t="s">
        <v>1440</v>
      </c>
      <c r="H140" s="731">
        <v>76577</v>
      </c>
      <c r="I140" s="731">
        <v>433942.58000000007</v>
      </c>
      <c r="J140" s="727">
        <v>0.78768392334763249</v>
      </c>
      <c r="K140" s="727">
        <v>5.6667482403332601</v>
      </c>
      <c r="L140" s="731">
        <v>90449</v>
      </c>
      <c r="M140" s="731">
        <v>550909.5299999998</v>
      </c>
      <c r="N140" s="727">
        <v>1</v>
      </c>
      <c r="O140" s="727">
        <v>6.0908305232783091</v>
      </c>
      <c r="P140" s="731">
        <v>56021</v>
      </c>
      <c r="Q140" s="731">
        <v>296351.08999999997</v>
      </c>
      <c r="R140" s="745">
        <v>0.53793059270548482</v>
      </c>
      <c r="S140" s="732">
        <v>5.2899999999999991</v>
      </c>
    </row>
    <row r="141" spans="1:19" ht="14.4" customHeight="1" x14ac:dyDescent="0.3">
      <c r="A141" s="726" t="s">
        <v>1423</v>
      </c>
      <c r="B141" s="727" t="s">
        <v>1424</v>
      </c>
      <c r="C141" s="727" t="s">
        <v>552</v>
      </c>
      <c r="D141" s="727" t="s">
        <v>791</v>
      </c>
      <c r="E141" s="727" t="s">
        <v>1428</v>
      </c>
      <c r="F141" s="727" t="s">
        <v>1441</v>
      </c>
      <c r="G141" s="727" t="s">
        <v>1442</v>
      </c>
      <c r="H141" s="731">
        <v>400</v>
      </c>
      <c r="I141" s="731">
        <v>3368</v>
      </c>
      <c r="J141" s="727">
        <v>0.38184642245728606</v>
      </c>
      <c r="K141" s="727">
        <v>8.42</v>
      </c>
      <c r="L141" s="731">
        <v>973</v>
      </c>
      <c r="M141" s="731">
        <v>8820.2999999999993</v>
      </c>
      <c r="N141" s="727">
        <v>1</v>
      </c>
      <c r="O141" s="727">
        <v>9.0650565262076039</v>
      </c>
      <c r="P141" s="731">
        <v>1403.4</v>
      </c>
      <c r="Q141" s="731">
        <v>12827.07</v>
      </c>
      <c r="R141" s="745">
        <v>1.4542668616713719</v>
      </c>
      <c r="S141" s="732">
        <v>9.1399957246686618</v>
      </c>
    </row>
    <row r="142" spans="1:19" ht="14.4" customHeight="1" x14ac:dyDescent="0.3">
      <c r="A142" s="726" t="s">
        <v>1423</v>
      </c>
      <c r="B142" s="727" t="s">
        <v>1424</v>
      </c>
      <c r="C142" s="727" t="s">
        <v>552</v>
      </c>
      <c r="D142" s="727" t="s">
        <v>791</v>
      </c>
      <c r="E142" s="727" t="s">
        <v>1428</v>
      </c>
      <c r="F142" s="727" t="s">
        <v>1443</v>
      </c>
      <c r="G142" s="727" t="s">
        <v>1444</v>
      </c>
      <c r="H142" s="731">
        <v>750</v>
      </c>
      <c r="I142" s="731">
        <v>6037.5</v>
      </c>
      <c r="J142" s="727">
        <v>2.810885050514456</v>
      </c>
      <c r="K142" s="727">
        <v>8.0500000000000007</v>
      </c>
      <c r="L142" s="731">
        <v>235</v>
      </c>
      <c r="M142" s="731">
        <v>2147.9</v>
      </c>
      <c r="N142" s="727">
        <v>1</v>
      </c>
      <c r="O142" s="727">
        <v>9.14</v>
      </c>
      <c r="P142" s="731">
        <v>160</v>
      </c>
      <c r="Q142" s="731">
        <v>1468.8</v>
      </c>
      <c r="R142" s="745">
        <v>0.68383071837608822</v>
      </c>
      <c r="S142" s="732">
        <v>9.18</v>
      </c>
    </row>
    <row r="143" spans="1:19" ht="14.4" customHeight="1" x14ac:dyDescent="0.3">
      <c r="A143" s="726" t="s">
        <v>1423</v>
      </c>
      <c r="B143" s="727" t="s">
        <v>1424</v>
      </c>
      <c r="C143" s="727" t="s">
        <v>552</v>
      </c>
      <c r="D143" s="727" t="s">
        <v>791</v>
      </c>
      <c r="E143" s="727" t="s">
        <v>1428</v>
      </c>
      <c r="F143" s="727" t="s">
        <v>1445</v>
      </c>
      <c r="G143" s="727" t="s">
        <v>1446</v>
      </c>
      <c r="H143" s="731">
        <v>1412</v>
      </c>
      <c r="I143" s="731">
        <v>13254.179999999998</v>
      </c>
      <c r="J143" s="727">
        <v>1.4706897967426449</v>
      </c>
      <c r="K143" s="727">
        <v>9.3868130311614717</v>
      </c>
      <c r="L143" s="731">
        <v>880.1</v>
      </c>
      <c r="M143" s="731">
        <v>9012.2199999999993</v>
      </c>
      <c r="N143" s="727">
        <v>1</v>
      </c>
      <c r="O143" s="727">
        <v>10.239995455061925</v>
      </c>
      <c r="P143" s="731">
        <v>1813</v>
      </c>
      <c r="Q143" s="731">
        <v>18520.59</v>
      </c>
      <c r="R143" s="745">
        <v>2.0550530279997603</v>
      </c>
      <c r="S143" s="732">
        <v>10.215438499724215</v>
      </c>
    </row>
    <row r="144" spans="1:19" ht="14.4" customHeight="1" x14ac:dyDescent="0.3">
      <c r="A144" s="726" t="s">
        <v>1423</v>
      </c>
      <c r="B144" s="727" t="s">
        <v>1424</v>
      </c>
      <c r="C144" s="727" t="s">
        <v>552</v>
      </c>
      <c r="D144" s="727" t="s">
        <v>791</v>
      </c>
      <c r="E144" s="727" t="s">
        <v>1428</v>
      </c>
      <c r="F144" s="727" t="s">
        <v>1447</v>
      </c>
      <c r="G144" s="727" t="s">
        <v>1448</v>
      </c>
      <c r="H144" s="731"/>
      <c r="I144" s="731"/>
      <c r="J144" s="727"/>
      <c r="K144" s="727"/>
      <c r="L144" s="731">
        <v>750</v>
      </c>
      <c r="M144" s="731">
        <v>14715</v>
      </c>
      <c r="N144" s="727">
        <v>1</v>
      </c>
      <c r="O144" s="727">
        <v>19.62</v>
      </c>
      <c r="P144" s="731"/>
      <c r="Q144" s="731"/>
      <c r="R144" s="745"/>
      <c r="S144" s="732"/>
    </row>
    <row r="145" spans="1:19" ht="14.4" customHeight="1" x14ac:dyDescent="0.3">
      <c r="A145" s="726" t="s">
        <v>1423</v>
      </c>
      <c r="B145" s="727" t="s">
        <v>1424</v>
      </c>
      <c r="C145" s="727" t="s">
        <v>552</v>
      </c>
      <c r="D145" s="727" t="s">
        <v>791</v>
      </c>
      <c r="E145" s="727" t="s">
        <v>1428</v>
      </c>
      <c r="F145" s="727" t="s">
        <v>1449</v>
      </c>
      <c r="G145" s="727" t="s">
        <v>1450</v>
      </c>
      <c r="H145" s="731"/>
      <c r="I145" s="731"/>
      <c r="J145" s="727"/>
      <c r="K145" s="727"/>
      <c r="L145" s="731">
        <v>148</v>
      </c>
      <c r="M145" s="731">
        <v>6627.44</v>
      </c>
      <c r="N145" s="727">
        <v>1</v>
      </c>
      <c r="O145" s="727">
        <v>44.779999999999994</v>
      </c>
      <c r="P145" s="731">
        <v>7.2</v>
      </c>
      <c r="Q145" s="731">
        <v>248.32000000000002</v>
      </c>
      <c r="R145" s="745">
        <v>3.7468464444793168E-2</v>
      </c>
      <c r="S145" s="732">
        <v>34.488888888888894</v>
      </c>
    </row>
    <row r="146" spans="1:19" ht="14.4" customHeight="1" x14ac:dyDescent="0.3">
      <c r="A146" s="726" t="s">
        <v>1423</v>
      </c>
      <c r="B146" s="727" t="s">
        <v>1424</v>
      </c>
      <c r="C146" s="727" t="s">
        <v>552</v>
      </c>
      <c r="D146" s="727" t="s">
        <v>791</v>
      </c>
      <c r="E146" s="727" t="s">
        <v>1428</v>
      </c>
      <c r="F146" s="727" t="s">
        <v>1453</v>
      </c>
      <c r="G146" s="727" t="s">
        <v>1454</v>
      </c>
      <c r="H146" s="731">
        <v>3340</v>
      </c>
      <c r="I146" s="731">
        <v>65544</v>
      </c>
      <c r="J146" s="727">
        <v>0.76881607672958985</v>
      </c>
      <c r="K146" s="727">
        <v>19.623952095808384</v>
      </c>
      <c r="L146" s="731">
        <v>4212</v>
      </c>
      <c r="M146" s="731">
        <v>85253.16</v>
      </c>
      <c r="N146" s="727">
        <v>1</v>
      </c>
      <c r="O146" s="727">
        <v>20.24054131054131</v>
      </c>
      <c r="P146" s="731">
        <v>3456</v>
      </c>
      <c r="Q146" s="731">
        <v>70606.080000000002</v>
      </c>
      <c r="R146" s="745">
        <v>0.82819311331099044</v>
      </c>
      <c r="S146" s="732">
        <v>20.43</v>
      </c>
    </row>
    <row r="147" spans="1:19" ht="14.4" customHeight="1" x14ac:dyDescent="0.3">
      <c r="A147" s="726" t="s">
        <v>1423</v>
      </c>
      <c r="B147" s="727" t="s">
        <v>1424</v>
      </c>
      <c r="C147" s="727" t="s">
        <v>552</v>
      </c>
      <c r="D147" s="727" t="s">
        <v>791</v>
      </c>
      <c r="E147" s="727" t="s">
        <v>1428</v>
      </c>
      <c r="F147" s="727" t="s">
        <v>1455</v>
      </c>
      <c r="G147" s="727" t="s">
        <v>1456</v>
      </c>
      <c r="H147" s="731">
        <v>2.4500000000000002</v>
      </c>
      <c r="I147" s="731">
        <v>3503.97</v>
      </c>
      <c r="J147" s="727"/>
      <c r="K147" s="727">
        <v>1430.1918367346937</v>
      </c>
      <c r="L147" s="731"/>
      <c r="M147" s="731"/>
      <c r="N147" s="727"/>
      <c r="O147" s="727"/>
      <c r="P147" s="731"/>
      <c r="Q147" s="731"/>
      <c r="R147" s="745"/>
      <c r="S147" s="732"/>
    </row>
    <row r="148" spans="1:19" ht="14.4" customHeight="1" x14ac:dyDescent="0.3">
      <c r="A148" s="726" t="s">
        <v>1423</v>
      </c>
      <c r="B148" s="727" t="s">
        <v>1424</v>
      </c>
      <c r="C148" s="727" t="s">
        <v>552</v>
      </c>
      <c r="D148" s="727" t="s">
        <v>791</v>
      </c>
      <c r="E148" s="727" t="s">
        <v>1428</v>
      </c>
      <c r="F148" s="727" t="s">
        <v>1459</v>
      </c>
      <c r="G148" s="727" t="s">
        <v>1460</v>
      </c>
      <c r="H148" s="731">
        <v>10</v>
      </c>
      <c r="I148" s="731">
        <v>21876.58</v>
      </c>
      <c r="J148" s="727">
        <v>0.48145428968448389</v>
      </c>
      <c r="K148" s="727">
        <v>2187.6580000000004</v>
      </c>
      <c r="L148" s="731">
        <v>21</v>
      </c>
      <c r="M148" s="731">
        <v>45438.539999999986</v>
      </c>
      <c r="N148" s="727">
        <v>1</v>
      </c>
      <c r="O148" s="727">
        <v>2163.7399999999993</v>
      </c>
      <c r="P148" s="731">
        <v>8</v>
      </c>
      <c r="Q148" s="731">
        <v>15893.199999999999</v>
      </c>
      <c r="R148" s="745">
        <v>0.34977356226674544</v>
      </c>
      <c r="S148" s="732">
        <v>1986.6499999999999</v>
      </c>
    </row>
    <row r="149" spans="1:19" ht="14.4" customHeight="1" x14ac:dyDescent="0.3">
      <c r="A149" s="726" t="s">
        <v>1423</v>
      </c>
      <c r="B149" s="727" t="s">
        <v>1424</v>
      </c>
      <c r="C149" s="727" t="s">
        <v>552</v>
      </c>
      <c r="D149" s="727" t="s">
        <v>791</v>
      </c>
      <c r="E149" s="727" t="s">
        <v>1428</v>
      </c>
      <c r="F149" s="727" t="s">
        <v>1461</v>
      </c>
      <c r="G149" s="727" t="s">
        <v>1462</v>
      </c>
      <c r="H149" s="731"/>
      <c r="I149" s="731"/>
      <c r="J149" s="727"/>
      <c r="K149" s="727"/>
      <c r="L149" s="731"/>
      <c r="M149" s="731"/>
      <c r="N149" s="727"/>
      <c r="O149" s="727"/>
      <c r="P149" s="731">
        <v>135</v>
      </c>
      <c r="Q149" s="731">
        <v>33632.550000000003</v>
      </c>
      <c r="R149" s="745"/>
      <c r="S149" s="732">
        <v>249.13000000000002</v>
      </c>
    </row>
    <row r="150" spans="1:19" ht="14.4" customHeight="1" x14ac:dyDescent="0.3">
      <c r="A150" s="726" t="s">
        <v>1423</v>
      </c>
      <c r="B150" s="727" t="s">
        <v>1424</v>
      </c>
      <c r="C150" s="727" t="s">
        <v>552</v>
      </c>
      <c r="D150" s="727" t="s">
        <v>791</v>
      </c>
      <c r="E150" s="727" t="s">
        <v>1428</v>
      </c>
      <c r="F150" s="727" t="s">
        <v>1463</v>
      </c>
      <c r="G150" s="727" t="s">
        <v>1464</v>
      </c>
      <c r="H150" s="731">
        <v>132454</v>
      </c>
      <c r="I150" s="731">
        <v>450146.07</v>
      </c>
      <c r="J150" s="727">
        <v>0.90314671582470707</v>
      </c>
      <c r="K150" s="727">
        <v>3.3985086898092924</v>
      </c>
      <c r="L150" s="731">
        <v>122525</v>
      </c>
      <c r="M150" s="731">
        <v>498419.65</v>
      </c>
      <c r="N150" s="727">
        <v>1</v>
      </c>
      <c r="O150" s="727">
        <v>4.0679016527239344</v>
      </c>
      <c r="P150" s="731">
        <v>94640</v>
      </c>
      <c r="Q150" s="731">
        <v>356665.4599999999</v>
      </c>
      <c r="R150" s="745">
        <v>0.71559269382738</v>
      </c>
      <c r="S150" s="732">
        <v>3.7686544801352482</v>
      </c>
    </row>
    <row r="151" spans="1:19" ht="14.4" customHeight="1" x14ac:dyDescent="0.3">
      <c r="A151" s="726" t="s">
        <v>1423</v>
      </c>
      <c r="B151" s="727" t="s">
        <v>1424</v>
      </c>
      <c r="C151" s="727" t="s">
        <v>552</v>
      </c>
      <c r="D151" s="727" t="s">
        <v>791</v>
      </c>
      <c r="E151" s="727" t="s">
        <v>1428</v>
      </c>
      <c r="F151" s="727" t="s">
        <v>1467</v>
      </c>
      <c r="G151" s="727" t="s">
        <v>1468</v>
      </c>
      <c r="H151" s="731">
        <v>2900</v>
      </c>
      <c r="I151" s="731">
        <v>36627</v>
      </c>
      <c r="J151" s="727"/>
      <c r="K151" s="727">
        <v>12.63</v>
      </c>
      <c r="L151" s="731"/>
      <c r="M151" s="731"/>
      <c r="N151" s="727"/>
      <c r="O151" s="727"/>
      <c r="P151" s="731"/>
      <c r="Q151" s="731"/>
      <c r="R151" s="745"/>
      <c r="S151" s="732"/>
    </row>
    <row r="152" spans="1:19" ht="14.4" customHeight="1" x14ac:dyDescent="0.3">
      <c r="A152" s="726" t="s">
        <v>1423</v>
      </c>
      <c r="B152" s="727" t="s">
        <v>1424</v>
      </c>
      <c r="C152" s="727" t="s">
        <v>552</v>
      </c>
      <c r="D152" s="727" t="s">
        <v>791</v>
      </c>
      <c r="E152" s="727" t="s">
        <v>1428</v>
      </c>
      <c r="F152" s="727" t="s">
        <v>1469</v>
      </c>
      <c r="G152" s="727" t="s">
        <v>1470</v>
      </c>
      <c r="H152" s="731"/>
      <c r="I152" s="731"/>
      <c r="J152" s="727"/>
      <c r="K152" s="727"/>
      <c r="L152" s="731"/>
      <c r="M152" s="731"/>
      <c r="N152" s="727"/>
      <c r="O152" s="727"/>
      <c r="P152" s="731">
        <v>700</v>
      </c>
      <c r="Q152" s="731">
        <v>5383</v>
      </c>
      <c r="R152" s="745"/>
      <c r="S152" s="732">
        <v>7.69</v>
      </c>
    </row>
    <row r="153" spans="1:19" ht="14.4" customHeight="1" x14ac:dyDescent="0.3">
      <c r="A153" s="726" t="s">
        <v>1423</v>
      </c>
      <c r="B153" s="727" t="s">
        <v>1424</v>
      </c>
      <c r="C153" s="727" t="s">
        <v>552</v>
      </c>
      <c r="D153" s="727" t="s">
        <v>791</v>
      </c>
      <c r="E153" s="727" t="s">
        <v>1428</v>
      </c>
      <c r="F153" s="727" t="s">
        <v>1471</v>
      </c>
      <c r="G153" s="727" t="s">
        <v>1472</v>
      </c>
      <c r="H153" s="731">
        <v>1599</v>
      </c>
      <c r="I153" s="731">
        <v>266009.64</v>
      </c>
      <c r="J153" s="727">
        <v>5.4687233255211547</v>
      </c>
      <c r="K153" s="727">
        <v>166.36</v>
      </c>
      <c r="L153" s="731">
        <v>300</v>
      </c>
      <c r="M153" s="731">
        <v>48642</v>
      </c>
      <c r="N153" s="727">
        <v>1</v>
      </c>
      <c r="O153" s="727">
        <v>162.13999999999999</v>
      </c>
      <c r="P153" s="731">
        <v>165</v>
      </c>
      <c r="Q153" s="731">
        <v>26235</v>
      </c>
      <c r="R153" s="745">
        <v>0.53934871099050208</v>
      </c>
      <c r="S153" s="732">
        <v>159</v>
      </c>
    </row>
    <row r="154" spans="1:19" ht="14.4" customHeight="1" x14ac:dyDescent="0.3">
      <c r="A154" s="726" t="s">
        <v>1423</v>
      </c>
      <c r="B154" s="727" t="s">
        <v>1424</v>
      </c>
      <c r="C154" s="727" t="s">
        <v>552</v>
      </c>
      <c r="D154" s="727" t="s">
        <v>791</v>
      </c>
      <c r="E154" s="727" t="s">
        <v>1428</v>
      </c>
      <c r="F154" s="727" t="s">
        <v>1473</v>
      </c>
      <c r="G154" s="727" t="s">
        <v>1474</v>
      </c>
      <c r="H154" s="731">
        <v>100</v>
      </c>
      <c r="I154" s="731">
        <v>1934</v>
      </c>
      <c r="J154" s="727">
        <v>2.6057350422859331E-2</v>
      </c>
      <c r="K154" s="727">
        <v>19.34</v>
      </c>
      <c r="L154" s="731">
        <v>3690</v>
      </c>
      <c r="M154" s="731">
        <v>74220.899999999994</v>
      </c>
      <c r="N154" s="727">
        <v>1</v>
      </c>
      <c r="O154" s="727">
        <v>20.114065040650406</v>
      </c>
      <c r="P154" s="731">
        <v>3402</v>
      </c>
      <c r="Q154" s="731">
        <v>68768.44</v>
      </c>
      <c r="R154" s="745">
        <v>0.9265374038848897</v>
      </c>
      <c r="S154" s="732">
        <v>20.214121105232216</v>
      </c>
    </row>
    <row r="155" spans="1:19" ht="14.4" customHeight="1" x14ac:dyDescent="0.3">
      <c r="A155" s="726" t="s">
        <v>1423</v>
      </c>
      <c r="B155" s="727" t="s">
        <v>1424</v>
      </c>
      <c r="C155" s="727" t="s">
        <v>552</v>
      </c>
      <c r="D155" s="727" t="s">
        <v>791</v>
      </c>
      <c r="E155" s="727" t="s">
        <v>1428</v>
      </c>
      <c r="F155" s="727" t="s">
        <v>1426</v>
      </c>
      <c r="G155" s="727"/>
      <c r="H155" s="731">
        <v>0.5</v>
      </c>
      <c r="I155" s="731">
        <v>8750</v>
      </c>
      <c r="J155" s="727">
        <v>1</v>
      </c>
      <c r="K155" s="727">
        <v>17500</v>
      </c>
      <c r="L155" s="731">
        <v>700</v>
      </c>
      <c r="M155" s="731">
        <v>8750</v>
      </c>
      <c r="N155" s="727">
        <v>1</v>
      </c>
      <c r="O155" s="727">
        <v>12.5</v>
      </c>
      <c r="P155" s="731"/>
      <c r="Q155" s="731"/>
      <c r="R155" s="745"/>
      <c r="S155" s="732"/>
    </row>
    <row r="156" spans="1:19" ht="14.4" customHeight="1" x14ac:dyDescent="0.3">
      <c r="A156" s="726" t="s">
        <v>1423</v>
      </c>
      <c r="B156" s="727" t="s">
        <v>1424</v>
      </c>
      <c r="C156" s="727" t="s">
        <v>552</v>
      </c>
      <c r="D156" s="727" t="s">
        <v>791</v>
      </c>
      <c r="E156" s="727" t="s">
        <v>1428</v>
      </c>
      <c r="F156" s="727" t="s">
        <v>1479</v>
      </c>
      <c r="G156" s="727"/>
      <c r="H156" s="731">
        <v>1</v>
      </c>
      <c r="I156" s="731">
        <v>12406.02</v>
      </c>
      <c r="J156" s="727">
        <v>0.40000051587924684</v>
      </c>
      <c r="K156" s="727">
        <v>12406.02</v>
      </c>
      <c r="L156" s="731">
        <v>2.5</v>
      </c>
      <c r="M156" s="731">
        <v>31015.010000000002</v>
      </c>
      <c r="N156" s="727">
        <v>1</v>
      </c>
      <c r="O156" s="727">
        <v>12406.004000000001</v>
      </c>
      <c r="P156" s="731"/>
      <c r="Q156" s="731"/>
      <c r="R156" s="745"/>
      <c r="S156" s="732"/>
    </row>
    <row r="157" spans="1:19" ht="14.4" customHeight="1" x14ac:dyDescent="0.3">
      <c r="A157" s="726" t="s">
        <v>1423</v>
      </c>
      <c r="B157" s="727" t="s">
        <v>1424</v>
      </c>
      <c r="C157" s="727" t="s">
        <v>552</v>
      </c>
      <c r="D157" s="727" t="s">
        <v>791</v>
      </c>
      <c r="E157" s="727" t="s">
        <v>1428</v>
      </c>
      <c r="F157" s="727" t="s">
        <v>1482</v>
      </c>
      <c r="G157" s="727" t="s">
        <v>1483</v>
      </c>
      <c r="H157" s="731"/>
      <c r="I157" s="731"/>
      <c r="J157" s="727"/>
      <c r="K157" s="727"/>
      <c r="L157" s="731"/>
      <c r="M157" s="731"/>
      <c r="N157" s="727"/>
      <c r="O157" s="727"/>
      <c r="P157" s="731">
        <v>3508</v>
      </c>
      <c r="Q157" s="731">
        <v>69668.88</v>
      </c>
      <c r="R157" s="745"/>
      <c r="S157" s="732">
        <v>19.860000000000003</v>
      </c>
    </row>
    <row r="158" spans="1:19" ht="14.4" customHeight="1" x14ac:dyDescent="0.3">
      <c r="A158" s="726" t="s">
        <v>1423</v>
      </c>
      <c r="B158" s="727" t="s">
        <v>1424</v>
      </c>
      <c r="C158" s="727" t="s">
        <v>552</v>
      </c>
      <c r="D158" s="727" t="s">
        <v>791</v>
      </c>
      <c r="E158" s="727" t="s">
        <v>1486</v>
      </c>
      <c r="F158" s="727" t="s">
        <v>1487</v>
      </c>
      <c r="G158" s="727" t="s">
        <v>1488</v>
      </c>
      <c r="H158" s="731">
        <v>28</v>
      </c>
      <c r="I158" s="731">
        <v>980</v>
      </c>
      <c r="J158" s="727">
        <v>1.2612612612612613</v>
      </c>
      <c r="K158" s="727">
        <v>35</v>
      </c>
      <c r="L158" s="731">
        <v>21</v>
      </c>
      <c r="M158" s="731">
        <v>777</v>
      </c>
      <c r="N158" s="727">
        <v>1</v>
      </c>
      <c r="O158" s="727">
        <v>37</v>
      </c>
      <c r="P158" s="731">
        <v>26</v>
      </c>
      <c r="Q158" s="731">
        <v>962</v>
      </c>
      <c r="R158" s="745">
        <v>1.2380952380952381</v>
      </c>
      <c r="S158" s="732">
        <v>37</v>
      </c>
    </row>
    <row r="159" spans="1:19" ht="14.4" customHeight="1" x14ac:dyDescent="0.3">
      <c r="A159" s="726" t="s">
        <v>1423</v>
      </c>
      <c r="B159" s="727" t="s">
        <v>1424</v>
      </c>
      <c r="C159" s="727" t="s">
        <v>552</v>
      </c>
      <c r="D159" s="727" t="s">
        <v>791</v>
      </c>
      <c r="E159" s="727" t="s">
        <v>1486</v>
      </c>
      <c r="F159" s="727" t="s">
        <v>1489</v>
      </c>
      <c r="G159" s="727" t="s">
        <v>1490</v>
      </c>
      <c r="H159" s="731">
        <v>18</v>
      </c>
      <c r="I159" s="731">
        <v>7632</v>
      </c>
      <c r="J159" s="727">
        <v>0.74904308568063593</v>
      </c>
      <c r="K159" s="727">
        <v>424</v>
      </c>
      <c r="L159" s="731">
        <v>23</v>
      </c>
      <c r="M159" s="731">
        <v>10189</v>
      </c>
      <c r="N159" s="727">
        <v>1</v>
      </c>
      <c r="O159" s="727">
        <v>443</v>
      </c>
      <c r="P159" s="731">
        <v>23</v>
      </c>
      <c r="Q159" s="731">
        <v>10212</v>
      </c>
      <c r="R159" s="745">
        <v>1.0022573363431151</v>
      </c>
      <c r="S159" s="732">
        <v>444</v>
      </c>
    </row>
    <row r="160" spans="1:19" ht="14.4" customHeight="1" x14ac:dyDescent="0.3">
      <c r="A160" s="726" t="s">
        <v>1423</v>
      </c>
      <c r="B160" s="727" t="s">
        <v>1424</v>
      </c>
      <c r="C160" s="727" t="s">
        <v>552</v>
      </c>
      <c r="D160" s="727" t="s">
        <v>791</v>
      </c>
      <c r="E160" s="727" t="s">
        <v>1486</v>
      </c>
      <c r="F160" s="727" t="s">
        <v>1491</v>
      </c>
      <c r="G160" s="727" t="s">
        <v>1492</v>
      </c>
      <c r="H160" s="731">
        <v>238</v>
      </c>
      <c r="I160" s="731">
        <v>39270</v>
      </c>
      <c r="J160" s="727">
        <v>2.2872619255635156</v>
      </c>
      <c r="K160" s="727">
        <v>165</v>
      </c>
      <c r="L160" s="731">
        <v>97</v>
      </c>
      <c r="M160" s="731">
        <v>17169</v>
      </c>
      <c r="N160" s="727">
        <v>1</v>
      </c>
      <c r="O160" s="727">
        <v>177</v>
      </c>
      <c r="P160" s="731">
        <v>301</v>
      </c>
      <c r="Q160" s="731">
        <v>53277</v>
      </c>
      <c r="R160" s="745">
        <v>3.1030927835051547</v>
      </c>
      <c r="S160" s="732">
        <v>177</v>
      </c>
    </row>
    <row r="161" spans="1:19" ht="14.4" customHeight="1" x14ac:dyDescent="0.3">
      <c r="A161" s="726" t="s">
        <v>1423</v>
      </c>
      <c r="B161" s="727" t="s">
        <v>1424</v>
      </c>
      <c r="C161" s="727" t="s">
        <v>552</v>
      </c>
      <c r="D161" s="727" t="s">
        <v>791</v>
      </c>
      <c r="E161" s="727" t="s">
        <v>1486</v>
      </c>
      <c r="F161" s="727" t="s">
        <v>1493</v>
      </c>
      <c r="G161" s="727" t="s">
        <v>1494</v>
      </c>
      <c r="H161" s="731">
        <v>1</v>
      </c>
      <c r="I161" s="731">
        <v>328</v>
      </c>
      <c r="J161" s="727"/>
      <c r="K161" s="727">
        <v>328</v>
      </c>
      <c r="L161" s="731"/>
      <c r="M161" s="731"/>
      <c r="N161" s="727"/>
      <c r="O161" s="727"/>
      <c r="P161" s="731"/>
      <c r="Q161" s="731"/>
      <c r="R161" s="745"/>
      <c r="S161" s="732"/>
    </row>
    <row r="162" spans="1:19" ht="14.4" customHeight="1" x14ac:dyDescent="0.3">
      <c r="A162" s="726" t="s">
        <v>1423</v>
      </c>
      <c r="B162" s="727" t="s">
        <v>1424</v>
      </c>
      <c r="C162" s="727" t="s">
        <v>552</v>
      </c>
      <c r="D162" s="727" t="s">
        <v>791</v>
      </c>
      <c r="E162" s="727" t="s">
        <v>1486</v>
      </c>
      <c r="F162" s="727" t="s">
        <v>1497</v>
      </c>
      <c r="G162" s="727" t="s">
        <v>1498</v>
      </c>
      <c r="H162" s="731">
        <v>1</v>
      </c>
      <c r="I162" s="731">
        <v>1382</v>
      </c>
      <c r="J162" s="727"/>
      <c r="K162" s="727">
        <v>1382</v>
      </c>
      <c r="L162" s="731"/>
      <c r="M162" s="731"/>
      <c r="N162" s="727"/>
      <c r="O162" s="727"/>
      <c r="P162" s="731"/>
      <c r="Q162" s="731"/>
      <c r="R162" s="745"/>
      <c r="S162" s="732"/>
    </row>
    <row r="163" spans="1:19" ht="14.4" customHeight="1" x14ac:dyDescent="0.3">
      <c r="A163" s="726" t="s">
        <v>1423</v>
      </c>
      <c r="B163" s="727" t="s">
        <v>1424</v>
      </c>
      <c r="C163" s="727" t="s">
        <v>552</v>
      </c>
      <c r="D163" s="727" t="s">
        <v>791</v>
      </c>
      <c r="E163" s="727" t="s">
        <v>1486</v>
      </c>
      <c r="F163" s="727" t="s">
        <v>1500</v>
      </c>
      <c r="G163" s="727" t="s">
        <v>1501</v>
      </c>
      <c r="H163" s="731">
        <v>6</v>
      </c>
      <c r="I163" s="731">
        <v>11850</v>
      </c>
      <c r="J163" s="727">
        <v>0.41532314594139913</v>
      </c>
      <c r="K163" s="727">
        <v>1975</v>
      </c>
      <c r="L163" s="731">
        <v>14</v>
      </c>
      <c r="M163" s="731">
        <v>28532</v>
      </c>
      <c r="N163" s="727">
        <v>1</v>
      </c>
      <c r="O163" s="727">
        <v>2038</v>
      </c>
      <c r="P163" s="731">
        <v>5</v>
      </c>
      <c r="Q163" s="731">
        <v>10195</v>
      </c>
      <c r="R163" s="745">
        <v>0.35731809897658767</v>
      </c>
      <c r="S163" s="732">
        <v>2039</v>
      </c>
    </row>
    <row r="164" spans="1:19" ht="14.4" customHeight="1" x14ac:dyDescent="0.3">
      <c r="A164" s="726" t="s">
        <v>1423</v>
      </c>
      <c r="B164" s="727" t="s">
        <v>1424</v>
      </c>
      <c r="C164" s="727" t="s">
        <v>552</v>
      </c>
      <c r="D164" s="727" t="s">
        <v>791</v>
      </c>
      <c r="E164" s="727" t="s">
        <v>1486</v>
      </c>
      <c r="F164" s="727" t="s">
        <v>1502</v>
      </c>
      <c r="G164" s="727" t="s">
        <v>1503</v>
      </c>
      <c r="H164" s="731">
        <v>1</v>
      </c>
      <c r="I164" s="731">
        <v>3009</v>
      </c>
      <c r="J164" s="727">
        <v>0.98397645519947674</v>
      </c>
      <c r="K164" s="727">
        <v>3009</v>
      </c>
      <c r="L164" s="731">
        <v>1</v>
      </c>
      <c r="M164" s="731">
        <v>3058</v>
      </c>
      <c r="N164" s="727">
        <v>1</v>
      </c>
      <c r="O164" s="727">
        <v>3058</v>
      </c>
      <c r="P164" s="731"/>
      <c r="Q164" s="731"/>
      <c r="R164" s="745"/>
      <c r="S164" s="732"/>
    </row>
    <row r="165" spans="1:19" ht="14.4" customHeight="1" x14ac:dyDescent="0.3">
      <c r="A165" s="726" t="s">
        <v>1423</v>
      </c>
      <c r="B165" s="727" t="s">
        <v>1424</v>
      </c>
      <c r="C165" s="727" t="s">
        <v>552</v>
      </c>
      <c r="D165" s="727" t="s">
        <v>791</v>
      </c>
      <c r="E165" s="727" t="s">
        <v>1486</v>
      </c>
      <c r="F165" s="727" t="s">
        <v>1504</v>
      </c>
      <c r="G165" s="727" t="s">
        <v>1505</v>
      </c>
      <c r="H165" s="731">
        <v>1</v>
      </c>
      <c r="I165" s="731">
        <v>643</v>
      </c>
      <c r="J165" s="727">
        <v>0.96546546546546541</v>
      </c>
      <c r="K165" s="727">
        <v>643</v>
      </c>
      <c r="L165" s="731">
        <v>1</v>
      </c>
      <c r="M165" s="731">
        <v>666</v>
      </c>
      <c r="N165" s="727">
        <v>1</v>
      </c>
      <c r="O165" s="727">
        <v>666</v>
      </c>
      <c r="P165" s="731"/>
      <c r="Q165" s="731"/>
      <c r="R165" s="745"/>
      <c r="S165" s="732"/>
    </row>
    <row r="166" spans="1:19" ht="14.4" customHeight="1" x14ac:dyDescent="0.3">
      <c r="A166" s="726" t="s">
        <v>1423</v>
      </c>
      <c r="B166" s="727" t="s">
        <v>1424</v>
      </c>
      <c r="C166" s="727" t="s">
        <v>552</v>
      </c>
      <c r="D166" s="727" t="s">
        <v>791</v>
      </c>
      <c r="E166" s="727" t="s">
        <v>1486</v>
      </c>
      <c r="F166" s="727" t="s">
        <v>1506</v>
      </c>
      <c r="G166" s="727" t="s">
        <v>1507</v>
      </c>
      <c r="H166" s="731"/>
      <c r="I166" s="731"/>
      <c r="J166" s="727"/>
      <c r="K166" s="727"/>
      <c r="L166" s="731"/>
      <c r="M166" s="731"/>
      <c r="N166" s="727"/>
      <c r="O166" s="727"/>
      <c r="P166" s="731">
        <v>1</v>
      </c>
      <c r="Q166" s="731">
        <v>1349</v>
      </c>
      <c r="R166" s="745"/>
      <c r="S166" s="732">
        <v>1349</v>
      </c>
    </row>
    <row r="167" spans="1:19" ht="14.4" customHeight="1" x14ac:dyDescent="0.3">
      <c r="A167" s="726" t="s">
        <v>1423</v>
      </c>
      <c r="B167" s="727" t="s">
        <v>1424</v>
      </c>
      <c r="C167" s="727" t="s">
        <v>552</v>
      </c>
      <c r="D167" s="727" t="s">
        <v>791</v>
      </c>
      <c r="E167" s="727" t="s">
        <v>1486</v>
      </c>
      <c r="F167" s="727" t="s">
        <v>1508</v>
      </c>
      <c r="G167" s="727" t="s">
        <v>1509</v>
      </c>
      <c r="H167" s="731">
        <v>3</v>
      </c>
      <c r="I167" s="731">
        <v>4173</v>
      </c>
      <c r="J167" s="727">
        <v>0.1388639313167615</v>
      </c>
      <c r="K167" s="727">
        <v>1391</v>
      </c>
      <c r="L167" s="731">
        <v>21</v>
      </c>
      <c r="M167" s="731">
        <v>30051</v>
      </c>
      <c r="N167" s="727">
        <v>1</v>
      </c>
      <c r="O167" s="727">
        <v>1431</v>
      </c>
      <c r="P167" s="731">
        <v>8</v>
      </c>
      <c r="Q167" s="731">
        <v>11448</v>
      </c>
      <c r="R167" s="745">
        <v>0.38095238095238093</v>
      </c>
      <c r="S167" s="732">
        <v>1431</v>
      </c>
    </row>
    <row r="168" spans="1:19" ht="14.4" customHeight="1" x14ac:dyDescent="0.3">
      <c r="A168" s="726" t="s">
        <v>1423</v>
      </c>
      <c r="B168" s="727" t="s">
        <v>1424</v>
      </c>
      <c r="C168" s="727" t="s">
        <v>552</v>
      </c>
      <c r="D168" s="727" t="s">
        <v>791</v>
      </c>
      <c r="E168" s="727" t="s">
        <v>1486</v>
      </c>
      <c r="F168" s="727" t="s">
        <v>1510</v>
      </c>
      <c r="G168" s="727" t="s">
        <v>1511</v>
      </c>
      <c r="H168" s="731">
        <v>17</v>
      </c>
      <c r="I168" s="731">
        <v>31433</v>
      </c>
      <c r="J168" s="727">
        <v>0.91332519758251973</v>
      </c>
      <c r="K168" s="727">
        <v>1849</v>
      </c>
      <c r="L168" s="731">
        <v>18</v>
      </c>
      <c r="M168" s="731">
        <v>34416</v>
      </c>
      <c r="N168" s="727">
        <v>1</v>
      </c>
      <c r="O168" s="727">
        <v>1912</v>
      </c>
      <c r="P168" s="731">
        <v>17</v>
      </c>
      <c r="Q168" s="731">
        <v>32504</v>
      </c>
      <c r="R168" s="745">
        <v>0.94444444444444442</v>
      </c>
      <c r="S168" s="732">
        <v>1912</v>
      </c>
    </row>
    <row r="169" spans="1:19" ht="14.4" customHeight="1" x14ac:dyDescent="0.3">
      <c r="A169" s="726" t="s">
        <v>1423</v>
      </c>
      <c r="B169" s="727" t="s">
        <v>1424</v>
      </c>
      <c r="C169" s="727" t="s">
        <v>552</v>
      </c>
      <c r="D169" s="727" t="s">
        <v>791</v>
      </c>
      <c r="E169" s="727" t="s">
        <v>1486</v>
      </c>
      <c r="F169" s="727" t="s">
        <v>1514</v>
      </c>
      <c r="G169" s="727" t="s">
        <v>1515</v>
      </c>
      <c r="H169" s="731">
        <v>7</v>
      </c>
      <c r="I169" s="731">
        <v>8239</v>
      </c>
      <c r="J169" s="727">
        <v>0.45281670788678208</v>
      </c>
      <c r="K169" s="727">
        <v>1177</v>
      </c>
      <c r="L169" s="731">
        <v>15</v>
      </c>
      <c r="M169" s="731">
        <v>18195</v>
      </c>
      <c r="N169" s="727">
        <v>1</v>
      </c>
      <c r="O169" s="727">
        <v>1213</v>
      </c>
      <c r="P169" s="731">
        <v>8</v>
      </c>
      <c r="Q169" s="731">
        <v>9704</v>
      </c>
      <c r="R169" s="745">
        <v>0.53333333333333333</v>
      </c>
      <c r="S169" s="732">
        <v>1213</v>
      </c>
    </row>
    <row r="170" spans="1:19" ht="14.4" customHeight="1" x14ac:dyDescent="0.3">
      <c r="A170" s="726" t="s">
        <v>1423</v>
      </c>
      <c r="B170" s="727" t="s">
        <v>1424</v>
      </c>
      <c r="C170" s="727" t="s">
        <v>552</v>
      </c>
      <c r="D170" s="727" t="s">
        <v>791</v>
      </c>
      <c r="E170" s="727" t="s">
        <v>1486</v>
      </c>
      <c r="F170" s="727" t="s">
        <v>1516</v>
      </c>
      <c r="G170" s="727" t="s">
        <v>1517</v>
      </c>
      <c r="H170" s="731"/>
      <c r="I170" s="731"/>
      <c r="J170" s="727"/>
      <c r="K170" s="727"/>
      <c r="L170" s="731">
        <v>3</v>
      </c>
      <c r="M170" s="731">
        <v>4827</v>
      </c>
      <c r="N170" s="727">
        <v>1</v>
      </c>
      <c r="O170" s="727">
        <v>1609</v>
      </c>
      <c r="P170" s="731">
        <v>1</v>
      </c>
      <c r="Q170" s="731">
        <v>1609</v>
      </c>
      <c r="R170" s="745">
        <v>0.33333333333333331</v>
      </c>
      <c r="S170" s="732">
        <v>1609</v>
      </c>
    </row>
    <row r="171" spans="1:19" ht="14.4" customHeight="1" x14ac:dyDescent="0.3">
      <c r="A171" s="726" t="s">
        <v>1423</v>
      </c>
      <c r="B171" s="727" t="s">
        <v>1424</v>
      </c>
      <c r="C171" s="727" t="s">
        <v>552</v>
      </c>
      <c r="D171" s="727" t="s">
        <v>791</v>
      </c>
      <c r="E171" s="727" t="s">
        <v>1486</v>
      </c>
      <c r="F171" s="727" t="s">
        <v>1518</v>
      </c>
      <c r="G171" s="727" t="s">
        <v>1519</v>
      </c>
      <c r="H171" s="731">
        <v>10</v>
      </c>
      <c r="I171" s="731">
        <v>6580</v>
      </c>
      <c r="J171" s="727">
        <v>0.4831130690161527</v>
      </c>
      <c r="K171" s="727">
        <v>658</v>
      </c>
      <c r="L171" s="731">
        <v>20</v>
      </c>
      <c r="M171" s="731">
        <v>13620</v>
      </c>
      <c r="N171" s="727">
        <v>1</v>
      </c>
      <c r="O171" s="727">
        <v>681</v>
      </c>
      <c r="P171" s="731">
        <v>8</v>
      </c>
      <c r="Q171" s="731">
        <v>5456</v>
      </c>
      <c r="R171" s="745">
        <v>0.40058737151248164</v>
      </c>
      <c r="S171" s="732">
        <v>682</v>
      </c>
    </row>
    <row r="172" spans="1:19" ht="14.4" customHeight="1" x14ac:dyDescent="0.3">
      <c r="A172" s="726" t="s">
        <v>1423</v>
      </c>
      <c r="B172" s="727" t="s">
        <v>1424</v>
      </c>
      <c r="C172" s="727" t="s">
        <v>552</v>
      </c>
      <c r="D172" s="727" t="s">
        <v>791</v>
      </c>
      <c r="E172" s="727" t="s">
        <v>1486</v>
      </c>
      <c r="F172" s="727" t="s">
        <v>1520</v>
      </c>
      <c r="G172" s="727" t="s">
        <v>1521</v>
      </c>
      <c r="H172" s="731">
        <v>1</v>
      </c>
      <c r="I172" s="731">
        <v>689</v>
      </c>
      <c r="J172" s="727">
        <v>4.5823357275871245E-2</v>
      </c>
      <c r="K172" s="727">
        <v>689</v>
      </c>
      <c r="L172" s="731">
        <v>21</v>
      </c>
      <c r="M172" s="731">
        <v>15036</v>
      </c>
      <c r="N172" s="727">
        <v>1</v>
      </c>
      <c r="O172" s="727">
        <v>716</v>
      </c>
      <c r="P172" s="731">
        <v>9</v>
      </c>
      <c r="Q172" s="731">
        <v>6453</v>
      </c>
      <c r="R172" s="745">
        <v>0.42916999201915401</v>
      </c>
      <c r="S172" s="732">
        <v>717</v>
      </c>
    </row>
    <row r="173" spans="1:19" ht="14.4" customHeight="1" x14ac:dyDescent="0.3">
      <c r="A173" s="726" t="s">
        <v>1423</v>
      </c>
      <c r="B173" s="727" t="s">
        <v>1424</v>
      </c>
      <c r="C173" s="727" t="s">
        <v>552</v>
      </c>
      <c r="D173" s="727" t="s">
        <v>791</v>
      </c>
      <c r="E173" s="727" t="s">
        <v>1486</v>
      </c>
      <c r="F173" s="727" t="s">
        <v>1522</v>
      </c>
      <c r="G173" s="727" t="s">
        <v>1523</v>
      </c>
      <c r="H173" s="731"/>
      <c r="I173" s="731"/>
      <c r="J173" s="727"/>
      <c r="K173" s="727"/>
      <c r="L173" s="731">
        <v>1</v>
      </c>
      <c r="M173" s="731">
        <v>2637</v>
      </c>
      <c r="N173" s="727">
        <v>1</v>
      </c>
      <c r="O173" s="727">
        <v>2637</v>
      </c>
      <c r="P173" s="731">
        <v>2</v>
      </c>
      <c r="Q173" s="731">
        <v>5276</v>
      </c>
      <c r="R173" s="745">
        <v>2.0007584376185057</v>
      </c>
      <c r="S173" s="732">
        <v>2638</v>
      </c>
    </row>
    <row r="174" spans="1:19" ht="14.4" customHeight="1" x14ac:dyDescent="0.3">
      <c r="A174" s="726" t="s">
        <v>1423</v>
      </c>
      <c r="B174" s="727" t="s">
        <v>1424</v>
      </c>
      <c r="C174" s="727" t="s">
        <v>552</v>
      </c>
      <c r="D174" s="727" t="s">
        <v>791</v>
      </c>
      <c r="E174" s="727" t="s">
        <v>1486</v>
      </c>
      <c r="F174" s="727" t="s">
        <v>1524</v>
      </c>
      <c r="G174" s="727" t="s">
        <v>1525</v>
      </c>
      <c r="H174" s="731">
        <v>618</v>
      </c>
      <c r="I174" s="731">
        <v>1088916</v>
      </c>
      <c r="J174" s="727">
        <v>0.89724255845092182</v>
      </c>
      <c r="K174" s="727">
        <v>1762</v>
      </c>
      <c r="L174" s="731">
        <v>665</v>
      </c>
      <c r="M174" s="731">
        <v>1213625</v>
      </c>
      <c r="N174" s="727">
        <v>1</v>
      </c>
      <c r="O174" s="727">
        <v>1825</v>
      </c>
      <c r="P174" s="731">
        <v>482</v>
      </c>
      <c r="Q174" s="731">
        <v>879650</v>
      </c>
      <c r="R174" s="745">
        <v>0.72481203007518802</v>
      </c>
      <c r="S174" s="732">
        <v>1825</v>
      </c>
    </row>
    <row r="175" spans="1:19" ht="14.4" customHeight="1" x14ac:dyDescent="0.3">
      <c r="A175" s="726" t="s">
        <v>1423</v>
      </c>
      <c r="B175" s="727" t="s">
        <v>1424</v>
      </c>
      <c r="C175" s="727" t="s">
        <v>552</v>
      </c>
      <c r="D175" s="727" t="s">
        <v>791</v>
      </c>
      <c r="E175" s="727" t="s">
        <v>1486</v>
      </c>
      <c r="F175" s="727" t="s">
        <v>1526</v>
      </c>
      <c r="G175" s="727" t="s">
        <v>1527</v>
      </c>
      <c r="H175" s="731">
        <v>197</v>
      </c>
      <c r="I175" s="731">
        <v>81361</v>
      </c>
      <c r="J175" s="727">
        <v>0.83547436410872533</v>
      </c>
      <c r="K175" s="727">
        <v>413</v>
      </c>
      <c r="L175" s="731">
        <v>227</v>
      </c>
      <c r="M175" s="731">
        <v>97383</v>
      </c>
      <c r="N175" s="727">
        <v>1</v>
      </c>
      <c r="O175" s="727">
        <v>429</v>
      </c>
      <c r="P175" s="731">
        <v>157</v>
      </c>
      <c r="Q175" s="731">
        <v>67353</v>
      </c>
      <c r="R175" s="745">
        <v>0.69162995594713661</v>
      </c>
      <c r="S175" s="732">
        <v>429</v>
      </c>
    </row>
    <row r="176" spans="1:19" ht="14.4" customHeight="1" x14ac:dyDescent="0.3">
      <c r="A176" s="726" t="s">
        <v>1423</v>
      </c>
      <c r="B176" s="727" t="s">
        <v>1424</v>
      </c>
      <c r="C176" s="727" t="s">
        <v>552</v>
      </c>
      <c r="D176" s="727" t="s">
        <v>791</v>
      </c>
      <c r="E176" s="727" t="s">
        <v>1486</v>
      </c>
      <c r="F176" s="727" t="s">
        <v>1528</v>
      </c>
      <c r="G176" s="727" t="s">
        <v>1529</v>
      </c>
      <c r="H176" s="731"/>
      <c r="I176" s="731"/>
      <c r="J176" s="727"/>
      <c r="K176" s="727"/>
      <c r="L176" s="731">
        <v>11</v>
      </c>
      <c r="M176" s="731">
        <v>38698</v>
      </c>
      <c r="N176" s="727">
        <v>1</v>
      </c>
      <c r="O176" s="727">
        <v>3518</v>
      </c>
      <c r="P176" s="731">
        <v>13</v>
      </c>
      <c r="Q176" s="731">
        <v>45760</v>
      </c>
      <c r="R176" s="745">
        <v>1.1824900511654348</v>
      </c>
      <c r="S176" s="732">
        <v>3520</v>
      </c>
    </row>
    <row r="177" spans="1:19" ht="14.4" customHeight="1" x14ac:dyDescent="0.3">
      <c r="A177" s="726" t="s">
        <v>1423</v>
      </c>
      <c r="B177" s="727" t="s">
        <v>1424</v>
      </c>
      <c r="C177" s="727" t="s">
        <v>552</v>
      </c>
      <c r="D177" s="727" t="s">
        <v>791</v>
      </c>
      <c r="E177" s="727" t="s">
        <v>1486</v>
      </c>
      <c r="F177" s="727" t="s">
        <v>1532</v>
      </c>
      <c r="G177" s="727" t="s">
        <v>1533</v>
      </c>
      <c r="H177" s="731">
        <v>34</v>
      </c>
      <c r="I177" s="731">
        <v>1133.3399999999999</v>
      </c>
      <c r="J177" s="727">
        <v>0.3505178871318424</v>
      </c>
      <c r="K177" s="727">
        <v>33.333529411764701</v>
      </c>
      <c r="L177" s="731">
        <v>97</v>
      </c>
      <c r="M177" s="731">
        <v>3233.33</v>
      </c>
      <c r="N177" s="727">
        <v>1</v>
      </c>
      <c r="O177" s="727">
        <v>33.333298969072167</v>
      </c>
      <c r="P177" s="731">
        <v>277</v>
      </c>
      <c r="Q177" s="731">
        <v>9233.32</v>
      </c>
      <c r="R177" s="745">
        <v>2.8556689233700241</v>
      </c>
      <c r="S177" s="732">
        <v>33.333285198555956</v>
      </c>
    </row>
    <row r="178" spans="1:19" ht="14.4" customHeight="1" x14ac:dyDescent="0.3">
      <c r="A178" s="726" t="s">
        <v>1423</v>
      </c>
      <c r="B178" s="727" t="s">
        <v>1424</v>
      </c>
      <c r="C178" s="727" t="s">
        <v>552</v>
      </c>
      <c r="D178" s="727" t="s">
        <v>791</v>
      </c>
      <c r="E178" s="727" t="s">
        <v>1486</v>
      </c>
      <c r="F178" s="727" t="s">
        <v>1534</v>
      </c>
      <c r="G178" s="727" t="s">
        <v>1535</v>
      </c>
      <c r="H178" s="731">
        <v>236</v>
      </c>
      <c r="I178" s="731">
        <v>8496</v>
      </c>
      <c r="J178" s="727">
        <v>2.3672332125940372</v>
      </c>
      <c r="K178" s="727">
        <v>36</v>
      </c>
      <c r="L178" s="731">
        <v>97</v>
      </c>
      <c r="M178" s="731">
        <v>3589</v>
      </c>
      <c r="N178" s="727">
        <v>1</v>
      </c>
      <c r="O178" s="727">
        <v>37</v>
      </c>
      <c r="P178" s="731">
        <v>299</v>
      </c>
      <c r="Q178" s="731">
        <v>11063</v>
      </c>
      <c r="R178" s="745">
        <v>3.0824742268041239</v>
      </c>
      <c r="S178" s="732">
        <v>37</v>
      </c>
    </row>
    <row r="179" spans="1:19" ht="14.4" customHeight="1" x14ac:dyDescent="0.3">
      <c r="A179" s="726" t="s">
        <v>1423</v>
      </c>
      <c r="B179" s="727" t="s">
        <v>1424</v>
      </c>
      <c r="C179" s="727" t="s">
        <v>552</v>
      </c>
      <c r="D179" s="727" t="s">
        <v>791</v>
      </c>
      <c r="E179" s="727" t="s">
        <v>1486</v>
      </c>
      <c r="F179" s="727" t="s">
        <v>1536</v>
      </c>
      <c r="G179" s="727" t="s">
        <v>1537</v>
      </c>
      <c r="H179" s="731">
        <v>84</v>
      </c>
      <c r="I179" s="731">
        <v>49224</v>
      </c>
      <c r="J179" s="727">
        <v>0.82477128782547504</v>
      </c>
      <c r="K179" s="727">
        <v>586</v>
      </c>
      <c r="L179" s="731">
        <v>98</v>
      </c>
      <c r="M179" s="731">
        <v>59682</v>
      </c>
      <c r="N179" s="727">
        <v>1</v>
      </c>
      <c r="O179" s="727">
        <v>609</v>
      </c>
      <c r="P179" s="731">
        <v>65</v>
      </c>
      <c r="Q179" s="731">
        <v>39650</v>
      </c>
      <c r="R179" s="745">
        <v>0.66435441171542509</v>
      </c>
      <c r="S179" s="732">
        <v>610</v>
      </c>
    </row>
    <row r="180" spans="1:19" ht="14.4" customHeight="1" x14ac:dyDescent="0.3">
      <c r="A180" s="726" t="s">
        <v>1423</v>
      </c>
      <c r="B180" s="727" t="s">
        <v>1424</v>
      </c>
      <c r="C180" s="727" t="s">
        <v>552</v>
      </c>
      <c r="D180" s="727" t="s">
        <v>791</v>
      </c>
      <c r="E180" s="727" t="s">
        <v>1486</v>
      </c>
      <c r="F180" s="727" t="s">
        <v>1538</v>
      </c>
      <c r="G180" s="727" t="s">
        <v>1539</v>
      </c>
      <c r="H180" s="731"/>
      <c r="I180" s="731"/>
      <c r="J180" s="727"/>
      <c r="K180" s="727"/>
      <c r="L180" s="731">
        <v>2</v>
      </c>
      <c r="M180" s="731">
        <v>4026</v>
      </c>
      <c r="N180" s="727">
        <v>1</v>
      </c>
      <c r="O180" s="727">
        <v>2013</v>
      </c>
      <c r="P180" s="731"/>
      <c r="Q180" s="731"/>
      <c r="R180" s="745"/>
      <c r="S180" s="732"/>
    </row>
    <row r="181" spans="1:19" ht="14.4" customHeight="1" x14ac:dyDescent="0.3">
      <c r="A181" s="726" t="s">
        <v>1423</v>
      </c>
      <c r="B181" s="727" t="s">
        <v>1424</v>
      </c>
      <c r="C181" s="727" t="s">
        <v>552</v>
      </c>
      <c r="D181" s="727" t="s">
        <v>791</v>
      </c>
      <c r="E181" s="727" t="s">
        <v>1486</v>
      </c>
      <c r="F181" s="727" t="s">
        <v>1540</v>
      </c>
      <c r="G181" s="727" t="s">
        <v>1541</v>
      </c>
      <c r="H181" s="731">
        <v>7</v>
      </c>
      <c r="I181" s="731">
        <v>2947</v>
      </c>
      <c r="J181" s="727">
        <v>0.84296338672768878</v>
      </c>
      <c r="K181" s="727">
        <v>421</v>
      </c>
      <c r="L181" s="731">
        <v>8</v>
      </c>
      <c r="M181" s="731">
        <v>3496</v>
      </c>
      <c r="N181" s="727">
        <v>1</v>
      </c>
      <c r="O181" s="727">
        <v>437</v>
      </c>
      <c r="P181" s="731">
        <v>5</v>
      </c>
      <c r="Q181" s="731">
        <v>2185</v>
      </c>
      <c r="R181" s="745">
        <v>0.625</v>
      </c>
      <c r="S181" s="732">
        <v>437</v>
      </c>
    </row>
    <row r="182" spans="1:19" ht="14.4" customHeight="1" x14ac:dyDescent="0.3">
      <c r="A182" s="726" t="s">
        <v>1423</v>
      </c>
      <c r="B182" s="727" t="s">
        <v>1424</v>
      </c>
      <c r="C182" s="727" t="s">
        <v>552</v>
      </c>
      <c r="D182" s="727" t="s">
        <v>791</v>
      </c>
      <c r="E182" s="727" t="s">
        <v>1486</v>
      </c>
      <c r="F182" s="727" t="s">
        <v>1544</v>
      </c>
      <c r="G182" s="727" t="s">
        <v>1545</v>
      </c>
      <c r="H182" s="731">
        <v>192</v>
      </c>
      <c r="I182" s="731">
        <v>248448</v>
      </c>
      <c r="J182" s="727">
        <v>1.070130854647106</v>
      </c>
      <c r="K182" s="727">
        <v>1294</v>
      </c>
      <c r="L182" s="731">
        <v>173</v>
      </c>
      <c r="M182" s="731">
        <v>232166</v>
      </c>
      <c r="N182" s="727">
        <v>1</v>
      </c>
      <c r="O182" s="727">
        <v>1342</v>
      </c>
      <c r="P182" s="731">
        <v>133</v>
      </c>
      <c r="Q182" s="731">
        <v>178486</v>
      </c>
      <c r="R182" s="745">
        <v>0.76878612716763006</v>
      </c>
      <c r="S182" s="732">
        <v>1342</v>
      </c>
    </row>
    <row r="183" spans="1:19" ht="14.4" customHeight="1" x14ac:dyDescent="0.3">
      <c r="A183" s="726" t="s">
        <v>1423</v>
      </c>
      <c r="B183" s="727" t="s">
        <v>1424</v>
      </c>
      <c r="C183" s="727" t="s">
        <v>552</v>
      </c>
      <c r="D183" s="727" t="s">
        <v>791</v>
      </c>
      <c r="E183" s="727" t="s">
        <v>1486</v>
      </c>
      <c r="F183" s="727" t="s">
        <v>1546</v>
      </c>
      <c r="G183" s="727" t="s">
        <v>1547</v>
      </c>
      <c r="H183" s="731">
        <v>18</v>
      </c>
      <c r="I183" s="731">
        <v>8820</v>
      </c>
      <c r="J183" s="727">
        <v>0.52509376674406139</v>
      </c>
      <c r="K183" s="727">
        <v>490</v>
      </c>
      <c r="L183" s="731">
        <v>33</v>
      </c>
      <c r="M183" s="731">
        <v>16797</v>
      </c>
      <c r="N183" s="727">
        <v>1</v>
      </c>
      <c r="O183" s="727">
        <v>509</v>
      </c>
      <c r="P183" s="731">
        <v>15</v>
      </c>
      <c r="Q183" s="731">
        <v>7635</v>
      </c>
      <c r="R183" s="745">
        <v>0.45454545454545453</v>
      </c>
      <c r="S183" s="732">
        <v>509</v>
      </c>
    </row>
    <row r="184" spans="1:19" ht="14.4" customHeight="1" x14ac:dyDescent="0.3">
      <c r="A184" s="726" t="s">
        <v>1423</v>
      </c>
      <c r="B184" s="727" t="s">
        <v>1424</v>
      </c>
      <c r="C184" s="727" t="s">
        <v>552</v>
      </c>
      <c r="D184" s="727" t="s">
        <v>791</v>
      </c>
      <c r="E184" s="727" t="s">
        <v>1486</v>
      </c>
      <c r="F184" s="727" t="s">
        <v>1548</v>
      </c>
      <c r="G184" s="727" t="s">
        <v>1549</v>
      </c>
      <c r="H184" s="731">
        <v>7</v>
      </c>
      <c r="I184" s="731">
        <v>15806</v>
      </c>
      <c r="J184" s="727">
        <v>0.9695148132245599</v>
      </c>
      <c r="K184" s="727">
        <v>2258</v>
      </c>
      <c r="L184" s="731">
        <v>7</v>
      </c>
      <c r="M184" s="731">
        <v>16303</v>
      </c>
      <c r="N184" s="727">
        <v>1</v>
      </c>
      <c r="O184" s="727">
        <v>2329</v>
      </c>
      <c r="P184" s="731">
        <v>7</v>
      </c>
      <c r="Q184" s="731">
        <v>16310</v>
      </c>
      <c r="R184" s="745">
        <v>1.0004293688278232</v>
      </c>
      <c r="S184" s="732">
        <v>2330</v>
      </c>
    </row>
    <row r="185" spans="1:19" ht="14.4" customHeight="1" x14ac:dyDescent="0.3">
      <c r="A185" s="726" t="s">
        <v>1423</v>
      </c>
      <c r="B185" s="727" t="s">
        <v>1424</v>
      </c>
      <c r="C185" s="727" t="s">
        <v>552</v>
      </c>
      <c r="D185" s="727" t="s">
        <v>791</v>
      </c>
      <c r="E185" s="727" t="s">
        <v>1486</v>
      </c>
      <c r="F185" s="727" t="s">
        <v>1550</v>
      </c>
      <c r="G185" s="727" t="s">
        <v>1551</v>
      </c>
      <c r="H185" s="731">
        <v>6</v>
      </c>
      <c r="I185" s="731">
        <v>15306</v>
      </c>
      <c r="J185" s="727">
        <v>0.82668106940318664</v>
      </c>
      <c r="K185" s="727">
        <v>2551</v>
      </c>
      <c r="L185" s="731">
        <v>7</v>
      </c>
      <c r="M185" s="731">
        <v>18515</v>
      </c>
      <c r="N185" s="727">
        <v>1</v>
      </c>
      <c r="O185" s="727">
        <v>2645</v>
      </c>
      <c r="P185" s="731">
        <v>9</v>
      </c>
      <c r="Q185" s="731">
        <v>23814</v>
      </c>
      <c r="R185" s="745">
        <v>1.2862003780718336</v>
      </c>
      <c r="S185" s="732">
        <v>2646</v>
      </c>
    </row>
    <row r="186" spans="1:19" ht="14.4" customHeight="1" x14ac:dyDescent="0.3">
      <c r="A186" s="726" t="s">
        <v>1423</v>
      </c>
      <c r="B186" s="727" t="s">
        <v>1424</v>
      </c>
      <c r="C186" s="727" t="s">
        <v>552</v>
      </c>
      <c r="D186" s="727" t="s">
        <v>791</v>
      </c>
      <c r="E186" s="727" t="s">
        <v>1486</v>
      </c>
      <c r="F186" s="727" t="s">
        <v>1552</v>
      </c>
      <c r="G186" s="727" t="s">
        <v>1553</v>
      </c>
      <c r="H186" s="731">
        <v>7</v>
      </c>
      <c r="I186" s="731">
        <v>2317</v>
      </c>
      <c r="J186" s="727">
        <v>6.5451977401129939</v>
      </c>
      <c r="K186" s="727">
        <v>331</v>
      </c>
      <c r="L186" s="731">
        <v>1</v>
      </c>
      <c r="M186" s="731">
        <v>354</v>
      </c>
      <c r="N186" s="727">
        <v>1</v>
      </c>
      <c r="O186" s="727">
        <v>354</v>
      </c>
      <c r="P186" s="731">
        <v>7</v>
      </c>
      <c r="Q186" s="731">
        <v>2485</v>
      </c>
      <c r="R186" s="745">
        <v>7.0197740112994351</v>
      </c>
      <c r="S186" s="732">
        <v>355</v>
      </c>
    </row>
    <row r="187" spans="1:19" ht="14.4" customHeight="1" x14ac:dyDescent="0.3">
      <c r="A187" s="726" t="s">
        <v>1423</v>
      </c>
      <c r="B187" s="727" t="s">
        <v>1424</v>
      </c>
      <c r="C187" s="727" t="s">
        <v>552</v>
      </c>
      <c r="D187" s="727" t="s">
        <v>791</v>
      </c>
      <c r="E187" s="727" t="s">
        <v>1486</v>
      </c>
      <c r="F187" s="727" t="s">
        <v>1554</v>
      </c>
      <c r="G187" s="727" t="s">
        <v>1555</v>
      </c>
      <c r="H187" s="731">
        <v>2</v>
      </c>
      <c r="I187" s="731">
        <v>374</v>
      </c>
      <c r="J187" s="727">
        <v>1.917948717948718</v>
      </c>
      <c r="K187" s="727">
        <v>187</v>
      </c>
      <c r="L187" s="731">
        <v>1</v>
      </c>
      <c r="M187" s="731">
        <v>195</v>
      </c>
      <c r="N187" s="727">
        <v>1</v>
      </c>
      <c r="O187" s="727">
        <v>195</v>
      </c>
      <c r="P187" s="731">
        <v>1</v>
      </c>
      <c r="Q187" s="731">
        <v>195</v>
      </c>
      <c r="R187" s="745">
        <v>1</v>
      </c>
      <c r="S187" s="732">
        <v>195</v>
      </c>
    </row>
    <row r="188" spans="1:19" ht="14.4" customHeight="1" x14ac:dyDescent="0.3">
      <c r="A188" s="726" t="s">
        <v>1423</v>
      </c>
      <c r="B188" s="727" t="s">
        <v>1424</v>
      </c>
      <c r="C188" s="727" t="s">
        <v>552</v>
      </c>
      <c r="D188" s="727" t="s">
        <v>791</v>
      </c>
      <c r="E188" s="727" t="s">
        <v>1486</v>
      </c>
      <c r="F188" s="727" t="s">
        <v>1556</v>
      </c>
      <c r="G188" s="727" t="s">
        <v>1557</v>
      </c>
      <c r="H188" s="731"/>
      <c r="I188" s="731"/>
      <c r="J188" s="727"/>
      <c r="K188" s="727"/>
      <c r="L188" s="731"/>
      <c r="M188" s="731"/>
      <c r="N188" s="727"/>
      <c r="O188" s="727"/>
      <c r="P188" s="731">
        <v>3</v>
      </c>
      <c r="Q188" s="731">
        <v>3108</v>
      </c>
      <c r="R188" s="745"/>
      <c r="S188" s="732">
        <v>1036</v>
      </c>
    </row>
    <row r="189" spans="1:19" ht="14.4" customHeight="1" x14ac:dyDescent="0.3">
      <c r="A189" s="726" t="s">
        <v>1423</v>
      </c>
      <c r="B189" s="727" t="s">
        <v>1424</v>
      </c>
      <c r="C189" s="727" t="s">
        <v>552</v>
      </c>
      <c r="D189" s="727" t="s">
        <v>791</v>
      </c>
      <c r="E189" s="727" t="s">
        <v>1486</v>
      </c>
      <c r="F189" s="727" t="s">
        <v>1558</v>
      </c>
      <c r="G189" s="727" t="s">
        <v>1559</v>
      </c>
      <c r="H189" s="731">
        <v>1</v>
      </c>
      <c r="I189" s="731">
        <v>502</v>
      </c>
      <c r="J189" s="727">
        <v>0.95619047619047615</v>
      </c>
      <c r="K189" s="727">
        <v>502</v>
      </c>
      <c r="L189" s="731">
        <v>1</v>
      </c>
      <c r="M189" s="731">
        <v>525</v>
      </c>
      <c r="N189" s="727">
        <v>1</v>
      </c>
      <c r="O189" s="727">
        <v>525</v>
      </c>
      <c r="P189" s="731">
        <v>1</v>
      </c>
      <c r="Q189" s="731">
        <v>525</v>
      </c>
      <c r="R189" s="745">
        <v>1</v>
      </c>
      <c r="S189" s="732">
        <v>525</v>
      </c>
    </row>
    <row r="190" spans="1:19" ht="14.4" customHeight="1" x14ac:dyDescent="0.3">
      <c r="A190" s="726" t="s">
        <v>1423</v>
      </c>
      <c r="B190" s="727" t="s">
        <v>1424</v>
      </c>
      <c r="C190" s="727" t="s">
        <v>552</v>
      </c>
      <c r="D190" s="727" t="s">
        <v>791</v>
      </c>
      <c r="E190" s="727" t="s">
        <v>1486</v>
      </c>
      <c r="F190" s="727" t="s">
        <v>1560</v>
      </c>
      <c r="G190" s="727" t="s">
        <v>1561</v>
      </c>
      <c r="H190" s="731">
        <v>1</v>
      </c>
      <c r="I190" s="731">
        <v>134</v>
      </c>
      <c r="J190" s="727"/>
      <c r="K190" s="727">
        <v>134</v>
      </c>
      <c r="L190" s="731"/>
      <c r="M190" s="731"/>
      <c r="N190" s="727"/>
      <c r="O190" s="727"/>
      <c r="P190" s="731"/>
      <c r="Q190" s="731"/>
      <c r="R190" s="745"/>
      <c r="S190" s="732"/>
    </row>
    <row r="191" spans="1:19" ht="14.4" customHeight="1" x14ac:dyDescent="0.3">
      <c r="A191" s="726" t="s">
        <v>1423</v>
      </c>
      <c r="B191" s="727" t="s">
        <v>1424</v>
      </c>
      <c r="C191" s="727" t="s">
        <v>552</v>
      </c>
      <c r="D191" s="727" t="s">
        <v>791</v>
      </c>
      <c r="E191" s="727" t="s">
        <v>1486</v>
      </c>
      <c r="F191" s="727" t="s">
        <v>1566</v>
      </c>
      <c r="G191" s="727" t="s">
        <v>1567</v>
      </c>
      <c r="H191" s="731"/>
      <c r="I191" s="731"/>
      <c r="J191" s="727"/>
      <c r="K191" s="727"/>
      <c r="L191" s="731">
        <v>7</v>
      </c>
      <c r="M191" s="731">
        <v>5026</v>
      </c>
      <c r="N191" s="727">
        <v>1</v>
      </c>
      <c r="O191" s="727">
        <v>718</v>
      </c>
      <c r="P191" s="731">
        <v>9</v>
      </c>
      <c r="Q191" s="731">
        <v>6471</v>
      </c>
      <c r="R191" s="745">
        <v>1.2875049741345006</v>
      </c>
      <c r="S191" s="732">
        <v>719</v>
      </c>
    </row>
    <row r="192" spans="1:19" ht="14.4" customHeight="1" x14ac:dyDescent="0.3">
      <c r="A192" s="726" t="s">
        <v>1423</v>
      </c>
      <c r="B192" s="727" t="s">
        <v>1424</v>
      </c>
      <c r="C192" s="727" t="s">
        <v>552</v>
      </c>
      <c r="D192" s="727" t="s">
        <v>792</v>
      </c>
      <c r="E192" s="727" t="s">
        <v>1428</v>
      </c>
      <c r="F192" s="727" t="s">
        <v>1433</v>
      </c>
      <c r="G192" s="727" t="s">
        <v>1434</v>
      </c>
      <c r="H192" s="731"/>
      <c r="I192" s="731"/>
      <c r="J192" s="727"/>
      <c r="K192" s="727"/>
      <c r="L192" s="731">
        <v>7498</v>
      </c>
      <c r="M192" s="731">
        <v>39364.5</v>
      </c>
      <c r="N192" s="727">
        <v>1</v>
      </c>
      <c r="O192" s="727">
        <v>5.25</v>
      </c>
      <c r="P192" s="731">
        <v>7018</v>
      </c>
      <c r="Q192" s="731">
        <v>46033.9</v>
      </c>
      <c r="R192" s="745">
        <v>1.1694267677729935</v>
      </c>
      <c r="S192" s="732">
        <v>6.559404388714734</v>
      </c>
    </row>
    <row r="193" spans="1:19" ht="14.4" customHeight="1" x14ac:dyDescent="0.3">
      <c r="A193" s="726" t="s">
        <v>1423</v>
      </c>
      <c r="B193" s="727" t="s">
        <v>1424</v>
      </c>
      <c r="C193" s="727" t="s">
        <v>552</v>
      </c>
      <c r="D193" s="727" t="s">
        <v>792</v>
      </c>
      <c r="E193" s="727" t="s">
        <v>1428</v>
      </c>
      <c r="F193" s="727" t="s">
        <v>1439</v>
      </c>
      <c r="G193" s="727" t="s">
        <v>1440</v>
      </c>
      <c r="H193" s="731">
        <v>194046</v>
      </c>
      <c r="I193" s="731">
        <v>1096614.0400000005</v>
      </c>
      <c r="J193" s="727">
        <v>0.78220456190610899</v>
      </c>
      <c r="K193" s="727">
        <v>5.6513096894550801</v>
      </c>
      <c r="L193" s="731">
        <v>230179</v>
      </c>
      <c r="M193" s="731">
        <v>1401953.0099999995</v>
      </c>
      <c r="N193" s="727">
        <v>1</v>
      </c>
      <c r="O193" s="727">
        <v>6.0907077100864955</v>
      </c>
      <c r="P193" s="731">
        <v>222718</v>
      </c>
      <c r="Q193" s="731">
        <v>1178219.3799999992</v>
      </c>
      <c r="R193" s="745">
        <v>0.84041288944484638</v>
      </c>
      <c r="S193" s="732">
        <v>5.2901848076940308</v>
      </c>
    </row>
    <row r="194" spans="1:19" ht="14.4" customHeight="1" x14ac:dyDescent="0.3">
      <c r="A194" s="726" t="s">
        <v>1423</v>
      </c>
      <c r="B194" s="727" t="s">
        <v>1424</v>
      </c>
      <c r="C194" s="727" t="s">
        <v>552</v>
      </c>
      <c r="D194" s="727" t="s">
        <v>792</v>
      </c>
      <c r="E194" s="727" t="s">
        <v>1428</v>
      </c>
      <c r="F194" s="727" t="s">
        <v>1441</v>
      </c>
      <c r="G194" s="727" t="s">
        <v>1442</v>
      </c>
      <c r="H194" s="731"/>
      <c r="I194" s="731"/>
      <c r="J194" s="727"/>
      <c r="K194" s="727"/>
      <c r="L194" s="731">
        <v>360</v>
      </c>
      <c r="M194" s="731">
        <v>3226.3599999999997</v>
      </c>
      <c r="N194" s="727">
        <v>1</v>
      </c>
      <c r="O194" s="727">
        <v>8.9621111111111098</v>
      </c>
      <c r="P194" s="731">
        <v>161</v>
      </c>
      <c r="Q194" s="731">
        <v>1471.54</v>
      </c>
      <c r="R194" s="745">
        <v>0.45609913338871055</v>
      </c>
      <c r="S194" s="732">
        <v>9.14</v>
      </c>
    </row>
    <row r="195" spans="1:19" ht="14.4" customHeight="1" x14ac:dyDescent="0.3">
      <c r="A195" s="726" t="s">
        <v>1423</v>
      </c>
      <c r="B195" s="727" t="s">
        <v>1424</v>
      </c>
      <c r="C195" s="727" t="s">
        <v>552</v>
      </c>
      <c r="D195" s="727" t="s">
        <v>792</v>
      </c>
      <c r="E195" s="727" t="s">
        <v>1428</v>
      </c>
      <c r="F195" s="727" t="s">
        <v>1447</v>
      </c>
      <c r="G195" s="727" t="s">
        <v>1448</v>
      </c>
      <c r="H195" s="731">
        <v>700</v>
      </c>
      <c r="I195" s="731">
        <v>13167</v>
      </c>
      <c r="J195" s="727"/>
      <c r="K195" s="727">
        <v>18.809999999999999</v>
      </c>
      <c r="L195" s="731"/>
      <c r="M195" s="731"/>
      <c r="N195" s="727"/>
      <c r="O195" s="727"/>
      <c r="P195" s="731"/>
      <c r="Q195" s="731"/>
      <c r="R195" s="745"/>
      <c r="S195" s="732"/>
    </row>
    <row r="196" spans="1:19" ht="14.4" customHeight="1" x14ac:dyDescent="0.3">
      <c r="A196" s="726" t="s">
        <v>1423</v>
      </c>
      <c r="B196" s="727" t="s">
        <v>1424</v>
      </c>
      <c r="C196" s="727" t="s">
        <v>552</v>
      </c>
      <c r="D196" s="727" t="s">
        <v>792</v>
      </c>
      <c r="E196" s="727" t="s">
        <v>1428</v>
      </c>
      <c r="F196" s="727" t="s">
        <v>1451</v>
      </c>
      <c r="G196" s="727" t="s">
        <v>1452</v>
      </c>
      <c r="H196" s="731">
        <v>1000</v>
      </c>
      <c r="I196" s="731">
        <v>6620</v>
      </c>
      <c r="J196" s="727"/>
      <c r="K196" s="727">
        <v>6.62</v>
      </c>
      <c r="L196" s="731"/>
      <c r="M196" s="731"/>
      <c r="N196" s="727"/>
      <c r="O196" s="727"/>
      <c r="P196" s="731"/>
      <c r="Q196" s="731"/>
      <c r="R196" s="745"/>
      <c r="S196" s="732"/>
    </row>
    <row r="197" spans="1:19" ht="14.4" customHeight="1" x14ac:dyDescent="0.3">
      <c r="A197" s="726" t="s">
        <v>1423</v>
      </c>
      <c r="B197" s="727" t="s">
        <v>1424</v>
      </c>
      <c r="C197" s="727" t="s">
        <v>552</v>
      </c>
      <c r="D197" s="727" t="s">
        <v>792</v>
      </c>
      <c r="E197" s="727" t="s">
        <v>1428</v>
      </c>
      <c r="F197" s="727" t="s">
        <v>1453</v>
      </c>
      <c r="G197" s="727" t="s">
        <v>1454</v>
      </c>
      <c r="H197" s="731">
        <v>2130</v>
      </c>
      <c r="I197" s="731">
        <v>42035.399999999994</v>
      </c>
      <c r="J197" s="727">
        <v>0.56448769016279277</v>
      </c>
      <c r="K197" s="727">
        <v>19.734929577464786</v>
      </c>
      <c r="L197" s="731">
        <v>3677</v>
      </c>
      <c r="M197" s="731">
        <v>74466.459999999992</v>
      </c>
      <c r="N197" s="727">
        <v>1</v>
      </c>
      <c r="O197" s="727">
        <v>20.251960837639377</v>
      </c>
      <c r="P197" s="731"/>
      <c r="Q197" s="731"/>
      <c r="R197" s="745"/>
      <c r="S197" s="732"/>
    </row>
    <row r="198" spans="1:19" ht="14.4" customHeight="1" x14ac:dyDescent="0.3">
      <c r="A198" s="726" t="s">
        <v>1423</v>
      </c>
      <c r="B198" s="727" t="s">
        <v>1424</v>
      </c>
      <c r="C198" s="727" t="s">
        <v>552</v>
      </c>
      <c r="D198" s="727" t="s">
        <v>792</v>
      </c>
      <c r="E198" s="727" t="s">
        <v>1428</v>
      </c>
      <c r="F198" s="727" t="s">
        <v>1459</v>
      </c>
      <c r="G198" s="727" t="s">
        <v>1460</v>
      </c>
      <c r="H198" s="731"/>
      <c r="I198" s="731"/>
      <c r="J198" s="727"/>
      <c r="K198" s="727"/>
      <c r="L198" s="731">
        <v>36</v>
      </c>
      <c r="M198" s="731">
        <v>77894.64</v>
      </c>
      <c r="N198" s="727">
        <v>1</v>
      </c>
      <c r="O198" s="727">
        <v>2163.7399999999998</v>
      </c>
      <c r="P198" s="731">
        <v>35</v>
      </c>
      <c r="Q198" s="731">
        <v>69532.750000000015</v>
      </c>
      <c r="R198" s="745">
        <v>0.89265127870158989</v>
      </c>
      <c r="S198" s="732">
        <v>1986.6500000000003</v>
      </c>
    </row>
    <row r="199" spans="1:19" ht="14.4" customHeight="1" x14ac:dyDescent="0.3">
      <c r="A199" s="726" t="s">
        <v>1423</v>
      </c>
      <c r="B199" s="727" t="s">
        <v>1424</v>
      </c>
      <c r="C199" s="727" t="s">
        <v>552</v>
      </c>
      <c r="D199" s="727" t="s">
        <v>792</v>
      </c>
      <c r="E199" s="727" t="s">
        <v>1428</v>
      </c>
      <c r="F199" s="727" t="s">
        <v>1463</v>
      </c>
      <c r="G199" s="727" t="s">
        <v>1464</v>
      </c>
      <c r="H199" s="731">
        <v>59236</v>
      </c>
      <c r="I199" s="731">
        <v>200944.89000000004</v>
      </c>
      <c r="J199" s="727">
        <v>0.48568824402738736</v>
      </c>
      <c r="K199" s="727">
        <v>3.3922764872712547</v>
      </c>
      <c r="L199" s="731">
        <v>102006</v>
      </c>
      <c r="M199" s="731">
        <v>413732.25</v>
      </c>
      <c r="N199" s="727">
        <v>1</v>
      </c>
      <c r="O199" s="727">
        <v>4.0559599435327334</v>
      </c>
      <c r="P199" s="731">
        <v>77941</v>
      </c>
      <c r="Q199" s="731">
        <v>293653.12999999983</v>
      </c>
      <c r="R199" s="745">
        <v>0.70976611081200425</v>
      </c>
      <c r="S199" s="732">
        <v>3.7676335946420987</v>
      </c>
    </row>
    <row r="200" spans="1:19" ht="14.4" customHeight="1" x14ac:dyDescent="0.3">
      <c r="A200" s="726" t="s">
        <v>1423</v>
      </c>
      <c r="B200" s="727" t="s">
        <v>1424</v>
      </c>
      <c r="C200" s="727" t="s">
        <v>552</v>
      </c>
      <c r="D200" s="727" t="s">
        <v>792</v>
      </c>
      <c r="E200" s="727" t="s">
        <v>1428</v>
      </c>
      <c r="F200" s="727" t="s">
        <v>1465</v>
      </c>
      <c r="G200" s="727" t="s">
        <v>1466</v>
      </c>
      <c r="H200" s="731"/>
      <c r="I200" s="731"/>
      <c r="J200" s="727"/>
      <c r="K200" s="727"/>
      <c r="L200" s="731"/>
      <c r="M200" s="731"/>
      <c r="N200" s="727"/>
      <c r="O200" s="727"/>
      <c r="P200" s="731">
        <v>9328</v>
      </c>
      <c r="Q200" s="731">
        <v>57926.880000000005</v>
      </c>
      <c r="R200" s="745"/>
      <c r="S200" s="732">
        <v>6.2100000000000009</v>
      </c>
    </row>
    <row r="201" spans="1:19" ht="14.4" customHeight="1" x14ac:dyDescent="0.3">
      <c r="A201" s="726" t="s">
        <v>1423</v>
      </c>
      <c r="B201" s="727" t="s">
        <v>1424</v>
      </c>
      <c r="C201" s="727" t="s">
        <v>552</v>
      </c>
      <c r="D201" s="727" t="s">
        <v>792</v>
      </c>
      <c r="E201" s="727" t="s">
        <v>1428</v>
      </c>
      <c r="F201" s="727" t="s">
        <v>1471</v>
      </c>
      <c r="G201" s="727" t="s">
        <v>1472</v>
      </c>
      <c r="H201" s="731">
        <v>540</v>
      </c>
      <c r="I201" s="731">
        <v>89834.4</v>
      </c>
      <c r="J201" s="727"/>
      <c r="K201" s="727">
        <v>166.35999999999999</v>
      </c>
      <c r="L201" s="731"/>
      <c r="M201" s="731"/>
      <c r="N201" s="727"/>
      <c r="O201" s="727"/>
      <c r="P201" s="731"/>
      <c r="Q201" s="731"/>
      <c r="R201" s="745"/>
      <c r="S201" s="732"/>
    </row>
    <row r="202" spans="1:19" ht="14.4" customHeight="1" x14ac:dyDescent="0.3">
      <c r="A202" s="726" t="s">
        <v>1423</v>
      </c>
      <c r="B202" s="727" t="s">
        <v>1424</v>
      </c>
      <c r="C202" s="727" t="s">
        <v>552</v>
      </c>
      <c r="D202" s="727" t="s">
        <v>792</v>
      </c>
      <c r="E202" s="727" t="s">
        <v>1428</v>
      </c>
      <c r="F202" s="727" t="s">
        <v>1473</v>
      </c>
      <c r="G202" s="727" t="s">
        <v>1474</v>
      </c>
      <c r="H202" s="731">
        <v>100</v>
      </c>
      <c r="I202" s="731">
        <v>2024</v>
      </c>
      <c r="J202" s="727"/>
      <c r="K202" s="727">
        <v>20.239999999999998</v>
      </c>
      <c r="L202" s="731"/>
      <c r="M202" s="731"/>
      <c r="N202" s="727"/>
      <c r="O202" s="727"/>
      <c r="P202" s="731"/>
      <c r="Q202" s="731"/>
      <c r="R202" s="745"/>
      <c r="S202" s="732"/>
    </row>
    <row r="203" spans="1:19" ht="14.4" customHeight="1" x14ac:dyDescent="0.3">
      <c r="A203" s="726" t="s">
        <v>1423</v>
      </c>
      <c r="B203" s="727" t="s">
        <v>1424</v>
      </c>
      <c r="C203" s="727" t="s">
        <v>552</v>
      </c>
      <c r="D203" s="727" t="s">
        <v>792</v>
      </c>
      <c r="E203" s="727" t="s">
        <v>1428</v>
      </c>
      <c r="F203" s="727" t="s">
        <v>1426</v>
      </c>
      <c r="G203" s="727"/>
      <c r="H203" s="731"/>
      <c r="I203" s="731"/>
      <c r="J203" s="727"/>
      <c r="K203" s="727"/>
      <c r="L203" s="731">
        <v>0.5</v>
      </c>
      <c r="M203" s="731">
        <v>6203.02</v>
      </c>
      <c r="N203" s="727">
        <v>1</v>
      </c>
      <c r="O203" s="727">
        <v>12406.04</v>
      </c>
      <c r="P203" s="731"/>
      <c r="Q203" s="731"/>
      <c r="R203" s="745"/>
      <c r="S203" s="732"/>
    </row>
    <row r="204" spans="1:19" ht="14.4" customHeight="1" x14ac:dyDescent="0.3">
      <c r="A204" s="726" t="s">
        <v>1423</v>
      </c>
      <c r="B204" s="727" t="s">
        <v>1424</v>
      </c>
      <c r="C204" s="727" t="s">
        <v>552</v>
      </c>
      <c r="D204" s="727" t="s">
        <v>792</v>
      </c>
      <c r="E204" s="727" t="s">
        <v>1428</v>
      </c>
      <c r="F204" s="727" t="s">
        <v>1480</v>
      </c>
      <c r="G204" s="727" t="s">
        <v>1481</v>
      </c>
      <c r="H204" s="731"/>
      <c r="I204" s="731"/>
      <c r="J204" s="727"/>
      <c r="K204" s="727"/>
      <c r="L204" s="731"/>
      <c r="M204" s="731"/>
      <c r="N204" s="727"/>
      <c r="O204" s="727"/>
      <c r="P204" s="731">
        <v>1</v>
      </c>
      <c r="Q204" s="731">
        <v>108562.2</v>
      </c>
      <c r="R204" s="745"/>
      <c r="S204" s="732">
        <v>108562.2</v>
      </c>
    </row>
    <row r="205" spans="1:19" ht="14.4" customHeight="1" x14ac:dyDescent="0.3">
      <c r="A205" s="726" t="s">
        <v>1423</v>
      </c>
      <c r="B205" s="727" t="s">
        <v>1424</v>
      </c>
      <c r="C205" s="727" t="s">
        <v>552</v>
      </c>
      <c r="D205" s="727" t="s">
        <v>792</v>
      </c>
      <c r="E205" s="727" t="s">
        <v>1486</v>
      </c>
      <c r="F205" s="727" t="s">
        <v>1487</v>
      </c>
      <c r="G205" s="727" t="s">
        <v>1488</v>
      </c>
      <c r="H205" s="731">
        <v>6</v>
      </c>
      <c r="I205" s="731">
        <v>210</v>
      </c>
      <c r="J205" s="727">
        <v>2.8378378378378377</v>
      </c>
      <c r="K205" s="727">
        <v>35</v>
      </c>
      <c r="L205" s="731">
        <v>2</v>
      </c>
      <c r="M205" s="731">
        <v>74</v>
      </c>
      <c r="N205" s="727">
        <v>1</v>
      </c>
      <c r="O205" s="727">
        <v>37</v>
      </c>
      <c r="P205" s="731">
        <v>2</v>
      </c>
      <c r="Q205" s="731">
        <v>74</v>
      </c>
      <c r="R205" s="745">
        <v>1</v>
      </c>
      <c r="S205" s="732">
        <v>37</v>
      </c>
    </row>
    <row r="206" spans="1:19" ht="14.4" customHeight="1" x14ac:dyDescent="0.3">
      <c r="A206" s="726" t="s">
        <v>1423</v>
      </c>
      <c r="B206" s="727" t="s">
        <v>1424</v>
      </c>
      <c r="C206" s="727" t="s">
        <v>552</v>
      </c>
      <c r="D206" s="727" t="s">
        <v>792</v>
      </c>
      <c r="E206" s="727" t="s">
        <v>1486</v>
      </c>
      <c r="F206" s="727" t="s">
        <v>1489</v>
      </c>
      <c r="G206" s="727" t="s">
        <v>1490</v>
      </c>
      <c r="H206" s="731">
        <v>85</v>
      </c>
      <c r="I206" s="731">
        <v>36040</v>
      </c>
      <c r="J206" s="727">
        <v>0.98017351573336231</v>
      </c>
      <c r="K206" s="727">
        <v>424</v>
      </c>
      <c r="L206" s="731">
        <v>83</v>
      </c>
      <c r="M206" s="731">
        <v>36769</v>
      </c>
      <c r="N206" s="727">
        <v>1</v>
      </c>
      <c r="O206" s="727">
        <v>443</v>
      </c>
      <c r="P206" s="731">
        <v>88</v>
      </c>
      <c r="Q206" s="731">
        <v>39072</v>
      </c>
      <c r="R206" s="745">
        <v>1.062634284315592</v>
      </c>
      <c r="S206" s="732">
        <v>444</v>
      </c>
    </row>
    <row r="207" spans="1:19" ht="14.4" customHeight="1" x14ac:dyDescent="0.3">
      <c r="A207" s="726" t="s">
        <v>1423</v>
      </c>
      <c r="B207" s="727" t="s">
        <v>1424</v>
      </c>
      <c r="C207" s="727" t="s">
        <v>552</v>
      </c>
      <c r="D207" s="727" t="s">
        <v>792</v>
      </c>
      <c r="E207" s="727" t="s">
        <v>1486</v>
      </c>
      <c r="F207" s="727" t="s">
        <v>1493</v>
      </c>
      <c r="G207" s="727" t="s">
        <v>1494</v>
      </c>
      <c r="H207" s="731"/>
      <c r="I207" s="731"/>
      <c r="J207" s="727"/>
      <c r="K207" s="727"/>
      <c r="L207" s="731"/>
      <c r="M207" s="731"/>
      <c r="N207" s="727"/>
      <c r="O207" s="727"/>
      <c r="P207" s="731">
        <v>1</v>
      </c>
      <c r="Q207" s="731">
        <v>352</v>
      </c>
      <c r="R207" s="745"/>
      <c r="S207" s="732">
        <v>352</v>
      </c>
    </row>
    <row r="208" spans="1:19" ht="14.4" customHeight="1" x14ac:dyDescent="0.3">
      <c r="A208" s="726" t="s">
        <v>1423</v>
      </c>
      <c r="B208" s="727" t="s">
        <v>1424</v>
      </c>
      <c r="C208" s="727" t="s">
        <v>552</v>
      </c>
      <c r="D208" s="727" t="s">
        <v>792</v>
      </c>
      <c r="E208" s="727" t="s">
        <v>1486</v>
      </c>
      <c r="F208" s="727" t="s">
        <v>914</v>
      </c>
      <c r="G208" s="727" t="s">
        <v>1499</v>
      </c>
      <c r="H208" s="731">
        <v>1</v>
      </c>
      <c r="I208" s="731">
        <v>1672</v>
      </c>
      <c r="J208" s="727"/>
      <c r="K208" s="727">
        <v>1672</v>
      </c>
      <c r="L208" s="731"/>
      <c r="M208" s="731"/>
      <c r="N208" s="727"/>
      <c r="O208" s="727"/>
      <c r="P208" s="731"/>
      <c r="Q208" s="731"/>
      <c r="R208" s="745"/>
      <c r="S208" s="732"/>
    </row>
    <row r="209" spans="1:19" ht="14.4" customHeight="1" x14ac:dyDescent="0.3">
      <c r="A209" s="726" t="s">
        <v>1423</v>
      </c>
      <c r="B209" s="727" t="s">
        <v>1424</v>
      </c>
      <c r="C209" s="727" t="s">
        <v>552</v>
      </c>
      <c r="D209" s="727" t="s">
        <v>792</v>
      </c>
      <c r="E209" s="727" t="s">
        <v>1486</v>
      </c>
      <c r="F209" s="727" t="s">
        <v>1508</v>
      </c>
      <c r="G209" s="727" t="s">
        <v>1509</v>
      </c>
      <c r="H209" s="731"/>
      <c r="I209" s="731"/>
      <c r="J209" s="727"/>
      <c r="K209" s="727"/>
      <c r="L209" s="731">
        <v>5</v>
      </c>
      <c r="M209" s="731">
        <v>7155</v>
      </c>
      <c r="N209" s="727">
        <v>1</v>
      </c>
      <c r="O209" s="727">
        <v>1431</v>
      </c>
      <c r="P209" s="731">
        <v>4</v>
      </c>
      <c r="Q209" s="731">
        <v>5724</v>
      </c>
      <c r="R209" s="745">
        <v>0.8</v>
      </c>
      <c r="S209" s="732">
        <v>1431</v>
      </c>
    </row>
    <row r="210" spans="1:19" ht="14.4" customHeight="1" x14ac:dyDescent="0.3">
      <c r="A210" s="726" t="s">
        <v>1423</v>
      </c>
      <c r="B210" s="727" t="s">
        <v>1424</v>
      </c>
      <c r="C210" s="727" t="s">
        <v>552</v>
      </c>
      <c r="D210" s="727" t="s">
        <v>792</v>
      </c>
      <c r="E210" s="727" t="s">
        <v>1486</v>
      </c>
      <c r="F210" s="727" t="s">
        <v>1514</v>
      </c>
      <c r="G210" s="727" t="s">
        <v>1515</v>
      </c>
      <c r="H210" s="731">
        <v>1</v>
      </c>
      <c r="I210" s="731">
        <v>1177</v>
      </c>
      <c r="J210" s="727">
        <v>7.4640116684634411E-2</v>
      </c>
      <c r="K210" s="727">
        <v>1177</v>
      </c>
      <c r="L210" s="731">
        <v>13</v>
      </c>
      <c r="M210" s="731">
        <v>15769</v>
      </c>
      <c r="N210" s="727">
        <v>1</v>
      </c>
      <c r="O210" s="727">
        <v>1213</v>
      </c>
      <c r="P210" s="731">
        <v>10</v>
      </c>
      <c r="Q210" s="731">
        <v>12130</v>
      </c>
      <c r="R210" s="745">
        <v>0.76923076923076927</v>
      </c>
      <c r="S210" s="732">
        <v>1213</v>
      </c>
    </row>
    <row r="211" spans="1:19" ht="14.4" customHeight="1" x14ac:dyDescent="0.3">
      <c r="A211" s="726" t="s">
        <v>1423</v>
      </c>
      <c r="B211" s="727" t="s">
        <v>1424</v>
      </c>
      <c r="C211" s="727" t="s">
        <v>552</v>
      </c>
      <c r="D211" s="727" t="s">
        <v>792</v>
      </c>
      <c r="E211" s="727" t="s">
        <v>1486</v>
      </c>
      <c r="F211" s="727" t="s">
        <v>1518</v>
      </c>
      <c r="G211" s="727" t="s">
        <v>1519</v>
      </c>
      <c r="H211" s="731"/>
      <c r="I211" s="731"/>
      <c r="J211" s="727"/>
      <c r="K211" s="727"/>
      <c r="L211" s="731">
        <v>35</v>
      </c>
      <c r="M211" s="731">
        <v>23835</v>
      </c>
      <c r="N211" s="727">
        <v>1</v>
      </c>
      <c r="O211" s="727">
        <v>681</v>
      </c>
      <c r="P211" s="731">
        <v>35</v>
      </c>
      <c r="Q211" s="731">
        <v>23870</v>
      </c>
      <c r="R211" s="745">
        <v>1.0014684287812041</v>
      </c>
      <c r="S211" s="732">
        <v>682</v>
      </c>
    </row>
    <row r="212" spans="1:19" ht="14.4" customHeight="1" x14ac:dyDescent="0.3">
      <c r="A212" s="726" t="s">
        <v>1423</v>
      </c>
      <c r="B212" s="727" t="s">
        <v>1424</v>
      </c>
      <c r="C212" s="727" t="s">
        <v>552</v>
      </c>
      <c r="D212" s="727" t="s">
        <v>792</v>
      </c>
      <c r="E212" s="727" t="s">
        <v>1486</v>
      </c>
      <c r="F212" s="727" t="s">
        <v>1520</v>
      </c>
      <c r="G212" s="727" t="s">
        <v>1521</v>
      </c>
      <c r="H212" s="731">
        <v>1</v>
      </c>
      <c r="I212" s="731">
        <v>689</v>
      </c>
      <c r="J212" s="727"/>
      <c r="K212" s="727">
        <v>689</v>
      </c>
      <c r="L212" s="731"/>
      <c r="M212" s="731"/>
      <c r="N212" s="727"/>
      <c r="O212" s="727"/>
      <c r="P212" s="731"/>
      <c r="Q212" s="731"/>
      <c r="R212" s="745"/>
      <c r="S212" s="732"/>
    </row>
    <row r="213" spans="1:19" ht="14.4" customHeight="1" x14ac:dyDescent="0.3">
      <c r="A213" s="726" t="s">
        <v>1423</v>
      </c>
      <c r="B213" s="727" t="s">
        <v>1424</v>
      </c>
      <c r="C213" s="727" t="s">
        <v>552</v>
      </c>
      <c r="D213" s="727" t="s">
        <v>792</v>
      </c>
      <c r="E213" s="727" t="s">
        <v>1486</v>
      </c>
      <c r="F213" s="727" t="s">
        <v>1522</v>
      </c>
      <c r="G213" s="727" t="s">
        <v>1523</v>
      </c>
      <c r="H213" s="731">
        <v>1</v>
      </c>
      <c r="I213" s="731">
        <v>2543</v>
      </c>
      <c r="J213" s="727"/>
      <c r="K213" s="727">
        <v>2543</v>
      </c>
      <c r="L213" s="731"/>
      <c r="M213" s="731"/>
      <c r="N213" s="727"/>
      <c r="O213" s="727"/>
      <c r="P213" s="731">
        <v>3</v>
      </c>
      <c r="Q213" s="731">
        <v>7914</v>
      </c>
      <c r="R213" s="745"/>
      <c r="S213" s="732">
        <v>2638</v>
      </c>
    </row>
    <row r="214" spans="1:19" ht="14.4" customHeight="1" x14ac:dyDescent="0.3">
      <c r="A214" s="726" t="s">
        <v>1423</v>
      </c>
      <c r="B214" s="727" t="s">
        <v>1424</v>
      </c>
      <c r="C214" s="727" t="s">
        <v>552</v>
      </c>
      <c r="D214" s="727" t="s">
        <v>792</v>
      </c>
      <c r="E214" s="727" t="s">
        <v>1486</v>
      </c>
      <c r="F214" s="727" t="s">
        <v>1524</v>
      </c>
      <c r="G214" s="727" t="s">
        <v>1525</v>
      </c>
      <c r="H214" s="731">
        <v>844</v>
      </c>
      <c r="I214" s="731">
        <v>1487128</v>
      </c>
      <c r="J214" s="727">
        <v>0.692912123753611</v>
      </c>
      <c r="K214" s="727">
        <v>1762</v>
      </c>
      <c r="L214" s="731">
        <v>1176</v>
      </c>
      <c r="M214" s="731">
        <v>2146200</v>
      </c>
      <c r="N214" s="727">
        <v>1</v>
      </c>
      <c r="O214" s="727">
        <v>1825</v>
      </c>
      <c r="P214" s="731">
        <v>1061</v>
      </c>
      <c r="Q214" s="731">
        <v>1936325</v>
      </c>
      <c r="R214" s="745">
        <v>0.90221088435374153</v>
      </c>
      <c r="S214" s="732">
        <v>1825</v>
      </c>
    </row>
    <row r="215" spans="1:19" ht="14.4" customHeight="1" x14ac:dyDescent="0.3">
      <c r="A215" s="726" t="s">
        <v>1423</v>
      </c>
      <c r="B215" s="727" t="s">
        <v>1424</v>
      </c>
      <c r="C215" s="727" t="s">
        <v>552</v>
      </c>
      <c r="D215" s="727" t="s">
        <v>792</v>
      </c>
      <c r="E215" s="727" t="s">
        <v>1486</v>
      </c>
      <c r="F215" s="727" t="s">
        <v>1526</v>
      </c>
      <c r="G215" s="727" t="s">
        <v>1527</v>
      </c>
      <c r="H215" s="731">
        <v>551</v>
      </c>
      <c r="I215" s="731">
        <v>227563</v>
      </c>
      <c r="J215" s="727">
        <v>0.84736403107010139</v>
      </c>
      <c r="K215" s="727">
        <v>413</v>
      </c>
      <c r="L215" s="731">
        <v>626</v>
      </c>
      <c r="M215" s="731">
        <v>268554</v>
      </c>
      <c r="N215" s="727">
        <v>1</v>
      </c>
      <c r="O215" s="727">
        <v>429</v>
      </c>
      <c r="P215" s="731">
        <v>609</v>
      </c>
      <c r="Q215" s="731">
        <v>261261</v>
      </c>
      <c r="R215" s="745">
        <v>0.97284345047923326</v>
      </c>
      <c r="S215" s="732">
        <v>429</v>
      </c>
    </row>
    <row r="216" spans="1:19" ht="14.4" customHeight="1" x14ac:dyDescent="0.3">
      <c r="A216" s="726" t="s">
        <v>1423</v>
      </c>
      <c r="B216" s="727" t="s">
        <v>1424</v>
      </c>
      <c r="C216" s="727" t="s">
        <v>552</v>
      </c>
      <c r="D216" s="727" t="s">
        <v>792</v>
      </c>
      <c r="E216" s="727" t="s">
        <v>1486</v>
      </c>
      <c r="F216" s="727" t="s">
        <v>1536</v>
      </c>
      <c r="G216" s="727" t="s">
        <v>1537</v>
      </c>
      <c r="H216" s="731">
        <v>237</v>
      </c>
      <c r="I216" s="731">
        <v>138882</v>
      </c>
      <c r="J216" s="727">
        <v>0.8203210830350498</v>
      </c>
      <c r="K216" s="727">
        <v>586</v>
      </c>
      <c r="L216" s="731">
        <v>278</v>
      </c>
      <c r="M216" s="731">
        <v>169302</v>
      </c>
      <c r="N216" s="727">
        <v>1</v>
      </c>
      <c r="O216" s="727">
        <v>609</v>
      </c>
      <c r="P216" s="731">
        <v>277</v>
      </c>
      <c r="Q216" s="731">
        <v>168970</v>
      </c>
      <c r="R216" s="745">
        <v>0.99803900721787098</v>
      </c>
      <c r="S216" s="732">
        <v>610</v>
      </c>
    </row>
    <row r="217" spans="1:19" ht="14.4" customHeight="1" x14ac:dyDescent="0.3">
      <c r="A217" s="726" t="s">
        <v>1423</v>
      </c>
      <c r="B217" s="727" t="s">
        <v>1424</v>
      </c>
      <c r="C217" s="727" t="s">
        <v>552</v>
      </c>
      <c r="D217" s="727" t="s">
        <v>792</v>
      </c>
      <c r="E217" s="727" t="s">
        <v>1486</v>
      </c>
      <c r="F217" s="727" t="s">
        <v>1544</v>
      </c>
      <c r="G217" s="727" t="s">
        <v>1545</v>
      </c>
      <c r="H217" s="731">
        <v>86</v>
      </c>
      <c r="I217" s="731">
        <v>111284</v>
      </c>
      <c r="J217" s="727">
        <v>0.55653687274327612</v>
      </c>
      <c r="K217" s="727">
        <v>1294</v>
      </c>
      <c r="L217" s="731">
        <v>149</v>
      </c>
      <c r="M217" s="731">
        <v>199958</v>
      </c>
      <c r="N217" s="727">
        <v>1</v>
      </c>
      <c r="O217" s="727">
        <v>1342</v>
      </c>
      <c r="P217" s="731">
        <v>115</v>
      </c>
      <c r="Q217" s="731">
        <v>154330</v>
      </c>
      <c r="R217" s="745">
        <v>0.77181208053691275</v>
      </c>
      <c r="S217" s="732">
        <v>1342</v>
      </c>
    </row>
    <row r="218" spans="1:19" ht="14.4" customHeight="1" x14ac:dyDescent="0.3">
      <c r="A218" s="726" t="s">
        <v>1423</v>
      </c>
      <c r="B218" s="727" t="s">
        <v>1424</v>
      </c>
      <c r="C218" s="727" t="s">
        <v>552</v>
      </c>
      <c r="D218" s="727" t="s">
        <v>792</v>
      </c>
      <c r="E218" s="727" t="s">
        <v>1486</v>
      </c>
      <c r="F218" s="727" t="s">
        <v>1546</v>
      </c>
      <c r="G218" s="727" t="s">
        <v>1547</v>
      </c>
      <c r="H218" s="731"/>
      <c r="I218" s="731"/>
      <c r="J218" s="727"/>
      <c r="K218" s="727"/>
      <c r="L218" s="731">
        <v>42</v>
      </c>
      <c r="M218" s="731">
        <v>21378</v>
      </c>
      <c r="N218" s="727">
        <v>1</v>
      </c>
      <c r="O218" s="727">
        <v>509</v>
      </c>
      <c r="P218" s="731">
        <v>39</v>
      </c>
      <c r="Q218" s="731">
        <v>19851</v>
      </c>
      <c r="R218" s="745">
        <v>0.9285714285714286</v>
      </c>
      <c r="S218" s="732">
        <v>509</v>
      </c>
    </row>
    <row r="219" spans="1:19" ht="14.4" customHeight="1" x14ac:dyDescent="0.3">
      <c r="A219" s="726" t="s">
        <v>1423</v>
      </c>
      <c r="B219" s="727" t="s">
        <v>1424</v>
      </c>
      <c r="C219" s="727" t="s">
        <v>552</v>
      </c>
      <c r="D219" s="727" t="s">
        <v>792</v>
      </c>
      <c r="E219" s="727" t="s">
        <v>1486</v>
      </c>
      <c r="F219" s="727" t="s">
        <v>1548</v>
      </c>
      <c r="G219" s="727" t="s">
        <v>1549</v>
      </c>
      <c r="H219" s="731">
        <v>4</v>
      </c>
      <c r="I219" s="731">
        <v>9032</v>
      </c>
      <c r="J219" s="727">
        <v>0.55400846469974852</v>
      </c>
      <c r="K219" s="727">
        <v>2258</v>
      </c>
      <c r="L219" s="731">
        <v>7</v>
      </c>
      <c r="M219" s="731">
        <v>16303</v>
      </c>
      <c r="N219" s="727">
        <v>1</v>
      </c>
      <c r="O219" s="727">
        <v>2329</v>
      </c>
      <c r="P219" s="731"/>
      <c r="Q219" s="731"/>
      <c r="R219" s="745"/>
      <c r="S219" s="732"/>
    </row>
    <row r="220" spans="1:19" ht="14.4" customHeight="1" x14ac:dyDescent="0.3">
      <c r="A220" s="726" t="s">
        <v>1423</v>
      </c>
      <c r="B220" s="727" t="s">
        <v>1424</v>
      </c>
      <c r="C220" s="727" t="s">
        <v>552</v>
      </c>
      <c r="D220" s="727" t="s">
        <v>792</v>
      </c>
      <c r="E220" s="727" t="s">
        <v>1486</v>
      </c>
      <c r="F220" s="727" t="s">
        <v>1550</v>
      </c>
      <c r="G220" s="727" t="s">
        <v>1551</v>
      </c>
      <c r="H220" s="731">
        <v>1</v>
      </c>
      <c r="I220" s="731">
        <v>2551</v>
      </c>
      <c r="J220" s="727">
        <v>0.96446124763705099</v>
      </c>
      <c r="K220" s="727">
        <v>2551</v>
      </c>
      <c r="L220" s="731">
        <v>1</v>
      </c>
      <c r="M220" s="731">
        <v>2645</v>
      </c>
      <c r="N220" s="727">
        <v>1</v>
      </c>
      <c r="O220" s="727">
        <v>2645</v>
      </c>
      <c r="P220" s="731"/>
      <c r="Q220" s="731"/>
      <c r="R220" s="745"/>
      <c r="S220" s="732"/>
    </row>
    <row r="221" spans="1:19" ht="14.4" customHeight="1" x14ac:dyDescent="0.3">
      <c r="A221" s="726" t="s">
        <v>1423</v>
      </c>
      <c r="B221" s="727" t="s">
        <v>1424</v>
      </c>
      <c r="C221" s="727" t="s">
        <v>552</v>
      </c>
      <c r="D221" s="727" t="s">
        <v>792</v>
      </c>
      <c r="E221" s="727" t="s">
        <v>1486</v>
      </c>
      <c r="F221" s="727" t="s">
        <v>1558</v>
      </c>
      <c r="G221" s="727" t="s">
        <v>1559</v>
      </c>
      <c r="H221" s="731"/>
      <c r="I221" s="731"/>
      <c r="J221" s="727"/>
      <c r="K221" s="727"/>
      <c r="L221" s="731">
        <v>1</v>
      </c>
      <c r="M221" s="731">
        <v>525</v>
      </c>
      <c r="N221" s="727">
        <v>1</v>
      </c>
      <c r="O221" s="727">
        <v>525</v>
      </c>
      <c r="P221" s="731"/>
      <c r="Q221" s="731"/>
      <c r="R221" s="745"/>
      <c r="S221" s="732"/>
    </row>
    <row r="222" spans="1:19" ht="14.4" customHeight="1" x14ac:dyDescent="0.3">
      <c r="A222" s="726" t="s">
        <v>1423</v>
      </c>
      <c r="B222" s="727" t="s">
        <v>1424</v>
      </c>
      <c r="C222" s="727" t="s">
        <v>552</v>
      </c>
      <c r="D222" s="727" t="s">
        <v>792</v>
      </c>
      <c r="E222" s="727" t="s">
        <v>1486</v>
      </c>
      <c r="F222" s="727" t="s">
        <v>1566</v>
      </c>
      <c r="G222" s="727" t="s">
        <v>1567</v>
      </c>
      <c r="H222" s="731"/>
      <c r="I222" s="731"/>
      <c r="J222" s="727"/>
      <c r="K222" s="727"/>
      <c r="L222" s="731">
        <v>6</v>
      </c>
      <c r="M222" s="731">
        <v>4308</v>
      </c>
      <c r="N222" s="727">
        <v>1</v>
      </c>
      <c r="O222" s="727">
        <v>718</v>
      </c>
      <c r="P222" s="731">
        <v>3</v>
      </c>
      <c r="Q222" s="731">
        <v>2157</v>
      </c>
      <c r="R222" s="745">
        <v>0.50069637883008355</v>
      </c>
      <c r="S222" s="732">
        <v>719</v>
      </c>
    </row>
    <row r="223" spans="1:19" ht="14.4" customHeight="1" x14ac:dyDescent="0.3">
      <c r="A223" s="726" t="s">
        <v>1423</v>
      </c>
      <c r="B223" s="727" t="s">
        <v>1424</v>
      </c>
      <c r="C223" s="727" t="s">
        <v>552</v>
      </c>
      <c r="D223" s="727" t="s">
        <v>793</v>
      </c>
      <c r="E223" s="727" t="s">
        <v>1428</v>
      </c>
      <c r="F223" s="727" t="s">
        <v>1431</v>
      </c>
      <c r="G223" s="727" t="s">
        <v>1432</v>
      </c>
      <c r="H223" s="731">
        <v>2480</v>
      </c>
      <c r="I223" s="731">
        <v>5170.8</v>
      </c>
      <c r="J223" s="727">
        <v>1.561797752808989</v>
      </c>
      <c r="K223" s="727">
        <v>2.085</v>
      </c>
      <c r="L223" s="731">
        <v>1240</v>
      </c>
      <c r="M223" s="731">
        <v>3310.7999999999997</v>
      </c>
      <c r="N223" s="727">
        <v>1</v>
      </c>
      <c r="O223" s="727">
        <v>2.67</v>
      </c>
      <c r="P223" s="731">
        <v>779</v>
      </c>
      <c r="Q223" s="731">
        <v>2016.6100000000001</v>
      </c>
      <c r="R223" s="745">
        <v>0.60910051951190058</v>
      </c>
      <c r="S223" s="732">
        <v>2.5887163029525033</v>
      </c>
    </row>
    <row r="224" spans="1:19" ht="14.4" customHeight="1" x14ac:dyDescent="0.3">
      <c r="A224" s="726" t="s">
        <v>1423</v>
      </c>
      <c r="B224" s="727" t="s">
        <v>1424</v>
      </c>
      <c r="C224" s="727" t="s">
        <v>552</v>
      </c>
      <c r="D224" s="727" t="s">
        <v>793</v>
      </c>
      <c r="E224" s="727" t="s">
        <v>1428</v>
      </c>
      <c r="F224" s="727" t="s">
        <v>1433</v>
      </c>
      <c r="G224" s="727" t="s">
        <v>1434</v>
      </c>
      <c r="H224" s="731">
        <v>3810</v>
      </c>
      <c r="I224" s="731">
        <v>19336.999999999996</v>
      </c>
      <c r="J224" s="727">
        <v>2.057674913540835</v>
      </c>
      <c r="K224" s="727">
        <v>5.0753280839895005</v>
      </c>
      <c r="L224" s="731">
        <v>1790</v>
      </c>
      <c r="M224" s="731">
        <v>9397.5</v>
      </c>
      <c r="N224" s="727">
        <v>1</v>
      </c>
      <c r="O224" s="727">
        <v>5.25</v>
      </c>
      <c r="P224" s="731">
        <v>2190</v>
      </c>
      <c r="Q224" s="731">
        <v>15680.4</v>
      </c>
      <c r="R224" s="745">
        <v>1.6685714285714286</v>
      </c>
      <c r="S224" s="732">
        <v>7.16</v>
      </c>
    </row>
    <row r="225" spans="1:19" ht="14.4" customHeight="1" x14ac:dyDescent="0.3">
      <c r="A225" s="726" t="s">
        <v>1423</v>
      </c>
      <c r="B225" s="727" t="s">
        <v>1424</v>
      </c>
      <c r="C225" s="727" t="s">
        <v>552</v>
      </c>
      <c r="D225" s="727" t="s">
        <v>793</v>
      </c>
      <c r="E225" s="727" t="s">
        <v>1428</v>
      </c>
      <c r="F225" s="727" t="s">
        <v>1435</v>
      </c>
      <c r="G225" s="727" t="s">
        <v>1436</v>
      </c>
      <c r="H225" s="731"/>
      <c r="I225" s="731"/>
      <c r="J225" s="727"/>
      <c r="K225" s="727"/>
      <c r="L225" s="731">
        <v>0</v>
      </c>
      <c r="M225" s="731">
        <v>0</v>
      </c>
      <c r="N225" s="727"/>
      <c r="O225" s="727"/>
      <c r="P225" s="731">
        <v>1</v>
      </c>
      <c r="Q225" s="731">
        <v>10.199999999999999</v>
      </c>
      <c r="R225" s="745"/>
      <c r="S225" s="732">
        <v>10.199999999999999</v>
      </c>
    </row>
    <row r="226" spans="1:19" ht="14.4" customHeight="1" x14ac:dyDescent="0.3">
      <c r="A226" s="726" t="s">
        <v>1423</v>
      </c>
      <c r="B226" s="727" t="s">
        <v>1424</v>
      </c>
      <c r="C226" s="727" t="s">
        <v>552</v>
      </c>
      <c r="D226" s="727" t="s">
        <v>793</v>
      </c>
      <c r="E226" s="727" t="s">
        <v>1428</v>
      </c>
      <c r="F226" s="727" t="s">
        <v>1437</v>
      </c>
      <c r="G226" s="727" t="s">
        <v>1438</v>
      </c>
      <c r="H226" s="731"/>
      <c r="I226" s="731"/>
      <c r="J226" s="727"/>
      <c r="K226" s="727"/>
      <c r="L226" s="731">
        <v>700</v>
      </c>
      <c r="M226" s="731">
        <v>4683</v>
      </c>
      <c r="N226" s="727">
        <v>1</v>
      </c>
      <c r="O226" s="727">
        <v>6.69</v>
      </c>
      <c r="P226" s="731"/>
      <c r="Q226" s="731"/>
      <c r="R226" s="745"/>
      <c r="S226" s="732"/>
    </row>
    <row r="227" spans="1:19" ht="14.4" customHeight="1" x14ac:dyDescent="0.3">
      <c r="A227" s="726" t="s">
        <v>1423</v>
      </c>
      <c r="B227" s="727" t="s">
        <v>1424</v>
      </c>
      <c r="C227" s="727" t="s">
        <v>552</v>
      </c>
      <c r="D227" s="727" t="s">
        <v>793</v>
      </c>
      <c r="E227" s="727" t="s">
        <v>1428</v>
      </c>
      <c r="F227" s="727" t="s">
        <v>1439</v>
      </c>
      <c r="G227" s="727" t="s">
        <v>1440</v>
      </c>
      <c r="H227" s="731">
        <v>12859</v>
      </c>
      <c r="I227" s="731">
        <v>72003.91</v>
      </c>
      <c r="J227" s="727">
        <v>2.9424720735741539</v>
      </c>
      <c r="K227" s="727">
        <v>5.5994952951240382</v>
      </c>
      <c r="L227" s="731">
        <v>4005</v>
      </c>
      <c r="M227" s="731">
        <v>24470.55</v>
      </c>
      <c r="N227" s="727">
        <v>1</v>
      </c>
      <c r="O227" s="727">
        <v>6.1099999999999994</v>
      </c>
      <c r="P227" s="731">
        <v>4652</v>
      </c>
      <c r="Q227" s="731">
        <v>24609.08</v>
      </c>
      <c r="R227" s="745">
        <v>1.0056610905762233</v>
      </c>
      <c r="S227" s="732">
        <v>5.29</v>
      </c>
    </row>
    <row r="228" spans="1:19" ht="14.4" customHeight="1" x14ac:dyDescent="0.3">
      <c r="A228" s="726" t="s">
        <v>1423</v>
      </c>
      <c r="B228" s="727" t="s">
        <v>1424</v>
      </c>
      <c r="C228" s="727" t="s">
        <v>552</v>
      </c>
      <c r="D228" s="727" t="s">
        <v>793</v>
      </c>
      <c r="E228" s="727" t="s">
        <v>1428</v>
      </c>
      <c r="F228" s="727" t="s">
        <v>1441</v>
      </c>
      <c r="G228" s="727" t="s">
        <v>1442</v>
      </c>
      <c r="H228" s="731">
        <v>475</v>
      </c>
      <c r="I228" s="731">
        <v>3990.4800000000005</v>
      </c>
      <c r="J228" s="727">
        <v>1.2721621285589955</v>
      </c>
      <c r="K228" s="727">
        <v>8.4010105263157904</v>
      </c>
      <c r="L228" s="731">
        <v>344.7</v>
      </c>
      <c r="M228" s="731">
        <v>3136.77</v>
      </c>
      <c r="N228" s="727">
        <v>1</v>
      </c>
      <c r="O228" s="727">
        <v>9.1</v>
      </c>
      <c r="P228" s="731">
        <v>530</v>
      </c>
      <c r="Q228" s="731">
        <v>4844.2</v>
      </c>
      <c r="R228" s="745">
        <v>1.5443274451107349</v>
      </c>
      <c r="S228" s="732">
        <v>9.1399999999999988</v>
      </c>
    </row>
    <row r="229" spans="1:19" ht="14.4" customHeight="1" x14ac:dyDescent="0.3">
      <c r="A229" s="726" t="s">
        <v>1423</v>
      </c>
      <c r="B229" s="727" t="s">
        <v>1424</v>
      </c>
      <c r="C229" s="727" t="s">
        <v>552</v>
      </c>
      <c r="D229" s="727" t="s">
        <v>793</v>
      </c>
      <c r="E229" s="727" t="s">
        <v>1428</v>
      </c>
      <c r="F229" s="727" t="s">
        <v>1443</v>
      </c>
      <c r="G229" s="727" t="s">
        <v>1444</v>
      </c>
      <c r="H229" s="731">
        <v>710</v>
      </c>
      <c r="I229" s="731">
        <v>5715.5</v>
      </c>
      <c r="J229" s="727">
        <v>2.3160304724856147</v>
      </c>
      <c r="K229" s="727">
        <v>8.0500000000000007</v>
      </c>
      <c r="L229" s="731">
        <v>270</v>
      </c>
      <c r="M229" s="731">
        <v>2467.8000000000002</v>
      </c>
      <c r="N229" s="727">
        <v>1</v>
      </c>
      <c r="O229" s="727">
        <v>9.14</v>
      </c>
      <c r="P229" s="731">
        <v>2220</v>
      </c>
      <c r="Q229" s="731">
        <v>20379.599999999999</v>
      </c>
      <c r="R229" s="745">
        <v>8.258205689277899</v>
      </c>
      <c r="S229" s="732">
        <v>9.18</v>
      </c>
    </row>
    <row r="230" spans="1:19" ht="14.4" customHeight="1" x14ac:dyDescent="0.3">
      <c r="A230" s="726" t="s">
        <v>1423</v>
      </c>
      <c r="B230" s="727" t="s">
        <v>1424</v>
      </c>
      <c r="C230" s="727" t="s">
        <v>552</v>
      </c>
      <c r="D230" s="727" t="s">
        <v>793</v>
      </c>
      <c r="E230" s="727" t="s">
        <v>1428</v>
      </c>
      <c r="F230" s="727" t="s">
        <v>1445</v>
      </c>
      <c r="G230" s="727" t="s">
        <v>1446</v>
      </c>
      <c r="H230" s="731">
        <v>1901.6</v>
      </c>
      <c r="I230" s="731">
        <v>17924.77</v>
      </c>
      <c r="J230" s="727">
        <v>1.194210818056566</v>
      </c>
      <c r="K230" s="727">
        <v>9.426151661758519</v>
      </c>
      <c r="L230" s="731">
        <v>1468.5</v>
      </c>
      <c r="M230" s="731">
        <v>15009.720000000001</v>
      </c>
      <c r="N230" s="727">
        <v>1</v>
      </c>
      <c r="O230" s="727">
        <v>10.221123595505619</v>
      </c>
      <c r="P230" s="731">
        <v>5563</v>
      </c>
      <c r="Q230" s="731">
        <v>56909.489999999991</v>
      </c>
      <c r="R230" s="745">
        <v>3.7915091021018372</v>
      </c>
      <c r="S230" s="732">
        <v>10.229999999999999</v>
      </c>
    </row>
    <row r="231" spans="1:19" ht="14.4" customHeight="1" x14ac:dyDescent="0.3">
      <c r="A231" s="726" t="s">
        <v>1423</v>
      </c>
      <c r="B231" s="727" t="s">
        <v>1424</v>
      </c>
      <c r="C231" s="727" t="s">
        <v>552</v>
      </c>
      <c r="D231" s="727" t="s">
        <v>793</v>
      </c>
      <c r="E231" s="727" t="s">
        <v>1428</v>
      </c>
      <c r="F231" s="727" t="s">
        <v>1447</v>
      </c>
      <c r="G231" s="727" t="s">
        <v>1448</v>
      </c>
      <c r="H231" s="731"/>
      <c r="I231" s="731"/>
      <c r="J231" s="727"/>
      <c r="K231" s="727"/>
      <c r="L231" s="731">
        <v>1400</v>
      </c>
      <c r="M231" s="731">
        <v>27468</v>
      </c>
      <c r="N231" s="727">
        <v>1</v>
      </c>
      <c r="O231" s="727">
        <v>19.62</v>
      </c>
      <c r="P231" s="731">
        <v>1400</v>
      </c>
      <c r="Q231" s="731">
        <v>36680</v>
      </c>
      <c r="R231" s="745">
        <v>1.3353720693170235</v>
      </c>
      <c r="S231" s="732">
        <v>26.2</v>
      </c>
    </row>
    <row r="232" spans="1:19" ht="14.4" customHeight="1" x14ac:dyDescent="0.3">
      <c r="A232" s="726" t="s">
        <v>1423</v>
      </c>
      <c r="B232" s="727" t="s">
        <v>1424</v>
      </c>
      <c r="C232" s="727" t="s">
        <v>552</v>
      </c>
      <c r="D232" s="727" t="s">
        <v>793</v>
      </c>
      <c r="E232" s="727" t="s">
        <v>1428</v>
      </c>
      <c r="F232" s="727" t="s">
        <v>1453</v>
      </c>
      <c r="G232" s="727" t="s">
        <v>1454</v>
      </c>
      <c r="H232" s="731">
        <v>6090</v>
      </c>
      <c r="I232" s="731">
        <v>119983.79999999999</v>
      </c>
      <c r="J232" s="727">
        <v>2.2470727925147389</v>
      </c>
      <c r="K232" s="727">
        <v>19.701773399014776</v>
      </c>
      <c r="L232" s="731">
        <v>2620</v>
      </c>
      <c r="M232" s="731">
        <v>53395.6</v>
      </c>
      <c r="N232" s="727">
        <v>1</v>
      </c>
      <c r="O232" s="727">
        <v>20.38</v>
      </c>
      <c r="P232" s="731">
        <v>590</v>
      </c>
      <c r="Q232" s="731">
        <v>12053.7</v>
      </c>
      <c r="R232" s="745">
        <v>0.2257433196742803</v>
      </c>
      <c r="S232" s="732">
        <v>20.43</v>
      </c>
    </row>
    <row r="233" spans="1:19" ht="14.4" customHeight="1" x14ac:dyDescent="0.3">
      <c r="A233" s="726" t="s">
        <v>1423</v>
      </c>
      <c r="B233" s="727" t="s">
        <v>1424</v>
      </c>
      <c r="C233" s="727" t="s">
        <v>552</v>
      </c>
      <c r="D233" s="727" t="s">
        <v>793</v>
      </c>
      <c r="E233" s="727" t="s">
        <v>1428</v>
      </c>
      <c r="F233" s="727" t="s">
        <v>1455</v>
      </c>
      <c r="G233" s="727" t="s">
        <v>1456</v>
      </c>
      <c r="H233" s="731"/>
      <c r="I233" s="731"/>
      <c r="J233" s="727"/>
      <c r="K233" s="727"/>
      <c r="L233" s="731"/>
      <c r="M233" s="731"/>
      <c r="N233" s="727"/>
      <c r="O233" s="727"/>
      <c r="P233" s="731">
        <v>5.7</v>
      </c>
      <c r="Q233" s="731">
        <v>8513.58</v>
      </c>
      <c r="R233" s="745"/>
      <c r="S233" s="732">
        <v>1493.6105263157895</v>
      </c>
    </row>
    <row r="234" spans="1:19" ht="14.4" customHeight="1" x14ac:dyDescent="0.3">
      <c r="A234" s="726" t="s">
        <v>1423</v>
      </c>
      <c r="B234" s="727" t="s">
        <v>1424</v>
      </c>
      <c r="C234" s="727" t="s">
        <v>552</v>
      </c>
      <c r="D234" s="727" t="s">
        <v>793</v>
      </c>
      <c r="E234" s="727" t="s">
        <v>1428</v>
      </c>
      <c r="F234" s="727" t="s">
        <v>1457</v>
      </c>
      <c r="G234" s="727" t="s">
        <v>1458</v>
      </c>
      <c r="H234" s="731">
        <v>5</v>
      </c>
      <c r="I234" s="731">
        <v>21540.75</v>
      </c>
      <c r="J234" s="727">
        <v>0.56898129743822057</v>
      </c>
      <c r="K234" s="727">
        <v>4308.1499999999996</v>
      </c>
      <c r="L234" s="731">
        <v>9.5</v>
      </c>
      <c r="M234" s="731">
        <v>37858.449999999997</v>
      </c>
      <c r="N234" s="727">
        <v>1</v>
      </c>
      <c r="O234" s="727">
        <v>3985.1</v>
      </c>
      <c r="P234" s="731"/>
      <c r="Q234" s="731"/>
      <c r="R234" s="745"/>
      <c r="S234" s="732"/>
    </row>
    <row r="235" spans="1:19" ht="14.4" customHeight="1" x14ac:dyDescent="0.3">
      <c r="A235" s="726" t="s">
        <v>1423</v>
      </c>
      <c r="B235" s="727" t="s">
        <v>1424</v>
      </c>
      <c r="C235" s="727" t="s">
        <v>552</v>
      </c>
      <c r="D235" s="727" t="s">
        <v>793</v>
      </c>
      <c r="E235" s="727" t="s">
        <v>1428</v>
      </c>
      <c r="F235" s="727" t="s">
        <v>1459</v>
      </c>
      <c r="G235" s="727" t="s">
        <v>1460</v>
      </c>
      <c r="H235" s="731">
        <v>13</v>
      </c>
      <c r="I235" s="731">
        <v>28398.1</v>
      </c>
      <c r="J235" s="727">
        <v>6.5622718071487336</v>
      </c>
      <c r="K235" s="727">
        <v>2184.4692307692308</v>
      </c>
      <c r="L235" s="731">
        <v>2</v>
      </c>
      <c r="M235" s="731">
        <v>4327.4799999999996</v>
      </c>
      <c r="N235" s="727">
        <v>1</v>
      </c>
      <c r="O235" s="727">
        <v>2163.7399999999998</v>
      </c>
      <c r="P235" s="731">
        <v>4</v>
      </c>
      <c r="Q235" s="731">
        <v>7946.6</v>
      </c>
      <c r="R235" s="745">
        <v>1.8363112019004135</v>
      </c>
      <c r="S235" s="732">
        <v>1986.65</v>
      </c>
    </row>
    <row r="236" spans="1:19" ht="14.4" customHeight="1" x14ac:dyDescent="0.3">
      <c r="A236" s="726" t="s">
        <v>1423</v>
      </c>
      <c r="B236" s="727" t="s">
        <v>1424</v>
      </c>
      <c r="C236" s="727" t="s">
        <v>552</v>
      </c>
      <c r="D236" s="727" t="s">
        <v>793</v>
      </c>
      <c r="E236" s="727" t="s">
        <v>1428</v>
      </c>
      <c r="F236" s="727" t="s">
        <v>1461</v>
      </c>
      <c r="G236" s="727" t="s">
        <v>1462</v>
      </c>
      <c r="H236" s="731"/>
      <c r="I236" s="731"/>
      <c r="J236" s="727"/>
      <c r="K236" s="727"/>
      <c r="L236" s="731">
        <v>1082</v>
      </c>
      <c r="M236" s="731">
        <v>266258.56000000006</v>
      </c>
      <c r="N236" s="727">
        <v>1</v>
      </c>
      <c r="O236" s="727">
        <v>246.08000000000004</v>
      </c>
      <c r="P236" s="731">
        <v>800</v>
      </c>
      <c r="Q236" s="731">
        <v>198100</v>
      </c>
      <c r="R236" s="745">
        <v>0.74401363847231783</v>
      </c>
      <c r="S236" s="732">
        <v>247.625</v>
      </c>
    </row>
    <row r="237" spans="1:19" ht="14.4" customHeight="1" x14ac:dyDescent="0.3">
      <c r="A237" s="726" t="s">
        <v>1423</v>
      </c>
      <c r="B237" s="727" t="s">
        <v>1424</v>
      </c>
      <c r="C237" s="727" t="s">
        <v>552</v>
      </c>
      <c r="D237" s="727" t="s">
        <v>793</v>
      </c>
      <c r="E237" s="727" t="s">
        <v>1428</v>
      </c>
      <c r="F237" s="727" t="s">
        <v>1463</v>
      </c>
      <c r="G237" s="727" t="s">
        <v>1464</v>
      </c>
      <c r="H237" s="731">
        <v>50392</v>
      </c>
      <c r="I237" s="731">
        <v>171081.45</v>
      </c>
      <c r="J237" s="727">
        <v>0.86155292238359271</v>
      </c>
      <c r="K237" s="727">
        <v>3.3950121050960473</v>
      </c>
      <c r="L237" s="731">
        <v>47849</v>
      </c>
      <c r="M237" s="731">
        <v>198573.35000000003</v>
      </c>
      <c r="N237" s="727">
        <v>1</v>
      </c>
      <c r="O237" s="727">
        <v>4.1500000000000004</v>
      </c>
      <c r="P237" s="731">
        <v>11242</v>
      </c>
      <c r="Q237" s="731">
        <v>42366.639999999992</v>
      </c>
      <c r="R237" s="745">
        <v>0.21335511537676122</v>
      </c>
      <c r="S237" s="732">
        <v>3.7686034513431768</v>
      </c>
    </row>
    <row r="238" spans="1:19" ht="14.4" customHeight="1" x14ac:dyDescent="0.3">
      <c r="A238" s="726" t="s">
        <v>1423</v>
      </c>
      <c r="B238" s="727" t="s">
        <v>1424</v>
      </c>
      <c r="C238" s="727" t="s">
        <v>552</v>
      </c>
      <c r="D238" s="727" t="s">
        <v>793</v>
      </c>
      <c r="E238" s="727" t="s">
        <v>1428</v>
      </c>
      <c r="F238" s="727" t="s">
        <v>1467</v>
      </c>
      <c r="G238" s="727" t="s">
        <v>1468</v>
      </c>
      <c r="H238" s="731">
        <v>3000</v>
      </c>
      <c r="I238" s="731">
        <v>37890</v>
      </c>
      <c r="J238" s="727"/>
      <c r="K238" s="727">
        <v>12.63</v>
      </c>
      <c r="L238" s="731"/>
      <c r="M238" s="731"/>
      <c r="N238" s="727"/>
      <c r="O238" s="727"/>
      <c r="P238" s="731"/>
      <c r="Q238" s="731"/>
      <c r="R238" s="745"/>
      <c r="S238" s="732"/>
    </row>
    <row r="239" spans="1:19" ht="14.4" customHeight="1" x14ac:dyDescent="0.3">
      <c r="A239" s="726" t="s">
        <v>1423</v>
      </c>
      <c r="B239" s="727" t="s">
        <v>1424</v>
      </c>
      <c r="C239" s="727" t="s">
        <v>552</v>
      </c>
      <c r="D239" s="727" t="s">
        <v>793</v>
      </c>
      <c r="E239" s="727" t="s">
        <v>1428</v>
      </c>
      <c r="F239" s="727" t="s">
        <v>1471</v>
      </c>
      <c r="G239" s="727" t="s">
        <v>1472</v>
      </c>
      <c r="H239" s="731">
        <v>740</v>
      </c>
      <c r="I239" s="731">
        <v>121136.15000000002</v>
      </c>
      <c r="J239" s="727">
        <v>2.0192117922782784</v>
      </c>
      <c r="K239" s="727">
        <v>163.69750000000002</v>
      </c>
      <c r="L239" s="731">
        <v>370</v>
      </c>
      <c r="M239" s="731">
        <v>59991.8</v>
      </c>
      <c r="N239" s="727">
        <v>1</v>
      </c>
      <c r="O239" s="727">
        <v>162.14000000000001</v>
      </c>
      <c r="P239" s="731">
        <v>370</v>
      </c>
      <c r="Q239" s="731">
        <v>58830</v>
      </c>
      <c r="R239" s="745">
        <v>0.98063401998273092</v>
      </c>
      <c r="S239" s="732">
        <v>159</v>
      </c>
    </row>
    <row r="240" spans="1:19" ht="14.4" customHeight="1" x14ac:dyDescent="0.3">
      <c r="A240" s="726" t="s">
        <v>1423</v>
      </c>
      <c r="B240" s="727" t="s">
        <v>1424</v>
      </c>
      <c r="C240" s="727" t="s">
        <v>552</v>
      </c>
      <c r="D240" s="727" t="s">
        <v>793</v>
      </c>
      <c r="E240" s="727" t="s">
        <v>1428</v>
      </c>
      <c r="F240" s="727" t="s">
        <v>1473</v>
      </c>
      <c r="G240" s="727" t="s">
        <v>1474</v>
      </c>
      <c r="H240" s="731">
        <v>1840</v>
      </c>
      <c r="I240" s="731">
        <v>37016.6</v>
      </c>
      <c r="J240" s="727">
        <v>0.41929524290661047</v>
      </c>
      <c r="K240" s="727">
        <v>20.117717391304346</v>
      </c>
      <c r="L240" s="731">
        <v>4390</v>
      </c>
      <c r="M240" s="731">
        <v>88282.9</v>
      </c>
      <c r="N240" s="727">
        <v>1</v>
      </c>
      <c r="O240" s="727">
        <v>20.11</v>
      </c>
      <c r="P240" s="731">
        <v>3440</v>
      </c>
      <c r="Q240" s="731">
        <v>69536.800000000003</v>
      </c>
      <c r="R240" s="745">
        <v>0.78765876517422972</v>
      </c>
      <c r="S240" s="732">
        <v>20.214186046511628</v>
      </c>
    </row>
    <row r="241" spans="1:19" ht="14.4" customHeight="1" x14ac:dyDescent="0.3">
      <c r="A241" s="726" t="s">
        <v>1423</v>
      </c>
      <c r="B241" s="727" t="s">
        <v>1424</v>
      </c>
      <c r="C241" s="727" t="s">
        <v>552</v>
      </c>
      <c r="D241" s="727" t="s">
        <v>793</v>
      </c>
      <c r="E241" s="727" t="s">
        <v>1428</v>
      </c>
      <c r="F241" s="727" t="s">
        <v>1426</v>
      </c>
      <c r="G241" s="727"/>
      <c r="H241" s="731">
        <v>1400.5</v>
      </c>
      <c r="I241" s="731">
        <v>23703</v>
      </c>
      <c r="J241" s="727">
        <v>1.9106016101834267</v>
      </c>
      <c r="K241" s="727">
        <v>16.924669760799713</v>
      </c>
      <c r="L241" s="731">
        <v>1</v>
      </c>
      <c r="M241" s="731">
        <v>12406.04</v>
      </c>
      <c r="N241" s="727">
        <v>1</v>
      </c>
      <c r="O241" s="727">
        <v>12406.04</v>
      </c>
      <c r="P241" s="731"/>
      <c r="Q241" s="731"/>
      <c r="R241" s="745"/>
      <c r="S241" s="732"/>
    </row>
    <row r="242" spans="1:19" ht="14.4" customHeight="1" x14ac:dyDescent="0.3">
      <c r="A242" s="726" t="s">
        <v>1423</v>
      </c>
      <c r="B242" s="727" t="s">
        <v>1424</v>
      </c>
      <c r="C242" s="727" t="s">
        <v>552</v>
      </c>
      <c r="D242" s="727" t="s">
        <v>793</v>
      </c>
      <c r="E242" s="727" t="s">
        <v>1428</v>
      </c>
      <c r="F242" s="727" t="s">
        <v>1479</v>
      </c>
      <c r="G242" s="727"/>
      <c r="H242" s="731">
        <v>1.5</v>
      </c>
      <c r="I242" s="731">
        <v>18606.010000000002</v>
      </c>
      <c r="J242" s="727">
        <v>1.4997565697943418</v>
      </c>
      <c r="K242" s="727">
        <v>12404.006666666668</v>
      </c>
      <c r="L242" s="731">
        <v>1</v>
      </c>
      <c r="M242" s="731">
        <v>12406.02</v>
      </c>
      <c r="N242" s="727">
        <v>1</v>
      </c>
      <c r="O242" s="727">
        <v>12406.02</v>
      </c>
      <c r="P242" s="731"/>
      <c r="Q242" s="731"/>
      <c r="R242" s="745"/>
      <c r="S242" s="732"/>
    </row>
    <row r="243" spans="1:19" ht="14.4" customHeight="1" x14ac:dyDescent="0.3">
      <c r="A243" s="726" t="s">
        <v>1423</v>
      </c>
      <c r="B243" s="727" t="s">
        <v>1424</v>
      </c>
      <c r="C243" s="727" t="s">
        <v>552</v>
      </c>
      <c r="D243" s="727" t="s">
        <v>793</v>
      </c>
      <c r="E243" s="727" t="s">
        <v>1428</v>
      </c>
      <c r="F243" s="727" t="s">
        <v>1480</v>
      </c>
      <c r="G243" s="727" t="s">
        <v>1481</v>
      </c>
      <c r="H243" s="731"/>
      <c r="I243" s="731"/>
      <c r="J243" s="727"/>
      <c r="K243" s="727"/>
      <c r="L243" s="731"/>
      <c r="M243" s="731"/>
      <c r="N243" s="727"/>
      <c r="O243" s="727"/>
      <c r="P243" s="731">
        <v>5</v>
      </c>
      <c r="Q243" s="731">
        <v>542811</v>
      </c>
      <c r="R243" s="745"/>
      <c r="S243" s="732">
        <v>108562.2</v>
      </c>
    </row>
    <row r="244" spans="1:19" ht="14.4" customHeight="1" x14ac:dyDescent="0.3">
      <c r="A244" s="726" t="s">
        <v>1423</v>
      </c>
      <c r="B244" s="727" t="s">
        <v>1424</v>
      </c>
      <c r="C244" s="727" t="s">
        <v>552</v>
      </c>
      <c r="D244" s="727" t="s">
        <v>793</v>
      </c>
      <c r="E244" s="727" t="s">
        <v>1428</v>
      </c>
      <c r="F244" s="727" t="s">
        <v>1482</v>
      </c>
      <c r="G244" s="727" t="s">
        <v>1483</v>
      </c>
      <c r="H244" s="731"/>
      <c r="I244" s="731"/>
      <c r="J244" s="727"/>
      <c r="K244" s="727"/>
      <c r="L244" s="731"/>
      <c r="M244" s="731"/>
      <c r="N244" s="727"/>
      <c r="O244" s="727"/>
      <c r="P244" s="731">
        <v>3008</v>
      </c>
      <c r="Q244" s="731">
        <v>59738.880000000005</v>
      </c>
      <c r="R244" s="745"/>
      <c r="S244" s="732">
        <v>19.860000000000003</v>
      </c>
    </row>
    <row r="245" spans="1:19" ht="14.4" customHeight="1" x14ac:dyDescent="0.3">
      <c r="A245" s="726" t="s">
        <v>1423</v>
      </c>
      <c r="B245" s="727" t="s">
        <v>1424</v>
      </c>
      <c r="C245" s="727" t="s">
        <v>552</v>
      </c>
      <c r="D245" s="727" t="s">
        <v>793</v>
      </c>
      <c r="E245" s="727" t="s">
        <v>1428</v>
      </c>
      <c r="F245" s="727" t="s">
        <v>1484</v>
      </c>
      <c r="G245" s="727" t="s">
        <v>1485</v>
      </c>
      <c r="H245" s="731"/>
      <c r="I245" s="731"/>
      <c r="J245" s="727"/>
      <c r="K245" s="727"/>
      <c r="L245" s="731"/>
      <c r="M245" s="731"/>
      <c r="N245" s="727"/>
      <c r="O245" s="727"/>
      <c r="P245" s="731">
        <v>700</v>
      </c>
      <c r="Q245" s="731">
        <v>14231</v>
      </c>
      <c r="R245" s="745"/>
      <c r="S245" s="732">
        <v>20.329999999999998</v>
      </c>
    </row>
    <row r="246" spans="1:19" ht="14.4" customHeight="1" x14ac:dyDescent="0.3">
      <c r="A246" s="726" t="s">
        <v>1423</v>
      </c>
      <c r="B246" s="727" t="s">
        <v>1424</v>
      </c>
      <c r="C246" s="727" t="s">
        <v>552</v>
      </c>
      <c r="D246" s="727" t="s">
        <v>793</v>
      </c>
      <c r="E246" s="727" t="s">
        <v>1486</v>
      </c>
      <c r="F246" s="727" t="s">
        <v>1487</v>
      </c>
      <c r="G246" s="727" t="s">
        <v>1488</v>
      </c>
      <c r="H246" s="731">
        <v>3</v>
      </c>
      <c r="I246" s="731">
        <v>105</v>
      </c>
      <c r="J246" s="727"/>
      <c r="K246" s="727">
        <v>35</v>
      </c>
      <c r="L246" s="731"/>
      <c r="M246" s="731"/>
      <c r="N246" s="727"/>
      <c r="O246" s="727"/>
      <c r="P246" s="731"/>
      <c r="Q246" s="731"/>
      <c r="R246" s="745"/>
      <c r="S246" s="732"/>
    </row>
    <row r="247" spans="1:19" ht="14.4" customHeight="1" x14ac:dyDescent="0.3">
      <c r="A247" s="726" t="s">
        <v>1423</v>
      </c>
      <c r="B247" s="727" t="s">
        <v>1424</v>
      </c>
      <c r="C247" s="727" t="s">
        <v>552</v>
      </c>
      <c r="D247" s="727" t="s">
        <v>793</v>
      </c>
      <c r="E247" s="727" t="s">
        <v>1486</v>
      </c>
      <c r="F247" s="727" t="s">
        <v>1491</v>
      </c>
      <c r="G247" s="727" t="s">
        <v>1492</v>
      </c>
      <c r="H247" s="731">
        <v>11</v>
      </c>
      <c r="I247" s="731">
        <v>1815</v>
      </c>
      <c r="J247" s="727">
        <v>0.60319042871385842</v>
      </c>
      <c r="K247" s="727">
        <v>165</v>
      </c>
      <c r="L247" s="731">
        <v>17</v>
      </c>
      <c r="M247" s="731">
        <v>3009</v>
      </c>
      <c r="N247" s="727">
        <v>1</v>
      </c>
      <c r="O247" s="727">
        <v>177</v>
      </c>
      <c r="P247" s="731">
        <v>27</v>
      </c>
      <c r="Q247" s="731">
        <v>4779</v>
      </c>
      <c r="R247" s="745">
        <v>1.588235294117647</v>
      </c>
      <c r="S247" s="732">
        <v>177</v>
      </c>
    </row>
    <row r="248" spans="1:19" ht="14.4" customHeight="1" x14ac:dyDescent="0.3">
      <c r="A248" s="726" t="s">
        <v>1423</v>
      </c>
      <c r="B248" s="727" t="s">
        <v>1424</v>
      </c>
      <c r="C248" s="727" t="s">
        <v>552</v>
      </c>
      <c r="D248" s="727" t="s">
        <v>793</v>
      </c>
      <c r="E248" s="727" t="s">
        <v>1486</v>
      </c>
      <c r="F248" s="727" t="s">
        <v>1493</v>
      </c>
      <c r="G248" s="727" t="s">
        <v>1494</v>
      </c>
      <c r="H248" s="731">
        <v>1</v>
      </c>
      <c r="I248" s="731">
        <v>328</v>
      </c>
      <c r="J248" s="727">
        <v>0.93447293447293445</v>
      </c>
      <c r="K248" s="727">
        <v>328</v>
      </c>
      <c r="L248" s="731">
        <v>1</v>
      </c>
      <c r="M248" s="731">
        <v>351</v>
      </c>
      <c r="N248" s="727">
        <v>1</v>
      </c>
      <c r="O248" s="727">
        <v>351</v>
      </c>
      <c r="P248" s="731">
        <v>5</v>
      </c>
      <c r="Q248" s="731">
        <v>1760</v>
      </c>
      <c r="R248" s="745">
        <v>5.0142450142450139</v>
      </c>
      <c r="S248" s="732">
        <v>352</v>
      </c>
    </row>
    <row r="249" spans="1:19" ht="14.4" customHeight="1" x14ac:dyDescent="0.3">
      <c r="A249" s="726" t="s">
        <v>1423</v>
      </c>
      <c r="B249" s="727" t="s">
        <v>1424</v>
      </c>
      <c r="C249" s="727" t="s">
        <v>552</v>
      </c>
      <c r="D249" s="727" t="s">
        <v>793</v>
      </c>
      <c r="E249" s="727" t="s">
        <v>1486</v>
      </c>
      <c r="F249" s="727" t="s">
        <v>1497</v>
      </c>
      <c r="G249" s="727" t="s">
        <v>1498</v>
      </c>
      <c r="H249" s="731"/>
      <c r="I249" s="731"/>
      <c r="J249" s="727"/>
      <c r="K249" s="727"/>
      <c r="L249" s="731"/>
      <c r="M249" s="731"/>
      <c r="N249" s="727"/>
      <c r="O249" s="727"/>
      <c r="P249" s="731">
        <v>1</v>
      </c>
      <c r="Q249" s="731">
        <v>1422</v>
      </c>
      <c r="R249" s="745"/>
      <c r="S249" s="732">
        <v>1422</v>
      </c>
    </row>
    <row r="250" spans="1:19" ht="14.4" customHeight="1" x14ac:dyDescent="0.3">
      <c r="A250" s="726" t="s">
        <v>1423</v>
      </c>
      <c r="B250" s="727" t="s">
        <v>1424</v>
      </c>
      <c r="C250" s="727" t="s">
        <v>552</v>
      </c>
      <c r="D250" s="727" t="s">
        <v>793</v>
      </c>
      <c r="E250" s="727" t="s">
        <v>1486</v>
      </c>
      <c r="F250" s="727" t="s">
        <v>1500</v>
      </c>
      <c r="G250" s="727" t="s">
        <v>1501</v>
      </c>
      <c r="H250" s="731">
        <v>15</v>
      </c>
      <c r="I250" s="731">
        <v>29625</v>
      </c>
      <c r="J250" s="727">
        <v>2.9072620215897937</v>
      </c>
      <c r="K250" s="727">
        <v>1975</v>
      </c>
      <c r="L250" s="731">
        <v>5</v>
      </c>
      <c r="M250" s="731">
        <v>10190</v>
      </c>
      <c r="N250" s="727">
        <v>1</v>
      </c>
      <c r="O250" s="727">
        <v>2038</v>
      </c>
      <c r="P250" s="731">
        <v>6</v>
      </c>
      <c r="Q250" s="731">
        <v>12234</v>
      </c>
      <c r="R250" s="745">
        <v>1.2005888125613347</v>
      </c>
      <c r="S250" s="732">
        <v>2039</v>
      </c>
    </row>
    <row r="251" spans="1:19" ht="14.4" customHeight="1" x14ac:dyDescent="0.3">
      <c r="A251" s="726" t="s">
        <v>1423</v>
      </c>
      <c r="B251" s="727" t="s">
        <v>1424</v>
      </c>
      <c r="C251" s="727" t="s">
        <v>552</v>
      </c>
      <c r="D251" s="727" t="s">
        <v>793</v>
      </c>
      <c r="E251" s="727" t="s">
        <v>1486</v>
      </c>
      <c r="F251" s="727" t="s">
        <v>1502</v>
      </c>
      <c r="G251" s="727" t="s">
        <v>1503</v>
      </c>
      <c r="H251" s="731"/>
      <c r="I251" s="731"/>
      <c r="J251" s="727"/>
      <c r="K251" s="727"/>
      <c r="L251" s="731">
        <v>1</v>
      </c>
      <c r="M251" s="731">
        <v>3058</v>
      </c>
      <c r="N251" s="727">
        <v>1</v>
      </c>
      <c r="O251" s="727">
        <v>3058</v>
      </c>
      <c r="P251" s="731">
        <v>4</v>
      </c>
      <c r="Q251" s="731">
        <v>12236</v>
      </c>
      <c r="R251" s="745">
        <v>4.0013080444735118</v>
      </c>
      <c r="S251" s="732">
        <v>3059</v>
      </c>
    </row>
    <row r="252" spans="1:19" ht="14.4" customHeight="1" x14ac:dyDescent="0.3">
      <c r="A252" s="726" t="s">
        <v>1423</v>
      </c>
      <c r="B252" s="727" t="s">
        <v>1424</v>
      </c>
      <c r="C252" s="727" t="s">
        <v>552</v>
      </c>
      <c r="D252" s="727" t="s">
        <v>793</v>
      </c>
      <c r="E252" s="727" t="s">
        <v>1486</v>
      </c>
      <c r="F252" s="727" t="s">
        <v>1508</v>
      </c>
      <c r="G252" s="727" t="s">
        <v>1509</v>
      </c>
      <c r="H252" s="731">
        <v>9</v>
      </c>
      <c r="I252" s="731">
        <v>12519</v>
      </c>
      <c r="J252" s="727">
        <v>0.97204751921733057</v>
      </c>
      <c r="K252" s="727">
        <v>1391</v>
      </c>
      <c r="L252" s="731">
        <v>9</v>
      </c>
      <c r="M252" s="731">
        <v>12879</v>
      </c>
      <c r="N252" s="727">
        <v>1</v>
      </c>
      <c r="O252" s="727">
        <v>1431</v>
      </c>
      <c r="P252" s="731">
        <v>7</v>
      </c>
      <c r="Q252" s="731">
        <v>10017</v>
      </c>
      <c r="R252" s="745">
        <v>0.77777777777777779</v>
      </c>
      <c r="S252" s="732">
        <v>1431</v>
      </c>
    </row>
    <row r="253" spans="1:19" ht="14.4" customHeight="1" x14ac:dyDescent="0.3">
      <c r="A253" s="726" t="s">
        <v>1423</v>
      </c>
      <c r="B253" s="727" t="s">
        <v>1424</v>
      </c>
      <c r="C253" s="727" t="s">
        <v>552</v>
      </c>
      <c r="D253" s="727" t="s">
        <v>793</v>
      </c>
      <c r="E253" s="727" t="s">
        <v>1486</v>
      </c>
      <c r="F253" s="727" t="s">
        <v>1510</v>
      </c>
      <c r="G253" s="727" t="s">
        <v>1511</v>
      </c>
      <c r="H253" s="731">
        <v>29</v>
      </c>
      <c r="I253" s="731">
        <v>53621</v>
      </c>
      <c r="J253" s="727">
        <v>1.219324176823722</v>
      </c>
      <c r="K253" s="727">
        <v>1849</v>
      </c>
      <c r="L253" s="731">
        <v>23</v>
      </c>
      <c r="M253" s="731">
        <v>43976</v>
      </c>
      <c r="N253" s="727">
        <v>1</v>
      </c>
      <c r="O253" s="727">
        <v>1912</v>
      </c>
      <c r="P253" s="731">
        <v>49</v>
      </c>
      <c r="Q253" s="731">
        <v>93688</v>
      </c>
      <c r="R253" s="745">
        <v>2.1304347826086958</v>
      </c>
      <c r="S253" s="732">
        <v>1912</v>
      </c>
    </row>
    <row r="254" spans="1:19" ht="14.4" customHeight="1" x14ac:dyDescent="0.3">
      <c r="A254" s="726" t="s">
        <v>1423</v>
      </c>
      <c r="B254" s="727" t="s">
        <v>1424</v>
      </c>
      <c r="C254" s="727" t="s">
        <v>552</v>
      </c>
      <c r="D254" s="727" t="s">
        <v>793</v>
      </c>
      <c r="E254" s="727" t="s">
        <v>1486</v>
      </c>
      <c r="F254" s="727" t="s">
        <v>1512</v>
      </c>
      <c r="G254" s="727" t="s">
        <v>1513</v>
      </c>
      <c r="H254" s="731">
        <v>1</v>
      </c>
      <c r="I254" s="731">
        <v>1208</v>
      </c>
      <c r="J254" s="727">
        <v>0.47224394057857699</v>
      </c>
      <c r="K254" s="727">
        <v>1208</v>
      </c>
      <c r="L254" s="731">
        <v>2</v>
      </c>
      <c r="M254" s="731">
        <v>2558</v>
      </c>
      <c r="N254" s="727">
        <v>1</v>
      </c>
      <c r="O254" s="727">
        <v>1279</v>
      </c>
      <c r="P254" s="731"/>
      <c r="Q254" s="731"/>
      <c r="R254" s="745"/>
      <c r="S254" s="732"/>
    </row>
    <row r="255" spans="1:19" ht="14.4" customHeight="1" x14ac:dyDescent="0.3">
      <c r="A255" s="726" t="s">
        <v>1423</v>
      </c>
      <c r="B255" s="727" t="s">
        <v>1424</v>
      </c>
      <c r="C255" s="727" t="s">
        <v>552</v>
      </c>
      <c r="D255" s="727" t="s">
        <v>793</v>
      </c>
      <c r="E255" s="727" t="s">
        <v>1486</v>
      </c>
      <c r="F255" s="727" t="s">
        <v>1514</v>
      </c>
      <c r="G255" s="727" t="s">
        <v>1515</v>
      </c>
      <c r="H255" s="731">
        <v>2</v>
      </c>
      <c r="I255" s="731">
        <v>2354</v>
      </c>
      <c r="J255" s="727">
        <v>0.27723471911435638</v>
      </c>
      <c r="K255" s="727">
        <v>1177</v>
      </c>
      <c r="L255" s="731">
        <v>7</v>
      </c>
      <c r="M255" s="731">
        <v>8491</v>
      </c>
      <c r="N255" s="727">
        <v>1</v>
      </c>
      <c r="O255" s="727">
        <v>1213</v>
      </c>
      <c r="P255" s="731">
        <v>1</v>
      </c>
      <c r="Q255" s="731">
        <v>1213</v>
      </c>
      <c r="R255" s="745">
        <v>0.14285714285714285</v>
      </c>
      <c r="S255" s="732">
        <v>1213</v>
      </c>
    </row>
    <row r="256" spans="1:19" ht="14.4" customHeight="1" x14ac:dyDescent="0.3">
      <c r="A256" s="726" t="s">
        <v>1423</v>
      </c>
      <c r="B256" s="727" t="s">
        <v>1424</v>
      </c>
      <c r="C256" s="727" t="s">
        <v>552</v>
      </c>
      <c r="D256" s="727" t="s">
        <v>793</v>
      </c>
      <c r="E256" s="727" t="s">
        <v>1486</v>
      </c>
      <c r="F256" s="727" t="s">
        <v>1516</v>
      </c>
      <c r="G256" s="727" t="s">
        <v>1517</v>
      </c>
      <c r="H256" s="731"/>
      <c r="I256" s="731"/>
      <c r="J256" s="727"/>
      <c r="K256" s="727"/>
      <c r="L256" s="731">
        <v>1</v>
      </c>
      <c r="M256" s="731">
        <v>1609</v>
      </c>
      <c r="N256" s="727">
        <v>1</v>
      </c>
      <c r="O256" s="727">
        <v>1609</v>
      </c>
      <c r="P256" s="731"/>
      <c r="Q256" s="731"/>
      <c r="R256" s="745"/>
      <c r="S256" s="732"/>
    </row>
    <row r="257" spans="1:19" ht="14.4" customHeight="1" x14ac:dyDescent="0.3">
      <c r="A257" s="726" t="s">
        <v>1423</v>
      </c>
      <c r="B257" s="727" t="s">
        <v>1424</v>
      </c>
      <c r="C257" s="727" t="s">
        <v>552</v>
      </c>
      <c r="D257" s="727" t="s">
        <v>793</v>
      </c>
      <c r="E257" s="727" t="s">
        <v>1486</v>
      </c>
      <c r="F257" s="727" t="s">
        <v>1518</v>
      </c>
      <c r="G257" s="727" t="s">
        <v>1519</v>
      </c>
      <c r="H257" s="731">
        <v>13</v>
      </c>
      <c r="I257" s="731">
        <v>8554</v>
      </c>
      <c r="J257" s="727">
        <v>6.2804698972099855</v>
      </c>
      <c r="K257" s="727">
        <v>658</v>
      </c>
      <c r="L257" s="731">
        <v>2</v>
      </c>
      <c r="M257" s="731">
        <v>1362</v>
      </c>
      <c r="N257" s="727">
        <v>1</v>
      </c>
      <c r="O257" s="727">
        <v>681</v>
      </c>
      <c r="P257" s="731">
        <v>4</v>
      </c>
      <c r="Q257" s="731">
        <v>2728</v>
      </c>
      <c r="R257" s="745">
        <v>2.0029368575624082</v>
      </c>
      <c r="S257" s="732">
        <v>682</v>
      </c>
    </row>
    <row r="258" spans="1:19" ht="14.4" customHeight="1" x14ac:dyDescent="0.3">
      <c r="A258" s="726" t="s">
        <v>1423</v>
      </c>
      <c r="B258" s="727" t="s">
        <v>1424</v>
      </c>
      <c r="C258" s="727" t="s">
        <v>552</v>
      </c>
      <c r="D258" s="727" t="s">
        <v>793</v>
      </c>
      <c r="E258" s="727" t="s">
        <v>1486</v>
      </c>
      <c r="F258" s="727" t="s">
        <v>1520</v>
      </c>
      <c r="G258" s="727" t="s">
        <v>1521</v>
      </c>
      <c r="H258" s="731">
        <v>15</v>
      </c>
      <c r="I258" s="731">
        <v>10335</v>
      </c>
      <c r="J258" s="727">
        <v>1.031025538707103</v>
      </c>
      <c r="K258" s="727">
        <v>689</v>
      </c>
      <c r="L258" s="731">
        <v>14</v>
      </c>
      <c r="M258" s="731">
        <v>10024</v>
      </c>
      <c r="N258" s="727">
        <v>1</v>
      </c>
      <c r="O258" s="727">
        <v>716</v>
      </c>
      <c r="P258" s="731">
        <v>15</v>
      </c>
      <c r="Q258" s="731">
        <v>10755</v>
      </c>
      <c r="R258" s="745">
        <v>1.0729249800478851</v>
      </c>
      <c r="S258" s="732">
        <v>717</v>
      </c>
    </row>
    <row r="259" spans="1:19" ht="14.4" customHeight="1" x14ac:dyDescent="0.3">
      <c r="A259" s="726" t="s">
        <v>1423</v>
      </c>
      <c r="B259" s="727" t="s">
        <v>1424</v>
      </c>
      <c r="C259" s="727" t="s">
        <v>552</v>
      </c>
      <c r="D259" s="727" t="s">
        <v>793</v>
      </c>
      <c r="E259" s="727" t="s">
        <v>1486</v>
      </c>
      <c r="F259" s="727" t="s">
        <v>1522</v>
      </c>
      <c r="G259" s="727" t="s">
        <v>1523</v>
      </c>
      <c r="H259" s="731"/>
      <c r="I259" s="731"/>
      <c r="J259" s="727"/>
      <c r="K259" s="727"/>
      <c r="L259" s="731">
        <v>2</v>
      </c>
      <c r="M259" s="731">
        <v>5274</v>
      </c>
      <c r="N259" s="727">
        <v>1</v>
      </c>
      <c r="O259" s="727">
        <v>2637</v>
      </c>
      <c r="P259" s="731">
        <v>2</v>
      </c>
      <c r="Q259" s="731">
        <v>5276</v>
      </c>
      <c r="R259" s="745">
        <v>1.0003792188092528</v>
      </c>
      <c r="S259" s="732">
        <v>2638</v>
      </c>
    </row>
    <row r="260" spans="1:19" ht="14.4" customHeight="1" x14ac:dyDescent="0.3">
      <c r="A260" s="726" t="s">
        <v>1423</v>
      </c>
      <c r="B260" s="727" t="s">
        <v>1424</v>
      </c>
      <c r="C260" s="727" t="s">
        <v>552</v>
      </c>
      <c r="D260" s="727" t="s">
        <v>793</v>
      </c>
      <c r="E260" s="727" t="s">
        <v>1486</v>
      </c>
      <c r="F260" s="727" t="s">
        <v>1524</v>
      </c>
      <c r="G260" s="727" t="s">
        <v>1525</v>
      </c>
      <c r="H260" s="731">
        <v>188</v>
      </c>
      <c r="I260" s="731">
        <v>331256</v>
      </c>
      <c r="J260" s="727">
        <v>1.1204329443598851</v>
      </c>
      <c r="K260" s="727">
        <v>1762</v>
      </c>
      <c r="L260" s="731">
        <v>162</v>
      </c>
      <c r="M260" s="731">
        <v>295650</v>
      </c>
      <c r="N260" s="727">
        <v>1</v>
      </c>
      <c r="O260" s="727">
        <v>1825</v>
      </c>
      <c r="P260" s="731">
        <v>66</v>
      </c>
      <c r="Q260" s="731">
        <v>120450</v>
      </c>
      <c r="R260" s="745">
        <v>0.40740740740740738</v>
      </c>
      <c r="S260" s="732">
        <v>1825</v>
      </c>
    </row>
    <row r="261" spans="1:19" ht="14.4" customHeight="1" x14ac:dyDescent="0.3">
      <c r="A261" s="726" t="s">
        <v>1423</v>
      </c>
      <c r="B261" s="727" t="s">
        <v>1424</v>
      </c>
      <c r="C261" s="727" t="s">
        <v>552</v>
      </c>
      <c r="D261" s="727" t="s">
        <v>793</v>
      </c>
      <c r="E261" s="727" t="s">
        <v>1486</v>
      </c>
      <c r="F261" s="727" t="s">
        <v>1526</v>
      </c>
      <c r="G261" s="727" t="s">
        <v>1527</v>
      </c>
      <c r="H261" s="731">
        <v>4</v>
      </c>
      <c r="I261" s="731">
        <v>1652</v>
      </c>
      <c r="J261" s="727">
        <v>1.2836052836052836</v>
      </c>
      <c r="K261" s="727">
        <v>413</v>
      </c>
      <c r="L261" s="731">
        <v>3</v>
      </c>
      <c r="M261" s="731">
        <v>1287</v>
      </c>
      <c r="N261" s="727">
        <v>1</v>
      </c>
      <c r="O261" s="727">
        <v>429</v>
      </c>
      <c r="P261" s="731">
        <v>4</v>
      </c>
      <c r="Q261" s="731">
        <v>1716</v>
      </c>
      <c r="R261" s="745">
        <v>1.3333333333333333</v>
      </c>
      <c r="S261" s="732">
        <v>429</v>
      </c>
    </row>
    <row r="262" spans="1:19" ht="14.4" customHeight="1" x14ac:dyDescent="0.3">
      <c r="A262" s="726" t="s">
        <v>1423</v>
      </c>
      <c r="B262" s="727" t="s">
        <v>1424</v>
      </c>
      <c r="C262" s="727" t="s">
        <v>552</v>
      </c>
      <c r="D262" s="727" t="s">
        <v>793</v>
      </c>
      <c r="E262" s="727" t="s">
        <v>1486</v>
      </c>
      <c r="F262" s="727" t="s">
        <v>1528</v>
      </c>
      <c r="G262" s="727" t="s">
        <v>1529</v>
      </c>
      <c r="H262" s="731">
        <v>3</v>
      </c>
      <c r="I262" s="731">
        <v>10365</v>
      </c>
      <c r="J262" s="727">
        <v>0.14731381466742469</v>
      </c>
      <c r="K262" s="727">
        <v>3455</v>
      </c>
      <c r="L262" s="731">
        <v>20</v>
      </c>
      <c r="M262" s="731">
        <v>70360</v>
      </c>
      <c r="N262" s="727">
        <v>1</v>
      </c>
      <c r="O262" s="727">
        <v>3518</v>
      </c>
      <c r="P262" s="731">
        <v>13</v>
      </c>
      <c r="Q262" s="731">
        <v>45760</v>
      </c>
      <c r="R262" s="745">
        <v>0.65036952814098925</v>
      </c>
      <c r="S262" s="732">
        <v>3520</v>
      </c>
    </row>
    <row r="263" spans="1:19" ht="14.4" customHeight="1" x14ac:dyDescent="0.3">
      <c r="A263" s="726" t="s">
        <v>1423</v>
      </c>
      <c r="B263" s="727" t="s">
        <v>1424</v>
      </c>
      <c r="C263" s="727" t="s">
        <v>552</v>
      </c>
      <c r="D263" s="727" t="s">
        <v>793</v>
      </c>
      <c r="E263" s="727" t="s">
        <v>1486</v>
      </c>
      <c r="F263" s="727" t="s">
        <v>1532</v>
      </c>
      <c r="G263" s="727" t="s">
        <v>1533</v>
      </c>
      <c r="H263" s="731">
        <v>1</v>
      </c>
      <c r="I263" s="731">
        <v>33.33</v>
      </c>
      <c r="J263" s="727">
        <v>5.8818339039282803E-2</v>
      </c>
      <c r="K263" s="727">
        <v>33.33</v>
      </c>
      <c r="L263" s="731">
        <v>17</v>
      </c>
      <c r="M263" s="731">
        <v>566.66000000000008</v>
      </c>
      <c r="N263" s="727">
        <v>1</v>
      </c>
      <c r="O263" s="727">
        <v>33.332941176470591</v>
      </c>
      <c r="P263" s="731">
        <v>26</v>
      </c>
      <c r="Q263" s="731">
        <v>866.67</v>
      </c>
      <c r="R263" s="745">
        <v>1.5294356404192988</v>
      </c>
      <c r="S263" s="732">
        <v>33.333461538461535</v>
      </c>
    </row>
    <row r="264" spans="1:19" ht="14.4" customHeight="1" x14ac:dyDescent="0.3">
      <c r="A264" s="726" t="s">
        <v>1423</v>
      </c>
      <c r="B264" s="727" t="s">
        <v>1424</v>
      </c>
      <c r="C264" s="727" t="s">
        <v>552</v>
      </c>
      <c r="D264" s="727" t="s">
        <v>793</v>
      </c>
      <c r="E264" s="727" t="s">
        <v>1486</v>
      </c>
      <c r="F264" s="727" t="s">
        <v>1534</v>
      </c>
      <c r="G264" s="727" t="s">
        <v>1535</v>
      </c>
      <c r="H264" s="731">
        <v>11</v>
      </c>
      <c r="I264" s="731">
        <v>396</v>
      </c>
      <c r="J264" s="727">
        <v>0.62957074721780604</v>
      </c>
      <c r="K264" s="727">
        <v>36</v>
      </c>
      <c r="L264" s="731">
        <v>17</v>
      </c>
      <c r="M264" s="731">
        <v>629</v>
      </c>
      <c r="N264" s="727">
        <v>1</v>
      </c>
      <c r="O264" s="727">
        <v>37</v>
      </c>
      <c r="P264" s="731">
        <v>27</v>
      </c>
      <c r="Q264" s="731">
        <v>999</v>
      </c>
      <c r="R264" s="745">
        <v>1.588235294117647</v>
      </c>
      <c r="S264" s="732">
        <v>37</v>
      </c>
    </row>
    <row r="265" spans="1:19" ht="14.4" customHeight="1" x14ac:dyDescent="0.3">
      <c r="A265" s="726" t="s">
        <v>1423</v>
      </c>
      <c r="B265" s="727" t="s">
        <v>1424</v>
      </c>
      <c r="C265" s="727" t="s">
        <v>552</v>
      </c>
      <c r="D265" s="727" t="s">
        <v>793</v>
      </c>
      <c r="E265" s="727" t="s">
        <v>1486</v>
      </c>
      <c r="F265" s="727" t="s">
        <v>1540</v>
      </c>
      <c r="G265" s="727" t="s">
        <v>1541</v>
      </c>
      <c r="H265" s="731">
        <v>7</v>
      </c>
      <c r="I265" s="731">
        <v>2947</v>
      </c>
      <c r="J265" s="727">
        <v>1.6859267734553776</v>
      </c>
      <c r="K265" s="727">
        <v>421</v>
      </c>
      <c r="L265" s="731">
        <v>4</v>
      </c>
      <c r="M265" s="731">
        <v>1748</v>
      </c>
      <c r="N265" s="727">
        <v>1</v>
      </c>
      <c r="O265" s="727">
        <v>437</v>
      </c>
      <c r="P265" s="731">
        <v>1</v>
      </c>
      <c r="Q265" s="731">
        <v>437</v>
      </c>
      <c r="R265" s="745">
        <v>0.25</v>
      </c>
      <c r="S265" s="732">
        <v>437</v>
      </c>
    </row>
    <row r="266" spans="1:19" ht="14.4" customHeight="1" x14ac:dyDescent="0.3">
      <c r="A266" s="726" t="s">
        <v>1423</v>
      </c>
      <c r="B266" s="727" t="s">
        <v>1424</v>
      </c>
      <c r="C266" s="727" t="s">
        <v>552</v>
      </c>
      <c r="D266" s="727" t="s">
        <v>793</v>
      </c>
      <c r="E266" s="727" t="s">
        <v>1486</v>
      </c>
      <c r="F266" s="727" t="s">
        <v>1544</v>
      </c>
      <c r="G266" s="727" t="s">
        <v>1545</v>
      </c>
      <c r="H266" s="731">
        <v>73</v>
      </c>
      <c r="I266" s="731">
        <v>94462</v>
      </c>
      <c r="J266" s="727">
        <v>1.0055567383436237</v>
      </c>
      <c r="K266" s="727">
        <v>1294</v>
      </c>
      <c r="L266" s="731">
        <v>70</v>
      </c>
      <c r="M266" s="731">
        <v>93940</v>
      </c>
      <c r="N266" s="727">
        <v>1</v>
      </c>
      <c r="O266" s="727">
        <v>1342</v>
      </c>
      <c r="P266" s="731">
        <v>14</v>
      </c>
      <c r="Q266" s="731">
        <v>18788</v>
      </c>
      <c r="R266" s="745">
        <v>0.2</v>
      </c>
      <c r="S266" s="732">
        <v>1342</v>
      </c>
    </row>
    <row r="267" spans="1:19" ht="14.4" customHeight="1" x14ac:dyDescent="0.3">
      <c r="A267" s="726" t="s">
        <v>1423</v>
      </c>
      <c r="B267" s="727" t="s">
        <v>1424</v>
      </c>
      <c r="C267" s="727" t="s">
        <v>552</v>
      </c>
      <c r="D267" s="727" t="s">
        <v>793</v>
      </c>
      <c r="E267" s="727" t="s">
        <v>1486</v>
      </c>
      <c r="F267" s="727" t="s">
        <v>1546</v>
      </c>
      <c r="G267" s="727" t="s">
        <v>1547</v>
      </c>
      <c r="H267" s="731">
        <v>21</v>
      </c>
      <c r="I267" s="731">
        <v>10290</v>
      </c>
      <c r="J267" s="727">
        <v>2.246234446627374</v>
      </c>
      <c r="K267" s="727">
        <v>490</v>
      </c>
      <c r="L267" s="731">
        <v>9</v>
      </c>
      <c r="M267" s="731">
        <v>4581</v>
      </c>
      <c r="N267" s="727">
        <v>1</v>
      </c>
      <c r="O267" s="727">
        <v>509</v>
      </c>
      <c r="P267" s="731">
        <v>12</v>
      </c>
      <c r="Q267" s="731">
        <v>6108</v>
      </c>
      <c r="R267" s="745">
        <v>1.3333333333333333</v>
      </c>
      <c r="S267" s="732">
        <v>509</v>
      </c>
    </row>
    <row r="268" spans="1:19" ht="14.4" customHeight="1" x14ac:dyDescent="0.3">
      <c r="A268" s="726" t="s">
        <v>1423</v>
      </c>
      <c r="B268" s="727" t="s">
        <v>1424</v>
      </c>
      <c r="C268" s="727" t="s">
        <v>552</v>
      </c>
      <c r="D268" s="727" t="s">
        <v>793</v>
      </c>
      <c r="E268" s="727" t="s">
        <v>1486</v>
      </c>
      <c r="F268" s="727" t="s">
        <v>1548</v>
      </c>
      <c r="G268" s="727" t="s">
        <v>1549</v>
      </c>
      <c r="H268" s="731">
        <v>11</v>
      </c>
      <c r="I268" s="731">
        <v>24838</v>
      </c>
      <c r="J268" s="727">
        <v>2.1329325890940316</v>
      </c>
      <c r="K268" s="727">
        <v>2258</v>
      </c>
      <c r="L268" s="731">
        <v>5</v>
      </c>
      <c r="M268" s="731">
        <v>11645</v>
      </c>
      <c r="N268" s="727">
        <v>1</v>
      </c>
      <c r="O268" s="727">
        <v>2329</v>
      </c>
      <c r="P268" s="731">
        <v>1</v>
      </c>
      <c r="Q268" s="731">
        <v>2330</v>
      </c>
      <c r="R268" s="745">
        <v>0.20008587376556461</v>
      </c>
      <c r="S268" s="732">
        <v>2330</v>
      </c>
    </row>
    <row r="269" spans="1:19" ht="14.4" customHeight="1" x14ac:dyDescent="0.3">
      <c r="A269" s="726" t="s">
        <v>1423</v>
      </c>
      <c r="B269" s="727" t="s">
        <v>1424</v>
      </c>
      <c r="C269" s="727" t="s">
        <v>552</v>
      </c>
      <c r="D269" s="727" t="s">
        <v>793</v>
      </c>
      <c r="E269" s="727" t="s">
        <v>1486</v>
      </c>
      <c r="F269" s="727" t="s">
        <v>1550</v>
      </c>
      <c r="G269" s="727" t="s">
        <v>1551</v>
      </c>
      <c r="H269" s="731">
        <v>8</v>
      </c>
      <c r="I269" s="731">
        <v>20408</v>
      </c>
      <c r="J269" s="727">
        <v>1.1022414258709154</v>
      </c>
      <c r="K269" s="727">
        <v>2551</v>
      </c>
      <c r="L269" s="731">
        <v>7</v>
      </c>
      <c r="M269" s="731">
        <v>18515</v>
      </c>
      <c r="N269" s="727">
        <v>1</v>
      </c>
      <c r="O269" s="727">
        <v>2645</v>
      </c>
      <c r="P269" s="731">
        <v>6</v>
      </c>
      <c r="Q269" s="731">
        <v>15876</v>
      </c>
      <c r="R269" s="745">
        <v>0.85746691871455571</v>
      </c>
      <c r="S269" s="732">
        <v>2646</v>
      </c>
    </row>
    <row r="270" spans="1:19" ht="14.4" customHeight="1" x14ac:dyDescent="0.3">
      <c r="A270" s="726" t="s">
        <v>1423</v>
      </c>
      <c r="B270" s="727" t="s">
        <v>1424</v>
      </c>
      <c r="C270" s="727" t="s">
        <v>552</v>
      </c>
      <c r="D270" s="727" t="s">
        <v>793</v>
      </c>
      <c r="E270" s="727" t="s">
        <v>1486</v>
      </c>
      <c r="F270" s="727" t="s">
        <v>1558</v>
      </c>
      <c r="G270" s="727" t="s">
        <v>1559</v>
      </c>
      <c r="H270" s="731">
        <v>1</v>
      </c>
      <c r="I270" s="731">
        <v>502</v>
      </c>
      <c r="J270" s="727"/>
      <c r="K270" s="727">
        <v>502</v>
      </c>
      <c r="L270" s="731"/>
      <c r="M270" s="731"/>
      <c r="N270" s="727"/>
      <c r="O270" s="727"/>
      <c r="P270" s="731"/>
      <c r="Q270" s="731"/>
      <c r="R270" s="745"/>
      <c r="S270" s="732"/>
    </row>
    <row r="271" spans="1:19" ht="14.4" customHeight="1" x14ac:dyDescent="0.3">
      <c r="A271" s="726" t="s">
        <v>1423</v>
      </c>
      <c r="B271" s="727" t="s">
        <v>1424</v>
      </c>
      <c r="C271" s="727" t="s">
        <v>552</v>
      </c>
      <c r="D271" s="727" t="s">
        <v>793</v>
      </c>
      <c r="E271" s="727" t="s">
        <v>1486</v>
      </c>
      <c r="F271" s="727" t="s">
        <v>1560</v>
      </c>
      <c r="G271" s="727" t="s">
        <v>1561</v>
      </c>
      <c r="H271" s="731"/>
      <c r="I271" s="731"/>
      <c r="J271" s="727"/>
      <c r="K271" s="727"/>
      <c r="L271" s="731"/>
      <c r="M271" s="731"/>
      <c r="N271" s="727"/>
      <c r="O271" s="727"/>
      <c r="P271" s="731">
        <v>2</v>
      </c>
      <c r="Q271" s="731">
        <v>284</v>
      </c>
      <c r="R271" s="745"/>
      <c r="S271" s="732">
        <v>142</v>
      </c>
    </row>
    <row r="272" spans="1:19" ht="14.4" customHeight="1" x14ac:dyDescent="0.3">
      <c r="A272" s="726" t="s">
        <v>1423</v>
      </c>
      <c r="B272" s="727" t="s">
        <v>1424</v>
      </c>
      <c r="C272" s="727" t="s">
        <v>552</v>
      </c>
      <c r="D272" s="727" t="s">
        <v>793</v>
      </c>
      <c r="E272" s="727" t="s">
        <v>1486</v>
      </c>
      <c r="F272" s="727" t="s">
        <v>1562</v>
      </c>
      <c r="G272" s="727" t="s">
        <v>1563</v>
      </c>
      <c r="H272" s="731"/>
      <c r="I272" s="731"/>
      <c r="J272" s="727"/>
      <c r="K272" s="727"/>
      <c r="L272" s="731"/>
      <c r="M272" s="731"/>
      <c r="N272" s="727"/>
      <c r="O272" s="727"/>
      <c r="P272" s="731">
        <v>1</v>
      </c>
      <c r="Q272" s="731">
        <v>1691</v>
      </c>
      <c r="R272" s="745"/>
      <c r="S272" s="732">
        <v>1691</v>
      </c>
    </row>
    <row r="273" spans="1:19" ht="14.4" customHeight="1" x14ac:dyDescent="0.3">
      <c r="A273" s="726" t="s">
        <v>1423</v>
      </c>
      <c r="B273" s="727" t="s">
        <v>1424</v>
      </c>
      <c r="C273" s="727" t="s">
        <v>552</v>
      </c>
      <c r="D273" s="727" t="s">
        <v>793</v>
      </c>
      <c r="E273" s="727" t="s">
        <v>1486</v>
      </c>
      <c r="F273" s="727" t="s">
        <v>1566</v>
      </c>
      <c r="G273" s="727" t="s">
        <v>1567</v>
      </c>
      <c r="H273" s="731"/>
      <c r="I273" s="731"/>
      <c r="J273" s="727"/>
      <c r="K273" s="727"/>
      <c r="L273" s="731">
        <v>5</v>
      </c>
      <c r="M273" s="731">
        <v>3590</v>
      </c>
      <c r="N273" s="727">
        <v>1</v>
      </c>
      <c r="O273" s="727">
        <v>718</v>
      </c>
      <c r="P273" s="731">
        <v>3</v>
      </c>
      <c r="Q273" s="731">
        <v>2157</v>
      </c>
      <c r="R273" s="745">
        <v>0.60083565459610033</v>
      </c>
      <c r="S273" s="732">
        <v>719</v>
      </c>
    </row>
    <row r="274" spans="1:19" ht="14.4" customHeight="1" x14ac:dyDescent="0.3">
      <c r="A274" s="726" t="s">
        <v>1423</v>
      </c>
      <c r="B274" s="727" t="s">
        <v>1424</v>
      </c>
      <c r="C274" s="727" t="s">
        <v>552</v>
      </c>
      <c r="D274" s="727" t="s">
        <v>793</v>
      </c>
      <c r="E274" s="727" t="s">
        <v>1486</v>
      </c>
      <c r="F274" s="727" t="s">
        <v>1570</v>
      </c>
      <c r="G274" s="727" t="s">
        <v>1571</v>
      </c>
      <c r="H274" s="731"/>
      <c r="I274" s="731"/>
      <c r="J274" s="727"/>
      <c r="K274" s="727"/>
      <c r="L274" s="731"/>
      <c r="M274" s="731"/>
      <c r="N274" s="727"/>
      <c r="O274" s="727"/>
      <c r="P274" s="731">
        <v>1</v>
      </c>
      <c r="Q274" s="731">
        <v>1735</v>
      </c>
      <c r="R274" s="745"/>
      <c r="S274" s="732">
        <v>1735</v>
      </c>
    </row>
    <row r="275" spans="1:19" ht="14.4" customHeight="1" x14ac:dyDescent="0.3">
      <c r="A275" s="726" t="s">
        <v>1423</v>
      </c>
      <c r="B275" s="727" t="s">
        <v>1424</v>
      </c>
      <c r="C275" s="727" t="s">
        <v>552</v>
      </c>
      <c r="D275" s="727" t="s">
        <v>1420</v>
      </c>
      <c r="E275" s="727" t="s">
        <v>1428</v>
      </c>
      <c r="F275" s="727" t="s">
        <v>1429</v>
      </c>
      <c r="G275" s="727" t="s">
        <v>1430</v>
      </c>
      <c r="H275" s="731">
        <v>700</v>
      </c>
      <c r="I275" s="731">
        <v>14567</v>
      </c>
      <c r="J275" s="727"/>
      <c r="K275" s="727">
        <v>20.81</v>
      </c>
      <c r="L275" s="731"/>
      <c r="M275" s="731"/>
      <c r="N275" s="727"/>
      <c r="O275" s="727"/>
      <c r="P275" s="731"/>
      <c r="Q275" s="731"/>
      <c r="R275" s="745"/>
      <c r="S275" s="732"/>
    </row>
    <row r="276" spans="1:19" ht="14.4" customHeight="1" x14ac:dyDescent="0.3">
      <c r="A276" s="726" t="s">
        <v>1423</v>
      </c>
      <c r="B276" s="727" t="s">
        <v>1424</v>
      </c>
      <c r="C276" s="727" t="s">
        <v>552</v>
      </c>
      <c r="D276" s="727" t="s">
        <v>1420</v>
      </c>
      <c r="E276" s="727" t="s">
        <v>1428</v>
      </c>
      <c r="F276" s="727" t="s">
        <v>1431</v>
      </c>
      <c r="G276" s="727" t="s">
        <v>1432</v>
      </c>
      <c r="H276" s="731">
        <v>1770</v>
      </c>
      <c r="I276" s="731">
        <v>3729.7</v>
      </c>
      <c r="J276" s="727"/>
      <c r="K276" s="727">
        <v>2.1071751412429376</v>
      </c>
      <c r="L276" s="731"/>
      <c r="M276" s="731"/>
      <c r="N276" s="727"/>
      <c r="O276" s="727"/>
      <c r="P276" s="731"/>
      <c r="Q276" s="731"/>
      <c r="R276" s="745"/>
      <c r="S276" s="732"/>
    </row>
    <row r="277" spans="1:19" ht="14.4" customHeight="1" x14ac:dyDescent="0.3">
      <c r="A277" s="726" t="s">
        <v>1423</v>
      </c>
      <c r="B277" s="727" t="s">
        <v>1424</v>
      </c>
      <c r="C277" s="727" t="s">
        <v>552</v>
      </c>
      <c r="D277" s="727" t="s">
        <v>1420</v>
      </c>
      <c r="E277" s="727" t="s">
        <v>1428</v>
      </c>
      <c r="F277" s="727" t="s">
        <v>1433</v>
      </c>
      <c r="G277" s="727" t="s">
        <v>1434</v>
      </c>
      <c r="H277" s="731">
        <v>3930</v>
      </c>
      <c r="I277" s="731">
        <v>19959.599999999999</v>
      </c>
      <c r="J277" s="727"/>
      <c r="K277" s="727">
        <v>5.0787786259541985</v>
      </c>
      <c r="L277" s="731"/>
      <c r="M277" s="731"/>
      <c r="N277" s="727"/>
      <c r="O277" s="727"/>
      <c r="P277" s="731"/>
      <c r="Q277" s="731"/>
      <c r="R277" s="745"/>
      <c r="S277" s="732"/>
    </row>
    <row r="278" spans="1:19" ht="14.4" customHeight="1" x14ac:dyDescent="0.3">
      <c r="A278" s="726" t="s">
        <v>1423</v>
      </c>
      <c r="B278" s="727" t="s">
        <v>1424</v>
      </c>
      <c r="C278" s="727" t="s">
        <v>552</v>
      </c>
      <c r="D278" s="727" t="s">
        <v>1420</v>
      </c>
      <c r="E278" s="727" t="s">
        <v>1428</v>
      </c>
      <c r="F278" s="727" t="s">
        <v>1439</v>
      </c>
      <c r="G278" s="727" t="s">
        <v>1440</v>
      </c>
      <c r="H278" s="731">
        <v>4844</v>
      </c>
      <c r="I278" s="731">
        <v>27406.76</v>
      </c>
      <c r="J278" s="727"/>
      <c r="K278" s="727">
        <v>5.6578777869529313</v>
      </c>
      <c r="L278" s="731"/>
      <c r="M278" s="731"/>
      <c r="N278" s="727"/>
      <c r="O278" s="727"/>
      <c r="P278" s="731"/>
      <c r="Q278" s="731"/>
      <c r="R278" s="745"/>
      <c r="S278" s="732"/>
    </row>
    <row r="279" spans="1:19" ht="14.4" customHeight="1" x14ac:dyDescent="0.3">
      <c r="A279" s="726" t="s">
        <v>1423</v>
      </c>
      <c r="B279" s="727" t="s">
        <v>1424</v>
      </c>
      <c r="C279" s="727" t="s">
        <v>552</v>
      </c>
      <c r="D279" s="727" t="s">
        <v>1420</v>
      </c>
      <c r="E279" s="727" t="s">
        <v>1428</v>
      </c>
      <c r="F279" s="727" t="s">
        <v>1441</v>
      </c>
      <c r="G279" s="727" t="s">
        <v>1442</v>
      </c>
      <c r="H279" s="731">
        <v>612</v>
      </c>
      <c r="I279" s="731">
        <v>5150.2899999999991</v>
      </c>
      <c r="J279" s="727"/>
      <c r="K279" s="727">
        <v>8.4155065359477117</v>
      </c>
      <c r="L279" s="731"/>
      <c r="M279" s="731"/>
      <c r="N279" s="727"/>
      <c r="O279" s="727"/>
      <c r="P279" s="731"/>
      <c r="Q279" s="731"/>
      <c r="R279" s="745"/>
      <c r="S279" s="732"/>
    </row>
    <row r="280" spans="1:19" ht="14.4" customHeight="1" x14ac:dyDescent="0.3">
      <c r="A280" s="726" t="s">
        <v>1423</v>
      </c>
      <c r="B280" s="727" t="s">
        <v>1424</v>
      </c>
      <c r="C280" s="727" t="s">
        <v>552</v>
      </c>
      <c r="D280" s="727" t="s">
        <v>1420</v>
      </c>
      <c r="E280" s="727" t="s">
        <v>1428</v>
      </c>
      <c r="F280" s="727" t="s">
        <v>1443</v>
      </c>
      <c r="G280" s="727" t="s">
        <v>1444</v>
      </c>
      <c r="H280" s="731">
        <v>730</v>
      </c>
      <c r="I280" s="731">
        <v>5876.5</v>
      </c>
      <c r="J280" s="727"/>
      <c r="K280" s="727">
        <v>8.0500000000000007</v>
      </c>
      <c r="L280" s="731"/>
      <c r="M280" s="731"/>
      <c r="N280" s="727"/>
      <c r="O280" s="727"/>
      <c r="P280" s="731"/>
      <c r="Q280" s="731"/>
      <c r="R280" s="745"/>
      <c r="S280" s="732"/>
    </row>
    <row r="281" spans="1:19" ht="14.4" customHeight="1" x14ac:dyDescent="0.3">
      <c r="A281" s="726" t="s">
        <v>1423</v>
      </c>
      <c r="B281" s="727" t="s">
        <v>1424</v>
      </c>
      <c r="C281" s="727" t="s">
        <v>552</v>
      </c>
      <c r="D281" s="727" t="s">
        <v>1420</v>
      </c>
      <c r="E281" s="727" t="s">
        <v>1428</v>
      </c>
      <c r="F281" s="727" t="s">
        <v>1445</v>
      </c>
      <c r="G281" s="727" t="s">
        <v>1446</v>
      </c>
      <c r="H281" s="731">
        <v>140</v>
      </c>
      <c r="I281" s="731">
        <v>1325.8</v>
      </c>
      <c r="J281" s="727"/>
      <c r="K281" s="727">
        <v>9.4699999999999989</v>
      </c>
      <c r="L281" s="731"/>
      <c r="M281" s="731"/>
      <c r="N281" s="727"/>
      <c r="O281" s="727"/>
      <c r="P281" s="731"/>
      <c r="Q281" s="731"/>
      <c r="R281" s="745"/>
      <c r="S281" s="732"/>
    </row>
    <row r="282" spans="1:19" ht="14.4" customHeight="1" x14ac:dyDescent="0.3">
      <c r="A282" s="726" t="s">
        <v>1423</v>
      </c>
      <c r="B282" s="727" t="s">
        <v>1424</v>
      </c>
      <c r="C282" s="727" t="s">
        <v>552</v>
      </c>
      <c r="D282" s="727" t="s">
        <v>1420</v>
      </c>
      <c r="E282" s="727" t="s">
        <v>1428</v>
      </c>
      <c r="F282" s="727" t="s">
        <v>1453</v>
      </c>
      <c r="G282" s="727" t="s">
        <v>1454</v>
      </c>
      <c r="H282" s="731">
        <v>7128</v>
      </c>
      <c r="I282" s="731">
        <v>139823.52000000002</v>
      </c>
      <c r="J282" s="727"/>
      <c r="K282" s="727">
        <v>19.61609427609428</v>
      </c>
      <c r="L282" s="731"/>
      <c r="M282" s="731"/>
      <c r="N282" s="727"/>
      <c r="O282" s="727"/>
      <c r="P282" s="731"/>
      <c r="Q282" s="731"/>
      <c r="R282" s="745"/>
      <c r="S282" s="732"/>
    </row>
    <row r="283" spans="1:19" ht="14.4" customHeight="1" x14ac:dyDescent="0.3">
      <c r="A283" s="726" t="s">
        <v>1423</v>
      </c>
      <c r="B283" s="727" t="s">
        <v>1424</v>
      </c>
      <c r="C283" s="727" t="s">
        <v>552</v>
      </c>
      <c r="D283" s="727" t="s">
        <v>1420</v>
      </c>
      <c r="E283" s="727" t="s">
        <v>1428</v>
      </c>
      <c r="F283" s="727" t="s">
        <v>1459</v>
      </c>
      <c r="G283" s="727" t="s">
        <v>1460</v>
      </c>
      <c r="H283" s="731">
        <v>18</v>
      </c>
      <c r="I283" s="731">
        <v>39306.780000000013</v>
      </c>
      <c r="J283" s="727"/>
      <c r="K283" s="727">
        <v>2183.7100000000009</v>
      </c>
      <c r="L283" s="731"/>
      <c r="M283" s="731"/>
      <c r="N283" s="727"/>
      <c r="O283" s="727"/>
      <c r="P283" s="731"/>
      <c r="Q283" s="731"/>
      <c r="R283" s="745"/>
      <c r="S283" s="732"/>
    </row>
    <row r="284" spans="1:19" ht="14.4" customHeight="1" x14ac:dyDescent="0.3">
      <c r="A284" s="726" t="s">
        <v>1423</v>
      </c>
      <c r="B284" s="727" t="s">
        <v>1424</v>
      </c>
      <c r="C284" s="727" t="s">
        <v>552</v>
      </c>
      <c r="D284" s="727" t="s">
        <v>1420</v>
      </c>
      <c r="E284" s="727" t="s">
        <v>1428</v>
      </c>
      <c r="F284" s="727" t="s">
        <v>1463</v>
      </c>
      <c r="G284" s="727" t="s">
        <v>1464</v>
      </c>
      <c r="H284" s="731">
        <v>176916</v>
      </c>
      <c r="I284" s="731">
        <v>599920.74</v>
      </c>
      <c r="J284" s="727"/>
      <c r="K284" s="727">
        <v>3.3909919962015871</v>
      </c>
      <c r="L284" s="731"/>
      <c r="M284" s="731"/>
      <c r="N284" s="727"/>
      <c r="O284" s="727"/>
      <c r="P284" s="731"/>
      <c r="Q284" s="731"/>
      <c r="R284" s="745"/>
      <c r="S284" s="732"/>
    </row>
    <row r="285" spans="1:19" ht="14.4" customHeight="1" x14ac:dyDescent="0.3">
      <c r="A285" s="726" t="s">
        <v>1423</v>
      </c>
      <c r="B285" s="727" t="s">
        <v>1424</v>
      </c>
      <c r="C285" s="727" t="s">
        <v>552</v>
      </c>
      <c r="D285" s="727" t="s">
        <v>1420</v>
      </c>
      <c r="E285" s="727" t="s">
        <v>1428</v>
      </c>
      <c r="F285" s="727" t="s">
        <v>1473</v>
      </c>
      <c r="G285" s="727" t="s">
        <v>1474</v>
      </c>
      <c r="H285" s="731">
        <v>400</v>
      </c>
      <c r="I285" s="731">
        <v>8096</v>
      </c>
      <c r="J285" s="727"/>
      <c r="K285" s="727">
        <v>20.239999999999998</v>
      </c>
      <c r="L285" s="731"/>
      <c r="M285" s="731"/>
      <c r="N285" s="727"/>
      <c r="O285" s="727"/>
      <c r="P285" s="731"/>
      <c r="Q285" s="731"/>
      <c r="R285" s="745"/>
      <c r="S285" s="732"/>
    </row>
    <row r="286" spans="1:19" ht="14.4" customHeight="1" x14ac:dyDescent="0.3">
      <c r="A286" s="726" t="s">
        <v>1423</v>
      </c>
      <c r="B286" s="727" t="s">
        <v>1424</v>
      </c>
      <c r="C286" s="727" t="s">
        <v>552</v>
      </c>
      <c r="D286" s="727" t="s">
        <v>1420</v>
      </c>
      <c r="E286" s="727" t="s">
        <v>1428</v>
      </c>
      <c r="F286" s="727" t="s">
        <v>1426</v>
      </c>
      <c r="G286" s="727"/>
      <c r="H286" s="731">
        <v>1.5</v>
      </c>
      <c r="I286" s="731">
        <v>23703.02</v>
      </c>
      <c r="J286" s="727"/>
      <c r="K286" s="727">
        <v>15802.013333333334</v>
      </c>
      <c r="L286" s="731"/>
      <c r="M286" s="731"/>
      <c r="N286" s="727"/>
      <c r="O286" s="727"/>
      <c r="P286" s="731"/>
      <c r="Q286" s="731"/>
      <c r="R286" s="745"/>
      <c r="S286" s="732"/>
    </row>
    <row r="287" spans="1:19" ht="14.4" customHeight="1" x14ac:dyDescent="0.3">
      <c r="A287" s="726" t="s">
        <v>1423</v>
      </c>
      <c r="B287" s="727" t="s">
        <v>1424</v>
      </c>
      <c r="C287" s="727" t="s">
        <v>552</v>
      </c>
      <c r="D287" s="727" t="s">
        <v>1420</v>
      </c>
      <c r="E287" s="727" t="s">
        <v>1428</v>
      </c>
      <c r="F287" s="727" t="s">
        <v>1479</v>
      </c>
      <c r="G287" s="727"/>
      <c r="H287" s="731">
        <v>1</v>
      </c>
      <c r="I287" s="731">
        <v>12406.01</v>
      </c>
      <c r="J287" s="727"/>
      <c r="K287" s="727">
        <v>12406.01</v>
      </c>
      <c r="L287" s="731"/>
      <c r="M287" s="731"/>
      <c r="N287" s="727"/>
      <c r="O287" s="727"/>
      <c r="P287" s="731"/>
      <c r="Q287" s="731"/>
      <c r="R287" s="745"/>
      <c r="S287" s="732"/>
    </row>
    <row r="288" spans="1:19" ht="14.4" customHeight="1" x14ac:dyDescent="0.3">
      <c r="A288" s="726" t="s">
        <v>1423</v>
      </c>
      <c r="B288" s="727" t="s">
        <v>1424</v>
      </c>
      <c r="C288" s="727" t="s">
        <v>552</v>
      </c>
      <c r="D288" s="727" t="s">
        <v>1420</v>
      </c>
      <c r="E288" s="727" t="s">
        <v>1486</v>
      </c>
      <c r="F288" s="727" t="s">
        <v>1487</v>
      </c>
      <c r="G288" s="727" t="s">
        <v>1488</v>
      </c>
      <c r="H288" s="731">
        <v>8</v>
      </c>
      <c r="I288" s="731">
        <v>280</v>
      </c>
      <c r="J288" s="727"/>
      <c r="K288" s="727">
        <v>35</v>
      </c>
      <c r="L288" s="731"/>
      <c r="M288" s="731"/>
      <c r="N288" s="727"/>
      <c r="O288" s="727"/>
      <c r="P288" s="731"/>
      <c r="Q288" s="731"/>
      <c r="R288" s="745"/>
      <c r="S288" s="732"/>
    </row>
    <row r="289" spans="1:19" ht="14.4" customHeight="1" x14ac:dyDescent="0.3">
      <c r="A289" s="726" t="s">
        <v>1423</v>
      </c>
      <c r="B289" s="727" t="s">
        <v>1424</v>
      </c>
      <c r="C289" s="727" t="s">
        <v>552</v>
      </c>
      <c r="D289" s="727" t="s">
        <v>1420</v>
      </c>
      <c r="E289" s="727" t="s">
        <v>1486</v>
      </c>
      <c r="F289" s="727" t="s">
        <v>1491</v>
      </c>
      <c r="G289" s="727" t="s">
        <v>1492</v>
      </c>
      <c r="H289" s="731">
        <v>88</v>
      </c>
      <c r="I289" s="731">
        <v>14520</v>
      </c>
      <c r="J289" s="727"/>
      <c r="K289" s="727">
        <v>165</v>
      </c>
      <c r="L289" s="731"/>
      <c r="M289" s="731"/>
      <c r="N289" s="727"/>
      <c r="O289" s="727"/>
      <c r="P289" s="731"/>
      <c r="Q289" s="731"/>
      <c r="R289" s="745"/>
      <c r="S289" s="732"/>
    </row>
    <row r="290" spans="1:19" ht="14.4" customHeight="1" x14ac:dyDescent="0.3">
      <c r="A290" s="726" t="s">
        <v>1423</v>
      </c>
      <c r="B290" s="727" t="s">
        <v>1424</v>
      </c>
      <c r="C290" s="727" t="s">
        <v>552</v>
      </c>
      <c r="D290" s="727" t="s">
        <v>1420</v>
      </c>
      <c r="E290" s="727" t="s">
        <v>1486</v>
      </c>
      <c r="F290" s="727" t="s">
        <v>1495</v>
      </c>
      <c r="G290" s="727" t="s">
        <v>1496</v>
      </c>
      <c r="H290" s="731">
        <v>4</v>
      </c>
      <c r="I290" s="731">
        <v>1208</v>
      </c>
      <c r="J290" s="727"/>
      <c r="K290" s="727">
        <v>302</v>
      </c>
      <c r="L290" s="731"/>
      <c r="M290" s="731"/>
      <c r="N290" s="727"/>
      <c r="O290" s="727"/>
      <c r="P290" s="731"/>
      <c r="Q290" s="731"/>
      <c r="R290" s="745"/>
      <c r="S290" s="732"/>
    </row>
    <row r="291" spans="1:19" ht="14.4" customHeight="1" x14ac:dyDescent="0.3">
      <c r="A291" s="726" t="s">
        <v>1423</v>
      </c>
      <c r="B291" s="727" t="s">
        <v>1424</v>
      </c>
      <c r="C291" s="727" t="s">
        <v>552</v>
      </c>
      <c r="D291" s="727" t="s">
        <v>1420</v>
      </c>
      <c r="E291" s="727" t="s">
        <v>1486</v>
      </c>
      <c r="F291" s="727" t="s">
        <v>1500</v>
      </c>
      <c r="G291" s="727" t="s">
        <v>1501</v>
      </c>
      <c r="H291" s="731">
        <v>5</v>
      </c>
      <c r="I291" s="731">
        <v>9875</v>
      </c>
      <c r="J291" s="727"/>
      <c r="K291" s="727">
        <v>1975</v>
      </c>
      <c r="L291" s="731"/>
      <c r="M291" s="731"/>
      <c r="N291" s="727"/>
      <c r="O291" s="727"/>
      <c r="P291" s="731"/>
      <c r="Q291" s="731"/>
      <c r="R291" s="745"/>
      <c r="S291" s="732"/>
    </row>
    <row r="292" spans="1:19" ht="14.4" customHeight="1" x14ac:dyDescent="0.3">
      <c r="A292" s="726" t="s">
        <v>1423</v>
      </c>
      <c r="B292" s="727" t="s">
        <v>1424</v>
      </c>
      <c r="C292" s="727" t="s">
        <v>552</v>
      </c>
      <c r="D292" s="727" t="s">
        <v>1420</v>
      </c>
      <c r="E292" s="727" t="s">
        <v>1486</v>
      </c>
      <c r="F292" s="727" t="s">
        <v>1506</v>
      </c>
      <c r="G292" s="727" t="s">
        <v>1507</v>
      </c>
      <c r="H292" s="731">
        <v>1</v>
      </c>
      <c r="I292" s="731">
        <v>1316</v>
      </c>
      <c r="J292" s="727"/>
      <c r="K292" s="727">
        <v>1316</v>
      </c>
      <c r="L292" s="731"/>
      <c r="M292" s="731"/>
      <c r="N292" s="727"/>
      <c r="O292" s="727"/>
      <c r="P292" s="731"/>
      <c r="Q292" s="731"/>
      <c r="R292" s="745"/>
      <c r="S292" s="732"/>
    </row>
    <row r="293" spans="1:19" ht="14.4" customHeight="1" x14ac:dyDescent="0.3">
      <c r="A293" s="726" t="s">
        <v>1423</v>
      </c>
      <c r="B293" s="727" t="s">
        <v>1424</v>
      </c>
      <c r="C293" s="727" t="s">
        <v>552</v>
      </c>
      <c r="D293" s="727" t="s">
        <v>1420</v>
      </c>
      <c r="E293" s="727" t="s">
        <v>1486</v>
      </c>
      <c r="F293" s="727" t="s">
        <v>1508</v>
      </c>
      <c r="G293" s="727" t="s">
        <v>1509</v>
      </c>
      <c r="H293" s="731">
        <v>9</v>
      </c>
      <c r="I293" s="731">
        <v>12519</v>
      </c>
      <c r="J293" s="727"/>
      <c r="K293" s="727">
        <v>1391</v>
      </c>
      <c r="L293" s="731"/>
      <c r="M293" s="731"/>
      <c r="N293" s="727"/>
      <c r="O293" s="727"/>
      <c r="P293" s="731"/>
      <c r="Q293" s="731"/>
      <c r="R293" s="745"/>
      <c r="S293" s="732"/>
    </row>
    <row r="294" spans="1:19" ht="14.4" customHeight="1" x14ac:dyDescent="0.3">
      <c r="A294" s="726" t="s">
        <v>1423</v>
      </c>
      <c r="B294" s="727" t="s">
        <v>1424</v>
      </c>
      <c r="C294" s="727" t="s">
        <v>552</v>
      </c>
      <c r="D294" s="727" t="s">
        <v>1420</v>
      </c>
      <c r="E294" s="727" t="s">
        <v>1486</v>
      </c>
      <c r="F294" s="727" t="s">
        <v>1510</v>
      </c>
      <c r="G294" s="727" t="s">
        <v>1511</v>
      </c>
      <c r="H294" s="731">
        <v>6</v>
      </c>
      <c r="I294" s="731">
        <v>11094</v>
      </c>
      <c r="J294" s="727"/>
      <c r="K294" s="727">
        <v>1849</v>
      </c>
      <c r="L294" s="731"/>
      <c r="M294" s="731"/>
      <c r="N294" s="727"/>
      <c r="O294" s="727"/>
      <c r="P294" s="731"/>
      <c r="Q294" s="731"/>
      <c r="R294" s="745"/>
      <c r="S294" s="732"/>
    </row>
    <row r="295" spans="1:19" ht="14.4" customHeight="1" x14ac:dyDescent="0.3">
      <c r="A295" s="726" t="s">
        <v>1423</v>
      </c>
      <c r="B295" s="727" t="s">
        <v>1424</v>
      </c>
      <c r="C295" s="727" t="s">
        <v>552</v>
      </c>
      <c r="D295" s="727" t="s">
        <v>1420</v>
      </c>
      <c r="E295" s="727" t="s">
        <v>1486</v>
      </c>
      <c r="F295" s="727" t="s">
        <v>1514</v>
      </c>
      <c r="G295" s="727" t="s">
        <v>1515</v>
      </c>
      <c r="H295" s="731">
        <v>12</v>
      </c>
      <c r="I295" s="731">
        <v>14124</v>
      </c>
      <c r="J295" s="727"/>
      <c r="K295" s="727">
        <v>1177</v>
      </c>
      <c r="L295" s="731"/>
      <c r="M295" s="731"/>
      <c r="N295" s="727"/>
      <c r="O295" s="727"/>
      <c r="P295" s="731"/>
      <c r="Q295" s="731"/>
      <c r="R295" s="745"/>
      <c r="S295" s="732"/>
    </row>
    <row r="296" spans="1:19" ht="14.4" customHeight="1" x14ac:dyDescent="0.3">
      <c r="A296" s="726" t="s">
        <v>1423</v>
      </c>
      <c r="B296" s="727" t="s">
        <v>1424</v>
      </c>
      <c r="C296" s="727" t="s">
        <v>552</v>
      </c>
      <c r="D296" s="727" t="s">
        <v>1420</v>
      </c>
      <c r="E296" s="727" t="s">
        <v>1486</v>
      </c>
      <c r="F296" s="727" t="s">
        <v>1518</v>
      </c>
      <c r="G296" s="727" t="s">
        <v>1519</v>
      </c>
      <c r="H296" s="731">
        <v>18</v>
      </c>
      <c r="I296" s="731">
        <v>11844</v>
      </c>
      <c r="J296" s="727"/>
      <c r="K296" s="727">
        <v>658</v>
      </c>
      <c r="L296" s="731"/>
      <c r="M296" s="731"/>
      <c r="N296" s="727"/>
      <c r="O296" s="727"/>
      <c r="P296" s="731"/>
      <c r="Q296" s="731"/>
      <c r="R296" s="745"/>
      <c r="S296" s="732"/>
    </row>
    <row r="297" spans="1:19" ht="14.4" customHeight="1" x14ac:dyDescent="0.3">
      <c r="A297" s="726" t="s">
        <v>1423</v>
      </c>
      <c r="B297" s="727" t="s">
        <v>1424</v>
      </c>
      <c r="C297" s="727" t="s">
        <v>552</v>
      </c>
      <c r="D297" s="727" t="s">
        <v>1420</v>
      </c>
      <c r="E297" s="727" t="s">
        <v>1486</v>
      </c>
      <c r="F297" s="727" t="s">
        <v>1520</v>
      </c>
      <c r="G297" s="727" t="s">
        <v>1521</v>
      </c>
      <c r="H297" s="731">
        <v>3</v>
      </c>
      <c r="I297" s="731">
        <v>2067</v>
      </c>
      <c r="J297" s="727"/>
      <c r="K297" s="727">
        <v>689</v>
      </c>
      <c r="L297" s="731"/>
      <c r="M297" s="731"/>
      <c r="N297" s="727"/>
      <c r="O297" s="727"/>
      <c r="P297" s="731"/>
      <c r="Q297" s="731"/>
      <c r="R297" s="745"/>
      <c r="S297" s="732"/>
    </row>
    <row r="298" spans="1:19" ht="14.4" customHeight="1" x14ac:dyDescent="0.3">
      <c r="A298" s="726" t="s">
        <v>1423</v>
      </c>
      <c r="B298" s="727" t="s">
        <v>1424</v>
      </c>
      <c r="C298" s="727" t="s">
        <v>552</v>
      </c>
      <c r="D298" s="727" t="s">
        <v>1420</v>
      </c>
      <c r="E298" s="727" t="s">
        <v>1486</v>
      </c>
      <c r="F298" s="727" t="s">
        <v>1524</v>
      </c>
      <c r="G298" s="727" t="s">
        <v>1525</v>
      </c>
      <c r="H298" s="731">
        <v>521</v>
      </c>
      <c r="I298" s="731">
        <v>918002</v>
      </c>
      <c r="J298" s="727"/>
      <c r="K298" s="727">
        <v>1762</v>
      </c>
      <c r="L298" s="731"/>
      <c r="M298" s="731"/>
      <c r="N298" s="727"/>
      <c r="O298" s="727"/>
      <c r="P298" s="731"/>
      <c r="Q298" s="731"/>
      <c r="R298" s="745"/>
      <c r="S298" s="732"/>
    </row>
    <row r="299" spans="1:19" ht="14.4" customHeight="1" x14ac:dyDescent="0.3">
      <c r="A299" s="726" t="s">
        <v>1423</v>
      </c>
      <c r="B299" s="727" t="s">
        <v>1424</v>
      </c>
      <c r="C299" s="727" t="s">
        <v>552</v>
      </c>
      <c r="D299" s="727" t="s">
        <v>1420</v>
      </c>
      <c r="E299" s="727" t="s">
        <v>1486</v>
      </c>
      <c r="F299" s="727" t="s">
        <v>1532</v>
      </c>
      <c r="G299" s="727" t="s">
        <v>1533</v>
      </c>
      <c r="H299" s="731">
        <v>9</v>
      </c>
      <c r="I299" s="731">
        <v>300.01000000000005</v>
      </c>
      <c r="J299" s="727"/>
      <c r="K299" s="727">
        <v>33.334444444444451</v>
      </c>
      <c r="L299" s="731"/>
      <c r="M299" s="731"/>
      <c r="N299" s="727"/>
      <c r="O299" s="727"/>
      <c r="P299" s="731"/>
      <c r="Q299" s="731"/>
      <c r="R299" s="745"/>
      <c r="S299" s="732"/>
    </row>
    <row r="300" spans="1:19" ht="14.4" customHeight="1" x14ac:dyDescent="0.3">
      <c r="A300" s="726" t="s">
        <v>1423</v>
      </c>
      <c r="B300" s="727" t="s">
        <v>1424</v>
      </c>
      <c r="C300" s="727" t="s">
        <v>552</v>
      </c>
      <c r="D300" s="727" t="s">
        <v>1420</v>
      </c>
      <c r="E300" s="727" t="s">
        <v>1486</v>
      </c>
      <c r="F300" s="727" t="s">
        <v>1534</v>
      </c>
      <c r="G300" s="727" t="s">
        <v>1535</v>
      </c>
      <c r="H300" s="731">
        <v>88</v>
      </c>
      <c r="I300" s="731">
        <v>3168</v>
      </c>
      <c r="J300" s="727"/>
      <c r="K300" s="727">
        <v>36</v>
      </c>
      <c r="L300" s="731"/>
      <c r="M300" s="731"/>
      <c r="N300" s="727"/>
      <c r="O300" s="727"/>
      <c r="P300" s="731"/>
      <c r="Q300" s="731"/>
      <c r="R300" s="745"/>
      <c r="S300" s="732"/>
    </row>
    <row r="301" spans="1:19" ht="14.4" customHeight="1" x14ac:dyDescent="0.3">
      <c r="A301" s="726" t="s">
        <v>1423</v>
      </c>
      <c r="B301" s="727" t="s">
        <v>1424</v>
      </c>
      <c r="C301" s="727" t="s">
        <v>552</v>
      </c>
      <c r="D301" s="727" t="s">
        <v>1420</v>
      </c>
      <c r="E301" s="727" t="s">
        <v>1486</v>
      </c>
      <c r="F301" s="727" t="s">
        <v>1540</v>
      </c>
      <c r="G301" s="727" t="s">
        <v>1541</v>
      </c>
      <c r="H301" s="731">
        <v>7</v>
      </c>
      <c r="I301" s="731">
        <v>2947</v>
      </c>
      <c r="J301" s="727"/>
      <c r="K301" s="727">
        <v>421</v>
      </c>
      <c r="L301" s="731"/>
      <c r="M301" s="731"/>
      <c r="N301" s="727"/>
      <c r="O301" s="727"/>
      <c r="P301" s="731"/>
      <c r="Q301" s="731"/>
      <c r="R301" s="745"/>
      <c r="S301" s="732"/>
    </row>
    <row r="302" spans="1:19" ht="14.4" customHeight="1" x14ac:dyDescent="0.3">
      <c r="A302" s="726" t="s">
        <v>1423</v>
      </c>
      <c r="B302" s="727" t="s">
        <v>1424</v>
      </c>
      <c r="C302" s="727" t="s">
        <v>552</v>
      </c>
      <c r="D302" s="727" t="s">
        <v>1420</v>
      </c>
      <c r="E302" s="727" t="s">
        <v>1486</v>
      </c>
      <c r="F302" s="727" t="s">
        <v>1544</v>
      </c>
      <c r="G302" s="727" t="s">
        <v>1545</v>
      </c>
      <c r="H302" s="731">
        <v>256</v>
      </c>
      <c r="I302" s="731">
        <v>331264</v>
      </c>
      <c r="J302" s="727"/>
      <c r="K302" s="727">
        <v>1294</v>
      </c>
      <c r="L302" s="731"/>
      <c r="M302" s="731"/>
      <c r="N302" s="727"/>
      <c r="O302" s="727"/>
      <c r="P302" s="731"/>
      <c r="Q302" s="731"/>
      <c r="R302" s="745"/>
      <c r="S302" s="732"/>
    </row>
    <row r="303" spans="1:19" ht="14.4" customHeight="1" x14ac:dyDescent="0.3">
      <c r="A303" s="726" t="s">
        <v>1423</v>
      </c>
      <c r="B303" s="727" t="s">
        <v>1424</v>
      </c>
      <c r="C303" s="727" t="s">
        <v>552</v>
      </c>
      <c r="D303" s="727" t="s">
        <v>1420</v>
      </c>
      <c r="E303" s="727" t="s">
        <v>1486</v>
      </c>
      <c r="F303" s="727" t="s">
        <v>1546</v>
      </c>
      <c r="G303" s="727" t="s">
        <v>1547</v>
      </c>
      <c r="H303" s="731">
        <v>23</v>
      </c>
      <c r="I303" s="731">
        <v>11270</v>
      </c>
      <c r="J303" s="727"/>
      <c r="K303" s="727">
        <v>490</v>
      </c>
      <c r="L303" s="731"/>
      <c r="M303" s="731"/>
      <c r="N303" s="727"/>
      <c r="O303" s="727"/>
      <c r="P303" s="731"/>
      <c r="Q303" s="731"/>
      <c r="R303" s="745"/>
      <c r="S303" s="732"/>
    </row>
    <row r="304" spans="1:19" ht="14.4" customHeight="1" x14ac:dyDescent="0.3">
      <c r="A304" s="726" t="s">
        <v>1423</v>
      </c>
      <c r="B304" s="727" t="s">
        <v>1424</v>
      </c>
      <c r="C304" s="727" t="s">
        <v>552</v>
      </c>
      <c r="D304" s="727" t="s">
        <v>1420</v>
      </c>
      <c r="E304" s="727" t="s">
        <v>1486</v>
      </c>
      <c r="F304" s="727" t="s">
        <v>1548</v>
      </c>
      <c r="G304" s="727" t="s">
        <v>1549</v>
      </c>
      <c r="H304" s="731">
        <v>13</v>
      </c>
      <c r="I304" s="731">
        <v>29354</v>
      </c>
      <c r="J304" s="727"/>
      <c r="K304" s="727">
        <v>2258</v>
      </c>
      <c r="L304" s="731"/>
      <c r="M304" s="731"/>
      <c r="N304" s="727"/>
      <c r="O304" s="727"/>
      <c r="P304" s="731"/>
      <c r="Q304" s="731"/>
      <c r="R304" s="745"/>
      <c r="S304" s="732"/>
    </row>
    <row r="305" spans="1:19" ht="14.4" customHeight="1" x14ac:dyDescent="0.3">
      <c r="A305" s="726" t="s">
        <v>1423</v>
      </c>
      <c r="B305" s="727" t="s">
        <v>1424</v>
      </c>
      <c r="C305" s="727" t="s">
        <v>552</v>
      </c>
      <c r="D305" s="727" t="s">
        <v>1420</v>
      </c>
      <c r="E305" s="727" t="s">
        <v>1486</v>
      </c>
      <c r="F305" s="727" t="s">
        <v>1550</v>
      </c>
      <c r="G305" s="727" t="s">
        <v>1551</v>
      </c>
      <c r="H305" s="731">
        <v>7</v>
      </c>
      <c r="I305" s="731">
        <v>17857</v>
      </c>
      <c r="J305" s="727"/>
      <c r="K305" s="727">
        <v>2551</v>
      </c>
      <c r="L305" s="731"/>
      <c r="M305" s="731"/>
      <c r="N305" s="727"/>
      <c r="O305" s="727"/>
      <c r="P305" s="731"/>
      <c r="Q305" s="731"/>
      <c r="R305" s="745"/>
      <c r="S305" s="732"/>
    </row>
    <row r="306" spans="1:19" ht="14.4" customHeight="1" x14ac:dyDescent="0.3">
      <c r="A306" s="726" t="s">
        <v>1423</v>
      </c>
      <c r="B306" s="727" t="s">
        <v>1424</v>
      </c>
      <c r="C306" s="727" t="s">
        <v>552</v>
      </c>
      <c r="D306" s="727" t="s">
        <v>1420</v>
      </c>
      <c r="E306" s="727" t="s">
        <v>1486</v>
      </c>
      <c r="F306" s="727" t="s">
        <v>1552</v>
      </c>
      <c r="G306" s="727" t="s">
        <v>1553</v>
      </c>
      <c r="H306" s="731">
        <v>8</v>
      </c>
      <c r="I306" s="731">
        <v>2648</v>
      </c>
      <c r="J306" s="727"/>
      <c r="K306" s="727">
        <v>331</v>
      </c>
      <c r="L306" s="731"/>
      <c r="M306" s="731"/>
      <c r="N306" s="727"/>
      <c r="O306" s="727"/>
      <c r="P306" s="731"/>
      <c r="Q306" s="731"/>
      <c r="R306" s="745"/>
      <c r="S306" s="732"/>
    </row>
    <row r="307" spans="1:19" ht="14.4" customHeight="1" x14ac:dyDescent="0.3">
      <c r="A307" s="726" t="s">
        <v>1423</v>
      </c>
      <c r="B307" s="727" t="s">
        <v>1424</v>
      </c>
      <c r="C307" s="727" t="s">
        <v>552</v>
      </c>
      <c r="D307" s="727" t="s">
        <v>794</v>
      </c>
      <c r="E307" s="727" t="s">
        <v>1425</v>
      </c>
      <c r="F307" s="727" t="s">
        <v>1426</v>
      </c>
      <c r="G307" s="727" t="s">
        <v>1427</v>
      </c>
      <c r="H307" s="731">
        <v>1</v>
      </c>
      <c r="I307" s="731">
        <v>8750</v>
      </c>
      <c r="J307" s="727"/>
      <c r="K307" s="727">
        <v>8750</v>
      </c>
      <c r="L307" s="731"/>
      <c r="M307" s="731"/>
      <c r="N307" s="727"/>
      <c r="O307" s="727"/>
      <c r="P307" s="731"/>
      <c r="Q307" s="731"/>
      <c r="R307" s="745"/>
      <c r="S307" s="732"/>
    </row>
    <row r="308" spans="1:19" ht="14.4" customHeight="1" x14ac:dyDescent="0.3">
      <c r="A308" s="726" t="s">
        <v>1423</v>
      </c>
      <c r="B308" s="727" t="s">
        <v>1424</v>
      </c>
      <c r="C308" s="727" t="s">
        <v>552</v>
      </c>
      <c r="D308" s="727" t="s">
        <v>794</v>
      </c>
      <c r="E308" s="727" t="s">
        <v>1428</v>
      </c>
      <c r="F308" s="727" t="s">
        <v>1429</v>
      </c>
      <c r="G308" s="727" t="s">
        <v>1430</v>
      </c>
      <c r="H308" s="731"/>
      <c r="I308" s="731"/>
      <c r="J308" s="727"/>
      <c r="K308" s="727"/>
      <c r="L308" s="731">
        <v>872</v>
      </c>
      <c r="M308" s="731">
        <v>16942.96</v>
      </c>
      <c r="N308" s="727">
        <v>1</v>
      </c>
      <c r="O308" s="727">
        <v>19.43</v>
      </c>
      <c r="P308" s="731">
        <v>720</v>
      </c>
      <c r="Q308" s="731">
        <v>16365.6</v>
      </c>
      <c r="R308" s="745">
        <v>0.96592330974044682</v>
      </c>
      <c r="S308" s="732">
        <v>22.73</v>
      </c>
    </row>
    <row r="309" spans="1:19" ht="14.4" customHeight="1" x14ac:dyDescent="0.3">
      <c r="A309" s="726" t="s">
        <v>1423</v>
      </c>
      <c r="B309" s="727" t="s">
        <v>1424</v>
      </c>
      <c r="C309" s="727" t="s">
        <v>552</v>
      </c>
      <c r="D309" s="727" t="s">
        <v>794</v>
      </c>
      <c r="E309" s="727" t="s">
        <v>1428</v>
      </c>
      <c r="F309" s="727" t="s">
        <v>1431</v>
      </c>
      <c r="G309" s="727" t="s">
        <v>1432</v>
      </c>
      <c r="H309" s="731">
        <v>3530</v>
      </c>
      <c r="I309" s="731">
        <v>7418.3</v>
      </c>
      <c r="J309" s="727">
        <v>1.0754276601913597</v>
      </c>
      <c r="K309" s="727">
        <v>2.1015014164305947</v>
      </c>
      <c r="L309" s="731">
        <v>2680</v>
      </c>
      <c r="M309" s="731">
        <v>6898.0000000000009</v>
      </c>
      <c r="N309" s="727">
        <v>1</v>
      </c>
      <c r="O309" s="727">
        <v>2.5738805970149259</v>
      </c>
      <c r="P309" s="731">
        <v>4200</v>
      </c>
      <c r="Q309" s="731">
        <v>10876.7</v>
      </c>
      <c r="R309" s="745">
        <v>1.5767903740214555</v>
      </c>
      <c r="S309" s="732">
        <v>2.5896904761904764</v>
      </c>
    </row>
    <row r="310" spans="1:19" ht="14.4" customHeight="1" x14ac:dyDescent="0.3">
      <c r="A310" s="726" t="s">
        <v>1423</v>
      </c>
      <c r="B310" s="727" t="s">
        <v>1424</v>
      </c>
      <c r="C310" s="727" t="s">
        <v>552</v>
      </c>
      <c r="D310" s="727" t="s">
        <v>794</v>
      </c>
      <c r="E310" s="727" t="s">
        <v>1428</v>
      </c>
      <c r="F310" s="727" t="s">
        <v>1433</v>
      </c>
      <c r="G310" s="727" t="s">
        <v>1434</v>
      </c>
      <c r="H310" s="731">
        <v>1590</v>
      </c>
      <c r="I310" s="731">
        <v>8174.4000000000015</v>
      </c>
      <c r="J310" s="727">
        <v>0.24952380952380956</v>
      </c>
      <c r="K310" s="727">
        <v>5.1411320754716989</v>
      </c>
      <c r="L310" s="731">
        <v>6240</v>
      </c>
      <c r="M310" s="731">
        <v>32760</v>
      </c>
      <c r="N310" s="727">
        <v>1</v>
      </c>
      <c r="O310" s="727">
        <v>5.25</v>
      </c>
      <c r="P310" s="731">
        <v>5958</v>
      </c>
      <c r="Q310" s="731">
        <v>42659.280000000013</v>
      </c>
      <c r="R310" s="745">
        <v>1.3021758241758246</v>
      </c>
      <c r="S310" s="732">
        <v>7.1600000000000019</v>
      </c>
    </row>
    <row r="311" spans="1:19" ht="14.4" customHeight="1" x14ac:dyDescent="0.3">
      <c r="A311" s="726" t="s">
        <v>1423</v>
      </c>
      <c r="B311" s="727" t="s">
        <v>1424</v>
      </c>
      <c r="C311" s="727" t="s">
        <v>552</v>
      </c>
      <c r="D311" s="727" t="s">
        <v>794</v>
      </c>
      <c r="E311" s="727" t="s">
        <v>1428</v>
      </c>
      <c r="F311" s="727" t="s">
        <v>1437</v>
      </c>
      <c r="G311" s="727" t="s">
        <v>1438</v>
      </c>
      <c r="H311" s="731"/>
      <c r="I311" s="731"/>
      <c r="J311" s="727"/>
      <c r="K311" s="727"/>
      <c r="L311" s="731"/>
      <c r="M311" s="731"/>
      <c r="N311" s="727"/>
      <c r="O311" s="727"/>
      <c r="P311" s="731">
        <v>700</v>
      </c>
      <c r="Q311" s="731">
        <v>5537</v>
      </c>
      <c r="R311" s="745"/>
      <c r="S311" s="732">
        <v>7.91</v>
      </c>
    </row>
    <row r="312" spans="1:19" ht="14.4" customHeight="1" x14ac:dyDescent="0.3">
      <c r="A312" s="726" t="s">
        <v>1423</v>
      </c>
      <c r="B312" s="727" t="s">
        <v>1424</v>
      </c>
      <c r="C312" s="727" t="s">
        <v>552</v>
      </c>
      <c r="D312" s="727" t="s">
        <v>794</v>
      </c>
      <c r="E312" s="727" t="s">
        <v>1428</v>
      </c>
      <c r="F312" s="727" t="s">
        <v>1439</v>
      </c>
      <c r="G312" s="727" t="s">
        <v>1440</v>
      </c>
      <c r="H312" s="731">
        <v>45061</v>
      </c>
      <c r="I312" s="731">
        <v>258902.54000000007</v>
      </c>
      <c r="J312" s="727">
        <v>0.73450148279046445</v>
      </c>
      <c r="K312" s="727">
        <v>5.7456012960209506</v>
      </c>
      <c r="L312" s="731">
        <v>57913</v>
      </c>
      <c r="M312" s="731">
        <v>352487.43000000005</v>
      </c>
      <c r="N312" s="727">
        <v>1</v>
      </c>
      <c r="O312" s="727">
        <v>6.0864992316060302</v>
      </c>
      <c r="P312" s="731">
        <v>49591</v>
      </c>
      <c r="Q312" s="731">
        <v>262336.38999999996</v>
      </c>
      <c r="R312" s="745">
        <v>0.74424324861740432</v>
      </c>
      <c r="S312" s="732">
        <v>5.2899999999999991</v>
      </c>
    </row>
    <row r="313" spans="1:19" ht="14.4" customHeight="1" x14ac:dyDescent="0.3">
      <c r="A313" s="726" t="s">
        <v>1423</v>
      </c>
      <c r="B313" s="727" t="s">
        <v>1424</v>
      </c>
      <c r="C313" s="727" t="s">
        <v>552</v>
      </c>
      <c r="D313" s="727" t="s">
        <v>794</v>
      </c>
      <c r="E313" s="727" t="s">
        <v>1428</v>
      </c>
      <c r="F313" s="727" t="s">
        <v>1441</v>
      </c>
      <c r="G313" s="727" t="s">
        <v>1442</v>
      </c>
      <c r="H313" s="731">
        <v>721</v>
      </c>
      <c r="I313" s="731">
        <v>6052.5599999999995</v>
      </c>
      <c r="J313" s="727">
        <v>0.54092101782407565</v>
      </c>
      <c r="K313" s="727">
        <v>8.3946740638002773</v>
      </c>
      <c r="L313" s="731">
        <v>1229.5999999999999</v>
      </c>
      <c r="M313" s="731">
        <v>11189.36</v>
      </c>
      <c r="N313" s="727">
        <v>1</v>
      </c>
      <c r="O313" s="727">
        <v>9.1000000000000014</v>
      </c>
      <c r="P313" s="731">
        <v>336</v>
      </c>
      <c r="Q313" s="731">
        <v>3071.04</v>
      </c>
      <c r="R313" s="745">
        <v>0.27446073770081575</v>
      </c>
      <c r="S313" s="732">
        <v>9.14</v>
      </c>
    </row>
    <row r="314" spans="1:19" ht="14.4" customHeight="1" x14ac:dyDescent="0.3">
      <c r="A314" s="726" t="s">
        <v>1423</v>
      </c>
      <c r="B314" s="727" t="s">
        <v>1424</v>
      </c>
      <c r="C314" s="727" t="s">
        <v>552</v>
      </c>
      <c r="D314" s="727" t="s">
        <v>794</v>
      </c>
      <c r="E314" s="727" t="s">
        <v>1428</v>
      </c>
      <c r="F314" s="727" t="s">
        <v>1443</v>
      </c>
      <c r="G314" s="727" t="s">
        <v>1444</v>
      </c>
      <c r="H314" s="731">
        <v>460</v>
      </c>
      <c r="I314" s="731">
        <v>3703</v>
      </c>
      <c r="J314" s="727">
        <v>0.40113092272028078</v>
      </c>
      <c r="K314" s="727">
        <v>8.0500000000000007</v>
      </c>
      <c r="L314" s="731">
        <v>1010</v>
      </c>
      <c r="M314" s="731">
        <v>9231.4</v>
      </c>
      <c r="N314" s="727">
        <v>1</v>
      </c>
      <c r="O314" s="727">
        <v>9.1399999999999988</v>
      </c>
      <c r="P314" s="731"/>
      <c r="Q314" s="731"/>
      <c r="R314" s="745"/>
      <c r="S314" s="732"/>
    </row>
    <row r="315" spans="1:19" ht="14.4" customHeight="1" x14ac:dyDescent="0.3">
      <c r="A315" s="726" t="s">
        <v>1423</v>
      </c>
      <c r="B315" s="727" t="s">
        <v>1424</v>
      </c>
      <c r="C315" s="727" t="s">
        <v>552</v>
      </c>
      <c r="D315" s="727" t="s">
        <v>794</v>
      </c>
      <c r="E315" s="727" t="s">
        <v>1428</v>
      </c>
      <c r="F315" s="727" t="s">
        <v>1445</v>
      </c>
      <c r="G315" s="727" t="s">
        <v>1446</v>
      </c>
      <c r="H315" s="731">
        <v>946.6</v>
      </c>
      <c r="I315" s="731">
        <v>8951.7000000000007</v>
      </c>
      <c r="J315" s="727">
        <v>0.23977301156102496</v>
      </c>
      <c r="K315" s="727">
        <v>9.4566870906401856</v>
      </c>
      <c r="L315" s="731">
        <v>3653.8</v>
      </c>
      <c r="M315" s="731">
        <v>37334.060000000005</v>
      </c>
      <c r="N315" s="727">
        <v>1</v>
      </c>
      <c r="O315" s="727">
        <v>10.217871804696481</v>
      </c>
      <c r="P315" s="731">
        <v>558</v>
      </c>
      <c r="Q315" s="731">
        <v>5675.22</v>
      </c>
      <c r="R315" s="745">
        <v>0.1520118626262453</v>
      </c>
      <c r="S315" s="732">
        <v>10.170645161290324</v>
      </c>
    </row>
    <row r="316" spans="1:19" ht="14.4" customHeight="1" x14ac:dyDescent="0.3">
      <c r="A316" s="726" t="s">
        <v>1423</v>
      </c>
      <c r="B316" s="727" t="s">
        <v>1424</v>
      </c>
      <c r="C316" s="727" t="s">
        <v>552</v>
      </c>
      <c r="D316" s="727" t="s">
        <v>794</v>
      </c>
      <c r="E316" s="727" t="s">
        <v>1428</v>
      </c>
      <c r="F316" s="727" t="s">
        <v>1447</v>
      </c>
      <c r="G316" s="727" t="s">
        <v>1448</v>
      </c>
      <c r="H316" s="731"/>
      <c r="I316" s="731"/>
      <c r="J316" s="727"/>
      <c r="K316" s="727"/>
      <c r="L316" s="731">
        <v>800</v>
      </c>
      <c r="M316" s="731">
        <v>15696</v>
      </c>
      <c r="N316" s="727">
        <v>1</v>
      </c>
      <c r="O316" s="727">
        <v>19.62</v>
      </c>
      <c r="P316" s="731"/>
      <c r="Q316" s="731"/>
      <c r="R316" s="745"/>
      <c r="S316" s="732"/>
    </row>
    <row r="317" spans="1:19" ht="14.4" customHeight="1" x14ac:dyDescent="0.3">
      <c r="A317" s="726" t="s">
        <v>1423</v>
      </c>
      <c r="B317" s="727" t="s">
        <v>1424</v>
      </c>
      <c r="C317" s="727" t="s">
        <v>552</v>
      </c>
      <c r="D317" s="727" t="s">
        <v>794</v>
      </c>
      <c r="E317" s="727" t="s">
        <v>1428</v>
      </c>
      <c r="F317" s="727" t="s">
        <v>1449</v>
      </c>
      <c r="G317" s="727" t="s">
        <v>1450</v>
      </c>
      <c r="H317" s="731">
        <v>74.400000000000006</v>
      </c>
      <c r="I317" s="731">
        <v>2706.66</v>
      </c>
      <c r="J317" s="727">
        <v>302.42011173184358</v>
      </c>
      <c r="K317" s="727">
        <v>36.379838709677415</v>
      </c>
      <c r="L317" s="731">
        <v>0.2</v>
      </c>
      <c r="M317" s="731">
        <v>8.9499999999999993</v>
      </c>
      <c r="N317" s="727">
        <v>1</v>
      </c>
      <c r="O317" s="727">
        <v>44.749999999999993</v>
      </c>
      <c r="P317" s="731">
        <v>0.60000000000000009</v>
      </c>
      <c r="Q317" s="731">
        <v>20.669999999999998</v>
      </c>
      <c r="R317" s="745">
        <v>2.3094972067039108</v>
      </c>
      <c r="S317" s="732">
        <v>34.449999999999989</v>
      </c>
    </row>
    <row r="318" spans="1:19" ht="14.4" customHeight="1" x14ac:dyDescent="0.3">
      <c r="A318" s="726" t="s">
        <v>1423</v>
      </c>
      <c r="B318" s="727" t="s">
        <v>1424</v>
      </c>
      <c r="C318" s="727" t="s">
        <v>552</v>
      </c>
      <c r="D318" s="727" t="s">
        <v>794</v>
      </c>
      <c r="E318" s="727" t="s">
        <v>1428</v>
      </c>
      <c r="F318" s="727" t="s">
        <v>1451</v>
      </c>
      <c r="G318" s="727" t="s">
        <v>1452</v>
      </c>
      <c r="H318" s="731"/>
      <c r="I318" s="731"/>
      <c r="J318" s="727"/>
      <c r="K318" s="727"/>
      <c r="L318" s="731">
        <v>900</v>
      </c>
      <c r="M318" s="731">
        <v>6579</v>
      </c>
      <c r="N318" s="727">
        <v>1</v>
      </c>
      <c r="O318" s="727">
        <v>7.31</v>
      </c>
      <c r="P318" s="731"/>
      <c r="Q318" s="731"/>
      <c r="R318" s="745"/>
      <c r="S318" s="732"/>
    </row>
    <row r="319" spans="1:19" ht="14.4" customHeight="1" x14ac:dyDescent="0.3">
      <c r="A319" s="726" t="s">
        <v>1423</v>
      </c>
      <c r="B319" s="727" t="s">
        <v>1424</v>
      </c>
      <c r="C319" s="727" t="s">
        <v>552</v>
      </c>
      <c r="D319" s="727" t="s">
        <v>794</v>
      </c>
      <c r="E319" s="727" t="s">
        <v>1428</v>
      </c>
      <c r="F319" s="727" t="s">
        <v>1453</v>
      </c>
      <c r="G319" s="727" t="s">
        <v>1454</v>
      </c>
      <c r="H319" s="731">
        <v>9880</v>
      </c>
      <c r="I319" s="731">
        <v>192930.4</v>
      </c>
      <c r="J319" s="727">
        <v>1.2567781390237498</v>
      </c>
      <c r="K319" s="727">
        <v>19.527368421052632</v>
      </c>
      <c r="L319" s="731">
        <v>7545</v>
      </c>
      <c r="M319" s="731">
        <v>153511.90000000002</v>
      </c>
      <c r="N319" s="727">
        <v>1</v>
      </c>
      <c r="O319" s="727">
        <v>20.346176275679262</v>
      </c>
      <c r="P319" s="731">
        <v>2100</v>
      </c>
      <c r="Q319" s="731">
        <v>42903</v>
      </c>
      <c r="R319" s="745">
        <v>0.27947670506325561</v>
      </c>
      <c r="S319" s="732">
        <v>20.43</v>
      </c>
    </row>
    <row r="320" spans="1:19" ht="14.4" customHeight="1" x14ac:dyDescent="0.3">
      <c r="A320" s="726" t="s">
        <v>1423</v>
      </c>
      <c r="B320" s="727" t="s">
        <v>1424</v>
      </c>
      <c r="C320" s="727" t="s">
        <v>552</v>
      </c>
      <c r="D320" s="727" t="s">
        <v>794</v>
      </c>
      <c r="E320" s="727" t="s">
        <v>1428</v>
      </c>
      <c r="F320" s="727" t="s">
        <v>1455</v>
      </c>
      <c r="G320" s="727" t="s">
        <v>1456</v>
      </c>
      <c r="H320" s="731">
        <v>9.4</v>
      </c>
      <c r="I320" s="731">
        <v>13670.220000000001</v>
      </c>
      <c r="J320" s="727">
        <v>2.3354084592702438</v>
      </c>
      <c r="K320" s="727">
        <v>1454.2787234042553</v>
      </c>
      <c r="L320" s="731">
        <v>4.3</v>
      </c>
      <c r="M320" s="731">
        <v>5853.46</v>
      </c>
      <c r="N320" s="727">
        <v>1</v>
      </c>
      <c r="O320" s="727">
        <v>1361.2697674418605</v>
      </c>
      <c r="P320" s="731"/>
      <c r="Q320" s="731"/>
      <c r="R320" s="745"/>
      <c r="S320" s="732"/>
    </row>
    <row r="321" spans="1:19" ht="14.4" customHeight="1" x14ac:dyDescent="0.3">
      <c r="A321" s="726" t="s">
        <v>1423</v>
      </c>
      <c r="B321" s="727" t="s">
        <v>1424</v>
      </c>
      <c r="C321" s="727" t="s">
        <v>552</v>
      </c>
      <c r="D321" s="727" t="s">
        <v>794</v>
      </c>
      <c r="E321" s="727" t="s">
        <v>1428</v>
      </c>
      <c r="F321" s="727" t="s">
        <v>1459</v>
      </c>
      <c r="G321" s="727" t="s">
        <v>1460</v>
      </c>
      <c r="H321" s="731">
        <v>5</v>
      </c>
      <c r="I321" s="731">
        <v>10938.289999999999</v>
      </c>
      <c r="J321" s="727">
        <v>0.36109071726336289</v>
      </c>
      <c r="K321" s="727">
        <v>2187.6579999999999</v>
      </c>
      <c r="L321" s="731">
        <v>14</v>
      </c>
      <c r="M321" s="731">
        <v>30292.359999999986</v>
      </c>
      <c r="N321" s="727">
        <v>1</v>
      </c>
      <c r="O321" s="727">
        <v>2163.7399999999989</v>
      </c>
      <c r="P321" s="731">
        <v>22</v>
      </c>
      <c r="Q321" s="731">
        <v>43706.300000000017</v>
      </c>
      <c r="R321" s="745">
        <v>1.4428159443503259</v>
      </c>
      <c r="S321" s="732">
        <v>1986.6500000000008</v>
      </c>
    </row>
    <row r="322" spans="1:19" ht="14.4" customHeight="1" x14ac:dyDescent="0.3">
      <c r="A322" s="726" t="s">
        <v>1423</v>
      </c>
      <c r="B322" s="727" t="s">
        <v>1424</v>
      </c>
      <c r="C322" s="727" t="s">
        <v>552</v>
      </c>
      <c r="D322" s="727" t="s">
        <v>794</v>
      </c>
      <c r="E322" s="727" t="s">
        <v>1428</v>
      </c>
      <c r="F322" s="727" t="s">
        <v>1461</v>
      </c>
      <c r="G322" s="727" t="s">
        <v>1462</v>
      </c>
      <c r="H322" s="731"/>
      <c r="I322" s="731"/>
      <c r="J322" s="727"/>
      <c r="K322" s="727"/>
      <c r="L322" s="731">
        <v>400</v>
      </c>
      <c r="M322" s="731">
        <v>98432</v>
      </c>
      <c r="N322" s="727">
        <v>1</v>
      </c>
      <c r="O322" s="727">
        <v>246.08</v>
      </c>
      <c r="P322" s="731"/>
      <c r="Q322" s="731"/>
      <c r="R322" s="745"/>
      <c r="S322" s="732"/>
    </row>
    <row r="323" spans="1:19" ht="14.4" customHeight="1" x14ac:dyDescent="0.3">
      <c r="A323" s="726" t="s">
        <v>1423</v>
      </c>
      <c r="B323" s="727" t="s">
        <v>1424</v>
      </c>
      <c r="C323" s="727" t="s">
        <v>552</v>
      </c>
      <c r="D323" s="727" t="s">
        <v>794</v>
      </c>
      <c r="E323" s="727" t="s">
        <v>1428</v>
      </c>
      <c r="F323" s="727" t="s">
        <v>1463</v>
      </c>
      <c r="G323" s="727" t="s">
        <v>1464</v>
      </c>
      <c r="H323" s="731">
        <v>132415</v>
      </c>
      <c r="I323" s="731">
        <v>449708.85000000009</v>
      </c>
      <c r="J323" s="727">
        <v>0.84037029159434351</v>
      </c>
      <c r="K323" s="727">
        <v>3.3962077559188919</v>
      </c>
      <c r="L323" s="731">
        <v>130271</v>
      </c>
      <c r="M323" s="731">
        <v>535131.78</v>
      </c>
      <c r="N323" s="727">
        <v>1</v>
      </c>
      <c r="O323" s="727">
        <v>4.1078350515463917</v>
      </c>
      <c r="P323" s="731">
        <v>149383</v>
      </c>
      <c r="Q323" s="731">
        <v>562965.59</v>
      </c>
      <c r="R323" s="745">
        <v>1.0520130013582822</v>
      </c>
      <c r="S323" s="732">
        <v>3.7686054638077957</v>
      </c>
    </row>
    <row r="324" spans="1:19" ht="14.4" customHeight="1" x14ac:dyDescent="0.3">
      <c r="A324" s="726" t="s">
        <v>1423</v>
      </c>
      <c r="B324" s="727" t="s">
        <v>1424</v>
      </c>
      <c r="C324" s="727" t="s">
        <v>552</v>
      </c>
      <c r="D324" s="727" t="s">
        <v>794</v>
      </c>
      <c r="E324" s="727" t="s">
        <v>1428</v>
      </c>
      <c r="F324" s="727" t="s">
        <v>1465</v>
      </c>
      <c r="G324" s="727" t="s">
        <v>1466</v>
      </c>
      <c r="H324" s="731"/>
      <c r="I324" s="731"/>
      <c r="J324" s="727"/>
      <c r="K324" s="727"/>
      <c r="L324" s="731"/>
      <c r="M324" s="731"/>
      <c r="N324" s="727"/>
      <c r="O324" s="727"/>
      <c r="P324" s="731">
        <v>1960</v>
      </c>
      <c r="Q324" s="731">
        <v>12171.6</v>
      </c>
      <c r="R324" s="745"/>
      <c r="S324" s="732">
        <v>6.21</v>
      </c>
    </row>
    <row r="325" spans="1:19" ht="14.4" customHeight="1" x14ac:dyDescent="0.3">
      <c r="A325" s="726" t="s">
        <v>1423</v>
      </c>
      <c r="B325" s="727" t="s">
        <v>1424</v>
      </c>
      <c r="C325" s="727" t="s">
        <v>552</v>
      </c>
      <c r="D325" s="727" t="s">
        <v>794</v>
      </c>
      <c r="E325" s="727" t="s">
        <v>1428</v>
      </c>
      <c r="F325" s="727" t="s">
        <v>1471</v>
      </c>
      <c r="G325" s="727" t="s">
        <v>1472</v>
      </c>
      <c r="H325" s="731"/>
      <c r="I325" s="731"/>
      <c r="J325" s="727"/>
      <c r="K325" s="727"/>
      <c r="L325" s="731">
        <v>465</v>
      </c>
      <c r="M325" s="731">
        <v>75395.100000000006</v>
      </c>
      <c r="N325" s="727">
        <v>1</v>
      </c>
      <c r="O325" s="727">
        <v>162.14000000000001</v>
      </c>
      <c r="P325" s="731">
        <v>870</v>
      </c>
      <c r="Q325" s="731">
        <v>138330</v>
      </c>
      <c r="R325" s="745">
        <v>1.8347346180322062</v>
      </c>
      <c r="S325" s="732">
        <v>159</v>
      </c>
    </row>
    <row r="326" spans="1:19" ht="14.4" customHeight="1" x14ac:dyDescent="0.3">
      <c r="A326" s="726" t="s">
        <v>1423</v>
      </c>
      <c r="B326" s="727" t="s">
        <v>1424</v>
      </c>
      <c r="C326" s="727" t="s">
        <v>552</v>
      </c>
      <c r="D326" s="727" t="s">
        <v>794</v>
      </c>
      <c r="E326" s="727" t="s">
        <v>1428</v>
      </c>
      <c r="F326" s="727" t="s">
        <v>1473</v>
      </c>
      <c r="G326" s="727" t="s">
        <v>1474</v>
      </c>
      <c r="H326" s="731">
        <v>1140</v>
      </c>
      <c r="I326" s="731">
        <v>22713.599999999999</v>
      </c>
      <c r="J326" s="727">
        <v>0.26628088825947194</v>
      </c>
      <c r="K326" s="727">
        <v>19.92421052631579</v>
      </c>
      <c r="L326" s="731">
        <v>4240</v>
      </c>
      <c r="M326" s="731">
        <v>85299.4</v>
      </c>
      <c r="N326" s="727">
        <v>1</v>
      </c>
      <c r="O326" s="727">
        <v>20.117783018867922</v>
      </c>
      <c r="P326" s="731">
        <v>2026</v>
      </c>
      <c r="Q326" s="731">
        <v>40965.719999999994</v>
      </c>
      <c r="R326" s="745">
        <v>0.48025800884883124</v>
      </c>
      <c r="S326" s="732">
        <v>20.219999999999995</v>
      </c>
    </row>
    <row r="327" spans="1:19" ht="14.4" customHeight="1" x14ac:dyDescent="0.3">
      <c r="A327" s="726" t="s">
        <v>1423</v>
      </c>
      <c r="B327" s="727" t="s">
        <v>1424</v>
      </c>
      <c r="C327" s="727" t="s">
        <v>552</v>
      </c>
      <c r="D327" s="727" t="s">
        <v>794</v>
      </c>
      <c r="E327" s="727" t="s">
        <v>1428</v>
      </c>
      <c r="F327" s="727" t="s">
        <v>1426</v>
      </c>
      <c r="G327" s="727"/>
      <c r="H327" s="731">
        <v>701.5</v>
      </c>
      <c r="I327" s="731">
        <v>35000</v>
      </c>
      <c r="J327" s="727"/>
      <c r="K327" s="727">
        <v>49.893086243763364</v>
      </c>
      <c r="L327" s="731"/>
      <c r="M327" s="731"/>
      <c r="N327" s="727"/>
      <c r="O327" s="727"/>
      <c r="P327" s="731"/>
      <c r="Q327" s="731"/>
      <c r="R327" s="745"/>
      <c r="S327" s="732"/>
    </row>
    <row r="328" spans="1:19" ht="14.4" customHeight="1" x14ac:dyDescent="0.3">
      <c r="A328" s="726" t="s">
        <v>1423</v>
      </c>
      <c r="B328" s="727" t="s">
        <v>1424</v>
      </c>
      <c r="C328" s="727" t="s">
        <v>552</v>
      </c>
      <c r="D328" s="727" t="s">
        <v>794</v>
      </c>
      <c r="E328" s="727" t="s">
        <v>1428</v>
      </c>
      <c r="F328" s="727" t="s">
        <v>1477</v>
      </c>
      <c r="G328" s="727" t="s">
        <v>1478</v>
      </c>
      <c r="H328" s="731"/>
      <c r="I328" s="731"/>
      <c r="J328" s="727"/>
      <c r="K328" s="727"/>
      <c r="L328" s="731"/>
      <c r="M328" s="731"/>
      <c r="N328" s="727"/>
      <c r="O328" s="727"/>
      <c r="P328" s="731">
        <v>1</v>
      </c>
      <c r="Q328" s="731">
        <v>68.06</v>
      </c>
      <c r="R328" s="745"/>
      <c r="S328" s="732">
        <v>68.06</v>
      </c>
    </row>
    <row r="329" spans="1:19" ht="14.4" customHeight="1" x14ac:dyDescent="0.3">
      <c r="A329" s="726" t="s">
        <v>1423</v>
      </c>
      <c r="B329" s="727" t="s">
        <v>1424</v>
      </c>
      <c r="C329" s="727" t="s">
        <v>552</v>
      </c>
      <c r="D329" s="727" t="s">
        <v>794</v>
      </c>
      <c r="E329" s="727" t="s">
        <v>1428</v>
      </c>
      <c r="F329" s="727" t="s">
        <v>1479</v>
      </c>
      <c r="G329" s="727"/>
      <c r="H329" s="731">
        <v>0.5</v>
      </c>
      <c r="I329" s="731">
        <v>6203.01</v>
      </c>
      <c r="J329" s="727">
        <v>0.5</v>
      </c>
      <c r="K329" s="727">
        <v>12406.02</v>
      </c>
      <c r="L329" s="731">
        <v>1</v>
      </c>
      <c r="M329" s="731">
        <v>12406.02</v>
      </c>
      <c r="N329" s="727">
        <v>1</v>
      </c>
      <c r="O329" s="727">
        <v>12406.02</v>
      </c>
      <c r="P329" s="731"/>
      <c r="Q329" s="731"/>
      <c r="R329" s="745"/>
      <c r="S329" s="732"/>
    </row>
    <row r="330" spans="1:19" ht="14.4" customHeight="1" x14ac:dyDescent="0.3">
      <c r="A330" s="726" t="s">
        <v>1423</v>
      </c>
      <c r="B330" s="727" t="s">
        <v>1424</v>
      </c>
      <c r="C330" s="727" t="s">
        <v>552</v>
      </c>
      <c r="D330" s="727" t="s">
        <v>794</v>
      </c>
      <c r="E330" s="727" t="s">
        <v>1428</v>
      </c>
      <c r="F330" s="727" t="s">
        <v>1480</v>
      </c>
      <c r="G330" s="727" t="s">
        <v>1481</v>
      </c>
      <c r="H330" s="731"/>
      <c r="I330" s="731"/>
      <c r="J330" s="727"/>
      <c r="K330" s="727"/>
      <c r="L330" s="731"/>
      <c r="M330" s="731"/>
      <c r="N330" s="727"/>
      <c r="O330" s="727"/>
      <c r="P330" s="731">
        <v>1</v>
      </c>
      <c r="Q330" s="731">
        <v>108562.2</v>
      </c>
      <c r="R330" s="745"/>
      <c r="S330" s="732">
        <v>108562.2</v>
      </c>
    </row>
    <row r="331" spans="1:19" ht="14.4" customHeight="1" x14ac:dyDescent="0.3">
      <c r="A331" s="726" t="s">
        <v>1423</v>
      </c>
      <c r="B331" s="727" t="s">
        <v>1424</v>
      </c>
      <c r="C331" s="727" t="s">
        <v>552</v>
      </c>
      <c r="D331" s="727" t="s">
        <v>794</v>
      </c>
      <c r="E331" s="727" t="s">
        <v>1428</v>
      </c>
      <c r="F331" s="727" t="s">
        <v>1482</v>
      </c>
      <c r="G331" s="727" t="s">
        <v>1483</v>
      </c>
      <c r="H331" s="731"/>
      <c r="I331" s="731"/>
      <c r="J331" s="727"/>
      <c r="K331" s="727"/>
      <c r="L331" s="731"/>
      <c r="M331" s="731"/>
      <c r="N331" s="727"/>
      <c r="O331" s="727"/>
      <c r="P331" s="731">
        <v>1290</v>
      </c>
      <c r="Q331" s="731">
        <v>25619.4</v>
      </c>
      <c r="R331" s="745"/>
      <c r="S331" s="732">
        <v>19.86</v>
      </c>
    </row>
    <row r="332" spans="1:19" ht="14.4" customHeight="1" x14ac:dyDescent="0.3">
      <c r="A332" s="726" t="s">
        <v>1423</v>
      </c>
      <c r="B332" s="727" t="s">
        <v>1424</v>
      </c>
      <c r="C332" s="727" t="s">
        <v>552</v>
      </c>
      <c r="D332" s="727" t="s">
        <v>794</v>
      </c>
      <c r="E332" s="727" t="s">
        <v>1486</v>
      </c>
      <c r="F332" s="727" t="s">
        <v>1487</v>
      </c>
      <c r="G332" s="727" t="s">
        <v>1488</v>
      </c>
      <c r="H332" s="731">
        <v>70</v>
      </c>
      <c r="I332" s="731">
        <v>2450</v>
      </c>
      <c r="J332" s="727">
        <v>1.4714714714714714</v>
      </c>
      <c r="K332" s="727">
        <v>35</v>
      </c>
      <c r="L332" s="731">
        <v>45</v>
      </c>
      <c r="M332" s="731">
        <v>1665</v>
      </c>
      <c r="N332" s="727">
        <v>1</v>
      </c>
      <c r="O332" s="727">
        <v>37</v>
      </c>
      <c r="P332" s="731">
        <v>64</v>
      </c>
      <c r="Q332" s="731">
        <v>2368</v>
      </c>
      <c r="R332" s="745">
        <v>1.4222222222222223</v>
      </c>
      <c r="S332" s="732">
        <v>37</v>
      </c>
    </row>
    <row r="333" spans="1:19" ht="14.4" customHeight="1" x14ac:dyDescent="0.3">
      <c r="A333" s="726" t="s">
        <v>1423</v>
      </c>
      <c r="B333" s="727" t="s">
        <v>1424</v>
      </c>
      <c r="C333" s="727" t="s">
        <v>552</v>
      </c>
      <c r="D333" s="727" t="s">
        <v>794</v>
      </c>
      <c r="E333" s="727" t="s">
        <v>1486</v>
      </c>
      <c r="F333" s="727" t="s">
        <v>1489</v>
      </c>
      <c r="G333" s="727" t="s">
        <v>1490</v>
      </c>
      <c r="H333" s="731">
        <v>25</v>
      </c>
      <c r="I333" s="731">
        <v>10600</v>
      </c>
      <c r="J333" s="727">
        <v>1.7091260883585939</v>
      </c>
      <c r="K333" s="727">
        <v>424</v>
      </c>
      <c r="L333" s="731">
        <v>14</v>
      </c>
      <c r="M333" s="731">
        <v>6202</v>
      </c>
      <c r="N333" s="727">
        <v>1</v>
      </c>
      <c r="O333" s="727">
        <v>443</v>
      </c>
      <c r="P333" s="731">
        <v>25</v>
      </c>
      <c r="Q333" s="731">
        <v>11100</v>
      </c>
      <c r="R333" s="745">
        <v>1.7897452434698484</v>
      </c>
      <c r="S333" s="732">
        <v>444</v>
      </c>
    </row>
    <row r="334" spans="1:19" ht="14.4" customHeight="1" x14ac:dyDescent="0.3">
      <c r="A334" s="726" t="s">
        <v>1423</v>
      </c>
      <c r="B334" s="727" t="s">
        <v>1424</v>
      </c>
      <c r="C334" s="727" t="s">
        <v>552</v>
      </c>
      <c r="D334" s="727" t="s">
        <v>794</v>
      </c>
      <c r="E334" s="727" t="s">
        <v>1486</v>
      </c>
      <c r="F334" s="727" t="s">
        <v>1491</v>
      </c>
      <c r="G334" s="727" t="s">
        <v>1492</v>
      </c>
      <c r="H334" s="731">
        <v>322</v>
      </c>
      <c r="I334" s="731">
        <v>53130</v>
      </c>
      <c r="J334" s="727">
        <v>1.0644308210121409</v>
      </c>
      <c r="K334" s="727">
        <v>165</v>
      </c>
      <c r="L334" s="731">
        <v>282</v>
      </c>
      <c r="M334" s="731">
        <v>49914</v>
      </c>
      <c r="N334" s="727">
        <v>1</v>
      </c>
      <c r="O334" s="727">
        <v>177</v>
      </c>
      <c r="P334" s="731">
        <v>236</v>
      </c>
      <c r="Q334" s="731">
        <v>41772</v>
      </c>
      <c r="R334" s="745">
        <v>0.83687943262411346</v>
      </c>
      <c r="S334" s="732">
        <v>177</v>
      </c>
    </row>
    <row r="335" spans="1:19" ht="14.4" customHeight="1" x14ac:dyDescent="0.3">
      <c r="A335" s="726" t="s">
        <v>1423</v>
      </c>
      <c r="B335" s="727" t="s">
        <v>1424</v>
      </c>
      <c r="C335" s="727" t="s">
        <v>552</v>
      </c>
      <c r="D335" s="727" t="s">
        <v>794</v>
      </c>
      <c r="E335" s="727" t="s">
        <v>1486</v>
      </c>
      <c r="F335" s="727" t="s">
        <v>1493</v>
      </c>
      <c r="G335" s="727" t="s">
        <v>1494</v>
      </c>
      <c r="H335" s="731"/>
      <c r="I335" s="731"/>
      <c r="J335" s="727"/>
      <c r="K335" s="727"/>
      <c r="L335" s="731"/>
      <c r="M335" s="731"/>
      <c r="N335" s="727"/>
      <c r="O335" s="727"/>
      <c r="P335" s="731">
        <v>1</v>
      </c>
      <c r="Q335" s="731">
        <v>352</v>
      </c>
      <c r="R335" s="745"/>
      <c r="S335" s="732">
        <v>352</v>
      </c>
    </row>
    <row r="336" spans="1:19" ht="14.4" customHeight="1" x14ac:dyDescent="0.3">
      <c r="A336" s="726" t="s">
        <v>1423</v>
      </c>
      <c r="B336" s="727" t="s">
        <v>1424</v>
      </c>
      <c r="C336" s="727" t="s">
        <v>552</v>
      </c>
      <c r="D336" s="727" t="s">
        <v>794</v>
      </c>
      <c r="E336" s="727" t="s">
        <v>1486</v>
      </c>
      <c r="F336" s="727" t="s">
        <v>1495</v>
      </c>
      <c r="G336" s="727" t="s">
        <v>1496</v>
      </c>
      <c r="H336" s="731"/>
      <c r="I336" s="731"/>
      <c r="J336" s="727"/>
      <c r="K336" s="727"/>
      <c r="L336" s="731">
        <v>5</v>
      </c>
      <c r="M336" s="731">
        <v>1590</v>
      </c>
      <c r="N336" s="727">
        <v>1</v>
      </c>
      <c r="O336" s="727">
        <v>318</v>
      </c>
      <c r="P336" s="731">
        <v>5</v>
      </c>
      <c r="Q336" s="731">
        <v>1590</v>
      </c>
      <c r="R336" s="745">
        <v>1</v>
      </c>
      <c r="S336" s="732">
        <v>318</v>
      </c>
    </row>
    <row r="337" spans="1:19" ht="14.4" customHeight="1" x14ac:dyDescent="0.3">
      <c r="A337" s="726" t="s">
        <v>1423</v>
      </c>
      <c r="B337" s="727" t="s">
        <v>1424</v>
      </c>
      <c r="C337" s="727" t="s">
        <v>552</v>
      </c>
      <c r="D337" s="727" t="s">
        <v>794</v>
      </c>
      <c r="E337" s="727" t="s">
        <v>1486</v>
      </c>
      <c r="F337" s="727" t="s">
        <v>914</v>
      </c>
      <c r="G337" s="727" t="s">
        <v>1499</v>
      </c>
      <c r="H337" s="731"/>
      <c r="I337" s="731"/>
      <c r="J337" s="727"/>
      <c r="K337" s="727"/>
      <c r="L337" s="731">
        <v>1</v>
      </c>
      <c r="M337" s="731">
        <v>1735</v>
      </c>
      <c r="N337" s="727">
        <v>1</v>
      </c>
      <c r="O337" s="727">
        <v>1735</v>
      </c>
      <c r="P337" s="731"/>
      <c r="Q337" s="731"/>
      <c r="R337" s="745"/>
      <c r="S337" s="732"/>
    </row>
    <row r="338" spans="1:19" ht="14.4" customHeight="1" x14ac:dyDescent="0.3">
      <c r="A338" s="726" t="s">
        <v>1423</v>
      </c>
      <c r="B338" s="727" t="s">
        <v>1424</v>
      </c>
      <c r="C338" s="727" t="s">
        <v>552</v>
      </c>
      <c r="D338" s="727" t="s">
        <v>794</v>
      </c>
      <c r="E338" s="727" t="s">
        <v>1486</v>
      </c>
      <c r="F338" s="727" t="s">
        <v>1500</v>
      </c>
      <c r="G338" s="727" t="s">
        <v>1501</v>
      </c>
      <c r="H338" s="731">
        <v>4</v>
      </c>
      <c r="I338" s="731">
        <v>7900</v>
      </c>
      <c r="J338" s="727">
        <v>0.96908734052993128</v>
      </c>
      <c r="K338" s="727">
        <v>1975</v>
      </c>
      <c r="L338" s="731">
        <v>4</v>
      </c>
      <c r="M338" s="731">
        <v>8152</v>
      </c>
      <c r="N338" s="727">
        <v>1</v>
      </c>
      <c r="O338" s="727">
        <v>2038</v>
      </c>
      <c r="P338" s="731">
        <v>6</v>
      </c>
      <c r="Q338" s="731">
        <v>12234</v>
      </c>
      <c r="R338" s="745">
        <v>1.5007360157016683</v>
      </c>
      <c r="S338" s="732">
        <v>2039</v>
      </c>
    </row>
    <row r="339" spans="1:19" ht="14.4" customHeight="1" x14ac:dyDescent="0.3">
      <c r="A339" s="726" t="s">
        <v>1423</v>
      </c>
      <c r="B339" s="727" t="s">
        <v>1424</v>
      </c>
      <c r="C339" s="727" t="s">
        <v>552</v>
      </c>
      <c r="D339" s="727" t="s">
        <v>794</v>
      </c>
      <c r="E339" s="727" t="s">
        <v>1486</v>
      </c>
      <c r="F339" s="727" t="s">
        <v>1502</v>
      </c>
      <c r="G339" s="727" t="s">
        <v>1503</v>
      </c>
      <c r="H339" s="731">
        <v>1</v>
      </c>
      <c r="I339" s="731">
        <v>3009</v>
      </c>
      <c r="J339" s="727"/>
      <c r="K339" s="727">
        <v>3009</v>
      </c>
      <c r="L339" s="731"/>
      <c r="M339" s="731"/>
      <c r="N339" s="727"/>
      <c r="O339" s="727"/>
      <c r="P339" s="731"/>
      <c r="Q339" s="731"/>
      <c r="R339" s="745"/>
      <c r="S339" s="732"/>
    </row>
    <row r="340" spans="1:19" ht="14.4" customHeight="1" x14ac:dyDescent="0.3">
      <c r="A340" s="726" t="s">
        <v>1423</v>
      </c>
      <c r="B340" s="727" t="s">
        <v>1424</v>
      </c>
      <c r="C340" s="727" t="s">
        <v>552</v>
      </c>
      <c r="D340" s="727" t="s">
        <v>794</v>
      </c>
      <c r="E340" s="727" t="s">
        <v>1486</v>
      </c>
      <c r="F340" s="727" t="s">
        <v>1506</v>
      </c>
      <c r="G340" s="727" t="s">
        <v>1507</v>
      </c>
      <c r="H340" s="731"/>
      <c r="I340" s="731"/>
      <c r="J340" s="727"/>
      <c r="K340" s="727"/>
      <c r="L340" s="731"/>
      <c r="M340" s="731"/>
      <c r="N340" s="727"/>
      <c r="O340" s="727"/>
      <c r="P340" s="731">
        <v>1</v>
      </c>
      <c r="Q340" s="731">
        <v>1349</v>
      </c>
      <c r="R340" s="745"/>
      <c r="S340" s="732">
        <v>1349</v>
      </c>
    </row>
    <row r="341" spans="1:19" ht="14.4" customHeight="1" x14ac:dyDescent="0.3">
      <c r="A341" s="726" t="s">
        <v>1423</v>
      </c>
      <c r="B341" s="727" t="s">
        <v>1424</v>
      </c>
      <c r="C341" s="727" t="s">
        <v>552</v>
      </c>
      <c r="D341" s="727" t="s">
        <v>794</v>
      </c>
      <c r="E341" s="727" t="s">
        <v>1486</v>
      </c>
      <c r="F341" s="727" t="s">
        <v>1508</v>
      </c>
      <c r="G341" s="727" t="s">
        <v>1509</v>
      </c>
      <c r="H341" s="731">
        <v>14</v>
      </c>
      <c r="I341" s="731">
        <v>19474</v>
      </c>
      <c r="J341" s="727">
        <v>1.9440950384346611</v>
      </c>
      <c r="K341" s="727">
        <v>1391</v>
      </c>
      <c r="L341" s="731">
        <v>7</v>
      </c>
      <c r="M341" s="731">
        <v>10017</v>
      </c>
      <c r="N341" s="727">
        <v>1</v>
      </c>
      <c r="O341" s="727">
        <v>1431</v>
      </c>
      <c r="P341" s="731">
        <v>6</v>
      </c>
      <c r="Q341" s="731">
        <v>8586</v>
      </c>
      <c r="R341" s="745">
        <v>0.8571428571428571</v>
      </c>
      <c r="S341" s="732">
        <v>1431</v>
      </c>
    </row>
    <row r="342" spans="1:19" ht="14.4" customHeight="1" x14ac:dyDescent="0.3">
      <c r="A342" s="726" t="s">
        <v>1423</v>
      </c>
      <c r="B342" s="727" t="s">
        <v>1424</v>
      </c>
      <c r="C342" s="727" t="s">
        <v>552</v>
      </c>
      <c r="D342" s="727" t="s">
        <v>794</v>
      </c>
      <c r="E342" s="727" t="s">
        <v>1486</v>
      </c>
      <c r="F342" s="727" t="s">
        <v>1510</v>
      </c>
      <c r="G342" s="727" t="s">
        <v>1511</v>
      </c>
      <c r="H342" s="731">
        <v>20</v>
      </c>
      <c r="I342" s="731">
        <v>36980</v>
      </c>
      <c r="J342" s="727">
        <v>0.39471437110409019</v>
      </c>
      <c r="K342" s="727">
        <v>1849</v>
      </c>
      <c r="L342" s="731">
        <v>49</v>
      </c>
      <c r="M342" s="731">
        <v>93688</v>
      </c>
      <c r="N342" s="727">
        <v>1</v>
      </c>
      <c r="O342" s="727">
        <v>1912</v>
      </c>
      <c r="P342" s="731">
        <v>10</v>
      </c>
      <c r="Q342" s="731">
        <v>19120</v>
      </c>
      <c r="R342" s="745">
        <v>0.20408163265306123</v>
      </c>
      <c r="S342" s="732">
        <v>1912</v>
      </c>
    </row>
    <row r="343" spans="1:19" ht="14.4" customHeight="1" x14ac:dyDescent="0.3">
      <c r="A343" s="726" t="s">
        <v>1423</v>
      </c>
      <c r="B343" s="727" t="s">
        <v>1424</v>
      </c>
      <c r="C343" s="727" t="s">
        <v>552</v>
      </c>
      <c r="D343" s="727" t="s">
        <v>794</v>
      </c>
      <c r="E343" s="727" t="s">
        <v>1486</v>
      </c>
      <c r="F343" s="727" t="s">
        <v>1514</v>
      </c>
      <c r="G343" s="727" t="s">
        <v>1515</v>
      </c>
      <c r="H343" s="731">
        <v>3</v>
      </c>
      <c r="I343" s="731">
        <v>3531</v>
      </c>
      <c r="J343" s="727">
        <v>0.18193528441879636</v>
      </c>
      <c r="K343" s="727">
        <v>1177</v>
      </c>
      <c r="L343" s="731">
        <v>16</v>
      </c>
      <c r="M343" s="731">
        <v>19408</v>
      </c>
      <c r="N343" s="727">
        <v>1</v>
      </c>
      <c r="O343" s="727">
        <v>1213</v>
      </c>
      <c r="P343" s="731">
        <v>15</v>
      </c>
      <c r="Q343" s="731">
        <v>18195</v>
      </c>
      <c r="R343" s="745">
        <v>0.9375</v>
      </c>
      <c r="S343" s="732">
        <v>1213</v>
      </c>
    </row>
    <row r="344" spans="1:19" ht="14.4" customHeight="1" x14ac:dyDescent="0.3">
      <c r="A344" s="726" t="s">
        <v>1423</v>
      </c>
      <c r="B344" s="727" t="s">
        <v>1424</v>
      </c>
      <c r="C344" s="727" t="s">
        <v>552</v>
      </c>
      <c r="D344" s="727" t="s">
        <v>794</v>
      </c>
      <c r="E344" s="727" t="s">
        <v>1486</v>
      </c>
      <c r="F344" s="727" t="s">
        <v>1516</v>
      </c>
      <c r="G344" s="727" t="s">
        <v>1517</v>
      </c>
      <c r="H344" s="731"/>
      <c r="I344" s="731"/>
      <c r="J344" s="727"/>
      <c r="K344" s="727"/>
      <c r="L344" s="731"/>
      <c r="M344" s="731"/>
      <c r="N344" s="727"/>
      <c r="O344" s="727"/>
      <c r="P344" s="731">
        <v>1</v>
      </c>
      <c r="Q344" s="731">
        <v>1609</v>
      </c>
      <c r="R344" s="745"/>
      <c r="S344" s="732">
        <v>1609</v>
      </c>
    </row>
    <row r="345" spans="1:19" ht="14.4" customHeight="1" x14ac:dyDescent="0.3">
      <c r="A345" s="726" t="s">
        <v>1423</v>
      </c>
      <c r="B345" s="727" t="s">
        <v>1424</v>
      </c>
      <c r="C345" s="727" t="s">
        <v>552</v>
      </c>
      <c r="D345" s="727" t="s">
        <v>794</v>
      </c>
      <c r="E345" s="727" t="s">
        <v>1486</v>
      </c>
      <c r="F345" s="727" t="s">
        <v>1518</v>
      </c>
      <c r="G345" s="727" t="s">
        <v>1519</v>
      </c>
      <c r="H345" s="731">
        <v>5</v>
      </c>
      <c r="I345" s="731">
        <v>3290</v>
      </c>
      <c r="J345" s="727">
        <v>0.34508076358296624</v>
      </c>
      <c r="K345" s="727">
        <v>658</v>
      </c>
      <c r="L345" s="731">
        <v>14</v>
      </c>
      <c r="M345" s="731">
        <v>9534</v>
      </c>
      <c r="N345" s="727">
        <v>1</v>
      </c>
      <c r="O345" s="727">
        <v>681</v>
      </c>
      <c r="P345" s="731">
        <v>22</v>
      </c>
      <c r="Q345" s="731">
        <v>15004</v>
      </c>
      <c r="R345" s="745">
        <v>1.5737361023704637</v>
      </c>
      <c r="S345" s="732">
        <v>682</v>
      </c>
    </row>
    <row r="346" spans="1:19" ht="14.4" customHeight="1" x14ac:dyDescent="0.3">
      <c r="A346" s="726" t="s">
        <v>1423</v>
      </c>
      <c r="B346" s="727" t="s">
        <v>1424</v>
      </c>
      <c r="C346" s="727" t="s">
        <v>552</v>
      </c>
      <c r="D346" s="727" t="s">
        <v>794</v>
      </c>
      <c r="E346" s="727" t="s">
        <v>1486</v>
      </c>
      <c r="F346" s="727" t="s">
        <v>1520</v>
      </c>
      <c r="G346" s="727" t="s">
        <v>1521</v>
      </c>
      <c r="H346" s="731">
        <v>8</v>
      </c>
      <c r="I346" s="731">
        <v>5512</v>
      </c>
      <c r="J346" s="727">
        <v>0.69984763839512443</v>
      </c>
      <c r="K346" s="727">
        <v>689</v>
      </c>
      <c r="L346" s="731">
        <v>11</v>
      </c>
      <c r="M346" s="731">
        <v>7876</v>
      </c>
      <c r="N346" s="727">
        <v>1</v>
      </c>
      <c r="O346" s="727">
        <v>716</v>
      </c>
      <c r="P346" s="731">
        <v>5</v>
      </c>
      <c r="Q346" s="731">
        <v>3585</v>
      </c>
      <c r="R346" s="745">
        <v>0.45518029456576942</v>
      </c>
      <c r="S346" s="732">
        <v>717</v>
      </c>
    </row>
    <row r="347" spans="1:19" ht="14.4" customHeight="1" x14ac:dyDescent="0.3">
      <c r="A347" s="726" t="s">
        <v>1423</v>
      </c>
      <c r="B347" s="727" t="s">
        <v>1424</v>
      </c>
      <c r="C347" s="727" t="s">
        <v>552</v>
      </c>
      <c r="D347" s="727" t="s">
        <v>794</v>
      </c>
      <c r="E347" s="727" t="s">
        <v>1486</v>
      </c>
      <c r="F347" s="727" t="s">
        <v>1522</v>
      </c>
      <c r="G347" s="727" t="s">
        <v>1523</v>
      </c>
      <c r="H347" s="731"/>
      <c r="I347" s="731"/>
      <c r="J347" s="727"/>
      <c r="K347" s="727"/>
      <c r="L347" s="731">
        <v>1</v>
      </c>
      <c r="M347" s="731">
        <v>2637</v>
      </c>
      <c r="N347" s="727">
        <v>1</v>
      </c>
      <c r="O347" s="727">
        <v>2637</v>
      </c>
      <c r="P347" s="731">
        <v>8</v>
      </c>
      <c r="Q347" s="731">
        <v>21104</v>
      </c>
      <c r="R347" s="745">
        <v>8.0030337504740228</v>
      </c>
      <c r="S347" s="732">
        <v>2638</v>
      </c>
    </row>
    <row r="348" spans="1:19" ht="14.4" customHeight="1" x14ac:dyDescent="0.3">
      <c r="A348" s="726" t="s">
        <v>1423</v>
      </c>
      <c r="B348" s="727" t="s">
        <v>1424</v>
      </c>
      <c r="C348" s="727" t="s">
        <v>552</v>
      </c>
      <c r="D348" s="727" t="s">
        <v>794</v>
      </c>
      <c r="E348" s="727" t="s">
        <v>1486</v>
      </c>
      <c r="F348" s="727" t="s">
        <v>1524</v>
      </c>
      <c r="G348" s="727" t="s">
        <v>1525</v>
      </c>
      <c r="H348" s="731">
        <v>541</v>
      </c>
      <c r="I348" s="731">
        <v>953242</v>
      </c>
      <c r="J348" s="727">
        <v>0.8823047019622362</v>
      </c>
      <c r="K348" s="727">
        <v>1762</v>
      </c>
      <c r="L348" s="731">
        <v>592</v>
      </c>
      <c r="M348" s="731">
        <v>1080400</v>
      </c>
      <c r="N348" s="727">
        <v>1</v>
      </c>
      <c r="O348" s="727">
        <v>1825</v>
      </c>
      <c r="P348" s="731">
        <v>605</v>
      </c>
      <c r="Q348" s="731">
        <v>1104125</v>
      </c>
      <c r="R348" s="745">
        <v>1.0219594594594594</v>
      </c>
      <c r="S348" s="732">
        <v>1825</v>
      </c>
    </row>
    <row r="349" spans="1:19" ht="14.4" customHeight="1" x14ac:dyDescent="0.3">
      <c r="A349" s="726" t="s">
        <v>1423</v>
      </c>
      <c r="B349" s="727" t="s">
        <v>1424</v>
      </c>
      <c r="C349" s="727" t="s">
        <v>552</v>
      </c>
      <c r="D349" s="727" t="s">
        <v>794</v>
      </c>
      <c r="E349" s="727" t="s">
        <v>1486</v>
      </c>
      <c r="F349" s="727" t="s">
        <v>1526</v>
      </c>
      <c r="G349" s="727" t="s">
        <v>1527</v>
      </c>
      <c r="H349" s="731">
        <v>116</v>
      </c>
      <c r="I349" s="731">
        <v>47908</v>
      </c>
      <c r="J349" s="727">
        <v>0.78093468303258518</v>
      </c>
      <c r="K349" s="727">
        <v>413</v>
      </c>
      <c r="L349" s="731">
        <v>143</v>
      </c>
      <c r="M349" s="731">
        <v>61347</v>
      </c>
      <c r="N349" s="727">
        <v>1</v>
      </c>
      <c r="O349" s="727">
        <v>429</v>
      </c>
      <c r="P349" s="731">
        <v>135</v>
      </c>
      <c r="Q349" s="731">
        <v>57915</v>
      </c>
      <c r="R349" s="745">
        <v>0.94405594405594406</v>
      </c>
      <c r="S349" s="732">
        <v>429</v>
      </c>
    </row>
    <row r="350" spans="1:19" ht="14.4" customHeight="1" x14ac:dyDescent="0.3">
      <c r="A350" s="726" t="s">
        <v>1423</v>
      </c>
      <c r="B350" s="727" t="s">
        <v>1424</v>
      </c>
      <c r="C350" s="727" t="s">
        <v>552</v>
      </c>
      <c r="D350" s="727" t="s">
        <v>794</v>
      </c>
      <c r="E350" s="727" t="s">
        <v>1486</v>
      </c>
      <c r="F350" s="727" t="s">
        <v>1528</v>
      </c>
      <c r="G350" s="727" t="s">
        <v>1529</v>
      </c>
      <c r="H350" s="731">
        <v>2</v>
      </c>
      <c r="I350" s="731">
        <v>6910</v>
      </c>
      <c r="J350" s="727">
        <v>8.9281099798439192E-2</v>
      </c>
      <c r="K350" s="727">
        <v>3455</v>
      </c>
      <c r="L350" s="731">
        <v>22</v>
      </c>
      <c r="M350" s="731">
        <v>77396</v>
      </c>
      <c r="N350" s="727">
        <v>1</v>
      </c>
      <c r="O350" s="727">
        <v>3518</v>
      </c>
      <c r="P350" s="731">
        <v>11</v>
      </c>
      <c r="Q350" s="731">
        <v>38720</v>
      </c>
      <c r="R350" s="745">
        <v>0.50028425241614549</v>
      </c>
      <c r="S350" s="732">
        <v>3520</v>
      </c>
    </row>
    <row r="351" spans="1:19" ht="14.4" customHeight="1" x14ac:dyDescent="0.3">
      <c r="A351" s="726" t="s">
        <v>1423</v>
      </c>
      <c r="B351" s="727" t="s">
        <v>1424</v>
      </c>
      <c r="C351" s="727" t="s">
        <v>552</v>
      </c>
      <c r="D351" s="727" t="s">
        <v>794</v>
      </c>
      <c r="E351" s="727" t="s">
        <v>1486</v>
      </c>
      <c r="F351" s="727" t="s">
        <v>1532</v>
      </c>
      <c r="G351" s="727" t="s">
        <v>1533</v>
      </c>
      <c r="H351" s="731">
        <v>62</v>
      </c>
      <c r="I351" s="731">
        <v>2066.67</v>
      </c>
      <c r="J351" s="727">
        <v>0.2137935957197212</v>
      </c>
      <c r="K351" s="727">
        <v>33.333387096774196</v>
      </c>
      <c r="L351" s="731">
        <v>290</v>
      </c>
      <c r="M351" s="731">
        <v>9666.66</v>
      </c>
      <c r="N351" s="727">
        <v>1</v>
      </c>
      <c r="O351" s="727">
        <v>33.333310344827588</v>
      </c>
      <c r="P351" s="731">
        <v>231</v>
      </c>
      <c r="Q351" s="731">
        <v>7699.99</v>
      </c>
      <c r="R351" s="745">
        <v>0.79655123900085445</v>
      </c>
      <c r="S351" s="732">
        <v>33.333290043290042</v>
      </c>
    </row>
    <row r="352" spans="1:19" ht="14.4" customHeight="1" x14ac:dyDescent="0.3">
      <c r="A352" s="726" t="s">
        <v>1423</v>
      </c>
      <c r="B352" s="727" t="s">
        <v>1424</v>
      </c>
      <c r="C352" s="727" t="s">
        <v>552</v>
      </c>
      <c r="D352" s="727" t="s">
        <v>794</v>
      </c>
      <c r="E352" s="727" t="s">
        <v>1486</v>
      </c>
      <c r="F352" s="727" t="s">
        <v>1534</v>
      </c>
      <c r="G352" s="727" t="s">
        <v>1535</v>
      </c>
      <c r="H352" s="731">
        <v>320</v>
      </c>
      <c r="I352" s="731">
        <v>11520</v>
      </c>
      <c r="J352" s="727">
        <v>1.1199688897530624</v>
      </c>
      <c r="K352" s="727">
        <v>36</v>
      </c>
      <c r="L352" s="731">
        <v>278</v>
      </c>
      <c r="M352" s="731">
        <v>10286</v>
      </c>
      <c r="N352" s="727">
        <v>1</v>
      </c>
      <c r="O352" s="727">
        <v>37</v>
      </c>
      <c r="P352" s="731">
        <v>232</v>
      </c>
      <c r="Q352" s="731">
        <v>8584</v>
      </c>
      <c r="R352" s="745">
        <v>0.83453237410071945</v>
      </c>
      <c r="S352" s="732">
        <v>37</v>
      </c>
    </row>
    <row r="353" spans="1:19" ht="14.4" customHeight="1" x14ac:dyDescent="0.3">
      <c r="A353" s="726" t="s">
        <v>1423</v>
      </c>
      <c r="B353" s="727" t="s">
        <v>1424</v>
      </c>
      <c r="C353" s="727" t="s">
        <v>552</v>
      </c>
      <c r="D353" s="727" t="s">
        <v>794</v>
      </c>
      <c r="E353" s="727" t="s">
        <v>1486</v>
      </c>
      <c r="F353" s="727" t="s">
        <v>1536</v>
      </c>
      <c r="G353" s="727" t="s">
        <v>1537</v>
      </c>
      <c r="H353" s="731">
        <v>47</v>
      </c>
      <c r="I353" s="731">
        <v>27542</v>
      </c>
      <c r="J353" s="727">
        <v>0.64607084212995547</v>
      </c>
      <c r="K353" s="727">
        <v>586</v>
      </c>
      <c r="L353" s="731">
        <v>70</v>
      </c>
      <c r="M353" s="731">
        <v>42630</v>
      </c>
      <c r="N353" s="727">
        <v>1</v>
      </c>
      <c r="O353" s="727">
        <v>609</v>
      </c>
      <c r="P353" s="731">
        <v>47</v>
      </c>
      <c r="Q353" s="731">
        <v>28670</v>
      </c>
      <c r="R353" s="745">
        <v>0.67253108139807649</v>
      </c>
      <c r="S353" s="732">
        <v>610</v>
      </c>
    </row>
    <row r="354" spans="1:19" ht="14.4" customHeight="1" x14ac:dyDescent="0.3">
      <c r="A354" s="726" t="s">
        <v>1423</v>
      </c>
      <c r="B354" s="727" t="s">
        <v>1424</v>
      </c>
      <c r="C354" s="727" t="s">
        <v>552</v>
      </c>
      <c r="D354" s="727" t="s">
        <v>794</v>
      </c>
      <c r="E354" s="727" t="s">
        <v>1486</v>
      </c>
      <c r="F354" s="727" t="s">
        <v>1538</v>
      </c>
      <c r="G354" s="727" t="s">
        <v>1539</v>
      </c>
      <c r="H354" s="731">
        <v>1</v>
      </c>
      <c r="I354" s="731">
        <v>1965</v>
      </c>
      <c r="J354" s="727"/>
      <c r="K354" s="727">
        <v>1965</v>
      </c>
      <c r="L354" s="731"/>
      <c r="M354" s="731"/>
      <c r="N354" s="727"/>
      <c r="O354" s="727"/>
      <c r="P354" s="731"/>
      <c r="Q354" s="731"/>
      <c r="R354" s="745"/>
      <c r="S354" s="732"/>
    </row>
    <row r="355" spans="1:19" ht="14.4" customHeight="1" x14ac:dyDescent="0.3">
      <c r="A355" s="726" t="s">
        <v>1423</v>
      </c>
      <c r="B355" s="727" t="s">
        <v>1424</v>
      </c>
      <c r="C355" s="727" t="s">
        <v>552</v>
      </c>
      <c r="D355" s="727" t="s">
        <v>794</v>
      </c>
      <c r="E355" s="727" t="s">
        <v>1486</v>
      </c>
      <c r="F355" s="727" t="s">
        <v>1540</v>
      </c>
      <c r="G355" s="727" t="s">
        <v>1541</v>
      </c>
      <c r="H355" s="731">
        <v>17</v>
      </c>
      <c r="I355" s="731">
        <v>7157</v>
      </c>
      <c r="J355" s="727">
        <v>1.3647978642257819</v>
      </c>
      <c r="K355" s="727">
        <v>421</v>
      </c>
      <c r="L355" s="731">
        <v>12</v>
      </c>
      <c r="M355" s="731">
        <v>5244</v>
      </c>
      <c r="N355" s="727">
        <v>1</v>
      </c>
      <c r="O355" s="727">
        <v>437</v>
      </c>
      <c r="P355" s="731">
        <v>18</v>
      </c>
      <c r="Q355" s="731">
        <v>7866</v>
      </c>
      <c r="R355" s="745">
        <v>1.5</v>
      </c>
      <c r="S355" s="732">
        <v>437</v>
      </c>
    </row>
    <row r="356" spans="1:19" ht="14.4" customHeight="1" x14ac:dyDescent="0.3">
      <c r="A356" s="726" t="s">
        <v>1423</v>
      </c>
      <c r="B356" s="727" t="s">
        <v>1424</v>
      </c>
      <c r="C356" s="727" t="s">
        <v>552</v>
      </c>
      <c r="D356" s="727" t="s">
        <v>794</v>
      </c>
      <c r="E356" s="727" t="s">
        <v>1486</v>
      </c>
      <c r="F356" s="727" t="s">
        <v>1544</v>
      </c>
      <c r="G356" s="727" t="s">
        <v>1545</v>
      </c>
      <c r="H356" s="731">
        <v>190</v>
      </c>
      <c r="I356" s="731">
        <v>245860</v>
      </c>
      <c r="J356" s="727">
        <v>0.98496867137797861</v>
      </c>
      <c r="K356" s="727">
        <v>1294</v>
      </c>
      <c r="L356" s="731">
        <v>186</v>
      </c>
      <c r="M356" s="731">
        <v>249612</v>
      </c>
      <c r="N356" s="727">
        <v>1</v>
      </c>
      <c r="O356" s="727">
        <v>1342</v>
      </c>
      <c r="P356" s="731">
        <v>206</v>
      </c>
      <c r="Q356" s="731">
        <v>276452</v>
      </c>
      <c r="R356" s="745">
        <v>1.10752688172043</v>
      </c>
      <c r="S356" s="732">
        <v>1342</v>
      </c>
    </row>
    <row r="357" spans="1:19" ht="14.4" customHeight="1" x14ac:dyDescent="0.3">
      <c r="A357" s="726" t="s">
        <v>1423</v>
      </c>
      <c r="B357" s="727" t="s">
        <v>1424</v>
      </c>
      <c r="C357" s="727" t="s">
        <v>552</v>
      </c>
      <c r="D357" s="727" t="s">
        <v>794</v>
      </c>
      <c r="E357" s="727" t="s">
        <v>1486</v>
      </c>
      <c r="F357" s="727" t="s">
        <v>1546</v>
      </c>
      <c r="G357" s="727" t="s">
        <v>1547</v>
      </c>
      <c r="H357" s="731">
        <v>9</v>
      </c>
      <c r="I357" s="731">
        <v>4410</v>
      </c>
      <c r="J357" s="727">
        <v>0.23416343652100038</v>
      </c>
      <c r="K357" s="727">
        <v>490</v>
      </c>
      <c r="L357" s="731">
        <v>37</v>
      </c>
      <c r="M357" s="731">
        <v>18833</v>
      </c>
      <c r="N357" s="727">
        <v>1</v>
      </c>
      <c r="O357" s="727">
        <v>509</v>
      </c>
      <c r="P357" s="731">
        <v>30</v>
      </c>
      <c r="Q357" s="731">
        <v>15270</v>
      </c>
      <c r="R357" s="745">
        <v>0.81081081081081086</v>
      </c>
      <c r="S357" s="732">
        <v>509</v>
      </c>
    </row>
    <row r="358" spans="1:19" ht="14.4" customHeight="1" x14ac:dyDescent="0.3">
      <c r="A358" s="726" t="s">
        <v>1423</v>
      </c>
      <c r="B358" s="727" t="s">
        <v>1424</v>
      </c>
      <c r="C358" s="727" t="s">
        <v>552</v>
      </c>
      <c r="D358" s="727" t="s">
        <v>794</v>
      </c>
      <c r="E358" s="727" t="s">
        <v>1486</v>
      </c>
      <c r="F358" s="727" t="s">
        <v>1548</v>
      </c>
      <c r="G358" s="727" t="s">
        <v>1549</v>
      </c>
      <c r="H358" s="731">
        <v>18</v>
      </c>
      <c r="I358" s="731">
        <v>40644</v>
      </c>
      <c r="J358" s="727">
        <v>1.3424051260032368</v>
      </c>
      <c r="K358" s="727">
        <v>2258</v>
      </c>
      <c r="L358" s="731">
        <v>13</v>
      </c>
      <c r="M358" s="731">
        <v>30277</v>
      </c>
      <c r="N358" s="727">
        <v>1</v>
      </c>
      <c r="O358" s="727">
        <v>2329</v>
      </c>
      <c r="P358" s="731">
        <v>4</v>
      </c>
      <c r="Q358" s="731">
        <v>9320</v>
      </c>
      <c r="R358" s="745">
        <v>0.30782442117779174</v>
      </c>
      <c r="S358" s="732">
        <v>2330</v>
      </c>
    </row>
    <row r="359" spans="1:19" ht="14.4" customHeight="1" x14ac:dyDescent="0.3">
      <c r="A359" s="726" t="s">
        <v>1423</v>
      </c>
      <c r="B359" s="727" t="s">
        <v>1424</v>
      </c>
      <c r="C359" s="727" t="s">
        <v>552</v>
      </c>
      <c r="D359" s="727" t="s">
        <v>794</v>
      </c>
      <c r="E359" s="727" t="s">
        <v>1486</v>
      </c>
      <c r="F359" s="727" t="s">
        <v>1550</v>
      </c>
      <c r="G359" s="727" t="s">
        <v>1551</v>
      </c>
      <c r="H359" s="731">
        <v>7</v>
      </c>
      <c r="I359" s="731">
        <v>17857</v>
      </c>
      <c r="J359" s="727">
        <v>1.1252047889098928</v>
      </c>
      <c r="K359" s="727">
        <v>2551</v>
      </c>
      <c r="L359" s="731">
        <v>6</v>
      </c>
      <c r="M359" s="731">
        <v>15870</v>
      </c>
      <c r="N359" s="727">
        <v>1</v>
      </c>
      <c r="O359" s="727">
        <v>2645</v>
      </c>
      <c r="P359" s="731">
        <v>2</v>
      </c>
      <c r="Q359" s="731">
        <v>5292</v>
      </c>
      <c r="R359" s="745">
        <v>0.33345935727788278</v>
      </c>
      <c r="S359" s="732">
        <v>2646</v>
      </c>
    </row>
    <row r="360" spans="1:19" ht="14.4" customHeight="1" x14ac:dyDescent="0.3">
      <c r="A360" s="726" t="s">
        <v>1423</v>
      </c>
      <c r="B360" s="727" t="s">
        <v>1424</v>
      </c>
      <c r="C360" s="727" t="s">
        <v>552</v>
      </c>
      <c r="D360" s="727" t="s">
        <v>794</v>
      </c>
      <c r="E360" s="727" t="s">
        <v>1486</v>
      </c>
      <c r="F360" s="727" t="s">
        <v>1552</v>
      </c>
      <c r="G360" s="727" t="s">
        <v>1553</v>
      </c>
      <c r="H360" s="731">
        <v>15</v>
      </c>
      <c r="I360" s="731">
        <v>4965</v>
      </c>
      <c r="J360" s="727">
        <v>1.2750385208012327</v>
      </c>
      <c r="K360" s="727">
        <v>331</v>
      </c>
      <c r="L360" s="731">
        <v>11</v>
      </c>
      <c r="M360" s="731">
        <v>3894</v>
      </c>
      <c r="N360" s="727">
        <v>1</v>
      </c>
      <c r="O360" s="727">
        <v>354</v>
      </c>
      <c r="P360" s="731">
        <v>15</v>
      </c>
      <c r="Q360" s="731">
        <v>5325</v>
      </c>
      <c r="R360" s="745">
        <v>1.3674884437596302</v>
      </c>
      <c r="S360" s="732">
        <v>355</v>
      </c>
    </row>
    <row r="361" spans="1:19" ht="14.4" customHeight="1" x14ac:dyDescent="0.3">
      <c r="A361" s="726" t="s">
        <v>1423</v>
      </c>
      <c r="B361" s="727" t="s">
        <v>1424</v>
      </c>
      <c r="C361" s="727" t="s">
        <v>552</v>
      </c>
      <c r="D361" s="727" t="s">
        <v>794</v>
      </c>
      <c r="E361" s="727" t="s">
        <v>1486</v>
      </c>
      <c r="F361" s="727" t="s">
        <v>1554</v>
      </c>
      <c r="G361" s="727" t="s">
        <v>1555</v>
      </c>
      <c r="H361" s="731"/>
      <c r="I361" s="731"/>
      <c r="J361" s="727"/>
      <c r="K361" s="727"/>
      <c r="L361" s="731">
        <v>1</v>
      </c>
      <c r="M361" s="731">
        <v>195</v>
      </c>
      <c r="N361" s="727">
        <v>1</v>
      </c>
      <c r="O361" s="727">
        <v>195</v>
      </c>
      <c r="P361" s="731"/>
      <c r="Q361" s="731"/>
      <c r="R361" s="745"/>
      <c r="S361" s="732"/>
    </row>
    <row r="362" spans="1:19" ht="14.4" customHeight="1" x14ac:dyDescent="0.3">
      <c r="A362" s="726" t="s">
        <v>1423</v>
      </c>
      <c r="B362" s="727" t="s">
        <v>1424</v>
      </c>
      <c r="C362" s="727" t="s">
        <v>552</v>
      </c>
      <c r="D362" s="727" t="s">
        <v>794</v>
      </c>
      <c r="E362" s="727" t="s">
        <v>1486</v>
      </c>
      <c r="F362" s="727" t="s">
        <v>1556</v>
      </c>
      <c r="G362" s="727" t="s">
        <v>1557</v>
      </c>
      <c r="H362" s="731">
        <v>2</v>
      </c>
      <c r="I362" s="731">
        <v>2018</v>
      </c>
      <c r="J362" s="727">
        <v>1.9516441005802707</v>
      </c>
      <c r="K362" s="727">
        <v>1009</v>
      </c>
      <c r="L362" s="731">
        <v>1</v>
      </c>
      <c r="M362" s="731">
        <v>1034</v>
      </c>
      <c r="N362" s="727">
        <v>1</v>
      </c>
      <c r="O362" s="727">
        <v>1034</v>
      </c>
      <c r="P362" s="731">
        <v>3</v>
      </c>
      <c r="Q362" s="731">
        <v>3108</v>
      </c>
      <c r="R362" s="745">
        <v>3.0058027079303673</v>
      </c>
      <c r="S362" s="732">
        <v>1036</v>
      </c>
    </row>
    <row r="363" spans="1:19" ht="14.4" customHeight="1" x14ac:dyDescent="0.3">
      <c r="A363" s="726" t="s">
        <v>1423</v>
      </c>
      <c r="B363" s="727" t="s">
        <v>1424</v>
      </c>
      <c r="C363" s="727" t="s">
        <v>552</v>
      </c>
      <c r="D363" s="727" t="s">
        <v>794</v>
      </c>
      <c r="E363" s="727" t="s">
        <v>1486</v>
      </c>
      <c r="F363" s="727" t="s">
        <v>1558</v>
      </c>
      <c r="G363" s="727" t="s">
        <v>1559</v>
      </c>
      <c r="H363" s="731"/>
      <c r="I363" s="731"/>
      <c r="J363" s="727"/>
      <c r="K363" s="727"/>
      <c r="L363" s="731">
        <v>1</v>
      </c>
      <c r="M363" s="731">
        <v>525</v>
      </c>
      <c r="N363" s="727">
        <v>1</v>
      </c>
      <c r="O363" s="727">
        <v>525</v>
      </c>
      <c r="P363" s="731"/>
      <c r="Q363" s="731"/>
      <c r="R363" s="745"/>
      <c r="S363" s="732"/>
    </row>
    <row r="364" spans="1:19" ht="14.4" customHeight="1" x14ac:dyDescent="0.3">
      <c r="A364" s="726" t="s">
        <v>1423</v>
      </c>
      <c r="B364" s="727" t="s">
        <v>1424</v>
      </c>
      <c r="C364" s="727" t="s">
        <v>552</v>
      </c>
      <c r="D364" s="727" t="s">
        <v>794</v>
      </c>
      <c r="E364" s="727" t="s">
        <v>1486</v>
      </c>
      <c r="F364" s="727" t="s">
        <v>1560</v>
      </c>
      <c r="G364" s="727" t="s">
        <v>1561</v>
      </c>
      <c r="H364" s="731">
        <v>3</v>
      </c>
      <c r="I364" s="731">
        <v>402</v>
      </c>
      <c r="J364" s="727">
        <v>2.8309859154929575</v>
      </c>
      <c r="K364" s="727">
        <v>134</v>
      </c>
      <c r="L364" s="731">
        <v>1</v>
      </c>
      <c r="M364" s="731">
        <v>142</v>
      </c>
      <c r="N364" s="727">
        <v>1</v>
      </c>
      <c r="O364" s="727">
        <v>142</v>
      </c>
      <c r="P364" s="731"/>
      <c r="Q364" s="731"/>
      <c r="R364" s="745"/>
      <c r="S364" s="732"/>
    </row>
    <row r="365" spans="1:19" ht="14.4" customHeight="1" x14ac:dyDescent="0.3">
      <c r="A365" s="726" t="s">
        <v>1423</v>
      </c>
      <c r="B365" s="727" t="s">
        <v>1424</v>
      </c>
      <c r="C365" s="727" t="s">
        <v>552</v>
      </c>
      <c r="D365" s="727" t="s">
        <v>794</v>
      </c>
      <c r="E365" s="727" t="s">
        <v>1486</v>
      </c>
      <c r="F365" s="727" t="s">
        <v>1564</v>
      </c>
      <c r="G365" s="727" t="s">
        <v>1565</v>
      </c>
      <c r="H365" s="731">
        <v>0</v>
      </c>
      <c r="I365" s="731">
        <v>0</v>
      </c>
      <c r="J365" s="727"/>
      <c r="K365" s="727"/>
      <c r="L365" s="731"/>
      <c r="M365" s="731"/>
      <c r="N365" s="727"/>
      <c r="O365" s="727"/>
      <c r="P365" s="731"/>
      <c r="Q365" s="731"/>
      <c r="R365" s="745"/>
      <c r="S365" s="732"/>
    </row>
    <row r="366" spans="1:19" ht="14.4" customHeight="1" x14ac:dyDescent="0.3">
      <c r="A366" s="726" t="s">
        <v>1423</v>
      </c>
      <c r="B366" s="727" t="s">
        <v>1424</v>
      </c>
      <c r="C366" s="727" t="s">
        <v>552</v>
      </c>
      <c r="D366" s="727" t="s">
        <v>794</v>
      </c>
      <c r="E366" s="727" t="s">
        <v>1486</v>
      </c>
      <c r="F366" s="727" t="s">
        <v>1566</v>
      </c>
      <c r="G366" s="727" t="s">
        <v>1567</v>
      </c>
      <c r="H366" s="731"/>
      <c r="I366" s="731"/>
      <c r="J366" s="727"/>
      <c r="K366" s="727"/>
      <c r="L366" s="731">
        <v>13</v>
      </c>
      <c r="M366" s="731">
        <v>9334</v>
      </c>
      <c r="N366" s="727">
        <v>1</v>
      </c>
      <c r="O366" s="727">
        <v>718</v>
      </c>
      <c r="P366" s="731">
        <v>11</v>
      </c>
      <c r="Q366" s="731">
        <v>7909</v>
      </c>
      <c r="R366" s="745">
        <v>0.84733233340475678</v>
      </c>
      <c r="S366" s="732">
        <v>719</v>
      </c>
    </row>
    <row r="367" spans="1:19" ht="14.4" customHeight="1" x14ac:dyDescent="0.3">
      <c r="A367" s="726" t="s">
        <v>1423</v>
      </c>
      <c r="B367" s="727" t="s">
        <v>1424</v>
      </c>
      <c r="C367" s="727" t="s">
        <v>552</v>
      </c>
      <c r="D367" s="727" t="s">
        <v>1421</v>
      </c>
      <c r="E367" s="727" t="s">
        <v>1486</v>
      </c>
      <c r="F367" s="727" t="s">
        <v>1487</v>
      </c>
      <c r="G367" s="727" t="s">
        <v>1488</v>
      </c>
      <c r="H367" s="731">
        <v>10</v>
      </c>
      <c r="I367" s="731">
        <v>350</v>
      </c>
      <c r="J367" s="727">
        <v>3.1531531531531534</v>
      </c>
      <c r="K367" s="727">
        <v>35</v>
      </c>
      <c r="L367" s="731">
        <v>3</v>
      </c>
      <c r="M367" s="731">
        <v>111</v>
      </c>
      <c r="N367" s="727">
        <v>1</v>
      </c>
      <c r="O367" s="727">
        <v>37</v>
      </c>
      <c r="P367" s="731"/>
      <c r="Q367" s="731"/>
      <c r="R367" s="745"/>
      <c r="S367" s="732"/>
    </row>
    <row r="368" spans="1:19" ht="14.4" customHeight="1" x14ac:dyDescent="0.3">
      <c r="A368" s="726" t="s">
        <v>1423</v>
      </c>
      <c r="B368" s="727" t="s">
        <v>1424</v>
      </c>
      <c r="C368" s="727" t="s">
        <v>552</v>
      </c>
      <c r="D368" s="727" t="s">
        <v>796</v>
      </c>
      <c r="E368" s="727" t="s">
        <v>1428</v>
      </c>
      <c r="F368" s="727" t="s">
        <v>1431</v>
      </c>
      <c r="G368" s="727" t="s">
        <v>1432</v>
      </c>
      <c r="H368" s="731"/>
      <c r="I368" s="731"/>
      <c r="J368" s="727"/>
      <c r="K368" s="727"/>
      <c r="L368" s="731"/>
      <c r="M368" s="731"/>
      <c r="N368" s="727"/>
      <c r="O368" s="727"/>
      <c r="P368" s="731">
        <v>430</v>
      </c>
      <c r="Q368" s="731">
        <v>1113.7</v>
      </c>
      <c r="R368" s="745"/>
      <c r="S368" s="732">
        <v>2.5900000000000003</v>
      </c>
    </row>
    <row r="369" spans="1:19" ht="14.4" customHeight="1" x14ac:dyDescent="0.3">
      <c r="A369" s="726" t="s">
        <v>1423</v>
      </c>
      <c r="B369" s="727" t="s">
        <v>1424</v>
      </c>
      <c r="C369" s="727" t="s">
        <v>552</v>
      </c>
      <c r="D369" s="727" t="s">
        <v>796</v>
      </c>
      <c r="E369" s="727" t="s">
        <v>1428</v>
      </c>
      <c r="F369" s="727" t="s">
        <v>1441</v>
      </c>
      <c r="G369" s="727" t="s">
        <v>1442</v>
      </c>
      <c r="H369" s="731"/>
      <c r="I369" s="731"/>
      <c r="J369" s="727"/>
      <c r="K369" s="727"/>
      <c r="L369" s="731"/>
      <c r="M369" s="731"/>
      <c r="N369" s="727"/>
      <c r="O369" s="727"/>
      <c r="P369" s="731">
        <v>140</v>
      </c>
      <c r="Q369" s="731">
        <v>1279.5999999999999</v>
      </c>
      <c r="R369" s="745"/>
      <c r="S369" s="732">
        <v>9.1399999999999988</v>
      </c>
    </row>
    <row r="370" spans="1:19" ht="14.4" customHeight="1" x14ac:dyDescent="0.3">
      <c r="A370" s="726" t="s">
        <v>1423</v>
      </c>
      <c r="B370" s="727" t="s">
        <v>1424</v>
      </c>
      <c r="C370" s="727" t="s">
        <v>552</v>
      </c>
      <c r="D370" s="727" t="s">
        <v>796</v>
      </c>
      <c r="E370" s="727" t="s">
        <v>1428</v>
      </c>
      <c r="F370" s="727" t="s">
        <v>1463</v>
      </c>
      <c r="G370" s="727" t="s">
        <v>1464</v>
      </c>
      <c r="H370" s="731"/>
      <c r="I370" s="731"/>
      <c r="J370" s="727"/>
      <c r="K370" s="727"/>
      <c r="L370" s="731"/>
      <c r="M370" s="731"/>
      <c r="N370" s="727"/>
      <c r="O370" s="727"/>
      <c r="P370" s="731">
        <v>1989</v>
      </c>
      <c r="Q370" s="731">
        <v>7498.53</v>
      </c>
      <c r="R370" s="745"/>
      <c r="S370" s="732">
        <v>3.77</v>
      </c>
    </row>
    <row r="371" spans="1:19" ht="14.4" customHeight="1" x14ac:dyDescent="0.3">
      <c r="A371" s="726" t="s">
        <v>1423</v>
      </c>
      <c r="B371" s="727" t="s">
        <v>1424</v>
      </c>
      <c r="C371" s="727" t="s">
        <v>552</v>
      </c>
      <c r="D371" s="727" t="s">
        <v>796</v>
      </c>
      <c r="E371" s="727" t="s">
        <v>1428</v>
      </c>
      <c r="F371" s="727" t="s">
        <v>1473</v>
      </c>
      <c r="G371" s="727" t="s">
        <v>1474</v>
      </c>
      <c r="H371" s="731"/>
      <c r="I371" s="731"/>
      <c r="J371" s="727"/>
      <c r="K371" s="727"/>
      <c r="L371" s="731">
        <v>200</v>
      </c>
      <c r="M371" s="731">
        <v>4022</v>
      </c>
      <c r="N371" s="727">
        <v>1</v>
      </c>
      <c r="O371" s="727">
        <v>20.11</v>
      </c>
      <c r="P371" s="731">
        <v>1100</v>
      </c>
      <c r="Q371" s="731">
        <v>22242</v>
      </c>
      <c r="R371" s="745">
        <v>5.5300845350571857</v>
      </c>
      <c r="S371" s="732">
        <v>20.22</v>
      </c>
    </row>
    <row r="372" spans="1:19" ht="14.4" customHeight="1" x14ac:dyDescent="0.3">
      <c r="A372" s="726" t="s">
        <v>1423</v>
      </c>
      <c r="B372" s="727" t="s">
        <v>1424</v>
      </c>
      <c r="C372" s="727" t="s">
        <v>552</v>
      </c>
      <c r="D372" s="727" t="s">
        <v>796</v>
      </c>
      <c r="E372" s="727" t="s">
        <v>1486</v>
      </c>
      <c r="F372" s="727" t="s">
        <v>1487</v>
      </c>
      <c r="G372" s="727" t="s">
        <v>1488</v>
      </c>
      <c r="H372" s="731">
        <v>1</v>
      </c>
      <c r="I372" s="731">
        <v>35</v>
      </c>
      <c r="J372" s="727">
        <v>8.5995085995085999E-2</v>
      </c>
      <c r="K372" s="727">
        <v>35</v>
      </c>
      <c r="L372" s="731">
        <v>11</v>
      </c>
      <c r="M372" s="731">
        <v>407</v>
      </c>
      <c r="N372" s="727">
        <v>1</v>
      </c>
      <c r="O372" s="727">
        <v>37</v>
      </c>
      <c r="P372" s="731">
        <v>5</v>
      </c>
      <c r="Q372" s="731">
        <v>185</v>
      </c>
      <c r="R372" s="745">
        <v>0.45454545454545453</v>
      </c>
      <c r="S372" s="732">
        <v>37</v>
      </c>
    </row>
    <row r="373" spans="1:19" ht="14.4" customHeight="1" x14ac:dyDescent="0.3">
      <c r="A373" s="726" t="s">
        <v>1423</v>
      </c>
      <c r="B373" s="727" t="s">
        <v>1424</v>
      </c>
      <c r="C373" s="727" t="s">
        <v>552</v>
      </c>
      <c r="D373" s="727" t="s">
        <v>796</v>
      </c>
      <c r="E373" s="727" t="s">
        <v>1486</v>
      </c>
      <c r="F373" s="727" t="s">
        <v>1491</v>
      </c>
      <c r="G373" s="727" t="s">
        <v>1492</v>
      </c>
      <c r="H373" s="731">
        <v>31</v>
      </c>
      <c r="I373" s="731">
        <v>5115</v>
      </c>
      <c r="J373" s="727">
        <v>0.21565899316974449</v>
      </c>
      <c r="K373" s="727">
        <v>165</v>
      </c>
      <c r="L373" s="731">
        <v>134</v>
      </c>
      <c r="M373" s="731">
        <v>23718</v>
      </c>
      <c r="N373" s="727">
        <v>1</v>
      </c>
      <c r="O373" s="727">
        <v>177</v>
      </c>
      <c r="P373" s="731">
        <v>247</v>
      </c>
      <c r="Q373" s="731">
        <v>43719</v>
      </c>
      <c r="R373" s="745">
        <v>1.8432835820895523</v>
      </c>
      <c r="S373" s="732">
        <v>177</v>
      </c>
    </row>
    <row r="374" spans="1:19" ht="14.4" customHeight="1" x14ac:dyDescent="0.3">
      <c r="A374" s="726" t="s">
        <v>1423</v>
      </c>
      <c r="B374" s="727" t="s">
        <v>1424</v>
      </c>
      <c r="C374" s="727" t="s">
        <v>552</v>
      </c>
      <c r="D374" s="727" t="s">
        <v>796</v>
      </c>
      <c r="E374" s="727" t="s">
        <v>1486</v>
      </c>
      <c r="F374" s="727" t="s">
        <v>1508</v>
      </c>
      <c r="G374" s="727" t="s">
        <v>1509</v>
      </c>
      <c r="H374" s="731"/>
      <c r="I374" s="731"/>
      <c r="J374" s="727"/>
      <c r="K374" s="727"/>
      <c r="L374" s="731"/>
      <c r="M374" s="731"/>
      <c r="N374" s="727"/>
      <c r="O374" s="727"/>
      <c r="P374" s="731">
        <v>1</v>
      </c>
      <c r="Q374" s="731">
        <v>1431</v>
      </c>
      <c r="R374" s="745"/>
      <c r="S374" s="732">
        <v>1431</v>
      </c>
    </row>
    <row r="375" spans="1:19" ht="14.4" customHeight="1" x14ac:dyDescent="0.3">
      <c r="A375" s="726" t="s">
        <v>1423</v>
      </c>
      <c r="B375" s="727" t="s">
        <v>1424</v>
      </c>
      <c r="C375" s="727" t="s">
        <v>552</v>
      </c>
      <c r="D375" s="727" t="s">
        <v>796</v>
      </c>
      <c r="E375" s="727" t="s">
        <v>1486</v>
      </c>
      <c r="F375" s="727" t="s">
        <v>1520</v>
      </c>
      <c r="G375" s="727" t="s">
        <v>1521</v>
      </c>
      <c r="H375" s="731"/>
      <c r="I375" s="731"/>
      <c r="J375" s="727"/>
      <c r="K375" s="727"/>
      <c r="L375" s="731">
        <v>1</v>
      </c>
      <c r="M375" s="731">
        <v>716</v>
      </c>
      <c r="N375" s="727">
        <v>1</v>
      </c>
      <c r="O375" s="727">
        <v>716</v>
      </c>
      <c r="P375" s="731">
        <v>2</v>
      </c>
      <c r="Q375" s="731">
        <v>1434</v>
      </c>
      <c r="R375" s="745">
        <v>2.0027932960893855</v>
      </c>
      <c r="S375" s="732">
        <v>717</v>
      </c>
    </row>
    <row r="376" spans="1:19" ht="14.4" customHeight="1" x14ac:dyDescent="0.3">
      <c r="A376" s="726" t="s">
        <v>1423</v>
      </c>
      <c r="B376" s="727" t="s">
        <v>1424</v>
      </c>
      <c r="C376" s="727" t="s">
        <v>552</v>
      </c>
      <c r="D376" s="727" t="s">
        <v>796</v>
      </c>
      <c r="E376" s="727" t="s">
        <v>1486</v>
      </c>
      <c r="F376" s="727" t="s">
        <v>1522</v>
      </c>
      <c r="G376" s="727" t="s">
        <v>1523</v>
      </c>
      <c r="H376" s="731"/>
      <c r="I376" s="731"/>
      <c r="J376" s="727"/>
      <c r="K376" s="727"/>
      <c r="L376" s="731"/>
      <c r="M376" s="731"/>
      <c r="N376" s="727"/>
      <c r="O376" s="727"/>
      <c r="P376" s="731">
        <v>1</v>
      </c>
      <c r="Q376" s="731">
        <v>2638</v>
      </c>
      <c r="R376" s="745"/>
      <c r="S376" s="732">
        <v>2638</v>
      </c>
    </row>
    <row r="377" spans="1:19" ht="14.4" customHeight="1" x14ac:dyDescent="0.3">
      <c r="A377" s="726" t="s">
        <v>1423</v>
      </c>
      <c r="B377" s="727" t="s">
        <v>1424</v>
      </c>
      <c r="C377" s="727" t="s">
        <v>552</v>
      </c>
      <c r="D377" s="727" t="s">
        <v>796</v>
      </c>
      <c r="E377" s="727" t="s">
        <v>1486</v>
      </c>
      <c r="F377" s="727" t="s">
        <v>1524</v>
      </c>
      <c r="G377" s="727" t="s">
        <v>1525</v>
      </c>
      <c r="H377" s="731"/>
      <c r="I377" s="731"/>
      <c r="J377" s="727"/>
      <c r="K377" s="727"/>
      <c r="L377" s="731"/>
      <c r="M377" s="731"/>
      <c r="N377" s="727"/>
      <c r="O377" s="727"/>
      <c r="P377" s="731">
        <v>8</v>
      </c>
      <c r="Q377" s="731">
        <v>14600</v>
      </c>
      <c r="R377" s="745"/>
      <c r="S377" s="732">
        <v>1825</v>
      </c>
    </row>
    <row r="378" spans="1:19" ht="14.4" customHeight="1" x14ac:dyDescent="0.3">
      <c r="A378" s="726" t="s">
        <v>1423</v>
      </c>
      <c r="B378" s="727" t="s">
        <v>1424</v>
      </c>
      <c r="C378" s="727" t="s">
        <v>552</v>
      </c>
      <c r="D378" s="727" t="s">
        <v>796</v>
      </c>
      <c r="E378" s="727" t="s">
        <v>1486</v>
      </c>
      <c r="F378" s="727" t="s">
        <v>1526</v>
      </c>
      <c r="G378" s="727" t="s">
        <v>1527</v>
      </c>
      <c r="H378" s="731"/>
      <c r="I378" s="731"/>
      <c r="J378" s="727"/>
      <c r="K378" s="727"/>
      <c r="L378" s="731"/>
      <c r="M378" s="731"/>
      <c r="N378" s="727"/>
      <c r="O378" s="727"/>
      <c r="P378" s="731">
        <v>1</v>
      </c>
      <c r="Q378" s="731">
        <v>429</v>
      </c>
      <c r="R378" s="745"/>
      <c r="S378" s="732">
        <v>429</v>
      </c>
    </row>
    <row r="379" spans="1:19" ht="14.4" customHeight="1" x14ac:dyDescent="0.3">
      <c r="A379" s="726" t="s">
        <v>1423</v>
      </c>
      <c r="B379" s="727" t="s">
        <v>1424</v>
      </c>
      <c r="C379" s="727" t="s">
        <v>552</v>
      </c>
      <c r="D379" s="727" t="s">
        <v>796</v>
      </c>
      <c r="E379" s="727" t="s">
        <v>1486</v>
      </c>
      <c r="F379" s="727" t="s">
        <v>1528</v>
      </c>
      <c r="G379" s="727" t="s">
        <v>1529</v>
      </c>
      <c r="H379" s="731"/>
      <c r="I379" s="731"/>
      <c r="J379" s="727"/>
      <c r="K379" s="727"/>
      <c r="L379" s="731"/>
      <c r="M379" s="731"/>
      <c r="N379" s="727"/>
      <c r="O379" s="727"/>
      <c r="P379" s="731">
        <v>7</v>
      </c>
      <c r="Q379" s="731">
        <v>24640</v>
      </c>
      <c r="R379" s="745"/>
      <c r="S379" s="732">
        <v>3520</v>
      </c>
    </row>
    <row r="380" spans="1:19" ht="14.4" customHeight="1" x14ac:dyDescent="0.3">
      <c r="A380" s="726" t="s">
        <v>1423</v>
      </c>
      <c r="B380" s="727" t="s">
        <v>1424</v>
      </c>
      <c r="C380" s="727" t="s">
        <v>552</v>
      </c>
      <c r="D380" s="727" t="s">
        <v>796</v>
      </c>
      <c r="E380" s="727" t="s">
        <v>1486</v>
      </c>
      <c r="F380" s="727" t="s">
        <v>1532</v>
      </c>
      <c r="G380" s="727" t="s">
        <v>1533</v>
      </c>
      <c r="H380" s="731"/>
      <c r="I380" s="731"/>
      <c r="J380" s="727"/>
      <c r="K380" s="727"/>
      <c r="L380" s="731">
        <v>135</v>
      </c>
      <c r="M380" s="731">
        <v>4500</v>
      </c>
      <c r="N380" s="727">
        <v>1</v>
      </c>
      <c r="O380" s="727">
        <v>33.333333333333336</v>
      </c>
      <c r="P380" s="731">
        <v>233</v>
      </c>
      <c r="Q380" s="731">
        <v>7766.67</v>
      </c>
      <c r="R380" s="745">
        <v>1.7259266666666666</v>
      </c>
      <c r="S380" s="732">
        <v>33.333347639484977</v>
      </c>
    </row>
    <row r="381" spans="1:19" ht="14.4" customHeight="1" x14ac:dyDescent="0.3">
      <c r="A381" s="726" t="s">
        <v>1423</v>
      </c>
      <c r="B381" s="727" t="s">
        <v>1424</v>
      </c>
      <c r="C381" s="727" t="s">
        <v>552</v>
      </c>
      <c r="D381" s="727" t="s">
        <v>796</v>
      </c>
      <c r="E381" s="727" t="s">
        <v>1486</v>
      </c>
      <c r="F381" s="727" t="s">
        <v>1534</v>
      </c>
      <c r="G381" s="727" t="s">
        <v>1535</v>
      </c>
      <c r="H381" s="731">
        <v>31</v>
      </c>
      <c r="I381" s="731">
        <v>1116</v>
      </c>
      <c r="J381" s="727">
        <v>0.22509076240419523</v>
      </c>
      <c r="K381" s="727">
        <v>36</v>
      </c>
      <c r="L381" s="731">
        <v>134</v>
      </c>
      <c r="M381" s="731">
        <v>4958</v>
      </c>
      <c r="N381" s="727">
        <v>1</v>
      </c>
      <c r="O381" s="727">
        <v>37</v>
      </c>
      <c r="P381" s="731">
        <v>247</v>
      </c>
      <c r="Q381" s="731">
        <v>9139</v>
      </c>
      <c r="R381" s="745">
        <v>1.8432835820895523</v>
      </c>
      <c r="S381" s="732">
        <v>37</v>
      </c>
    </row>
    <row r="382" spans="1:19" ht="14.4" customHeight="1" x14ac:dyDescent="0.3">
      <c r="A382" s="726" t="s">
        <v>1423</v>
      </c>
      <c r="B382" s="727" t="s">
        <v>1424</v>
      </c>
      <c r="C382" s="727" t="s">
        <v>552</v>
      </c>
      <c r="D382" s="727" t="s">
        <v>796</v>
      </c>
      <c r="E382" s="727" t="s">
        <v>1486</v>
      </c>
      <c r="F382" s="727" t="s">
        <v>1540</v>
      </c>
      <c r="G382" s="727" t="s">
        <v>1541</v>
      </c>
      <c r="H382" s="731"/>
      <c r="I382" s="731"/>
      <c r="J382" s="727"/>
      <c r="K382" s="727"/>
      <c r="L382" s="731"/>
      <c r="M382" s="731"/>
      <c r="N382" s="727"/>
      <c r="O382" s="727"/>
      <c r="P382" s="731">
        <v>2</v>
      </c>
      <c r="Q382" s="731">
        <v>874</v>
      </c>
      <c r="R382" s="745"/>
      <c r="S382" s="732">
        <v>437</v>
      </c>
    </row>
    <row r="383" spans="1:19" ht="14.4" customHeight="1" x14ac:dyDescent="0.3">
      <c r="A383" s="726" t="s">
        <v>1423</v>
      </c>
      <c r="B383" s="727" t="s">
        <v>1424</v>
      </c>
      <c r="C383" s="727" t="s">
        <v>552</v>
      </c>
      <c r="D383" s="727" t="s">
        <v>796</v>
      </c>
      <c r="E383" s="727" t="s">
        <v>1486</v>
      </c>
      <c r="F383" s="727" t="s">
        <v>1544</v>
      </c>
      <c r="G383" s="727" t="s">
        <v>1545</v>
      </c>
      <c r="H383" s="731"/>
      <c r="I383" s="731"/>
      <c r="J383" s="727"/>
      <c r="K383" s="727"/>
      <c r="L383" s="731"/>
      <c r="M383" s="731"/>
      <c r="N383" s="727"/>
      <c r="O383" s="727"/>
      <c r="P383" s="731">
        <v>3</v>
      </c>
      <c r="Q383" s="731">
        <v>4026</v>
      </c>
      <c r="R383" s="745"/>
      <c r="S383" s="732">
        <v>1342</v>
      </c>
    </row>
    <row r="384" spans="1:19" ht="14.4" customHeight="1" x14ac:dyDescent="0.3">
      <c r="A384" s="726" t="s">
        <v>1423</v>
      </c>
      <c r="B384" s="727" t="s">
        <v>1424</v>
      </c>
      <c r="C384" s="727" t="s">
        <v>552</v>
      </c>
      <c r="D384" s="727" t="s">
        <v>796</v>
      </c>
      <c r="E384" s="727" t="s">
        <v>1486</v>
      </c>
      <c r="F384" s="727" t="s">
        <v>1552</v>
      </c>
      <c r="G384" s="727" t="s">
        <v>1553</v>
      </c>
      <c r="H384" s="731"/>
      <c r="I384" s="731"/>
      <c r="J384" s="727"/>
      <c r="K384" s="727"/>
      <c r="L384" s="731">
        <v>1</v>
      </c>
      <c r="M384" s="731">
        <v>354</v>
      </c>
      <c r="N384" s="727">
        <v>1</v>
      </c>
      <c r="O384" s="727">
        <v>354</v>
      </c>
      <c r="P384" s="731"/>
      <c r="Q384" s="731"/>
      <c r="R384" s="745"/>
      <c r="S384" s="732"/>
    </row>
    <row r="385" spans="1:19" ht="14.4" customHeight="1" x14ac:dyDescent="0.3">
      <c r="A385" s="726" t="s">
        <v>1423</v>
      </c>
      <c r="B385" s="727" t="s">
        <v>1424</v>
      </c>
      <c r="C385" s="727" t="s">
        <v>552</v>
      </c>
      <c r="D385" s="727" t="s">
        <v>796</v>
      </c>
      <c r="E385" s="727" t="s">
        <v>1486</v>
      </c>
      <c r="F385" s="727" t="s">
        <v>1566</v>
      </c>
      <c r="G385" s="727" t="s">
        <v>1567</v>
      </c>
      <c r="H385" s="731"/>
      <c r="I385" s="731"/>
      <c r="J385" s="727"/>
      <c r="K385" s="727"/>
      <c r="L385" s="731"/>
      <c r="M385" s="731"/>
      <c r="N385" s="727"/>
      <c r="O385" s="727"/>
      <c r="P385" s="731">
        <v>1</v>
      </c>
      <c r="Q385" s="731">
        <v>719</v>
      </c>
      <c r="R385" s="745"/>
      <c r="S385" s="732">
        <v>719</v>
      </c>
    </row>
    <row r="386" spans="1:19" ht="14.4" customHeight="1" x14ac:dyDescent="0.3">
      <c r="A386" s="726" t="s">
        <v>1423</v>
      </c>
      <c r="B386" s="727" t="s">
        <v>1424</v>
      </c>
      <c r="C386" s="727" t="s">
        <v>552</v>
      </c>
      <c r="D386" s="727" t="s">
        <v>797</v>
      </c>
      <c r="E386" s="727" t="s">
        <v>1428</v>
      </c>
      <c r="F386" s="727" t="s">
        <v>1429</v>
      </c>
      <c r="G386" s="727" t="s">
        <v>1430</v>
      </c>
      <c r="H386" s="731"/>
      <c r="I386" s="731"/>
      <c r="J386" s="727"/>
      <c r="K386" s="727"/>
      <c r="L386" s="731">
        <v>555</v>
      </c>
      <c r="M386" s="731">
        <v>10783.650000000001</v>
      </c>
      <c r="N386" s="727">
        <v>1</v>
      </c>
      <c r="O386" s="727">
        <v>19.430000000000003</v>
      </c>
      <c r="P386" s="731">
        <v>600</v>
      </c>
      <c r="Q386" s="731">
        <v>13638</v>
      </c>
      <c r="R386" s="745">
        <v>1.2646923815220261</v>
      </c>
      <c r="S386" s="732">
        <v>22.73</v>
      </c>
    </row>
    <row r="387" spans="1:19" ht="14.4" customHeight="1" x14ac:dyDescent="0.3">
      <c r="A387" s="726" t="s">
        <v>1423</v>
      </c>
      <c r="B387" s="727" t="s">
        <v>1424</v>
      </c>
      <c r="C387" s="727" t="s">
        <v>552</v>
      </c>
      <c r="D387" s="727" t="s">
        <v>797</v>
      </c>
      <c r="E387" s="727" t="s">
        <v>1428</v>
      </c>
      <c r="F387" s="727" t="s">
        <v>1431</v>
      </c>
      <c r="G387" s="727" t="s">
        <v>1432</v>
      </c>
      <c r="H387" s="731"/>
      <c r="I387" s="731"/>
      <c r="J387" s="727"/>
      <c r="K387" s="727"/>
      <c r="L387" s="731">
        <v>2680</v>
      </c>
      <c r="M387" s="731">
        <v>7155.6</v>
      </c>
      <c r="N387" s="727">
        <v>1</v>
      </c>
      <c r="O387" s="727">
        <v>2.67</v>
      </c>
      <c r="P387" s="731">
        <v>4307</v>
      </c>
      <c r="Q387" s="731">
        <v>11147.830000000002</v>
      </c>
      <c r="R387" s="745">
        <v>1.557916876292694</v>
      </c>
      <c r="S387" s="732">
        <v>2.5883050847457629</v>
      </c>
    </row>
    <row r="388" spans="1:19" ht="14.4" customHeight="1" x14ac:dyDescent="0.3">
      <c r="A388" s="726" t="s">
        <v>1423</v>
      </c>
      <c r="B388" s="727" t="s">
        <v>1424</v>
      </c>
      <c r="C388" s="727" t="s">
        <v>552</v>
      </c>
      <c r="D388" s="727" t="s">
        <v>797</v>
      </c>
      <c r="E388" s="727" t="s">
        <v>1428</v>
      </c>
      <c r="F388" s="727" t="s">
        <v>1433</v>
      </c>
      <c r="G388" s="727" t="s">
        <v>1434</v>
      </c>
      <c r="H388" s="731"/>
      <c r="I388" s="731"/>
      <c r="J388" s="727"/>
      <c r="K388" s="727"/>
      <c r="L388" s="731">
        <v>12317</v>
      </c>
      <c r="M388" s="731">
        <v>65123.25</v>
      </c>
      <c r="N388" s="727">
        <v>1</v>
      </c>
      <c r="O388" s="727">
        <v>5.2872655679142646</v>
      </c>
      <c r="P388" s="731">
        <v>7200</v>
      </c>
      <c r="Q388" s="731">
        <v>50972.400000000023</v>
      </c>
      <c r="R388" s="745">
        <v>0.78270663703055399</v>
      </c>
      <c r="S388" s="732">
        <v>7.079500000000003</v>
      </c>
    </row>
    <row r="389" spans="1:19" ht="14.4" customHeight="1" x14ac:dyDescent="0.3">
      <c r="A389" s="726" t="s">
        <v>1423</v>
      </c>
      <c r="B389" s="727" t="s">
        <v>1424</v>
      </c>
      <c r="C389" s="727" t="s">
        <v>552</v>
      </c>
      <c r="D389" s="727" t="s">
        <v>797</v>
      </c>
      <c r="E389" s="727" t="s">
        <v>1428</v>
      </c>
      <c r="F389" s="727" t="s">
        <v>1439</v>
      </c>
      <c r="G389" s="727" t="s">
        <v>1440</v>
      </c>
      <c r="H389" s="731"/>
      <c r="I389" s="731"/>
      <c r="J389" s="727"/>
      <c r="K389" s="727"/>
      <c r="L389" s="731">
        <v>16002</v>
      </c>
      <c r="M389" s="731">
        <v>97780.489999999991</v>
      </c>
      <c r="N389" s="727">
        <v>1</v>
      </c>
      <c r="O389" s="727">
        <v>6.1105168103986998</v>
      </c>
      <c r="P389" s="731">
        <v>15058</v>
      </c>
      <c r="Q389" s="731">
        <v>79656.820000000007</v>
      </c>
      <c r="R389" s="745">
        <v>0.81464942546309616</v>
      </c>
      <c r="S389" s="732">
        <v>5.29</v>
      </c>
    </row>
    <row r="390" spans="1:19" ht="14.4" customHeight="1" x14ac:dyDescent="0.3">
      <c r="A390" s="726" t="s">
        <v>1423</v>
      </c>
      <c r="B390" s="727" t="s">
        <v>1424</v>
      </c>
      <c r="C390" s="727" t="s">
        <v>552</v>
      </c>
      <c r="D390" s="727" t="s">
        <v>797</v>
      </c>
      <c r="E390" s="727" t="s">
        <v>1428</v>
      </c>
      <c r="F390" s="727" t="s">
        <v>1441</v>
      </c>
      <c r="G390" s="727" t="s">
        <v>1442</v>
      </c>
      <c r="H390" s="731"/>
      <c r="I390" s="731"/>
      <c r="J390" s="727"/>
      <c r="K390" s="727"/>
      <c r="L390" s="731">
        <v>3005</v>
      </c>
      <c r="M390" s="731">
        <v>27345.5</v>
      </c>
      <c r="N390" s="727">
        <v>1</v>
      </c>
      <c r="O390" s="727">
        <v>9.1</v>
      </c>
      <c r="P390" s="731">
        <v>1112</v>
      </c>
      <c r="Q390" s="731">
        <v>10163.68</v>
      </c>
      <c r="R390" s="745">
        <v>0.37167650984622702</v>
      </c>
      <c r="S390" s="732">
        <v>9.14</v>
      </c>
    </row>
    <row r="391" spans="1:19" ht="14.4" customHeight="1" x14ac:dyDescent="0.3">
      <c r="A391" s="726" t="s">
        <v>1423</v>
      </c>
      <c r="B391" s="727" t="s">
        <v>1424</v>
      </c>
      <c r="C391" s="727" t="s">
        <v>552</v>
      </c>
      <c r="D391" s="727" t="s">
        <v>797</v>
      </c>
      <c r="E391" s="727" t="s">
        <v>1428</v>
      </c>
      <c r="F391" s="727" t="s">
        <v>1443</v>
      </c>
      <c r="G391" s="727" t="s">
        <v>1444</v>
      </c>
      <c r="H391" s="731"/>
      <c r="I391" s="731"/>
      <c r="J391" s="727"/>
      <c r="K391" s="727"/>
      <c r="L391" s="731">
        <v>1470</v>
      </c>
      <c r="M391" s="731">
        <v>13435.8</v>
      </c>
      <c r="N391" s="727">
        <v>1</v>
      </c>
      <c r="O391" s="727">
        <v>9.1399999999999988</v>
      </c>
      <c r="P391" s="731">
        <v>1408</v>
      </c>
      <c r="Q391" s="731">
        <v>12925.44</v>
      </c>
      <c r="R391" s="745">
        <v>0.96201491537534056</v>
      </c>
      <c r="S391" s="732">
        <v>9.18</v>
      </c>
    </row>
    <row r="392" spans="1:19" ht="14.4" customHeight="1" x14ac:dyDescent="0.3">
      <c r="A392" s="726" t="s">
        <v>1423</v>
      </c>
      <c r="B392" s="727" t="s">
        <v>1424</v>
      </c>
      <c r="C392" s="727" t="s">
        <v>552</v>
      </c>
      <c r="D392" s="727" t="s">
        <v>797</v>
      </c>
      <c r="E392" s="727" t="s">
        <v>1428</v>
      </c>
      <c r="F392" s="727" t="s">
        <v>1445</v>
      </c>
      <c r="G392" s="727" t="s">
        <v>1446</v>
      </c>
      <c r="H392" s="731"/>
      <c r="I392" s="731"/>
      <c r="J392" s="727"/>
      <c r="K392" s="727"/>
      <c r="L392" s="731">
        <v>1822</v>
      </c>
      <c r="M392" s="731">
        <v>18657.280000000002</v>
      </c>
      <c r="N392" s="727">
        <v>1</v>
      </c>
      <c r="O392" s="727">
        <v>10.240000000000002</v>
      </c>
      <c r="P392" s="731">
        <v>403</v>
      </c>
      <c r="Q392" s="731">
        <v>4122.6899999999996</v>
      </c>
      <c r="R392" s="745">
        <v>0.22096950895307349</v>
      </c>
      <c r="S392" s="732">
        <v>10.229999999999999</v>
      </c>
    </row>
    <row r="393" spans="1:19" ht="14.4" customHeight="1" x14ac:dyDescent="0.3">
      <c r="A393" s="726" t="s">
        <v>1423</v>
      </c>
      <c r="B393" s="727" t="s">
        <v>1424</v>
      </c>
      <c r="C393" s="727" t="s">
        <v>552</v>
      </c>
      <c r="D393" s="727" t="s">
        <v>797</v>
      </c>
      <c r="E393" s="727" t="s">
        <v>1428</v>
      </c>
      <c r="F393" s="727" t="s">
        <v>1447</v>
      </c>
      <c r="G393" s="727" t="s">
        <v>1448</v>
      </c>
      <c r="H393" s="731"/>
      <c r="I393" s="731"/>
      <c r="J393" s="727"/>
      <c r="K393" s="727"/>
      <c r="L393" s="731">
        <v>2400</v>
      </c>
      <c r="M393" s="731">
        <v>47088</v>
      </c>
      <c r="N393" s="727">
        <v>1</v>
      </c>
      <c r="O393" s="727">
        <v>19.62</v>
      </c>
      <c r="P393" s="731"/>
      <c r="Q393" s="731"/>
      <c r="R393" s="745"/>
      <c r="S393" s="732"/>
    </row>
    <row r="394" spans="1:19" ht="14.4" customHeight="1" x14ac:dyDescent="0.3">
      <c r="A394" s="726" t="s">
        <v>1423</v>
      </c>
      <c r="B394" s="727" t="s">
        <v>1424</v>
      </c>
      <c r="C394" s="727" t="s">
        <v>552</v>
      </c>
      <c r="D394" s="727" t="s">
        <v>797</v>
      </c>
      <c r="E394" s="727" t="s">
        <v>1428</v>
      </c>
      <c r="F394" s="727" t="s">
        <v>1453</v>
      </c>
      <c r="G394" s="727" t="s">
        <v>1454</v>
      </c>
      <c r="H394" s="731"/>
      <c r="I394" s="731"/>
      <c r="J394" s="727"/>
      <c r="K394" s="727"/>
      <c r="L394" s="731">
        <v>7738</v>
      </c>
      <c r="M394" s="731">
        <v>157735.24</v>
      </c>
      <c r="N394" s="727">
        <v>1</v>
      </c>
      <c r="O394" s="727">
        <v>20.384497286120443</v>
      </c>
      <c r="P394" s="731">
        <v>2150</v>
      </c>
      <c r="Q394" s="731">
        <v>43924.5</v>
      </c>
      <c r="R394" s="745">
        <v>0.27846979533552557</v>
      </c>
      <c r="S394" s="732">
        <v>20.43</v>
      </c>
    </row>
    <row r="395" spans="1:19" ht="14.4" customHeight="1" x14ac:dyDescent="0.3">
      <c r="A395" s="726" t="s">
        <v>1423</v>
      </c>
      <c r="B395" s="727" t="s">
        <v>1424</v>
      </c>
      <c r="C395" s="727" t="s">
        <v>552</v>
      </c>
      <c r="D395" s="727" t="s">
        <v>797</v>
      </c>
      <c r="E395" s="727" t="s">
        <v>1428</v>
      </c>
      <c r="F395" s="727" t="s">
        <v>1459</v>
      </c>
      <c r="G395" s="727" t="s">
        <v>1460</v>
      </c>
      <c r="H395" s="731"/>
      <c r="I395" s="731"/>
      <c r="J395" s="727"/>
      <c r="K395" s="727"/>
      <c r="L395" s="731">
        <v>47</v>
      </c>
      <c r="M395" s="731">
        <v>101698.50000000003</v>
      </c>
      <c r="N395" s="727">
        <v>1</v>
      </c>
      <c r="O395" s="727">
        <v>2163.7978723404262</v>
      </c>
      <c r="P395" s="731">
        <v>16</v>
      </c>
      <c r="Q395" s="731">
        <v>31786.400000000009</v>
      </c>
      <c r="R395" s="745">
        <v>0.31255524909413607</v>
      </c>
      <c r="S395" s="732">
        <v>1986.6500000000005</v>
      </c>
    </row>
    <row r="396" spans="1:19" ht="14.4" customHeight="1" x14ac:dyDescent="0.3">
      <c r="A396" s="726" t="s">
        <v>1423</v>
      </c>
      <c r="B396" s="727" t="s">
        <v>1424</v>
      </c>
      <c r="C396" s="727" t="s">
        <v>552</v>
      </c>
      <c r="D396" s="727" t="s">
        <v>797</v>
      </c>
      <c r="E396" s="727" t="s">
        <v>1428</v>
      </c>
      <c r="F396" s="727" t="s">
        <v>1463</v>
      </c>
      <c r="G396" s="727" t="s">
        <v>1464</v>
      </c>
      <c r="H396" s="731"/>
      <c r="I396" s="731"/>
      <c r="J396" s="727"/>
      <c r="K396" s="727"/>
      <c r="L396" s="731">
        <v>151878</v>
      </c>
      <c r="M396" s="731">
        <v>630337.58000000007</v>
      </c>
      <c r="N396" s="727">
        <v>1</v>
      </c>
      <c r="O396" s="727">
        <v>4.1502889161037153</v>
      </c>
      <c r="P396" s="731">
        <v>165258</v>
      </c>
      <c r="Q396" s="731">
        <v>622900.53999999992</v>
      </c>
      <c r="R396" s="745">
        <v>0.98820149672814983</v>
      </c>
      <c r="S396" s="732">
        <v>3.7692610342615782</v>
      </c>
    </row>
    <row r="397" spans="1:19" ht="14.4" customHeight="1" x14ac:dyDescent="0.3">
      <c r="A397" s="726" t="s">
        <v>1423</v>
      </c>
      <c r="B397" s="727" t="s">
        <v>1424</v>
      </c>
      <c r="C397" s="727" t="s">
        <v>552</v>
      </c>
      <c r="D397" s="727" t="s">
        <v>797</v>
      </c>
      <c r="E397" s="727" t="s">
        <v>1428</v>
      </c>
      <c r="F397" s="727" t="s">
        <v>1471</v>
      </c>
      <c r="G397" s="727" t="s">
        <v>1472</v>
      </c>
      <c r="H397" s="731"/>
      <c r="I397" s="731"/>
      <c r="J397" s="727"/>
      <c r="K397" s="727"/>
      <c r="L397" s="731">
        <v>450</v>
      </c>
      <c r="M397" s="731">
        <v>72963</v>
      </c>
      <c r="N397" s="727">
        <v>1</v>
      </c>
      <c r="O397" s="727">
        <v>162.13999999999999</v>
      </c>
      <c r="P397" s="731">
        <v>728</v>
      </c>
      <c r="Q397" s="731">
        <v>115752</v>
      </c>
      <c r="R397" s="745">
        <v>1.5864479256609514</v>
      </c>
      <c r="S397" s="732">
        <v>159</v>
      </c>
    </row>
    <row r="398" spans="1:19" ht="14.4" customHeight="1" x14ac:dyDescent="0.3">
      <c r="A398" s="726" t="s">
        <v>1423</v>
      </c>
      <c r="B398" s="727" t="s">
        <v>1424</v>
      </c>
      <c r="C398" s="727" t="s">
        <v>552</v>
      </c>
      <c r="D398" s="727" t="s">
        <v>797</v>
      </c>
      <c r="E398" s="727" t="s">
        <v>1428</v>
      </c>
      <c r="F398" s="727" t="s">
        <v>1473</v>
      </c>
      <c r="G398" s="727" t="s">
        <v>1474</v>
      </c>
      <c r="H398" s="731"/>
      <c r="I398" s="731"/>
      <c r="J398" s="727"/>
      <c r="K398" s="727"/>
      <c r="L398" s="731">
        <v>8360</v>
      </c>
      <c r="M398" s="731">
        <v>168154.4</v>
      </c>
      <c r="N398" s="727">
        <v>1</v>
      </c>
      <c r="O398" s="727">
        <v>20.114162679425835</v>
      </c>
      <c r="P398" s="731">
        <v>10010</v>
      </c>
      <c r="Q398" s="731">
        <v>202372.2</v>
      </c>
      <c r="R398" s="745">
        <v>1.2034903636181986</v>
      </c>
      <c r="S398" s="732">
        <v>20.217002997002997</v>
      </c>
    </row>
    <row r="399" spans="1:19" ht="14.4" customHeight="1" x14ac:dyDescent="0.3">
      <c r="A399" s="726" t="s">
        <v>1423</v>
      </c>
      <c r="B399" s="727" t="s">
        <v>1424</v>
      </c>
      <c r="C399" s="727" t="s">
        <v>552</v>
      </c>
      <c r="D399" s="727" t="s">
        <v>797</v>
      </c>
      <c r="E399" s="727" t="s">
        <v>1428</v>
      </c>
      <c r="F399" s="727" t="s">
        <v>1426</v>
      </c>
      <c r="G399" s="727"/>
      <c r="H399" s="731"/>
      <c r="I399" s="731"/>
      <c r="J399" s="727"/>
      <c r="K399" s="727"/>
      <c r="L399" s="731">
        <v>2102</v>
      </c>
      <c r="M399" s="731">
        <v>53359.020000000004</v>
      </c>
      <c r="N399" s="727">
        <v>1</v>
      </c>
      <c r="O399" s="727">
        <v>25.384881065651761</v>
      </c>
      <c r="P399" s="731"/>
      <c r="Q399" s="731"/>
      <c r="R399" s="745"/>
      <c r="S399" s="732"/>
    </row>
    <row r="400" spans="1:19" ht="14.4" customHeight="1" x14ac:dyDescent="0.3">
      <c r="A400" s="726" t="s">
        <v>1423</v>
      </c>
      <c r="B400" s="727" t="s">
        <v>1424</v>
      </c>
      <c r="C400" s="727" t="s">
        <v>552</v>
      </c>
      <c r="D400" s="727" t="s">
        <v>797</v>
      </c>
      <c r="E400" s="727" t="s">
        <v>1428</v>
      </c>
      <c r="F400" s="727" t="s">
        <v>1477</v>
      </c>
      <c r="G400" s="727" t="s">
        <v>1478</v>
      </c>
      <c r="H400" s="731"/>
      <c r="I400" s="731"/>
      <c r="J400" s="727"/>
      <c r="K400" s="727"/>
      <c r="L400" s="731"/>
      <c r="M400" s="731"/>
      <c r="N400" s="727"/>
      <c r="O400" s="727"/>
      <c r="P400" s="731">
        <v>2</v>
      </c>
      <c r="Q400" s="731">
        <v>136.12</v>
      </c>
      <c r="R400" s="745"/>
      <c r="S400" s="732">
        <v>68.06</v>
      </c>
    </row>
    <row r="401" spans="1:19" ht="14.4" customHeight="1" x14ac:dyDescent="0.3">
      <c r="A401" s="726" t="s">
        <v>1423</v>
      </c>
      <c r="B401" s="727" t="s">
        <v>1424</v>
      </c>
      <c r="C401" s="727" t="s">
        <v>552</v>
      </c>
      <c r="D401" s="727" t="s">
        <v>797</v>
      </c>
      <c r="E401" s="727" t="s">
        <v>1428</v>
      </c>
      <c r="F401" s="727" t="s">
        <v>1479</v>
      </c>
      <c r="G401" s="727"/>
      <c r="H401" s="731"/>
      <c r="I401" s="731"/>
      <c r="J401" s="727"/>
      <c r="K401" s="727"/>
      <c r="L401" s="731">
        <v>1.5</v>
      </c>
      <c r="M401" s="731">
        <v>18609</v>
      </c>
      <c r="N401" s="727">
        <v>1</v>
      </c>
      <c r="O401" s="727">
        <v>12406</v>
      </c>
      <c r="P401" s="731"/>
      <c r="Q401" s="731"/>
      <c r="R401" s="745"/>
      <c r="S401" s="732"/>
    </row>
    <row r="402" spans="1:19" ht="14.4" customHeight="1" x14ac:dyDescent="0.3">
      <c r="A402" s="726" t="s">
        <v>1423</v>
      </c>
      <c r="B402" s="727" t="s">
        <v>1424</v>
      </c>
      <c r="C402" s="727" t="s">
        <v>552</v>
      </c>
      <c r="D402" s="727" t="s">
        <v>797</v>
      </c>
      <c r="E402" s="727" t="s">
        <v>1428</v>
      </c>
      <c r="F402" s="727" t="s">
        <v>1482</v>
      </c>
      <c r="G402" s="727" t="s">
        <v>1483</v>
      </c>
      <c r="H402" s="731"/>
      <c r="I402" s="731"/>
      <c r="J402" s="727"/>
      <c r="K402" s="727"/>
      <c r="L402" s="731"/>
      <c r="M402" s="731"/>
      <c r="N402" s="727"/>
      <c r="O402" s="727"/>
      <c r="P402" s="731">
        <v>13036</v>
      </c>
      <c r="Q402" s="731">
        <v>258862.96000000002</v>
      </c>
      <c r="R402" s="745"/>
      <c r="S402" s="732">
        <v>19.857545259281991</v>
      </c>
    </row>
    <row r="403" spans="1:19" ht="14.4" customHeight="1" x14ac:dyDescent="0.3">
      <c r="A403" s="726" t="s">
        <v>1423</v>
      </c>
      <c r="B403" s="727" t="s">
        <v>1424</v>
      </c>
      <c r="C403" s="727" t="s">
        <v>552</v>
      </c>
      <c r="D403" s="727" t="s">
        <v>797</v>
      </c>
      <c r="E403" s="727" t="s">
        <v>1428</v>
      </c>
      <c r="F403" s="727" t="s">
        <v>1484</v>
      </c>
      <c r="G403" s="727" t="s">
        <v>1485</v>
      </c>
      <c r="H403" s="731"/>
      <c r="I403" s="731"/>
      <c r="J403" s="727"/>
      <c r="K403" s="727"/>
      <c r="L403" s="731"/>
      <c r="M403" s="731"/>
      <c r="N403" s="727"/>
      <c r="O403" s="727"/>
      <c r="P403" s="731">
        <v>700</v>
      </c>
      <c r="Q403" s="731">
        <v>14231</v>
      </c>
      <c r="R403" s="745"/>
      <c r="S403" s="732">
        <v>20.329999999999998</v>
      </c>
    </row>
    <row r="404" spans="1:19" ht="14.4" customHeight="1" x14ac:dyDescent="0.3">
      <c r="A404" s="726" t="s">
        <v>1423</v>
      </c>
      <c r="B404" s="727" t="s">
        <v>1424</v>
      </c>
      <c r="C404" s="727" t="s">
        <v>552</v>
      </c>
      <c r="D404" s="727" t="s">
        <v>797</v>
      </c>
      <c r="E404" s="727" t="s">
        <v>1486</v>
      </c>
      <c r="F404" s="727" t="s">
        <v>1487</v>
      </c>
      <c r="G404" s="727" t="s">
        <v>1488</v>
      </c>
      <c r="H404" s="731"/>
      <c r="I404" s="731"/>
      <c r="J404" s="727"/>
      <c r="K404" s="727"/>
      <c r="L404" s="731"/>
      <c r="M404" s="731"/>
      <c r="N404" s="727"/>
      <c r="O404" s="727"/>
      <c r="P404" s="731">
        <v>18</v>
      </c>
      <c r="Q404" s="731">
        <v>666</v>
      </c>
      <c r="R404" s="745"/>
      <c r="S404" s="732">
        <v>37</v>
      </c>
    </row>
    <row r="405" spans="1:19" ht="14.4" customHeight="1" x14ac:dyDescent="0.3">
      <c r="A405" s="726" t="s">
        <v>1423</v>
      </c>
      <c r="B405" s="727" t="s">
        <v>1424</v>
      </c>
      <c r="C405" s="727" t="s">
        <v>552</v>
      </c>
      <c r="D405" s="727" t="s">
        <v>797</v>
      </c>
      <c r="E405" s="727" t="s">
        <v>1486</v>
      </c>
      <c r="F405" s="727" t="s">
        <v>1491</v>
      </c>
      <c r="G405" s="727" t="s">
        <v>1492</v>
      </c>
      <c r="H405" s="731"/>
      <c r="I405" s="731"/>
      <c r="J405" s="727"/>
      <c r="K405" s="727"/>
      <c r="L405" s="731">
        <v>2</v>
      </c>
      <c r="M405" s="731">
        <v>354</v>
      </c>
      <c r="N405" s="727">
        <v>1</v>
      </c>
      <c r="O405" s="727">
        <v>177</v>
      </c>
      <c r="P405" s="731">
        <v>275</v>
      </c>
      <c r="Q405" s="731">
        <v>48675</v>
      </c>
      <c r="R405" s="745">
        <v>137.5</v>
      </c>
      <c r="S405" s="732">
        <v>177</v>
      </c>
    </row>
    <row r="406" spans="1:19" ht="14.4" customHeight="1" x14ac:dyDescent="0.3">
      <c r="A406" s="726" t="s">
        <v>1423</v>
      </c>
      <c r="B406" s="727" t="s">
        <v>1424</v>
      </c>
      <c r="C406" s="727" t="s">
        <v>552</v>
      </c>
      <c r="D406" s="727" t="s">
        <v>797</v>
      </c>
      <c r="E406" s="727" t="s">
        <v>1486</v>
      </c>
      <c r="F406" s="727" t="s">
        <v>1495</v>
      </c>
      <c r="G406" s="727" t="s">
        <v>1496</v>
      </c>
      <c r="H406" s="731"/>
      <c r="I406" s="731"/>
      <c r="J406" s="727"/>
      <c r="K406" s="727"/>
      <c r="L406" s="731">
        <v>3</v>
      </c>
      <c r="M406" s="731">
        <v>954</v>
      </c>
      <c r="N406" s="727">
        <v>1</v>
      </c>
      <c r="O406" s="727">
        <v>318</v>
      </c>
      <c r="P406" s="731">
        <v>5</v>
      </c>
      <c r="Q406" s="731">
        <v>1590</v>
      </c>
      <c r="R406" s="745">
        <v>1.6666666666666667</v>
      </c>
      <c r="S406" s="732">
        <v>318</v>
      </c>
    </row>
    <row r="407" spans="1:19" ht="14.4" customHeight="1" x14ac:dyDescent="0.3">
      <c r="A407" s="726" t="s">
        <v>1423</v>
      </c>
      <c r="B407" s="727" t="s">
        <v>1424</v>
      </c>
      <c r="C407" s="727" t="s">
        <v>552</v>
      </c>
      <c r="D407" s="727" t="s">
        <v>797</v>
      </c>
      <c r="E407" s="727" t="s">
        <v>1486</v>
      </c>
      <c r="F407" s="727" t="s">
        <v>1500</v>
      </c>
      <c r="G407" s="727" t="s">
        <v>1501</v>
      </c>
      <c r="H407" s="731"/>
      <c r="I407" s="731"/>
      <c r="J407" s="727"/>
      <c r="K407" s="727"/>
      <c r="L407" s="731">
        <v>15</v>
      </c>
      <c r="M407" s="731">
        <v>30570</v>
      </c>
      <c r="N407" s="727">
        <v>1</v>
      </c>
      <c r="O407" s="727">
        <v>2038</v>
      </c>
      <c r="P407" s="731">
        <v>16</v>
      </c>
      <c r="Q407" s="731">
        <v>32624</v>
      </c>
      <c r="R407" s="745">
        <v>1.0671900556100753</v>
      </c>
      <c r="S407" s="732">
        <v>2039</v>
      </c>
    </row>
    <row r="408" spans="1:19" ht="14.4" customHeight="1" x14ac:dyDescent="0.3">
      <c r="A408" s="726" t="s">
        <v>1423</v>
      </c>
      <c r="B408" s="727" t="s">
        <v>1424</v>
      </c>
      <c r="C408" s="727" t="s">
        <v>552</v>
      </c>
      <c r="D408" s="727" t="s">
        <v>797</v>
      </c>
      <c r="E408" s="727" t="s">
        <v>1486</v>
      </c>
      <c r="F408" s="727" t="s">
        <v>1504</v>
      </c>
      <c r="G408" s="727" t="s">
        <v>1505</v>
      </c>
      <c r="H408" s="731"/>
      <c r="I408" s="731"/>
      <c r="J408" s="727"/>
      <c r="K408" s="727"/>
      <c r="L408" s="731"/>
      <c r="M408" s="731"/>
      <c r="N408" s="727"/>
      <c r="O408" s="727"/>
      <c r="P408" s="731">
        <v>1</v>
      </c>
      <c r="Q408" s="731">
        <v>667</v>
      </c>
      <c r="R408" s="745"/>
      <c r="S408" s="732">
        <v>667</v>
      </c>
    </row>
    <row r="409" spans="1:19" ht="14.4" customHeight="1" x14ac:dyDescent="0.3">
      <c r="A409" s="726" t="s">
        <v>1423</v>
      </c>
      <c r="B409" s="727" t="s">
        <v>1424</v>
      </c>
      <c r="C409" s="727" t="s">
        <v>552</v>
      </c>
      <c r="D409" s="727" t="s">
        <v>797</v>
      </c>
      <c r="E409" s="727" t="s">
        <v>1486</v>
      </c>
      <c r="F409" s="727" t="s">
        <v>1506</v>
      </c>
      <c r="G409" s="727" t="s">
        <v>1507</v>
      </c>
      <c r="H409" s="731"/>
      <c r="I409" s="731"/>
      <c r="J409" s="727"/>
      <c r="K409" s="727"/>
      <c r="L409" s="731"/>
      <c r="M409" s="731"/>
      <c r="N409" s="727"/>
      <c r="O409" s="727"/>
      <c r="P409" s="731">
        <v>1</v>
      </c>
      <c r="Q409" s="731">
        <v>1349</v>
      </c>
      <c r="R409" s="745"/>
      <c r="S409" s="732">
        <v>1349</v>
      </c>
    </row>
    <row r="410" spans="1:19" ht="14.4" customHeight="1" x14ac:dyDescent="0.3">
      <c r="A410" s="726" t="s">
        <v>1423</v>
      </c>
      <c r="B410" s="727" t="s">
        <v>1424</v>
      </c>
      <c r="C410" s="727" t="s">
        <v>552</v>
      </c>
      <c r="D410" s="727" t="s">
        <v>797</v>
      </c>
      <c r="E410" s="727" t="s">
        <v>1486</v>
      </c>
      <c r="F410" s="727" t="s">
        <v>1508</v>
      </c>
      <c r="G410" s="727" t="s">
        <v>1509</v>
      </c>
      <c r="H410" s="731"/>
      <c r="I410" s="731"/>
      <c r="J410" s="727"/>
      <c r="K410" s="727"/>
      <c r="L410" s="731">
        <v>15</v>
      </c>
      <c r="M410" s="731">
        <v>21465</v>
      </c>
      <c r="N410" s="727">
        <v>1</v>
      </c>
      <c r="O410" s="727">
        <v>1431</v>
      </c>
      <c r="P410" s="731">
        <v>11</v>
      </c>
      <c r="Q410" s="731">
        <v>15741</v>
      </c>
      <c r="R410" s="745">
        <v>0.73333333333333328</v>
      </c>
      <c r="S410" s="732">
        <v>1431</v>
      </c>
    </row>
    <row r="411" spans="1:19" ht="14.4" customHeight="1" x14ac:dyDescent="0.3">
      <c r="A411" s="726" t="s">
        <v>1423</v>
      </c>
      <c r="B411" s="727" t="s">
        <v>1424</v>
      </c>
      <c r="C411" s="727" t="s">
        <v>552</v>
      </c>
      <c r="D411" s="727" t="s">
        <v>797</v>
      </c>
      <c r="E411" s="727" t="s">
        <v>1486</v>
      </c>
      <c r="F411" s="727" t="s">
        <v>1510</v>
      </c>
      <c r="G411" s="727" t="s">
        <v>1511</v>
      </c>
      <c r="H411" s="731"/>
      <c r="I411" s="731"/>
      <c r="J411" s="727"/>
      <c r="K411" s="727"/>
      <c r="L411" s="731">
        <v>25</v>
      </c>
      <c r="M411" s="731">
        <v>47800</v>
      </c>
      <c r="N411" s="727">
        <v>1</v>
      </c>
      <c r="O411" s="727">
        <v>1912</v>
      </c>
      <c r="P411" s="731">
        <v>11</v>
      </c>
      <c r="Q411" s="731">
        <v>21032</v>
      </c>
      <c r="R411" s="745">
        <v>0.44</v>
      </c>
      <c r="S411" s="732">
        <v>1912</v>
      </c>
    </row>
    <row r="412" spans="1:19" ht="14.4" customHeight="1" x14ac:dyDescent="0.3">
      <c r="A412" s="726" t="s">
        <v>1423</v>
      </c>
      <c r="B412" s="727" t="s">
        <v>1424</v>
      </c>
      <c r="C412" s="727" t="s">
        <v>552</v>
      </c>
      <c r="D412" s="727" t="s">
        <v>797</v>
      </c>
      <c r="E412" s="727" t="s">
        <v>1486</v>
      </c>
      <c r="F412" s="727" t="s">
        <v>1514</v>
      </c>
      <c r="G412" s="727" t="s">
        <v>1515</v>
      </c>
      <c r="H412" s="731"/>
      <c r="I412" s="731"/>
      <c r="J412" s="727"/>
      <c r="K412" s="727"/>
      <c r="L412" s="731">
        <v>19</v>
      </c>
      <c r="M412" s="731">
        <v>23047</v>
      </c>
      <c r="N412" s="727">
        <v>1</v>
      </c>
      <c r="O412" s="727">
        <v>1213</v>
      </c>
      <c r="P412" s="731">
        <v>21</v>
      </c>
      <c r="Q412" s="731">
        <v>25473</v>
      </c>
      <c r="R412" s="745">
        <v>1.1052631578947369</v>
      </c>
      <c r="S412" s="732">
        <v>1213</v>
      </c>
    </row>
    <row r="413" spans="1:19" ht="14.4" customHeight="1" x14ac:dyDescent="0.3">
      <c r="A413" s="726" t="s">
        <v>1423</v>
      </c>
      <c r="B413" s="727" t="s">
        <v>1424</v>
      </c>
      <c r="C413" s="727" t="s">
        <v>552</v>
      </c>
      <c r="D413" s="727" t="s">
        <v>797</v>
      </c>
      <c r="E413" s="727" t="s">
        <v>1486</v>
      </c>
      <c r="F413" s="727" t="s">
        <v>1518</v>
      </c>
      <c r="G413" s="727" t="s">
        <v>1519</v>
      </c>
      <c r="H413" s="731"/>
      <c r="I413" s="731"/>
      <c r="J413" s="727"/>
      <c r="K413" s="727"/>
      <c r="L413" s="731">
        <v>44</v>
      </c>
      <c r="M413" s="731">
        <v>29964</v>
      </c>
      <c r="N413" s="727">
        <v>1</v>
      </c>
      <c r="O413" s="727">
        <v>681</v>
      </c>
      <c r="P413" s="731">
        <v>16</v>
      </c>
      <c r="Q413" s="731">
        <v>10912</v>
      </c>
      <c r="R413" s="745">
        <v>0.36417033773861968</v>
      </c>
      <c r="S413" s="732">
        <v>682</v>
      </c>
    </row>
    <row r="414" spans="1:19" ht="14.4" customHeight="1" x14ac:dyDescent="0.3">
      <c r="A414" s="726" t="s">
        <v>1423</v>
      </c>
      <c r="B414" s="727" t="s">
        <v>1424</v>
      </c>
      <c r="C414" s="727" t="s">
        <v>552</v>
      </c>
      <c r="D414" s="727" t="s">
        <v>797</v>
      </c>
      <c r="E414" s="727" t="s">
        <v>1486</v>
      </c>
      <c r="F414" s="727" t="s">
        <v>1520</v>
      </c>
      <c r="G414" s="727" t="s">
        <v>1521</v>
      </c>
      <c r="H414" s="731"/>
      <c r="I414" s="731"/>
      <c r="J414" s="727"/>
      <c r="K414" s="727"/>
      <c r="L414" s="731">
        <v>15</v>
      </c>
      <c r="M414" s="731">
        <v>10740</v>
      </c>
      <c r="N414" s="727">
        <v>1</v>
      </c>
      <c r="O414" s="727">
        <v>716</v>
      </c>
      <c r="P414" s="731">
        <v>26</v>
      </c>
      <c r="Q414" s="731">
        <v>18642</v>
      </c>
      <c r="R414" s="745">
        <v>1.735754189944134</v>
      </c>
      <c r="S414" s="732">
        <v>717</v>
      </c>
    </row>
    <row r="415" spans="1:19" ht="14.4" customHeight="1" x14ac:dyDescent="0.3">
      <c r="A415" s="726" t="s">
        <v>1423</v>
      </c>
      <c r="B415" s="727" t="s">
        <v>1424</v>
      </c>
      <c r="C415" s="727" t="s">
        <v>552</v>
      </c>
      <c r="D415" s="727" t="s">
        <v>797</v>
      </c>
      <c r="E415" s="727" t="s">
        <v>1486</v>
      </c>
      <c r="F415" s="727" t="s">
        <v>1522</v>
      </c>
      <c r="G415" s="727" t="s">
        <v>1523</v>
      </c>
      <c r="H415" s="731"/>
      <c r="I415" s="731"/>
      <c r="J415" s="727"/>
      <c r="K415" s="727"/>
      <c r="L415" s="731">
        <v>3</v>
      </c>
      <c r="M415" s="731">
        <v>7911</v>
      </c>
      <c r="N415" s="727">
        <v>1</v>
      </c>
      <c r="O415" s="727">
        <v>2637</v>
      </c>
      <c r="P415" s="731">
        <v>14</v>
      </c>
      <c r="Q415" s="731">
        <v>36932</v>
      </c>
      <c r="R415" s="745">
        <v>4.6684363544431804</v>
      </c>
      <c r="S415" s="732">
        <v>2638</v>
      </c>
    </row>
    <row r="416" spans="1:19" ht="14.4" customHeight="1" x14ac:dyDescent="0.3">
      <c r="A416" s="726" t="s">
        <v>1423</v>
      </c>
      <c r="B416" s="727" t="s">
        <v>1424</v>
      </c>
      <c r="C416" s="727" t="s">
        <v>552</v>
      </c>
      <c r="D416" s="727" t="s">
        <v>797</v>
      </c>
      <c r="E416" s="727" t="s">
        <v>1486</v>
      </c>
      <c r="F416" s="727" t="s">
        <v>1524</v>
      </c>
      <c r="G416" s="727" t="s">
        <v>1525</v>
      </c>
      <c r="H416" s="731"/>
      <c r="I416" s="731"/>
      <c r="J416" s="727"/>
      <c r="K416" s="727"/>
      <c r="L416" s="731">
        <v>490</v>
      </c>
      <c r="M416" s="731">
        <v>894250</v>
      </c>
      <c r="N416" s="727">
        <v>1</v>
      </c>
      <c r="O416" s="727">
        <v>1825</v>
      </c>
      <c r="P416" s="731">
        <v>537</v>
      </c>
      <c r="Q416" s="731">
        <v>980025</v>
      </c>
      <c r="R416" s="745">
        <v>1.0959183673469388</v>
      </c>
      <c r="S416" s="732">
        <v>1825</v>
      </c>
    </row>
    <row r="417" spans="1:19" ht="14.4" customHeight="1" x14ac:dyDescent="0.3">
      <c r="A417" s="726" t="s">
        <v>1423</v>
      </c>
      <c r="B417" s="727" t="s">
        <v>1424</v>
      </c>
      <c r="C417" s="727" t="s">
        <v>552</v>
      </c>
      <c r="D417" s="727" t="s">
        <v>797</v>
      </c>
      <c r="E417" s="727" t="s">
        <v>1486</v>
      </c>
      <c r="F417" s="727" t="s">
        <v>1526</v>
      </c>
      <c r="G417" s="727" t="s">
        <v>1527</v>
      </c>
      <c r="H417" s="731"/>
      <c r="I417" s="731"/>
      <c r="J417" s="727"/>
      <c r="K417" s="727"/>
      <c r="L417" s="731">
        <v>3</v>
      </c>
      <c r="M417" s="731">
        <v>1287</v>
      </c>
      <c r="N417" s="727">
        <v>1</v>
      </c>
      <c r="O417" s="727">
        <v>429</v>
      </c>
      <c r="P417" s="731">
        <v>20</v>
      </c>
      <c r="Q417" s="731">
        <v>8580</v>
      </c>
      <c r="R417" s="745">
        <v>6.666666666666667</v>
      </c>
      <c r="S417" s="732">
        <v>429</v>
      </c>
    </row>
    <row r="418" spans="1:19" ht="14.4" customHeight="1" x14ac:dyDescent="0.3">
      <c r="A418" s="726" t="s">
        <v>1423</v>
      </c>
      <c r="B418" s="727" t="s">
        <v>1424</v>
      </c>
      <c r="C418" s="727" t="s">
        <v>552</v>
      </c>
      <c r="D418" s="727" t="s">
        <v>797</v>
      </c>
      <c r="E418" s="727" t="s">
        <v>1486</v>
      </c>
      <c r="F418" s="727" t="s">
        <v>1528</v>
      </c>
      <c r="G418" s="727" t="s">
        <v>1529</v>
      </c>
      <c r="H418" s="731"/>
      <c r="I418" s="731"/>
      <c r="J418" s="727"/>
      <c r="K418" s="727"/>
      <c r="L418" s="731">
        <v>46</v>
      </c>
      <c r="M418" s="731">
        <v>161828</v>
      </c>
      <c r="N418" s="727">
        <v>1</v>
      </c>
      <c r="O418" s="727">
        <v>3518</v>
      </c>
      <c r="P418" s="731">
        <v>47</v>
      </c>
      <c r="Q418" s="731">
        <v>165440</v>
      </c>
      <c r="R418" s="745">
        <v>1.0223199940677756</v>
      </c>
      <c r="S418" s="732">
        <v>3520</v>
      </c>
    </row>
    <row r="419" spans="1:19" ht="14.4" customHeight="1" x14ac:dyDescent="0.3">
      <c r="A419" s="726" t="s">
        <v>1423</v>
      </c>
      <c r="B419" s="727" t="s">
        <v>1424</v>
      </c>
      <c r="C419" s="727" t="s">
        <v>552</v>
      </c>
      <c r="D419" s="727" t="s">
        <v>797</v>
      </c>
      <c r="E419" s="727" t="s">
        <v>1486</v>
      </c>
      <c r="F419" s="727" t="s">
        <v>1532</v>
      </c>
      <c r="G419" s="727" t="s">
        <v>1533</v>
      </c>
      <c r="H419" s="731"/>
      <c r="I419" s="731"/>
      <c r="J419" s="727"/>
      <c r="K419" s="727"/>
      <c r="L419" s="731">
        <v>3</v>
      </c>
      <c r="M419" s="731">
        <v>100</v>
      </c>
      <c r="N419" s="727">
        <v>1</v>
      </c>
      <c r="O419" s="727">
        <v>33.333333333333336</v>
      </c>
      <c r="P419" s="731">
        <v>278</v>
      </c>
      <c r="Q419" s="731">
        <v>9266.66</v>
      </c>
      <c r="R419" s="745">
        <v>92.666600000000003</v>
      </c>
      <c r="S419" s="732">
        <v>33.333309352517986</v>
      </c>
    </row>
    <row r="420" spans="1:19" ht="14.4" customHeight="1" x14ac:dyDescent="0.3">
      <c r="A420" s="726" t="s">
        <v>1423</v>
      </c>
      <c r="B420" s="727" t="s">
        <v>1424</v>
      </c>
      <c r="C420" s="727" t="s">
        <v>552</v>
      </c>
      <c r="D420" s="727" t="s">
        <v>797</v>
      </c>
      <c r="E420" s="727" t="s">
        <v>1486</v>
      </c>
      <c r="F420" s="727" t="s">
        <v>1534</v>
      </c>
      <c r="G420" s="727" t="s">
        <v>1535</v>
      </c>
      <c r="H420" s="731"/>
      <c r="I420" s="731"/>
      <c r="J420" s="727"/>
      <c r="K420" s="727"/>
      <c r="L420" s="731">
        <v>2</v>
      </c>
      <c r="M420" s="731">
        <v>74</v>
      </c>
      <c r="N420" s="727">
        <v>1</v>
      </c>
      <c r="O420" s="727">
        <v>37</v>
      </c>
      <c r="P420" s="731">
        <v>273</v>
      </c>
      <c r="Q420" s="731">
        <v>10101</v>
      </c>
      <c r="R420" s="745">
        <v>136.5</v>
      </c>
      <c r="S420" s="732">
        <v>37</v>
      </c>
    </row>
    <row r="421" spans="1:19" ht="14.4" customHeight="1" x14ac:dyDescent="0.3">
      <c r="A421" s="726" t="s">
        <v>1423</v>
      </c>
      <c r="B421" s="727" t="s">
        <v>1424</v>
      </c>
      <c r="C421" s="727" t="s">
        <v>552</v>
      </c>
      <c r="D421" s="727" t="s">
        <v>797</v>
      </c>
      <c r="E421" s="727" t="s">
        <v>1486</v>
      </c>
      <c r="F421" s="727" t="s">
        <v>1540</v>
      </c>
      <c r="G421" s="727" t="s">
        <v>1541</v>
      </c>
      <c r="H421" s="731"/>
      <c r="I421" s="731"/>
      <c r="J421" s="727"/>
      <c r="K421" s="727"/>
      <c r="L421" s="731">
        <v>6</v>
      </c>
      <c r="M421" s="731">
        <v>2622</v>
      </c>
      <c r="N421" s="727">
        <v>1</v>
      </c>
      <c r="O421" s="727">
        <v>437</v>
      </c>
      <c r="P421" s="731">
        <v>13</v>
      </c>
      <c r="Q421" s="731">
        <v>5681</v>
      </c>
      <c r="R421" s="745">
        <v>2.1666666666666665</v>
      </c>
      <c r="S421" s="732">
        <v>437</v>
      </c>
    </row>
    <row r="422" spans="1:19" ht="14.4" customHeight="1" x14ac:dyDescent="0.3">
      <c r="A422" s="726" t="s">
        <v>1423</v>
      </c>
      <c r="B422" s="727" t="s">
        <v>1424</v>
      </c>
      <c r="C422" s="727" t="s">
        <v>552</v>
      </c>
      <c r="D422" s="727" t="s">
        <v>797</v>
      </c>
      <c r="E422" s="727" t="s">
        <v>1486</v>
      </c>
      <c r="F422" s="727" t="s">
        <v>1544</v>
      </c>
      <c r="G422" s="727" t="s">
        <v>1545</v>
      </c>
      <c r="H422" s="731"/>
      <c r="I422" s="731"/>
      <c r="J422" s="727"/>
      <c r="K422" s="727"/>
      <c r="L422" s="731">
        <v>218</v>
      </c>
      <c r="M422" s="731">
        <v>292556</v>
      </c>
      <c r="N422" s="727">
        <v>1</v>
      </c>
      <c r="O422" s="727">
        <v>1342</v>
      </c>
      <c r="P422" s="731">
        <v>237</v>
      </c>
      <c r="Q422" s="731">
        <v>318054</v>
      </c>
      <c r="R422" s="745">
        <v>1.0871559633027523</v>
      </c>
      <c r="S422" s="732">
        <v>1342</v>
      </c>
    </row>
    <row r="423" spans="1:19" ht="14.4" customHeight="1" x14ac:dyDescent="0.3">
      <c r="A423" s="726" t="s">
        <v>1423</v>
      </c>
      <c r="B423" s="727" t="s">
        <v>1424</v>
      </c>
      <c r="C423" s="727" t="s">
        <v>552</v>
      </c>
      <c r="D423" s="727" t="s">
        <v>797</v>
      </c>
      <c r="E423" s="727" t="s">
        <v>1486</v>
      </c>
      <c r="F423" s="727" t="s">
        <v>1546</v>
      </c>
      <c r="G423" s="727" t="s">
        <v>1547</v>
      </c>
      <c r="H423" s="731"/>
      <c r="I423" s="731"/>
      <c r="J423" s="727"/>
      <c r="K423" s="727"/>
      <c r="L423" s="731">
        <v>70</v>
      </c>
      <c r="M423" s="731">
        <v>35630</v>
      </c>
      <c r="N423" s="727">
        <v>1</v>
      </c>
      <c r="O423" s="727">
        <v>509</v>
      </c>
      <c r="P423" s="731">
        <v>39</v>
      </c>
      <c r="Q423" s="731">
        <v>19851</v>
      </c>
      <c r="R423" s="745">
        <v>0.55714285714285716</v>
      </c>
      <c r="S423" s="732">
        <v>509</v>
      </c>
    </row>
    <row r="424" spans="1:19" ht="14.4" customHeight="1" x14ac:dyDescent="0.3">
      <c r="A424" s="726" t="s">
        <v>1423</v>
      </c>
      <c r="B424" s="727" t="s">
        <v>1424</v>
      </c>
      <c r="C424" s="727" t="s">
        <v>552</v>
      </c>
      <c r="D424" s="727" t="s">
        <v>797</v>
      </c>
      <c r="E424" s="727" t="s">
        <v>1486</v>
      </c>
      <c r="F424" s="727" t="s">
        <v>1548</v>
      </c>
      <c r="G424" s="727" t="s">
        <v>1549</v>
      </c>
      <c r="H424" s="731"/>
      <c r="I424" s="731"/>
      <c r="J424" s="727"/>
      <c r="K424" s="727"/>
      <c r="L424" s="731">
        <v>14</v>
      </c>
      <c r="M424" s="731">
        <v>32606</v>
      </c>
      <c r="N424" s="727">
        <v>1</v>
      </c>
      <c r="O424" s="727">
        <v>2329</v>
      </c>
      <c r="P424" s="731">
        <v>4</v>
      </c>
      <c r="Q424" s="731">
        <v>9320</v>
      </c>
      <c r="R424" s="745">
        <v>0.28583696252223517</v>
      </c>
      <c r="S424" s="732">
        <v>2330</v>
      </c>
    </row>
    <row r="425" spans="1:19" ht="14.4" customHeight="1" x14ac:dyDescent="0.3">
      <c r="A425" s="726" t="s">
        <v>1423</v>
      </c>
      <c r="B425" s="727" t="s">
        <v>1424</v>
      </c>
      <c r="C425" s="727" t="s">
        <v>552</v>
      </c>
      <c r="D425" s="727" t="s">
        <v>797</v>
      </c>
      <c r="E425" s="727" t="s">
        <v>1486</v>
      </c>
      <c r="F425" s="727" t="s">
        <v>1550</v>
      </c>
      <c r="G425" s="727" t="s">
        <v>1551</v>
      </c>
      <c r="H425" s="731"/>
      <c r="I425" s="731"/>
      <c r="J425" s="727"/>
      <c r="K425" s="727"/>
      <c r="L425" s="731">
        <v>17</v>
      </c>
      <c r="M425" s="731">
        <v>44965</v>
      </c>
      <c r="N425" s="727">
        <v>1</v>
      </c>
      <c r="O425" s="727">
        <v>2645</v>
      </c>
      <c r="P425" s="731">
        <v>21</v>
      </c>
      <c r="Q425" s="731">
        <v>55566</v>
      </c>
      <c r="R425" s="745">
        <v>1.2357611475592127</v>
      </c>
      <c r="S425" s="732">
        <v>2646</v>
      </c>
    </row>
    <row r="426" spans="1:19" ht="14.4" customHeight="1" x14ac:dyDescent="0.3">
      <c r="A426" s="726" t="s">
        <v>1423</v>
      </c>
      <c r="B426" s="727" t="s">
        <v>1424</v>
      </c>
      <c r="C426" s="727" t="s">
        <v>552</v>
      </c>
      <c r="D426" s="727" t="s">
        <v>797</v>
      </c>
      <c r="E426" s="727" t="s">
        <v>1486</v>
      </c>
      <c r="F426" s="727" t="s">
        <v>1552</v>
      </c>
      <c r="G426" s="727" t="s">
        <v>1553</v>
      </c>
      <c r="H426" s="731"/>
      <c r="I426" s="731"/>
      <c r="J426" s="727"/>
      <c r="K426" s="727"/>
      <c r="L426" s="731">
        <v>1</v>
      </c>
      <c r="M426" s="731">
        <v>354</v>
      </c>
      <c r="N426" s="727">
        <v>1</v>
      </c>
      <c r="O426" s="727">
        <v>354</v>
      </c>
      <c r="P426" s="731">
        <v>4</v>
      </c>
      <c r="Q426" s="731">
        <v>1420</v>
      </c>
      <c r="R426" s="745">
        <v>4.0112994350282483</v>
      </c>
      <c r="S426" s="732">
        <v>355</v>
      </c>
    </row>
    <row r="427" spans="1:19" ht="14.4" customHeight="1" x14ac:dyDescent="0.3">
      <c r="A427" s="726" t="s">
        <v>1423</v>
      </c>
      <c r="B427" s="727" t="s">
        <v>1424</v>
      </c>
      <c r="C427" s="727" t="s">
        <v>552</v>
      </c>
      <c r="D427" s="727" t="s">
        <v>797</v>
      </c>
      <c r="E427" s="727" t="s">
        <v>1486</v>
      </c>
      <c r="F427" s="727" t="s">
        <v>1554</v>
      </c>
      <c r="G427" s="727" t="s">
        <v>1555</v>
      </c>
      <c r="H427" s="731"/>
      <c r="I427" s="731"/>
      <c r="J427" s="727"/>
      <c r="K427" s="727"/>
      <c r="L427" s="731"/>
      <c r="M427" s="731"/>
      <c r="N427" s="727"/>
      <c r="O427" s="727"/>
      <c r="P427" s="731">
        <v>1</v>
      </c>
      <c r="Q427" s="731">
        <v>195</v>
      </c>
      <c r="R427" s="745"/>
      <c r="S427" s="732">
        <v>195</v>
      </c>
    </row>
    <row r="428" spans="1:19" ht="14.4" customHeight="1" x14ac:dyDescent="0.3">
      <c r="A428" s="726" t="s">
        <v>1423</v>
      </c>
      <c r="B428" s="727" t="s">
        <v>1424</v>
      </c>
      <c r="C428" s="727" t="s">
        <v>552</v>
      </c>
      <c r="D428" s="727" t="s">
        <v>797</v>
      </c>
      <c r="E428" s="727" t="s">
        <v>1486</v>
      </c>
      <c r="F428" s="727" t="s">
        <v>1558</v>
      </c>
      <c r="G428" s="727" t="s">
        <v>1559</v>
      </c>
      <c r="H428" s="731"/>
      <c r="I428" s="731"/>
      <c r="J428" s="727"/>
      <c r="K428" s="727"/>
      <c r="L428" s="731">
        <v>1</v>
      </c>
      <c r="M428" s="731">
        <v>525</v>
      </c>
      <c r="N428" s="727">
        <v>1</v>
      </c>
      <c r="O428" s="727">
        <v>525</v>
      </c>
      <c r="P428" s="731">
        <v>1</v>
      </c>
      <c r="Q428" s="731">
        <v>525</v>
      </c>
      <c r="R428" s="745">
        <v>1</v>
      </c>
      <c r="S428" s="732">
        <v>525</v>
      </c>
    </row>
    <row r="429" spans="1:19" ht="14.4" customHeight="1" x14ac:dyDescent="0.3">
      <c r="A429" s="726" t="s">
        <v>1423</v>
      </c>
      <c r="B429" s="727" t="s">
        <v>1424</v>
      </c>
      <c r="C429" s="727" t="s">
        <v>552</v>
      </c>
      <c r="D429" s="727" t="s">
        <v>797</v>
      </c>
      <c r="E429" s="727" t="s">
        <v>1486</v>
      </c>
      <c r="F429" s="727" t="s">
        <v>1566</v>
      </c>
      <c r="G429" s="727" t="s">
        <v>1567</v>
      </c>
      <c r="H429" s="731"/>
      <c r="I429" s="731"/>
      <c r="J429" s="727"/>
      <c r="K429" s="727"/>
      <c r="L429" s="731">
        <v>17</v>
      </c>
      <c r="M429" s="731">
        <v>12206</v>
      </c>
      <c r="N429" s="727">
        <v>1</v>
      </c>
      <c r="O429" s="727">
        <v>718</v>
      </c>
      <c r="P429" s="731">
        <v>16</v>
      </c>
      <c r="Q429" s="731">
        <v>11504</v>
      </c>
      <c r="R429" s="745">
        <v>0.94248730132721614</v>
      </c>
      <c r="S429" s="732">
        <v>719</v>
      </c>
    </row>
    <row r="430" spans="1:19" ht="14.4" customHeight="1" x14ac:dyDescent="0.3">
      <c r="A430" s="726" t="s">
        <v>1423</v>
      </c>
      <c r="B430" s="727" t="s">
        <v>1424</v>
      </c>
      <c r="C430" s="727" t="s">
        <v>552</v>
      </c>
      <c r="D430" s="727" t="s">
        <v>795</v>
      </c>
      <c r="E430" s="727" t="s">
        <v>1428</v>
      </c>
      <c r="F430" s="727" t="s">
        <v>1431</v>
      </c>
      <c r="G430" s="727" t="s">
        <v>1432</v>
      </c>
      <c r="H430" s="731"/>
      <c r="I430" s="731"/>
      <c r="J430" s="727"/>
      <c r="K430" s="727"/>
      <c r="L430" s="731"/>
      <c r="M430" s="731"/>
      <c r="N430" s="727"/>
      <c r="O430" s="727"/>
      <c r="P430" s="731">
        <v>2854</v>
      </c>
      <c r="Q430" s="731">
        <v>7388.29</v>
      </c>
      <c r="R430" s="745"/>
      <c r="S430" s="732">
        <v>2.5887491240364402</v>
      </c>
    </row>
    <row r="431" spans="1:19" ht="14.4" customHeight="1" x14ac:dyDescent="0.3">
      <c r="A431" s="726" t="s">
        <v>1423</v>
      </c>
      <c r="B431" s="727" t="s">
        <v>1424</v>
      </c>
      <c r="C431" s="727" t="s">
        <v>552</v>
      </c>
      <c r="D431" s="727" t="s">
        <v>795</v>
      </c>
      <c r="E431" s="727" t="s">
        <v>1428</v>
      </c>
      <c r="F431" s="727" t="s">
        <v>1433</v>
      </c>
      <c r="G431" s="727" t="s">
        <v>1434</v>
      </c>
      <c r="H431" s="731"/>
      <c r="I431" s="731"/>
      <c r="J431" s="727"/>
      <c r="K431" s="727"/>
      <c r="L431" s="731"/>
      <c r="M431" s="731"/>
      <c r="N431" s="727"/>
      <c r="O431" s="727"/>
      <c r="P431" s="731">
        <v>9430</v>
      </c>
      <c r="Q431" s="731">
        <v>66359.60000000002</v>
      </c>
      <c r="R431" s="745"/>
      <c r="S431" s="732">
        <v>7.0370731707317091</v>
      </c>
    </row>
    <row r="432" spans="1:19" ht="14.4" customHeight="1" x14ac:dyDescent="0.3">
      <c r="A432" s="726" t="s">
        <v>1423</v>
      </c>
      <c r="B432" s="727" t="s">
        <v>1424</v>
      </c>
      <c r="C432" s="727" t="s">
        <v>552</v>
      </c>
      <c r="D432" s="727" t="s">
        <v>795</v>
      </c>
      <c r="E432" s="727" t="s">
        <v>1428</v>
      </c>
      <c r="F432" s="727" t="s">
        <v>1437</v>
      </c>
      <c r="G432" s="727" t="s">
        <v>1438</v>
      </c>
      <c r="H432" s="731"/>
      <c r="I432" s="731"/>
      <c r="J432" s="727"/>
      <c r="K432" s="727"/>
      <c r="L432" s="731"/>
      <c r="M432" s="731"/>
      <c r="N432" s="727"/>
      <c r="O432" s="727"/>
      <c r="P432" s="731">
        <v>700</v>
      </c>
      <c r="Q432" s="731">
        <v>5537</v>
      </c>
      <c r="R432" s="745"/>
      <c r="S432" s="732">
        <v>7.91</v>
      </c>
    </row>
    <row r="433" spans="1:19" ht="14.4" customHeight="1" x14ac:dyDescent="0.3">
      <c r="A433" s="726" t="s">
        <v>1423</v>
      </c>
      <c r="B433" s="727" t="s">
        <v>1424</v>
      </c>
      <c r="C433" s="727" t="s">
        <v>552</v>
      </c>
      <c r="D433" s="727" t="s">
        <v>795</v>
      </c>
      <c r="E433" s="727" t="s">
        <v>1428</v>
      </c>
      <c r="F433" s="727" t="s">
        <v>1439</v>
      </c>
      <c r="G433" s="727" t="s">
        <v>1440</v>
      </c>
      <c r="H433" s="731"/>
      <c r="I433" s="731"/>
      <c r="J433" s="727"/>
      <c r="K433" s="727"/>
      <c r="L433" s="731"/>
      <c r="M433" s="731"/>
      <c r="N433" s="727"/>
      <c r="O433" s="727"/>
      <c r="P433" s="731">
        <v>17950</v>
      </c>
      <c r="Q433" s="731">
        <v>94955.499999999971</v>
      </c>
      <c r="R433" s="745"/>
      <c r="S433" s="732">
        <v>5.2899999999999983</v>
      </c>
    </row>
    <row r="434" spans="1:19" ht="14.4" customHeight="1" x14ac:dyDescent="0.3">
      <c r="A434" s="726" t="s">
        <v>1423</v>
      </c>
      <c r="B434" s="727" t="s">
        <v>1424</v>
      </c>
      <c r="C434" s="727" t="s">
        <v>552</v>
      </c>
      <c r="D434" s="727" t="s">
        <v>795</v>
      </c>
      <c r="E434" s="727" t="s">
        <v>1428</v>
      </c>
      <c r="F434" s="727" t="s">
        <v>1441</v>
      </c>
      <c r="G434" s="727" t="s">
        <v>1442</v>
      </c>
      <c r="H434" s="731"/>
      <c r="I434" s="731"/>
      <c r="J434" s="727"/>
      <c r="K434" s="727"/>
      <c r="L434" s="731"/>
      <c r="M434" s="731"/>
      <c r="N434" s="727"/>
      <c r="O434" s="727"/>
      <c r="P434" s="731">
        <v>1042</v>
      </c>
      <c r="Q434" s="731">
        <v>9523.880000000001</v>
      </c>
      <c r="R434" s="745"/>
      <c r="S434" s="732">
        <v>9.14</v>
      </c>
    </row>
    <row r="435" spans="1:19" ht="14.4" customHeight="1" x14ac:dyDescent="0.3">
      <c r="A435" s="726" t="s">
        <v>1423</v>
      </c>
      <c r="B435" s="727" t="s">
        <v>1424</v>
      </c>
      <c r="C435" s="727" t="s">
        <v>552</v>
      </c>
      <c r="D435" s="727" t="s">
        <v>795</v>
      </c>
      <c r="E435" s="727" t="s">
        <v>1428</v>
      </c>
      <c r="F435" s="727" t="s">
        <v>1443</v>
      </c>
      <c r="G435" s="727" t="s">
        <v>1444</v>
      </c>
      <c r="H435" s="731"/>
      <c r="I435" s="731"/>
      <c r="J435" s="727"/>
      <c r="K435" s="727"/>
      <c r="L435" s="731"/>
      <c r="M435" s="731"/>
      <c r="N435" s="727"/>
      <c r="O435" s="727"/>
      <c r="P435" s="731">
        <v>924</v>
      </c>
      <c r="Q435" s="731">
        <v>8482.32</v>
      </c>
      <c r="R435" s="745"/>
      <c r="S435" s="732">
        <v>9.18</v>
      </c>
    </row>
    <row r="436" spans="1:19" ht="14.4" customHeight="1" x14ac:dyDescent="0.3">
      <c r="A436" s="726" t="s">
        <v>1423</v>
      </c>
      <c r="B436" s="727" t="s">
        <v>1424</v>
      </c>
      <c r="C436" s="727" t="s">
        <v>552</v>
      </c>
      <c r="D436" s="727" t="s">
        <v>795</v>
      </c>
      <c r="E436" s="727" t="s">
        <v>1428</v>
      </c>
      <c r="F436" s="727" t="s">
        <v>1445</v>
      </c>
      <c r="G436" s="727" t="s">
        <v>1446</v>
      </c>
      <c r="H436" s="731"/>
      <c r="I436" s="731"/>
      <c r="J436" s="727"/>
      <c r="K436" s="727"/>
      <c r="L436" s="731"/>
      <c r="M436" s="731"/>
      <c r="N436" s="727"/>
      <c r="O436" s="727"/>
      <c r="P436" s="731">
        <v>750</v>
      </c>
      <c r="Q436" s="731">
        <v>7658.1</v>
      </c>
      <c r="R436" s="745"/>
      <c r="S436" s="732">
        <v>10.210800000000001</v>
      </c>
    </row>
    <row r="437" spans="1:19" ht="14.4" customHeight="1" x14ac:dyDescent="0.3">
      <c r="A437" s="726" t="s">
        <v>1423</v>
      </c>
      <c r="B437" s="727" t="s">
        <v>1424</v>
      </c>
      <c r="C437" s="727" t="s">
        <v>552</v>
      </c>
      <c r="D437" s="727" t="s">
        <v>795</v>
      </c>
      <c r="E437" s="727" t="s">
        <v>1428</v>
      </c>
      <c r="F437" s="727" t="s">
        <v>1453</v>
      </c>
      <c r="G437" s="727" t="s">
        <v>1454</v>
      </c>
      <c r="H437" s="731"/>
      <c r="I437" s="731"/>
      <c r="J437" s="727"/>
      <c r="K437" s="727"/>
      <c r="L437" s="731"/>
      <c r="M437" s="731"/>
      <c r="N437" s="727"/>
      <c r="O437" s="727"/>
      <c r="P437" s="731">
        <v>550</v>
      </c>
      <c r="Q437" s="731">
        <v>11236.5</v>
      </c>
      <c r="R437" s="745"/>
      <c r="S437" s="732">
        <v>20.43</v>
      </c>
    </row>
    <row r="438" spans="1:19" ht="14.4" customHeight="1" x14ac:dyDescent="0.3">
      <c r="A438" s="726" t="s">
        <v>1423</v>
      </c>
      <c r="B438" s="727" t="s">
        <v>1424</v>
      </c>
      <c r="C438" s="727" t="s">
        <v>552</v>
      </c>
      <c r="D438" s="727" t="s">
        <v>795</v>
      </c>
      <c r="E438" s="727" t="s">
        <v>1428</v>
      </c>
      <c r="F438" s="727" t="s">
        <v>1459</v>
      </c>
      <c r="G438" s="727" t="s">
        <v>1460</v>
      </c>
      <c r="H438" s="731"/>
      <c r="I438" s="731"/>
      <c r="J438" s="727"/>
      <c r="K438" s="727"/>
      <c r="L438" s="731"/>
      <c r="M438" s="731"/>
      <c r="N438" s="727"/>
      <c r="O438" s="727"/>
      <c r="P438" s="731">
        <v>23</v>
      </c>
      <c r="Q438" s="731">
        <v>45692.950000000012</v>
      </c>
      <c r="R438" s="745"/>
      <c r="S438" s="732">
        <v>1986.6500000000005</v>
      </c>
    </row>
    <row r="439" spans="1:19" ht="14.4" customHeight="1" x14ac:dyDescent="0.3">
      <c r="A439" s="726" t="s">
        <v>1423</v>
      </c>
      <c r="B439" s="727" t="s">
        <v>1424</v>
      </c>
      <c r="C439" s="727" t="s">
        <v>552</v>
      </c>
      <c r="D439" s="727" t="s">
        <v>795</v>
      </c>
      <c r="E439" s="727" t="s">
        <v>1428</v>
      </c>
      <c r="F439" s="727" t="s">
        <v>1463</v>
      </c>
      <c r="G439" s="727" t="s">
        <v>1464</v>
      </c>
      <c r="H439" s="731"/>
      <c r="I439" s="731"/>
      <c r="J439" s="727"/>
      <c r="K439" s="727"/>
      <c r="L439" s="731"/>
      <c r="M439" s="731"/>
      <c r="N439" s="727"/>
      <c r="O439" s="727"/>
      <c r="P439" s="731">
        <v>100515</v>
      </c>
      <c r="Q439" s="731">
        <v>378621.51000000007</v>
      </c>
      <c r="R439" s="745"/>
      <c r="S439" s="732">
        <v>3.7668159976122975</v>
      </c>
    </row>
    <row r="440" spans="1:19" ht="14.4" customHeight="1" x14ac:dyDescent="0.3">
      <c r="A440" s="726" t="s">
        <v>1423</v>
      </c>
      <c r="B440" s="727" t="s">
        <v>1424</v>
      </c>
      <c r="C440" s="727" t="s">
        <v>552</v>
      </c>
      <c r="D440" s="727" t="s">
        <v>795</v>
      </c>
      <c r="E440" s="727" t="s">
        <v>1428</v>
      </c>
      <c r="F440" s="727" t="s">
        <v>1473</v>
      </c>
      <c r="G440" s="727" t="s">
        <v>1474</v>
      </c>
      <c r="H440" s="731"/>
      <c r="I440" s="731"/>
      <c r="J440" s="727"/>
      <c r="K440" s="727"/>
      <c r="L440" s="731"/>
      <c r="M440" s="731"/>
      <c r="N440" s="727"/>
      <c r="O440" s="727"/>
      <c r="P440" s="731">
        <v>7726</v>
      </c>
      <c r="Q440" s="731">
        <v>156197.22</v>
      </c>
      <c r="R440" s="745"/>
      <c r="S440" s="732">
        <v>20.217087755630338</v>
      </c>
    </row>
    <row r="441" spans="1:19" ht="14.4" customHeight="1" x14ac:dyDescent="0.3">
      <c r="A441" s="726" t="s">
        <v>1423</v>
      </c>
      <c r="B441" s="727" t="s">
        <v>1424</v>
      </c>
      <c r="C441" s="727" t="s">
        <v>552</v>
      </c>
      <c r="D441" s="727" t="s">
        <v>795</v>
      </c>
      <c r="E441" s="727" t="s">
        <v>1428</v>
      </c>
      <c r="F441" s="727" t="s">
        <v>1482</v>
      </c>
      <c r="G441" s="727" t="s">
        <v>1483</v>
      </c>
      <c r="H441" s="731"/>
      <c r="I441" s="731"/>
      <c r="J441" s="727"/>
      <c r="K441" s="727"/>
      <c r="L441" s="731"/>
      <c r="M441" s="731"/>
      <c r="N441" s="727"/>
      <c r="O441" s="727"/>
      <c r="P441" s="731">
        <v>5090</v>
      </c>
      <c r="Q441" s="731">
        <v>101060.4</v>
      </c>
      <c r="R441" s="745"/>
      <c r="S441" s="732">
        <v>19.854695481335952</v>
      </c>
    </row>
    <row r="442" spans="1:19" ht="14.4" customHeight="1" x14ac:dyDescent="0.3">
      <c r="A442" s="726" t="s">
        <v>1423</v>
      </c>
      <c r="B442" s="727" t="s">
        <v>1424</v>
      </c>
      <c r="C442" s="727" t="s">
        <v>552</v>
      </c>
      <c r="D442" s="727" t="s">
        <v>795</v>
      </c>
      <c r="E442" s="727" t="s">
        <v>1486</v>
      </c>
      <c r="F442" s="727" t="s">
        <v>1487</v>
      </c>
      <c r="G442" s="727" t="s">
        <v>1488</v>
      </c>
      <c r="H442" s="731"/>
      <c r="I442" s="731"/>
      <c r="J442" s="727"/>
      <c r="K442" s="727"/>
      <c r="L442" s="731"/>
      <c r="M442" s="731"/>
      <c r="N442" s="727"/>
      <c r="O442" s="727"/>
      <c r="P442" s="731">
        <v>1</v>
      </c>
      <c r="Q442" s="731">
        <v>37</v>
      </c>
      <c r="R442" s="745"/>
      <c r="S442" s="732">
        <v>37</v>
      </c>
    </row>
    <row r="443" spans="1:19" ht="14.4" customHeight="1" x14ac:dyDescent="0.3">
      <c r="A443" s="726" t="s">
        <v>1423</v>
      </c>
      <c r="B443" s="727" t="s">
        <v>1424</v>
      </c>
      <c r="C443" s="727" t="s">
        <v>552</v>
      </c>
      <c r="D443" s="727" t="s">
        <v>795</v>
      </c>
      <c r="E443" s="727" t="s">
        <v>1486</v>
      </c>
      <c r="F443" s="727" t="s">
        <v>1500</v>
      </c>
      <c r="G443" s="727" t="s">
        <v>1501</v>
      </c>
      <c r="H443" s="731"/>
      <c r="I443" s="731"/>
      <c r="J443" s="727"/>
      <c r="K443" s="727"/>
      <c r="L443" s="731"/>
      <c r="M443" s="731"/>
      <c r="N443" s="727"/>
      <c r="O443" s="727"/>
      <c r="P443" s="731">
        <v>17</v>
      </c>
      <c r="Q443" s="731">
        <v>34663</v>
      </c>
      <c r="R443" s="745"/>
      <c r="S443" s="732">
        <v>2039</v>
      </c>
    </row>
    <row r="444" spans="1:19" ht="14.4" customHeight="1" x14ac:dyDescent="0.3">
      <c r="A444" s="726" t="s">
        <v>1423</v>
      </c>
      <c r="B444" s="727" t="s">
        <v>1424</v>
      </c>
      <c r="C444" s="727" t="s">
        <v>552</v>
      </c>
      <c r="D444" s="727" t="s">
        <v>795</v>
      </c>
      <c r="E444" s="727" t="s">
        <v>1486</v>
      </c>
      <c r="F444" s="727" t="s">
        <v>1506</v>
      </c>
      <c r="G444" s="727" t="s">
        <v>1507</v>
      </c>
      <c r="H444" s="731"/>
      <c r="I444" s="731"/>
      <c r="J444" s="727"/>
      <c r="K444" s="727"/>
      <c r="L444" s="731"/>
      <c r="M444" s="731"/>
      <c r="N444" s="727"/>
      <c r="O444" s="727"/>
      <c r="P444" s="731">
        <v>1</v>
      </c>
      <c r="Q444" s="731">
        <v>1349</v>
      </c>
      <c r="R444" s="745"/>
      <c r="S444" s="732">
        <v>1349</v>
      </c>
    </row>
    <row r="445" spans="1:19" ht="14.4" customHeight="1" x14ac:dyDescent="0.3">
      <c r="A445" s="726" t="s">
        <v>1423</v>
      </c>
      <c r="B445" s="727" t="s">
        <v>1424</v>
      </c>
      <c r="C445" s="727" t="s">
        <v>552</v>
      </c>
      <c r="D445" s="727" t="s">
        <v>795</v>
      </c>
      <c r="E445" s="727" t="s">
        <v>1486</v>
      </c>
      <c r="F445" s="727" t="s">
        <v>1508</v>
      </c>
      <c r="G445" s="727" t="s">
        <v>1509</v>
      </c>
      <c r="H445" s="731"/>
      <c r="I445" s="731"/>
      <c r="J445" s="727"/>
      <c r="K445" s="727"/>
      <c r="L445" s="731"/>
      <c r="M445" s="731"/>
      <c r="N445" s="727"/>
      <c r="O445" s="727"/>
      <c r="P445" s="731">
        <v>10</v>
      </c>
      <c r="Q445" s="731">
        <v>14310</v>
      </c>
      <c r="R445" s="745"/>
      <c r="S445" s="732">
        <v>1431</v>
      </c>
    </row>
    <row r="446" spans="1:19" ht="14.4" customHeight="1" x14ac:dyDescent="0.3">
      <c r="A446" s="726" t="s">
        <v>1423</v>
      </c>
      <c r="B446" s="727" t="s">
        <v>1424</v>
      </c>
      <c r="C446" s="727" t="s">
        <v>552</v>
      </c>
      <c r="D446" s="727" t="s">
        <v>795</v>
      </c>
      <c r="E446" s="727" t="s">
        <v>1486</v>
      </c>
      <c r="F446" s="727" t="s">
        <v>1510</v>
      </c>
      <c r="G446" s="727" t="s">
        <v>1511</v>
      </c>
      <c r="H446" s="731"/>
      <c r="I446" s="731"/>
      <c r="J446" s="727"/>
      <c r="K446" s="727"/>
      <c r="L446" s="731"/>
      <c r="M446" s="731"/>
      <c r="N446" s="727"/>
      <c r="O446" s="727"/>
      <c r="P446" s="731">
        <v>9</v>
      </c>
      <c r="Q446" s="731">
        <v>17208</v>
      </c>
      <c r="R446" s="745"/>
      <c r="S446" s="732">
        <v>1912</v>
      </c>
    </row>
    <row r="447" spans="1:19" ht="14.4" customHeight="1" x14ac:dyDescent="0.3">
      <c r="A447" s="726" t="s">
        <v>1423</v>
      </c>
      <c r="B447" s="727" t="s">
        <v>1424</v>
      </c>
      <c r="C447" s="727" t="s">
        <v>552</v>
      </c>
      <c r="D447" s="727" t="s">
        <v>795</v>
      </c>
      <c r="E447" s="727" t="s">
        <v>1486</v>
      </c>
      <c r="F447" s="727" t="s">
        <v>1514</v>
      </c>
      <c r="G447" s="727" t="s">
        <v>1515</v>
      </c>
      <c r="H447" s="731"/>
      <c r="I447" s="731"/>
      <c r="J447" s="727"/>
      <c r="K447" s="727"/>
      <c r="L447" s="731"/>
      <c r="M447" s="731"/>
      <c r="N447" s="727"/>
      <c r="O447" s="727"/>
      <c r="P447" s="731">
        <v>11</v>
      </c>
      <c r="Q447" s="731">
        <v>13343</v>
      </c>
      <c r="R447" s="745"/>
      <c r="S447" s="732">
        <v>1213</v>
      </c>
    </row>
    <row r="448" spans="1:19" ht="14.4" customHeight="1" x14ac:dyDescent="0.3">
      <c r="A448" s="726" t="s">
        <v>1423</v>
      </c>
      <c r="B448" s="727" t="s">
        <v>1424</v>
      </c>
      <c r="C448" s="727" t="s">
        <v>552</v>
      </c>
      <c r="D448" s="727" t="s">
        <v>795</v>
      </c>
      <c r="E448" s="727" t="s">
        <v>1486</v>
      </c>
      <c r="F448" s="727" t="s">
        <v>1516</v>
      </c>
      <c r="G448" s="727" t="s">
        <v>1517</v>
      </c>
      <c r="H448" s="731"/>
      <c r="I448" s="731"/>
      <c r="J448" s="727"/>
      <c r="K448" s="727"/>
      <c r="L448" s="731"/>
      <c r="M448" s="731"/>
      <c r="N448" s="727"/>
      <c r="O448" s="727"/>
      <c r="P448" s="731">
        <v>1</v>
      </c>
      <c r="Q448" s="731">
        <v>1609</v>
      </c>
      <c r="R448" s="745"/>
      <c r="S448" s="732">
        <v>1609</v>
      </c>
    </row>
    <row r="449" spans="1:19" ht="14.4" customHeight="1" x14ac:dyDescent="0.3">
      <c r="A449" s="726" t="s">
        <v>1423</v>
      </c>
      <c r="B449" s="727" t="s">
        <v>1424</v>
      </c>
      <c r="C449" s="727" t="s">
        <v>552</v>
      </c>
      <c r="D449" s="727" t="s">
        <v>795</v>
      </c>
      <c r="E449" s="727" t="s">
        <v>1486</v>
      </c>
      <c r="F449" s="727" t="s">
        <v>1518</v>
      </c>
      <c r="G449" s="727" t="s">
        <v>1519</v>
      </c>
      <c r="H449" s="731"/>
      <c r="I449" s="731"/>
      <c r="J449" s="727"/>
      <c r="K449" s="727"/>
      <c r="L449" s="731"/>
      <c r="M449" s="731"/>
      <c r="N449" s="727"/>
      <c r="O449" s="727"/>
      <c r="P449" s="731">
        <v>23</v>
      </c>
      <c r="Q449" s="731">
        <v>15686</v>
      </c>
      <c r="R449" s="745"/>
      <c r="S449" s="732">
        <v>682</v>
      </c>
    </row>
    <row r="450" spans="1:19" ht="14.4" customHeight="1" x14ac:dyDescent="0.3">
      <c r="A450" s="726" t="s">
        <v>1423</v>
      </c>
      <c r="B450" s="727" t="s">
        <v>1424</v>
      </c>
      <c r="C450" s="727" t="s">
        <v>552</v>
      </c>
      <c r="D450" s="727" t="s">
        <v>795</v>
      </c>
      <c r="E450" s="727" t="s">
        <v>1486</v>
      </c>
      <c r="F450" s="727" t="s">
        <v>1520</v>
      </c>
      <c r="G450" s="727" t="s">
        <v>1521</v>
      </c>
      <c r="H450" s="731"/>
      <c r="I450" s="731"/>
      <c r="J450" s="727"/>
      <c r="K450" s="727"/>
      <c r="L450" s="731"/>
      <c r="M450" s="731"/>
      <c r="N450" s="727"/>
      <c r="O450" s="727"/>
      <c r="P450" s="731">
        <v>21</v>
      </c>
      <c r="Q450" s="731">
        <v>15057</v>
      </c>
      <c r="R450" s="745"/>
      <c r="S450" s="732">
        <v>717</v>
      </c>
    </row>
    <row r="451" spans="1:19" ht="14.4" customHeight="1" x14ac:dyDescent="0.3">
      <c r="A451" s="726" t="s">
        <v>1423</v>
      </c>
      <c r="B451" s="727" t="s">
        <v>1424</v>
      </c>
      <c r="C451" s="727" t="s">
        <v>552</v>
      </c>
      <c r="D451" s="727" t="s">
        <v>795</v>
      </c>
      <c r="E451" s="727" t="s">
        <v>1486</v>
      </c>
      <c r="F451" s="727" t="s">
        <v>1522</v>
      </c>
      <c r="G451" s="727" t="s">
        <v>1523</v>
      </c>
      <c r="H451" s="731"/>
      <c r="I451" s="731"/>
      <c r="J451" s="727"/>
      <c r="K451" s="727"/>
      <c r="L451" s="731"/>
      <c r="M451" s="731"/>
      <c r="N451" s="727"/>
      <c r="O451" s="727"/>
      <c r="P451" s="731">
        <v>7</v>
      </c>
      <c r="Q451" s="731">
        <v>18466</v>
      </c>
      <c r="R451" s="745"/>
      <c r="S451" s="732">
        <v>2638</v>
      </c>
    </row>
    <row r="452" spans="1:19" ht="14.4" customHeight="1" x14ac:dyDescent="0.3">
      <c r="A452" s="726" t="s">
        <v>1423</v>
      </c>
      <c r="B452" s="727" t="s">
        <v>1424</v>
      </c>
      <c r="C452" s="727" t="s">
        <v>552</v>
      </c>
      <c r="D452" s="727" t="s">
        <v>795</v>
      </c>
      <c r="E452" s="727" t="s">
        <v>1486</v>
      </c>
      <c r="F452" s="727" t="s">
        <v>1524</v>
      </c>
      <c r="G452" s="727" t="s">
        <v>1525</v>
      </c>
      <c r="H452" s="731"/>
      <c r="I452" s="731"/>
      <c r="J452" s="727"/>
      <c r="K452" s="727"/>
      <c r="L452" s="731"/>
      <c r="M452" s="731"/>
      <c r="N452" s="727"/>
      <c r="O452" s="727"/>
      <c r="P452" s="731">
        <v>361</v>
      </c>
      <c r="Q452" s="731">
        <v>658825</v>
      </c>
      <c r="R452" s="745"/>
      <c r="S452" s="732">
        <v>1825</v>
      </c>
    </row>
    <row r="453" spans="1:19" ht="14.4" customHeight="1" x14ac:dyDescent="0.3">
      <c r="A453" s="726" t="s">
        <v>1423</v>
      </c>
      <c r="B453" s="727" t="s">
        <v>1424</v>
      </c>
      <c r="C453" s="727" t="s">
        <v>552</v>
      </c>
      <c r="D453" s="727" t="s">
        <v>795</v>
      </c>
      <c r="E453" s="727" t="s">
        <v>1486</v>
      </c>
      <c r="F453" s="727" t="s">
        <v>1526</v>
      </c>
      <c r="G453" s="727" t="s">
        <v>1527</v>
      </c>
      <c r="H453" s="731"/>
      <c r="I453" s="731"/>
      <c r="J453" s="727"/>
      <c r="K453" s="727"/>
      <c r="L453" s="731"/>
      <c r="M453" s="731"/>
      <c r="N453" s="727"/>
      <c r="O453" s="727"/>
      <c r="P453" s="731">
        <v>8</v>
      </c>
      <c r="Q453" s="731">
        <v>3432</v>
      </c>
      <c r="R453" s="745"/>
      <c r="S453" s="732">
        <v>429</v>
      </c>
    </row>
    <row r="454" spans="1:19" ht="14.4" customHeight="1" x14ac:dyDescent="0.3">
      <c r="A454" s="726" t="s">
        <v>1423</v>
      </c>
      <c r="B454" s="727" t="s">
        <v>1424</v>
      </c>
      <c r="C454" s="727" t="s">
        <v>552</v>
      </c>
      <c r="D454" s="727" t="s">
        <v>795</v>
      </c>
      <c r="E454" s="727" t="s">
        <v>1486</v>
      </c>
      <c r="F454" s="727" t="s">
        <v>1528</v>
      </c>
      <c r="G454" s="727" t="s">
        <v>1529</v>
      </c>
      <c r="H454" s="731"/>
      <c r="I454" s="731"/>
      <c r="J454" s="727"/>
      <c r="K454" s="727"/>
      <c r="L454" s="731"/>
      <c r="M454" s="731"/>
      <c r="N454" s="727"/>
      <c r="O454" s="727"/>
      <c r="P454" s="731">
        <v>37</v>
      </c>
      <c r="Q454" s="731">
        <v>130240</v>
      </c>
      <c r="R454" s="745"/>
      <c r="S454" s="732">
        <v>3520</v>
      </c>
    </row>
    <row r="455" spans="1:19" ht="14.4" customHeight="1" x14ac:dyDescent="0.3">
      <c r="A455" s="726" t="s">
        <v>1423</v>
      </c>
      <c r="B455" s="727" t="s">
        <v>1424</v>
      </c>
      <c r="C455" s="727" t="s">
        <v>552</v>
      </c>
      <c r="D455" s="727" t="s">
        <v>795</v>
      </c>
      <c r="E455" s="727" t="s">
        <v>1486</v>
      </c>
      <c r="F455" s="727" t="s">
        <v>1540</v>
      </c>
      <c r="G455" s="727" t="s">
        <v>1541</v>
      </c>
      <c r="H455" s="731"/>
      <c r="I455" s="731"/>
      <c r="J455" s="727"/>
      <c r="K455" s="727"/>
      <c r="L455" s="731"/>
      <c r="M455" s="731"/>
      <c r="N455" s="727"/>
      <c r="O455" s="727"/>
      <c r="P455" s="731">
        <v>6</v>
      </c>
      <c r="Q455" s="731">
        <v>2622</v>
      </c>
      <c r="R455" s="745"/>
      <c r="S455" s="732">
        <v>437</v>
      </c>
    </row>
    <row r="456" spans="1:19" ht="14.4" customHeight="1" x14ac:dyDescent="0.3">
      <c r="A456" s="726" t="s">
        <v>1423</v>
      </c>
      <c r="B456" s="727" t="s">
        <v>1424</v>
      </c>
      <c r="C456" s="727" t="s">
        <v>552</v>
      </c>
      <c r="D456" s="727" t="s">
        <v>795</v>
      </c>
      <c r="E456" s="727" t="s">
        <v>1486</v>
      </c>
      <c r="F456" s="727" t="s">
        <v>1544</v>
      </c>
      <c r="G456" s="727" t="s">
        <v>1545</v>
      </c>
      <c r="H456" s="731"/>
      <c r="I456" s="731"/>
      <c r="J456" s="727"/>
      <c r="K456" s="727"/>
      <c r="L456" s="731"/>
      <c r="M456" s="731"/>
      <c r="N456" s="727"/>
      <c r="O456" s="727"/>
      <c r="P456" s="731">
        <v>142</v>
      </c>
      <c r="Q456" s="731">
        <v>190564</v>
      </c>
      <c r="R456" s="745"/>
      <c r="S456" s="732">
        <v>1342</v>
      </c>
    </row>
    <row r="457" spans="1:19" ht="14.4" customHeight="1" x14ac:dyDescent="0.3">
      <c r="A457" s="726" t="s">
        <v>1423</v>
      </c>
      <c r="B457" s="727" t="s">
        <v>1424</v>
      </c>
      <c r="C457" s="727" t="s">
        <v>552</v>
      </c>
      <c r="D457" s="727" t="s">
        <v>795</v>
      </c>
      <c r="E457" s="727" t="s">
        <v>1486</v>
      </c>
      <c r="F457" s="727" t="s">
        <v>1546</v>
      </c>
      <c r="G457" s="727" t="s">
        <v>1547</v>
      </c>
      <c r="H457" s="731"/>
      <c r="I457" s="731"/>
      <c r="J457" s="727"/>
      <c r="K457" s="727"/>
      <c r="L457" s="731"/>
      <c r="M457" s="731"/>
      <c r="N457" s="727"/>
      <c r="O457" s="727"/>
      <c r="P457" s="731">
        <v>51</v>
      </c>
      <c r="Q457" s="731">
        <v>25959</v>
      </c>
      <c r="R457" s="745"/>
      <c r="S457" s="732">
        <v>509</v>
      </c>
    </row>
    <row r="458" spans="1:19" ht="14.4" customHeight="1" x14ac:dyDescent="0.3">
      <c r="A458" s="726" t="s">
        <v>1423</v>
      </c>
      <c r="B458" s="727" t="s">
        <v>1424</v>
      </c>
      <c r="C458" s="727" t="s">
        <v>552</v>
      </c>
      <c r="D458" s="727" t="s">
        <v>795</v>
      </c>
      <c r="E458" s="727" t="s">
        <v>1486</v>
      </c>
      <c r="F458" s="727" t="s">
        <v>1548</v>
      </c>
      <c r="G458" s="727" t="s">
        <v>1549</v>
      </c>
      <c r="H458" s="731"/>
      <c r="I458" s="731"/>
      <c r="J458" s="727"/>
      <c r="K458" s="727"/>
      <c r="L458" s="731"/>
      <c r="M458" s="731"/>
      <c r="N458" s="727"/>
      <c r="O458" s="727"/>
      <c r="P458" s="731">
        <v>1</v>
      </c>
      <c r="Q458" s="731">
        <v>2330</v>
      </c>
      <c r="R458" s="745"/>
      <c r="S458" s="732">
        <v>2330</v>
      </c>
    </row>
    <row r="459" spans="1:19" ht="14.4" customHeight="1" x14ac:dyDescent="0.3">
      <c r="A459" s="726" t="s">
        <v>1423</v>
      </c>
      <c r="B459" s="727" t="s">
        <v>1424</v>
      </c>
      <c r="C459" s="727" t="s">
        <v>552</v>
      </c>
      <c r="D459" s="727" t="s">
        <v>795</v>
      </c>
      <c r="E459" s="727" t="s">
        <v>1486</v>
      </c>
      <c r="F459" s="727" t="s">
        <v>1550</v>
      </c>
      <c r="G459" s="727" t="s">
        <v>1551</v>
      </c>
      <c r="H459" s="731"/>
      <c r="I459" s="731"/>
      <c r="J459" s="727"/>
      <c r="K459" s="727"/>
      <c r="L459" s="731"/>
      <c r="M459" s="731"/>
      <c r="N459" s="727"/>
      <c r="O459" s="727"/>
      <c r="P459" s="731">
        <v>13</v>
      </c>
      <c r="Q459" s="731">
        <v>34398</v>
      </c>
      <c r="R459" s="745"/>
      <c r="S459" s="732">
        <v>2646</v>
      </c>
    </row>
    <row r="460" spans="1:19" ht="14.4" customHeight="1" x14ac:dyDescent="0.3">
      <c r="A460" s="726" t="s">
        <v>1423</v>
      </c>
      <c r="B460" s="727" t="s">
        <v>1424</v>
      </c>
      <c r="C460" s="727" t="s">
        <v>552</v>
      </c>
      <c r="D460" s="727" t="s">
        <v>795</v>
      </c>
      <c r="E460" s="727" t="s">
        <v>1486</v>
      </c>
      <c r="F460" s="727" t="s">
        <v>1566</v>
      </c>
      <c r="G460" s="727" t="s">
        <v>1567</v>
      </c>
      <c r="H460" s="731"/>
      <c r="I460" s="731"/>
      <c r="J460" s="727"/>
      <c r="K460" s="727"/>
      <c r="L460" s="731"/>
      <c r="M460" s="731"/>
      <c r="N460" s="727"/>
      <c r="O460" s="727"/>
      <c r="P460" s="731">
        <v>8</v>
      </c>
      <c r="Q460" s="731">
        <v>5752</v>
      </c>
      <c r="R460" s="745"/>
      <c r="S460" s="732">
        <v>719</v>
      </c>
    </row>
    <row r="461" spans="1:19" ht="14.4" customHeight="1" x14ac:dyDescent="0.3">
      <c r="A461" s="726" t="s">
        <v>1423</v>
      </c>
      <c r="B461" s="727" t="s">
        <v>1424</v>
      </c>
      <c r="C461" s="727" t="s">
        <v>558</v>
      </c>
      <c r="D461" s="727" t="s">
        <v>1412</v>
      </c>
      <c r="E461" s="727" t="s">
        <v>1425</v>
      </c>
      <c r="F461" s="727" t="s">
        <v>1576</v>
      </c>
      <c r="G461" s="727" t="s">
        <v>708</v>
      </c>
      <c r="H461" s="731"/>
      <c r="I461" s="731"/>
      <c r="J461" s="727"/>
      <c r="K461" s="727"/>
      <c r="L461" s="731">
        <v>0.45</v>
      </c>
      <c r="M461" s="731">
        <v>796.86</v>
      </c>
      <c r="N461" s="727">
        <v>1</v>
      </c>
      <c r="O461" s="727">
        <v>1770.8</v>
      </c>
      <c r="P461" s="731">
        <v>0.9</v>
      </c>
      <c r="Q461" s="731">
        <v>1637.1399999999999</v>
      </c>
      <c r="R461" s="745">
        <v>2.0544888688100795</v>
      </c>
      <c r="S461" s="732">
        <v>1819.0444444444443</v>
      </c>
    </row>
    <row r="462" spans="1:19" ht="14.4" customHeight="1" x14ac:dyDescent="0.3">
      <c r="A462" s="726" t="s">
        <v>1423</v>
      </c>
      <c r="B462" s="727" t="s">
        <v>1424</v>
      </c>
      <c r="C462" s="727" t="s">
        <v>558</v>
      </c>
      <c r="D462" s="727" t="s">
        <v>1412</v>
      </c>
      <c r="E462" s="727" t="s">
        <v>1425</v>
      </c>
      <c r="F462" s="727" t="s">
        <v>1577</v>
      </c>
      <c r="G462" s="727" t="s">
        <v>706</v>
      </c>
      <c r="H462" s="731"/>
      <c r="I462" s="731"/>
      <c r="J462" s="727"/>
      <c r="K462" s="727"/>
      <c r="L462" s="731"/>
      <c r="M462" s="731"/>
      <c r="N462" s="727"/>
      <c r="O462" s="727"/>
      <c r="P462" s="731">
        <v>0.05</v>
      </c>
      <c r="Q462" s="731">
        <v>45.19</v>
      </c>
      <c r="R462" s="745"/>
      <c r="S462" s="732">
        <v>903.8</v>
      </c>
    </row>
    <row r="463" spans="1:19" ht="14.4" customHeight="1" x14ac:dyDescent="0.3">
      <c r="A463" s="726" t="s">
        <v>1423</v>
      </c>
      <c r="B463" s="727" t="s">
        <v>1424</v>
      </c>
      <c r="C463" s="727" t="s">
        <v>558</v>
      </c>
      <c r="D463" s="727" t="s">
        <v>1412</v>
      </c>
      <c r="E463" s="727" t="s">
        <v>1428</v>
      </c>
      <c r="F463" s="727" t="s">
        <v>1578</v>
      </c>
      <c r="G463" s="727" t="s">
        <v>1579</v>
      </c>
      <c r="H463" s="731"/>
      <c r="I463" s="731"/>
      <c r="J463" s="727"/>
      <c r="K463" s="727"/>
      <c r="L463" s="731">
        <v>234</v>
      </c>
      <c r="M463" s="731">
        <v>7724.34</v>
      </c>
      <c r="N463" s="727">
        <v>1</v>
      </c>
      <c r="O463" s="727">
        <v>33.01</v>
      </c>
      <c r="P463" s="731">
        <v>613</v>
      </c>
      <c r="Q463" s="731">
        <v>20241.260000000002</v>
      </c>
      <c r="R463" s="745">
        <v>2.6204517149685285</v>
      </c>
      <c r="S463" s="732">
        <v>33.020000000000003</v>
      </c>
    </row>
    <row r="464" spans="1:19" ht="14.4" customHeight="1" x14ac:dyDescent="0.3">
      <c r="A464" s="726" t="s">
        <v>1423</v>
      </c>
      <c r="B464" s="727" t="s">
        <v>1424</v>
      </c>
      <c r="C464" s="727" t="s">
        <v>558</v>
      </c>
      <c r="D464" s="727" t="s">
        <v>1412</v>
      </c>
      <c r="E464" s="727" t="s">
        <v>1486</v>
      </c>
      <c r="F464" s="727" t="s">
        <v>1589</v>
      </c>
      <c r="G464" s="727" t="s">
        <v>1590</v>
      </c>
      <c r="H464" s="731"/>
      <c r="I464" s="731"/>
      <c r="J464" s="727"/>
      <c r="K464" s="727"/>
      <c r="L464" s="731">
        <v>1</v>
      </c>
      <c r="M464" s="731">
        <v>14506</v>
      </c>
      <c r="N464" s="727">
        <v>1</v>
      </c>
      <c r="O464" s="727">
        <v>14506</v>
      </c>
      <c r="P464" s="731">
        <v>2</v>
      </c>
      <c r="Q464" s="731">
        <v>29014</v>
      </c>
      <c r="R464" s="745">
        <v>2.0001378739831792</v>
      </c>
      <c r="S464" s="732">
        <v>14507</v>
      </c>
    </row>
    <row r="465" spans="1:19" ht="14.4" customHeight="1" x14ac:dyDescent="0.3">
      <c r="A465" s="726" t="s">
        <v>1423</v>
      </c>
      <c r="B465" s="727" t="s">
        <v>1424</v>
      </c>
      <c r="C465" s="727" t="s">
        <v>558</v>
      </c>
      <c r="D465" s="727" t="s">
        <v>789</v>
      </c>
      <c r="E465" s="727" t="s">
        <v>1425</v>
      </c>
      <c r="F465" s="727" t="s">
        <v>1572</v>
      </c>
      <c r="G465" s="727" t="s">
        <v>704</v>
      </c>
      <c r="H465" s="731">
        <v>5.65</v>
      </c>
      <c r="I465" s="731">
        <v>10750.1</v>
      </c>
      <c r="J465" s="727">
        <v>9.1693890258361144</v>
      </c>
      <c r="K465" s="727">
        <v>1902.6725663716813</v>
      </c>
      <c r="L465" s="731">
        <v>0.61</v>
      </c>
      <c r="M465" s="731">
        <v>1172.3899999999999</v>
      </c>
      <c r="N465" s="727">
        <v>1</v>
      </c>
      <c r="O465" s="727">
        <v>1921.950819672131</v>
      </c>
      <c r="P465" s="731"/>
      <c r="Q465" s="731"/>
      <c r="R465" s="745"/>
      <c r="S465" s="732"/>
    </row>
    <row r="466" spans="1:19" ht="14.4" customHeight="1" x14ac:dyDescent="0.3">
      <c r="A466" s="726" t="s">
        <v>1423</v>
      </c>
      <c r="B466" s="727" t="s">
        <v>1424</v>
      </c>
      <c r="C466" s="727" t="s">
        <v>558</v>
      </c>
      <c r="D466" s="727" t="s">
        <v>789</v>
      </c>
      <c r="E466" s="727" t="s">
        <v>1425</v>
      </c>
      <c r="F466" s="727" t="s">
        <v>1575</v>
      </c>
      <c r="G466" s="727" t="s">
        <v>708</v>
      </c>
      <c r="H466" s="731">
        <v>0.15</v>
      </c>
      <c r="I466" s="731">
        <v>1328.1</v>
      </c>
      <c r="J466" s="727">
        <v>1.25</v>
      </c>
      <c r="K466" s="727">
        <v>8854</v>
      </c>
      <c r="L466" s="731">
        <v>0.12000000000000001</v>
      </c>
      <c r="M466" s="731">
        <v>1062.48</v>
      </c>
      <c r="N466" s="727">
        <v>1</v>
      </c>
      <c r="O466" s="727">
        <v>8854</v>
      </c>
      <c r="P466" s="731">
        <v>0.04</v>
      </c>
      <c r="Q466" s="731">
        <v>363.8</v>
      </c>
      <c r="R466" s="745">
        <v>0.34240644529779385</v>
      </c>
      <c r="S466" s="732">
        <v>9095</v>
      </c>
    </row>
    <row r="467" spans="1:19" ht="14.4" customHeight="1" x14ac:dyDescent="0.3">
      <c r="A467" s="726" t="s">
        <v>1423</v>
      </c>
      <c r="B467" s="727" t="s">
        <v>1424</v>
      </c>
      <c r="C467" s="727" t="s">
        <v>558</v>
      </c>
      <c r="D467" s="727" t="s">
        <v>789</v>
      </c>
      <c r="E467" s="727" t="s">
        <v>1425</v>
      </c>
      <c r="F467" s="727" t="s">
        <v>1576</v>
      </c>
      <c r="G467" s="727" t="s">
        <v>708</v>
      </c>
      <c r="H467" s="731">
        <v>33.849999999999994</v>
      </c>
      <c r="I467" s="731">
        <v>59941.580000000016</v>
      </c>
      <c r="J467" s="727">
        <v>0.8826597131681877</v>
      </c>
      <c r="K467" s="727">
        <v>1770.8000000000009</v>
      </c>
      <c r="L467" s="731">
        <v>38.35</v>
      </c>
      <c r="M467" s="731">
        <v>67910.180000000022</v>
      </c>
      <c r="N467" s="727">
        <v>1</v>
      </c>
      <c r="O467" s="727">
        <v>1770.8000000000004</v>
      </c>
      <c r="P467" s="731">
        <v>27.280000000000005</v>
      </c>
      <c r="Q467" s="731">
        <v>49614.369999999995</v>
      </c>
      <c r="R467" s="745">
        <v>0.73058810917597306</v>
      </c>
      <c r="S467" s="732">
        <v>1818.7085777126094</v>
      </c>
    </row>
    <row r="468" spans="1:19" ht="14.4" customHeight="1" x14ac:dyDescent="0.3">
      <c r="A468" s="726" t="s">
        <v>1423</v>
      </c>
      <c r="B468" s="727" t="s">
        <v>1424</v>
      </c>
      <c r="C468" s="727" t="s">
        <v>558</v>
      </c>
      <c r="D468" s="727" t="s">
        <v>789</v>
      </c>
      <c r="E468" s="727" t="s">
        <v>1425</v>
      </c>
      <c r="F468" s="727" t="s">
        <v>1577</v>
      </c>
      <c r="G468" s="727" t="s">
        <v>706</v>
      </c>
      <c r="H468" s="731">
        <v>2.3800000000000003</v>
      </c>
      <c r="I468" s="731">
        <v>2146.5200000000004</v>
      </c>
      <c r="J468" s="727">
        <v>1.1309557053061954</v>
      </c>
      <c r="K468" s="727">
        <v>901.89915966386559</v>
      </c>
      <c r="L468" s="731">
        <v>2.1100000000000003</v>
      </c>
      <c r="M468" s="731">
        <v>1897.9700000000007</v>
      </c>
      <c r="N468" s="727">
        <v>1</v>
      </c>
      <c r="O468" s="727">
        <v>899.51184834123239</v>
      </c>
      <c r="P468" s="731">
        <v>1.02</v>
      </c>
      <c r="Q468" s="731">
        <v>917.34999999999991</v>
      </c>
      <c r="R468" s="745">
        <v>0.48333219176277792</v>
      </c>
      <c r="S468" s="732">
        <v>899.36274509803911</v>
      </c>
    </row>
    <row r="469" spans="1:19" ht="14.4" customHeight="1" x14ac:dyDescent="0.3">
      <c r="A469" s="726" t="s">
        <v>1423</v>
      </c>
      <c r="B469" s="727" t="s">
        <v>1424</v>
      </c>
      <c r="C469" s="727" t="s">
        <v>558</v>
      </c>
      <c r="D469" s="727" t="s">
        <v>789</v>
      </c>
      <c r="E469" s="727" t="s">
        <v>1428</v>
      </c>
      <c r="F469" s="727" t="s">
        <v>1578</v>
      </c>
      <c r="G469" s="727" t="s">
        <v>1579</v>
      </c>
      <c r="H469" s="731">
        <v>33703</v>
      </c>
      <c r="I469" s="731">
        <v>1130237.6000000003</v>
      </c>
      <c r="J469" s="727">
        <v>1.5827323400596947</v>
      </c>
      <c r="K469" s="727">
        <v>33.535222383764065</v>
      </c>
      <c r="L469" s="731">
        <v>21633</v>
      </c>
      <c r="M469" s="731">
        <v>714105.33</v>
      </c>
      <c r="N469" s="727">
        <v>1</v>
      </c>
      <c r="O469" s="727">
        <v>33.01</v>
      </c>
      <c r="P469" s="731">
        <v>15994</v>
      </c>
      <c r="Q469" s="731">
        <v>538043.69999999995</v>
      </c>
      <c r="R469" s="745">
        <v>0.75345145512357392</v>
      </c>
      <c r="S469" s="732">
        <v>33.640346379892456</v>
      </c>
    </row>
    <row r="470" spans="1:19" ht="14.4" customHeight="1" x14ac:dyDescent="0.3">
      <c r="A470" s="726" t="s">
        <v>1423</v>
      </c>
      <c r="B470" s="727" t="s">
        <v>1424</v>
      </c>
      <c r="C470" s="727" t="s">
        <v>558</v>
      </c>
      <c r="D470" s="727" t="s">
        <v>789</v>
      </c>
      <c r="E470" s="727" t="s">
        <v>1428</v>
      </c>
      <c r="F470" s="727" t="s">
        <v>1580</v>
      </c>
      <c r="G470" s="727" t="s">
        <v>1581</v>
      </c>
      <c r="H470" s="731">
        <v>6</v>
      </c>
      <c r="I470" s="731">
        <v>385.55999999999995</v>
      </c>
      <c r="J470" s="727">
        <v>1.055692459339576</v>
      </c>
      <c r="K470" s="727">
        <v>64.259999999999991</v>
      </c>
      <c r="L470" s="731">
        <v>6</v>
      </c>
      <c r="M470" s="731">
        <v>365.21999999999997</v>
      </c>
      <c r="N470" s="727">
        <v>1</v>
      </c>
      <c r="O470" s="727">
        <v>60.87</v>
      </c>
      <c r="P470" s="731"/>
      <c r="Q470" s="731"/>
      <c r="R470" s="745"/>
      <c r="S470" s="732"/>
    </row>
    <row r="471" spans="1:19" ht="14.4" customHeight="1" x14ac:dyDescent="0.3">
      <c r="A471" s="726" t="s">
        <v>1423</v>
      </c>
      <c r="B471" s="727" t="s">
        <v>1424</v>
      </c>
      <c r="C471" s="727" t="s">
        <v>558</v>
      </c>
      <c r="D471" s="727" t="s">
        <v>789</v>
      </c>
      <c r="E471" s="727" t="s">
        <v>1428</v>
      </c>
      <c r="F471" s="727" t="s">
        <v>1582</v>
      </c>
      <c r="G471" s="727" t="s">
        <v>1583</v>
      </c>
      <c r="H471" s="731">
        <v>306</v>
      </c>
      <c r="I471" s="731">
        <v>18681.3</v>
      </c>
      <c r="J471" s="727"/>
      <c r="K471" s="727">
        <v>61.05</v>
      </c>
      <c r="L471" s="731"/>
      <c r="M471" s="731"/>
      <c r="N471" s="727"/>
      <c r="O471" s="727"/>
      <c r="P471" s="731"/>
      <c r="Q471" s="731"/>
      <c r="R471" s="745"/>
      <c r="S471" s="732"/>
    </row>
    <row r="472" spans="1:19" ht="14.4" customHeight="1" x14ac:dyDescent="0.3">
      <c r="A472" s="726" t="s">
        <v>1423</v>
      </c>
      <c r="B472" s="727" t="s">
        <v>1424</v>
      </c>
      <c r="C472" s="727" t="s">
        <v>558</v>
      </c>
      <c r="D472" s="727" t="s">
        <v>789</v>
      </c>
      <c r="E472" s="727" t="s">
        <v>1584</v>
      </c>
      <c r="F472" s="727" t="s">
        <v>1585</v>
      </c>
      <c r="G472" s="727" t="s">
        <v>1586</v>
      </c>
      <c r="H472" s="731">
        <v>82</v>
      </c>
      <c r="I472" s="731">
        <v>72514.24000000002</v>
      </c>
      <c r="J472" s="727"/>
      <c r="K472" s="727">
        <v>884.32000000000028</v>
      </c>
      <c r="L472" s="731"/>
      <c r="M472" s="731"/>
      <c r="N472" s="727"/>
      <c r="O472" s="727"/>
      <c r="P472" s="731"/>
      <c r="Q472" s="731"/>
      <c r="R472" s="745"/>
      <c r="S472" s="732"/>
    </row>
    <row r="473" spans="1:19" ht="14.4" customHeight="1" x14ac:dyDescent="0.3">
      <c r="A473" s="726" t="s">
        <v>1423</v>
      </c>
      <c r="B473" s="727" t="s">
        <v>1424</v>
      </c>
      <c r="C473" s="727" t="s">
        <v>558</v>
      </c>
      <c r="D473" s="727" t="s">
        <v>789</v>
      </c>
      <c r="E473" s="727" t="s">
        <v>1486</v>
      </c>
      <c r="F473" s="727" t="s">
        <v>1589</v>
      </c>
      <c r="G473" s="727" t="s">
        <v>1590</v>
      </c>
      <c r="H473" s="731">
        <v>86</v>
      </c>
      <c r="I473" s="731">
        <v>1233240</v>
      </c>
      <c r="J473" s="727">
        <v>0.98855645939611192</v>
      </c>
      <c r="K473" s="727">
        <v>14340</v>
      </c>
      <c r="L473" s="731">
        <v>86</v>
      </c>
      <c r="M473" s="731">
        <v>1247516</v>
      </c>
      <c r="N473" s="727">
        <v>1</v>
      </c>
      <c r="O473" s="727">
        <v>14506</v>
      </c>
      <c r="P473" s="731">
        <v>61</v>
      </c>
      <c r="Q473" s="731">
        <v>884927</v>
      </c>
      <c r="R473" s="745">
        <v>0.70935122274984852</v>
      </c>
      <c r="S473" s="732">
        <v>14507</v>
      </c>
    </row>
    <row r="474" spans="1:19" ht="14.4" customHeight="1" x14ac:dyDescent="0.3">
      <c r="A474" s="726" t="s">
        <v>1423</v>
      </c>
      <c r="B474" s="727" t="s">
        <v>1424</v>
      </c>
      <c r="C474" s="727" t="s">
        <v>558</v>
      </c>
      <c r="D474" s="727" t="s">
        <v>1416</v>
      </c>
      <c r="E474" s="727" t="s">
        <v>1425</v>
      </c>
      <c r="F474" s="727" t="s">
        <v>1572</v>
      </c>
      <c r="G474" s="727" t="s">
        <v>704</v>
      </c>
      <c r="H474" s="731">
        <v>42.309999999999995</v>
      </c>
      <c r="I474" s="731">
        <v>80501.989999999947</v>
      </c>
      <c r="J474" s="727">
        <v>2.5280048913330182</v>
      </c>
      <c r="K474" s="727">
        <v>1902.6705270621592</v>
      </c>
      <c r="L474" s="731">
        <v>16</v>
      </c>
      <c r="M474" s="731">
        <v>31844.080000000005</v>
      </c>
      <c r="N474" s="727">
        <v>1</v>
      </c>
      <c r="O474" s="727">
        <v>1990.2550000000003</v>
      </c>
      <c r="P474" s="731">
        <v>36.460000000000008</v>
      </c>
      <c r="Q474" s="731">
        <v>73251.47</v>
      </c>
      <c r="R474" s="745">
        <v>2.30031673077068</v>
      </c>
      <c r="S474" s="732">
        <v>2009.0913329676353</v>
      </c>
    </row>
    <row r="475" spans="1:19" ht="14.4" customHeight="1" x14ac:dyDescent="0.3">
      <c r="A475" s="726" t="s">
        <v>1423</v>
      </c>
      <c r="B475" s="727" t="s">
        <v>1424</v>
      </c>
      <c r="C475" s="727" t="s">
        <v>558</v>
      </c>
      <c r="D475" s="727" t="s">
        <v>1416</v>
      </c>
      <c r="E475" s="727" t="s">
        <v>1425</v>
      </c>
      <c r="F475" s="727" t="s">
        <v>1573</v>
      </c>
      <c r="G475" s="727" t="s">
        <v>1574</v>
      </c>
      <c r="H475" s="731">
        <v>0.43000000000000005</v>
      </c>
      <c r="I475" s="731">
        <v>4251.7999999999993</v>
      </c>
      <c r="J475" s="727">
        <v>21.500884955752209</v>
      </c>
      <c r="K475" s="727">
        <v>9887.9069767441833</v>
      </c>
      <c r="L475" s="731">
        <v>0.02</v>
      </c>
      <c r="M475" s="731">
        <v>197.75</v>
      </c>
      <c r="N475" s="727">
        <v>1</v>
      </c>
      <c r="O475" s="727">
        <v>9887.5</v>
      </c>
      <c r="P475" s="731"/>
      <c r="Q475" s="731"/>
      <c r="R475" s="745"/>
      <c r="S475" s="732"/>
    </row>
    <row r="476" spans="1:19" ht="14.4" customHeight="1" x14ac:dyDescent="0.3">
      <c r="A476" s="726" t="s">
        <v>1423</v>
      </c>
      <c r="B476" s="727" t="s">
        <v>1424</v>
      </c>
      <c r="C476" s="727" t="s">
        <v>558</v>
      </c>
      <c r="D476" s="727" t="s">
        <v>1416</v>
      </c>
      <c r="E476" s="727" t="s">
        <v>1425</v>
      </c>
      <c r="F476" s="727" t="s">
        <v>1575</v>
      </c>
      <c r="G476" s="727" t="s">
        <v>708</v>
      </c>
      <c r="H476" s="731">
        <v>1.3600000000000003</v>
      </c>
      <c r="I476" s="731">
        <v>12041.449999999997</v>
      </c>
      <c r="J476" s="727">
        <v>1.1929834468710743</v>
      </c>
      <c r="K476" s="727">
        <v>8854.0073529411729</v>
      </c>
      <c r="L476" s="731">
        <v>1.1400000000000001</v>
      </c>
      <c r="M476" s="731">
        <v>10093.559999999998</v>
      </c>
      <c r="N476" s="727">
        <v>1</v>
      </c>
      <c r="O476" s="727">
        <v>8853.9999999999964</v>
      </c>
      <c r="P476" s="731">
        <v>0.26</v>
      </c>
      <c r="Q476" s="731">
        <v>2364.7000000000003</v>
      </c>
      <c r="R476" s="745">
        <v>0.23427809415112219</v>
      </c>
      <c r="S476" s="732">
        <v>9095</v>
      </c>
    </row>
    <row r="477" spans="1:19" ht="14.4" customHeight="1" x14ac:dyDescent="0.3">
      <c r="A477" s="726" t="s">
        <v>1423</v>
      </c>
      <c r="B477" s="727" t="s">
        <v>1424</v>
      </c>
      <c r="C477" s="727" t="s">
        <v>558</v>
      </c>
      <c r="D477" s="727" t="s">
        <v>1416</v>
      </c>
      <c r="E477" s="727" t="s">
        <v>1425</v>
      </c>
      <c r="F477" s="727" t="s">
        <v>1576</v>
      </c>
      <c r="G477" s="727" t="s">
        <v>708</v>
      </c>
      <c r="H477" s="731">
        <v>233.55999999999997</v>
      </c>
      <c r="I477" s="731">
        <v>413588.04000000021</v>
      </c>
      <c r="J477" s="727">
        <v>0.89069528379360818</v>
      </c>
      <c r="K477" s="727">
        <v>1770.7999657475607</v>
      </c>
      <c r="L477" s="731">
        <v>262.09999999999997</v>
      </c>
      <c r="M477" s="731">
        <v>464342.91000000038</v>
      </c>
      <c r="N477" s="727">
        <v>1</v>
      </c>
      <c r="O477" s="727">
        <v>1771.6249904616575</v>
      </c>
      <c r="P477" s="731">
        <v>242.25000000000003</v>
      </c>
      <c r="Q477" s="731">
        <v>440617.45</v>
      </c>
      <c r="R477" s="745">
        <v>0.94890530362571845</v>
      </c>
      <c r="S477" s="732">
        <v>1818.8542827657377</v>
      </c>
    </row>
    <row r="478" spans="1:19" ht="14.4" customHeight="1" x14ac:dyDescent="0.3">
      <c r="A478" s="726" t="s">
        <v>1423</v>
      </c>
      <c r="B478" s="727" t="s">
        <v>1424</v>
      </c>
      <c r="C478" s="727" t="s">
        <v>558</v>
      </c>
      <c r="D478" s="727" t="s">
        <v>1416</v>
      </c>
      <c r="E478" s="727" t="s">
        <v>1425</v>
      </c>
      <c r="F478" s="727" t="s">
        <v>1577</v>
      </c>
      <c r="G478" s="727" t="s">
        <v>706</v>
      </c>
      <c r="H478" s="731">
        <v>13.800000000000002</v>
      </c>
      <c r="I478" s="731">
        <v>12427.199999999993</v>
      </c>
      <c r="J478" s="727">
        <v>0.84485555357645414</v>
      </c>
      <c r="K478" s="727">
        <v>900.52173913043418</v>
      </c>
      <c r="L478" s="731">
        <v>16.360000000000017</v>
      </c>
      <c r="M478" s="731">
        <v>14709.26</v>
      </c>
      <c r="N478" s="727">
        <v>1</v>
      </c>
      <c r="O478" s="727">
        <v>899.09902200488909</v>
      </c>
      <c r="P478" s="731">
        <v>12.510000000000007</v>
      </c>
      <c r="Q478" s="731">
        <v>11274.970000000005</v>
      </c>
      <c r="R478" s="745">
        <v>0.76652190524880282</v>
      </c>
      <c r="S478" s="732">
        <v>901.27657873701025</v>
      </c>
    </row>
    <row r="479" spans="1:19" ht="14.4" customHeight="1" x14ac:dyDescent="0.3">
      <c r="A479" s="726" t="s">
        <v>1423</v>
      </c>
      <c r="B479" s="727" t="s">
        <v>1424</v>
      </c>
      <c r="C479" s="727" t="s">
        <v>558</v>
      </c>
      <c r="D479" s="727" t="s">
        <v>1416</v>
      </c>
      <c r="E479" s="727" t="s">
        <v>1428</v>
      </c>
      <c r="F479" s="727" t="s">
        <v>1578</v>
      </c>
      <c r="G479" s="727" t="s">
        <v>1579</v>
      </c>
      <c r="H479" s="731">
        <v>245752</v>
      </c>
      <c r="I479" s="731">
        <v>8240827.6500000004</v>
      </c>
      <c r="J479" s="727">
        <v>1.6385729014829096</v>
      </c>
      <c r="K479" s="727">
        <v>33.533105122237053</v>
      </c>
      <c r="L479" s="731">
        <v>152355</v>
      </c>
      <c r="M479" s="731">
        <v>5029271.2900000028</v>
      </c>
      <c r="N479" s="727">
        <v>1</v>
      </c>
      <c r="O479" s="727">
        <v>33.010214892848957</v>
      </c>
      <c r="P479" s="731">
        <v>155585</v>
      </c>
      <c r="Q479" s="731">
        <v>5252340.1600000011</v>
      </c>
      <c r="R479" s="745">
        <v>1.0443541135757657</v>
      </c>
      <c r="S479" s="732">
        <v>33.758653854806063</v>
      </c>
    </row>
    <row r="480" spans="1:19" ht="14.4" customHeight="1" x14ac:dyDescent="0.3">
      <c r="A480" s="726" t="s">
        <v>1423</v>
      </c>
      <c r="B480" s="727" t="s">
        <v>1424</v>
      </c>
      <c r="C480" s="727" t="s">
        <v>558</v>
      </c>
      <c r="D480" s="727" t="s">
        <v>1416</v>
      </c>
      <c r="E480" s="727" t="s">
        <v>1428</v>
      </c>
      <c r="F480" s="727" t="s">
        <v>1426</v>
      </c>
      <c r="G480" s="727"/>
      <c r="H480" s="731"/>
      <c r="I480" s="731"/>
      <c r="J480" s="727"/>
      <c r="K480" s="727"/>
      <c r="L480" s="731">
        <v>1</v>
      </c>
      <c r="M480" s="731">
        <v>27046</v>
      </c>
      <c r="N480" s="727">
        <v>1</v>
      </c>
      <c r="O480" s="727">
        <v>27046</v>
      </c>
      <c r="P480" s="731"/>
      <c r="Q480" s="731"/>
      <c r="R480" s="745"/>
      <c r="S480" s="732"/>
    </row>
    <row r="481" spans="1:19" ht="14.4" customHeight="1" x14ac:dyDescent="0.3">
      <c r="A481" s="726" t="s">
        <v>1423</v>
      </c>
      <c r="B481" s="727" t="s">
        <v>1424</v>
      </c>
      <c r="C481" s="727" t="s">
        <v>558</v>
      </c>
      <c r="D481" s="727" t="s">
        <v>1416</v>
      </c>
      <c r="E481" s="727" t="s">
        <v>1428</v>
      </c>
      <c r="F481" s="727" t="s">
        <v>1580</v>
      </c>
      <c r="G481" s="727" t="s">
        <v>1581</v>
      </c>
      <c r="H481" s="731">
        <v>8</v>
      </c>
      <c r="I481" s="731">
        <v>510.44</v>
      </c>
      <c r="J481" s="727">
        <v>0.36459739573288774</v>
      </c>
      <c r="K481" s="727">
        <v>63.805</v>
      </c>
      <c r="L481" s="731">
        <v>23</v>
      </c>
      <c r="M481" s="731">
        <v>1400.0099999999995</v>
      </c>
      <c r="N481" s="727">
        <v>1</v>
      </c>
      <c r="O481" s="727">
        <v>60.869999999999983</v>
      </c>
      <c r="P481" s="731">
        <v>31</v>
      </c>
      <c r="Q481" s="731">
        <v>1781.8999999999996</v>
      </c>
      <c r="R481" s="745">
        <v>1.2727766230241213</v>
      </c>
      <c r="S481" s="732">
        <v>57.480645161290312</v>
      </c>
    </row>
    <row r="482" spans="1:19" ht="14.4" customHeight="1" x14ac:dyDescent="0.3">
      <c r="A482" s="726" t="s">
        <v>1423</v>
      </c>
      <c r="B482" s="727" t="s">
        <v>1424</v>
      </c>
      <c r="C482" s="727" t="s">
        <v>558</v>
      </c>
      <c r="D482" s="727" t="s">
        <v>1416</v>
      </c>
      <c r="E482" s="727" t="s">
        <v>1428</v>
      </c>
      <c r="F482" s="727" t="s">
        <v>1582</v>
      </c>
      <c r="G482" s="727" t="s">
        <v>1583</v>
      </c>
      <c r="H482" s="731">
        <v>4889</v>
      </c>
      <c r="I482" s="731">
        <v>292356.07</v>
      </c>
      <c r="J482" s="727">
        <v>1.1867509868176562</v>
      </c>
      <c r="K482" s="727">
        <v>59.798746164859892</v>
      </c>
      <c r="L482" s="731">
        <v>4251</v>
      </c>
      <c r="M482" s="731">
        <v>246349.97</v>
      </c>
      <c r="N482" s="727">
        <v>1</v>
      </c>
      <c r="O482" s="727">
        <v>57.951063279228414</v>
      </c>
      <c r="P482" s="731">
        <v>2871</v>
      </c>
      <c r="Q482" s="731">
        <v>163991.51999999999</v>
      </c>
      <c r="R482" s="745">
        <v>0.66568516326590166</v>
      </c>
      <c r="S482" s="732">
        <v>57.12</v>
      </c>
    </row>
    <row r="483" spans="1:19" ht="14.4" customHeight="1" x14ac:dyDescent="0.3">
      <c r="A483" s="726" t="s">
        <v>1423</v>
      </c>
      <c r="B483" s="727" t="s">
        <v>1424</v>
      </c>
      <c r="C483" s="727" t="s">
        <v>558</v>
      </c>
      <c r="D483" s="727" t="s">
        <v>1416</v>
      </c>
      <c r="E483" s="727" t="s">
        <v>1584</v>
      </c>
      <c r="F483" s="727" t="s">
        <v>1585</v>
      </c>
      <c r="G483" s="727" t="s">
        <v>1586</v>
      </c>
      <c r="H483" s="731">
        <v>581</v>
      </c>
      <c r="I483" s="731">
        <v>513789.92000000126</v>
      </c>
      <c r="J483" s="727"/>
      <c r="K483" s="727">
        <v>884.32000000000221</v>
      </c>
      <c r="L483" s="731"/>
      <c r="M483" s="731"/>
      <c r="N483" s="727"/>
      <c r="O483" s="727"/>
      <c r="P483" s="731"/>
      <c r="Q483" s="731"/>
      <c r="R483" s="745"/>
      <c r="S483" s="732"/>
    </row>
    <row r="484" spans="1:19" ht="14.4" customHeight="1" x14ac:dyDescent="0.3">
      <c r="A484" s="726" t="s">
        <v>1423</v>
      </c>
      <c r="B484" s="727" t="s">
        <v>1424</v>
      </c>
      <c r="C484" s="727" t="s">
        <v>558</v>
      </c>
      <c r="D484" s="727" t="s">
        <v>1416</v>
      </c>
      <c r="E484" s="727" t="s">
        <v>1486</v>
      </c>
      <c r="F484" s="727" t="s">
        <v>1589</v>
      </c>
      <c r="G484" s="727" t="s">
        <v>1590</v>
      </c>
      <c r="H484" s="731">
        <v>603</v>
      </c>
      <c r="I484" s="731">
        <v>8647020</v>
      </c>
      <c r="J484" s="727">
        <v>0.94920309715900564</v>
      </c>
      <c r="K484" s="727">
        <v>14340</v>
      </c>
      <c r="L484" s="731">
        <v>628</v>
      </c>
      <c r="M484" s="731">
        <v>9109768</v>
      </c>
      <c r="N484" s="727">
        <v>1</v>
      </c>
      <c r="O484" s="727">
        <v>14506</v>
      </c>
      <c r="P484" s="731">
        <v>633</v>
      </c>
      <c r="Q484" s="731">
        <v>9182931</v>
      </c>
      <c r="R484" s="745">
        <v>1.0080312692924782</v>
      </c>
      <c r="S484" s="732">
        <v>14507</v>
      </c>
    </row>
    <row r="485" spans="1:19" ht="14.4" customHeight="1" x14ac:dyDescent="0.3">
      <c r="A485" s="726" t="s">
        <v>1423</v>
      </c>
      <c r="B485" s="727" t="s">
        <v>1424</v>
      </c>
      <c r="C485" s="727" t="s">
        <v>558</v>
      </c>
      <c r="D485" s="727" t="s">
        <v>1417</v>
      </c>
      <c r="E485" s="727" t="s">
        <v>1425</v>
      </c>
      <c r="F485" s="727" t="s">
        <v>1572</v>
      </c>
      <c r="G485" s="727" t="s">
        <v>704</v>
      </c>
      <c r="H485" s="731">
        <v>4.95</v>
      </c>
      <c r="I485" s="731">
        <v>9418.2099999999991</v>
      </c>
      <c r="J485" s="727">
        <v>8.2500087596355982</v>
      </c>
      <c r="K485" s="727">
        <v>1902.6686868686866</v>
      </c>
      <c r="L485" s="731">
        <v>0.6</v>
      </c>
      <c r="M485" s="731">
        <v>1141.5999999999999</v>
      </c>
      <c r="N485" s="727">
        <v>1</v>
      </c>
      <c r="O485" s="727">
        <v>1902.6666666666665</v>
      </c>
      <c r="P485" s="731"/>
      <c r="Q485" s="731"/>
      <c r="R485" s="745"/>
      <c r="S485" s="732"/>
    </row>
    <row r="486" spans="1:19" ht="14.4" customHeight="1" x14ac:dyDescent="0.3">
      <c r="A486" s="726" t="s">
        <v>1423</v>
      </c>
      <c r="B486" s="727" t="s">
        <v>1424</v>
      </c>
      <c r="C486" s="727" t="s">
        <v>558</v>
      </c>
      <c r="D486" s="727" t="s">
        <v>1417</v>
      </c>
      <c r="E486" s="727" t="s">
        <v>1425</v>
      </c>
      <c r="F486" s="727" t="s">
        <v>1575</v>
      </c>
      <c r="G486" s="727" t="s">
        <v>708</v>
      </c>
      <c r="H486" s="731">
        <v>0.14000000000000001</v>
      </c>
      <c r="I486" s="731">
        <v>1239.5600000000002</v>
      </c>
      <c r="J486" s="727"/>
      <c r="K486" s="727">
        <v>8854</v>
      </c>
      <c r="L486" s="731"/>
      <c r="M486" s="731"/>
      <c r="N486" s="727"/>
      <c r="O486" s="727"/>
      <c r="P486" s="731"/>
      <c r="Q486" s="731"/>
      <c r="R486" s="745"/>
      <c r="S486" s="732"/>
    </row>
    <row r="487" spans="1:19" ht="14.4" customHeight="1" x14ac:dyDescent="0.3">
      <c r="A487" s="726" t="s">
        <v>1423</v>
      </c>
      <c r="B487" s="727" t="s">
        <v>1424</v>
      </c>
      <c r="C487" s="727" t="s">
        <v>558</v>
      </c>
      <c r="D487" s="727" t="s">
        <v>1417</v>
      </c>
      <c r="E487" s="727" t="s">
        <v>1425</v>
      </c>
      <c r="F487" s="727" t="s">
        <v>1576</v>
      </c>
      <c r="G487" s="727" t="s">
        <v>708</v>
      </c>
      <c r="H487" s="731">
        <v>40.6</v>
      </c>
      <c r="I487" s="731">
        <v>71894.48000000001</v>
      </c>
      <c r="J487" s="727">
        <v>5.0434782608695663</v>
      </c>
      <c r="K487" s="727">
        <v>1770.8000000000002</v>
      </c>
      <c r="L487" s="731">
        <v>8.0500000000000007</v>
      </c>
      <c r="M487" s="731">
        <v>14254.939999999999</v>
      </c>
      <c r="N487" s="727">
        <v>1</v>
      </c>
      <c r="O487" s="727">
        <v>1770.7999999999997</v>
      </c>
      <c r="P487" s="731"/>
      <c r="Q487" s="731"/>
      <c r="R487" s="745"/>
      <c r="S487" s="732"/>
    </row>
    <row r="488" spans="1:19" ht="14.4" customHeight="1" x14ac:dyDescent="0.3">
      <c r="A488" s="726" t="s">
        <v>1423</v>
      </c>
      <c r="B488" s="727" t="s">
        <v>1424</v>
      </c>
      <c r="C488" s="727" t="s">
        <v>558</v>
      </c>
      <c r="D488" s="727" t="s">
        <v>1417</v>
      </c>
      <c r="E488" s="727" t="s">
        <v>1425</v>
      </c>
      <c r="F488" s="727" t="s">
        <v>1577</v>
      </c>
      <c r="G488" s="727" t="s">
        <v>706</v>
      </c>
      <c r="H488" s="731">
        <v>2.5799999999999996</v>
      </c>
      <c r="I488" s="731">
        <v>2327.2800000000007</v>
      </c>
      <c r="J488" s="727">
        <v>3.9615299504655566</v>
      </c>
      <c r="K488" s="727">
        <v>902.04651162790731</v>
      </c>
      <c r="L488" s="731">
        <v>0.65</v>
      </c>
      <c r="M488" s="731">
        <v>587.47</v>
      </c>
      <c r="N488" s="727">
        <v>1</v>
      </c>
      <c r="O488" s="727">
        <v>903.8</v>
      </c>
      <c r="P488" s="731"/>
      <c r="Q488" s="731"/>
      <c r="R488" s="745"/>
      <c r="S488" s="732"/>
    </row>
    <row r="489" spans="1:19" ht="14.4" customHeight="1" x14ac:dyDescent="0.3">
      <c r="A489" s="726" t="s">
        <v>1423</v>
      </c>
      <c r="B489" s="727" t="s">
        <v>1424</v>
      </c>
      <c r="C489" s="727" t="s">
        <v>558</v>
      </c>
      <c r="D489" s="727" t="s">
        <v>1417</v>
      </c>
      <c r="E489" s="727" t="s">
        <v>1428</v>
      </c>
      <c r="F489" s="727" t="s">
        <v>1578</v>
      </c>
      <c r="G489" s="727" t="s">
        <v>1579</v>
      </c>
      <c r="H489" s="731">
        <v>41633</v>
      </c>
      <c r="I489" s="731">
        <v>1395853.1500000001</v>
      </c>
      <c r="J489" s="727">
        <v>9.0200013725285437</v>
      </c>
      <c r="K489" s="727">
        <v>33.527565873225569</v>
      </c>
      <c r="L489" s="731">
        <v>4688</v>
      </c>
      <c r="M489" s="731">
        <v>154750.88</v>
      </c>
      <c r="N489" s="727">
        <v>1</v>
      </c>
      <c r="O489" s="727">
        <v>33.01</v>
      </c>
      <c r="P489" s="731"/>
      <c r="Q489" s="731"/>
      <c r="R489" s="745"/>
      <c r="S489" s="732"/>
    </row>
    <row r="490" spans="1:19" ht="14.4" customHeight="1" x14ac:dyDescent="0.3">
      <c r="A490" s="726" t="s">
        <v>1423</v>
      </c>
      <c r="B490" s="727" t="s">
        <v>1424</v>
      </c>
      <c r="C490" s="727" t="s">
        <v>558</v>
      </c>
      <c r="D490" s="727" t="s">
        <v>1417</v>
      </c>
      <c r="E490" s="727" t="s">
        <v>1428</v>
      </c>
      <c r="F490" s="727" t="s">
        <v>1580</v>
      </c>
      <c r="G490" s="727" t="s">
        <v>1581</v>
      </c>
      <c r="H490" s="731">
        <v>1</v>
      </c>
      <c r="I490" s="731">
        <v>64.78</v>
      </c>
      <c r="J490" s="727"/>
      <c r="K490" s="727">
        <v>64.78</v>
      </c>
      <c r="L490" s="731"/>
      <c r="M490" s="731"/>
      <c r="N490" s="727"/>
      <c r="O490" s="727"/>
      <c r="P490" s="731"/>
      <c r="Q490" s="731"/>
      <c r="R490" s="745"/>
      <c r="S490" s="732"/>
    </row>
    <row r="491" spans="1:19" ht="14.4" customHeight="1" x14ac:dyDescent="0.3">
      <c r="A491" s="726" t="s">
        <v>1423</v>
      </c>
      <c r="B491" s="727" t="s">
        <v>1424</v>
      </c>
      <c r="C491" s="727" t="s">
        <v>558</v>
      </c>
      <c r="D491" s="727" t="s">
        <v>1417</v>
      </c>
      <c r="E491" s="727" t="s">
        <v>1584</v>
      </c>
      <c r="F491" s="727" t="s">
        <v>1585</v>
      </c>
      <c r="G491" s="727" t="s">
        <v>1586</v>
      </c>
      <c r="H491" s="731">
        <v>95</v>
      </c>
      <c r="I491" s="731">
        <v>84010.400000000081</v>
      </c>
      <c r="J491" s="727"/>
      <c r="K491" s="727">
        <v>884.32000000000085</v>
      </c>
      <c r="L491" s="731"/>
      <c r="M491" s="731"/>
      <c r="N491" s="727"/>
      <c r="O491" s="727"/>
      <c r="P491" s="731"/>
      <c r="Q491" s="731"/>
      <c r="R491" s="745"/>
      <c r="S491" s="732"/>
    </row>
    <row r="492" spans="1:19" ht="14.4" customHeight="1" x14ac:dyDescent="0.3">
      <c r="A492" s="726" t="s">
        <v>1423</v>
      </c>
      <c r="B492" s="727" t="s">
        <v>1424</v>
      </c>
      <c r="C492" s="727" t="s">
        <v>558</v>
      </c>
      <c r="D492" s="727" t="s">
        <v>1417</v>
      </c>
      <c r="E492" s="727" t="s">
        <v>1486</v>
      </c>
      <c r="F492" s="727" t="s">
        <v>1589</v>
      </c>
      <c r="G492" s="727" t="s">
        <v>1590</v>
      </c>
      <c r="H492" s="731">
        <v>97</v>
      </c>
      <c r="I492" s="731">
        <v>1390980</v>
      </c>
      <c r="J492" s="727">
        <v>5.0468408716538349</v>
      </c>
      <c r="K492" s="727">
        <v>14340</v>
      </c>
      <c r="L492" s="731">
        <v>19</v>
      </c>
      <c r="M492" s="731">
        <v>275614</v>
      </c>
      <c r="N492" s="727">
        <v>1</v>
      </c>
      <c r="O492" s="727">
        <v>14506</v>
      </c>
      <c r="P492" s="731"/>
      <c r="Q492" s="731"/>
      <c r="R492" s="745"/>
      <c r="S492" s="732"/>
    </row>
    <row r="493" spans="1:19" ht="14.4" customHeight="1" x14ac:dyDescent="0.3">
      <c r="A493" s="726" t="s">
        <v>1423</v>
      </c>
      <c r="B493" s="727" t="s">
        <v>1424</v>
      </c>
      <c r="C493" s="727" t="s">
        <v>558</v>
      </c>
      <c r="D493" s="727" t="s">
        <v>1418</v>
      </c>
      <c r="E493" s="727" t="s">
        <v>1425</v>
      </c>
      <c r="F493" s="727" t="s">
        <v>1572</v>
      </c>
      <c r="G493" s="727" t="s">
        <v>704</v>
      </c>
      <c r="H493" s="731">
        <v>5.8500000000000005</v>
      </c>
      <c r="I493" s="731">
        <v>11130.64</v>
      </c>
      <c r="J493" s="727">
        <v>13.846490682457143</v>
      </c>
      <c r="K493" s="727">
        <v>1902.673504273504</v>
      </c>
      <c r="L493" s="731">
        <v>0.4</v>
      </c>
      <c r="M493" s="731">
        <v>803.86</v>
      </c>
      <c r="N493" s="727">
        <v>1</v>
      </c>
      <c r="O493" s="727">
        <v>2009.6499999999999</v>
      </c>
      <c r="P493" s="731"/>
      <c r="Q493" s="731"/>
      <c r="R493" s="745"/>
      <c r="S493" s="732"/>
    </row>
    <row r="494" spans="1:19" ht="14.4" customHeight="1" x14ac:dyDescent="0.3">
      <c r="A494" s="726" t="s">
        <v>1423</v>
      </c>
      <c r="B494" s="727" t="s">
        <v>1424</v>
      </c>
      <c r="C494" s="727" t="s">
        <v>558</v>
      </c>
      <c r="D494" s="727" t="s">
        <v>1418</v>
      </c>
      <c r="E494" s="727" t="s">
        <v>1425</v>
      </c>
      <c r="F494" s="727" t="s">
        <v>1575</v>
      </c>
      <c r="G494" s="727" t="s">
        <v>708</v>
      </c>
      <c r="H494" s="731">
        <v>0.04</v>
      </c>
      <c r="I494" s="731">
        <v>354.16</v>
      </c>
      <c r="J494" s="727">
        <v>1</v>
      </c>
      <c r="K494" s="727">
        <v>8854</v>
      </c>
      <c r="L494" s="731">
        <v>0.04</v>
      </c>
      <c r="M494" s="731">
        <v>354.16</v>
      </c>
      <c r="N494" s="727">
        <v>1</v>
      </c>
      <c r="O494" s="727">
        <v>8854</v>
      </c>
      <c r="P494" s="731"/>
      <c r="Q494" s="731"/>
      <c r="R494" s="745"/>
      <c r="S494" s="732"/>
    </row>
    <row r="495" spans="1:19" ht="14.4" customHeight="1" x14ac:dyDescent="0.3">
      <c r="A495" s="726" t="s">
        <v>1423</v>
      </c>
      <c r="B495" s="727" t="s">
        <v>1424</v>
      </c>
      <c r="C495" s="727" t="s">
        <v>558</v>
      </c>
      <c r="D495" s="727" t="s">
        <v>1418</v>
      </c>
      <c r="E495" s="727" t="s">
        <v>1425</v>
      </c>
      <c r="F495" s="727" t="s">
        <v>1576</v>
      </c>
      <c r="G495" s="727" t="s">
        <v>708</v>
      </c>
      <c r="H495" s="731">
        <v>2.35</v>
      </c>
      <c r="I495" s="731">
        <v>4161.38</v>
      </c>
      <c r="J495" s="727">
        <v>0.23979591836734696</v>
      </c>
      <c r="K495" s="727">
        <v>1770.8</v>
      </c>
      <c r="L495" s="731">
        <v>9.8000000000000025</v>
      </c>
      <c r="M495" s="731">
        <v>17353.84</v>
      </c>
      <c r="N495" s="727">
        <v>1</v>
      </c>
      <c r="O495" s="727">
        <v>1770.7999999999995</v>
      </c>
      <c r="P495" s="731"/>
      <c r="Q495" s="731"/>
      <c r="R495" s="745"/>
      <c r="S495" s="732"/>
    </row>
    <row r="496" spans="1:19" ht="14.4" customHeight="1" x14ac:dyDescent="0.3">
      <c r="A496" s="726" t="s">
        <v>1423</v>
      </c>
      <c r="B496" s="727" t="s">
        <v>1424</v>
      </c>
      <c r="C496" s="727" t="s">
        <v>558</v>
      </c>
      <c r="D496" s="727" t="s">
        <v>1418</v>
      </c>
      <c r="E496" s="727" t="s">
        <v>1425</v>
      </c>
      <c r="F496" s="727" t="s">
        <v>1577</v>
      </c>
      <c r="G496" s="727" t="s">
        <v>706</v>
      </c>
      <c r="H496" s="731">
        <v>0.44999999999999996</v>
      </c>
      <c r="I496" s="731">
        <v>406.71</v>
      </c>
      <c r="J496" s="727">
        <v>0.59999999999999987</v>
      </c>
      <c r="K496" s="727">
        <v>903.80000000000007</v>
      </c>
      <c r="L496" s="731">
        <v>0.75000000000000011</v>
      </c>
      <c r="M496" s="731">
        <v>677.85000000000014</v>
      </c>
      <c r="N496" s="727">
        <v>1</v>
      </c>
      <c r="O496" s="727">
        <v>903.80000000000007</v>
      </c>
      <c r="P496" s="731"/>
      <c r="Q496" s="731"/>
      <c r="R496" s="745"/>
      <c r="S496" s="732"/>
    </row>
    <row r="497" spans="1:19" ht="14.4" customHeight="1" x14ac:dyDescent="0.3">
      <c r="A497" s="726" t="s">
        <v>1423</v>
      </c>
      <c r="B497" s="727" t="s">
        <v>1424</v>
      </c>
      <c r="C497" s="727" t="s">
        <v>558</v>
      </c>
      <c r="D497" s="727" t="s">
        <v>1418</v>
      </c>
      <c r="E497" s="727" t="s">
        <v>1428</v>
      </c>
      <c r="F497" s="727" t="s">
        <v>1578</v>
      </c>
      <c r="G497" s="727" t="s">
        <v>1579</v>
      </c>
      <c r="H497" s="731">
        <v>8269</v>
      </c>
      <c r="I497" s="731">
        <v>277328.05</v>
      </c>
      <c r="J497" s="727">
        <v>1.3365151835997211</v>
      </c>
      <c r="K497" s="727">
        <v>33.538281533438138</v>
      </c>
      <c r="L497" s="731">
        <v>6286</v>
      </c>
      <c r="M497" s="731">
        <v>207500.86</v>
      </c>
      <c r="N497" s="727">
        <v>1</v>
      </c>
      <c r="O497" s="727">
        <v>33.01</v>
      </c>
      <c r="P497" s="731"/>
      <c r="Q497" s="731"/>
      <c r="R497" s="745"/>
      <c r="S497" s="732"/>
    </row>
    <row r="498" spans="1:19" ht="14.4" customHeight="1" x14ac:dyDescent="0.3">
      <c r="A498" s="726" t="s">
        <v>1423</v>
      </c>
      <c r="B498" s="727" t="s">
        <v>1424</v>
      </c>
      <c r="C498" s="727" t="s">
        <v>558</v>
      </c>
      <c r="D498" s="727" t="s">
        <v>1418</v>
      </c>
      <c r="E498" s="727" t="s">
        <v>1584</v>
      </c>
      <c r="F498" s="727" t="s">
        <v>1585</v>
      </c>
      <c r="G498" s="727" t="s">
        <v>1586</v>
      </c>
      <c r="H498" s="731">
        <v>18</v>
      </c>
      <c r="I498" s="731">
        <v>15917.759999999998</v>
      </c>
      <c r="J498" s="727"/>
      <c r="K498" s="727">
        <v>884.31999999999994</v>
      </c>
      <c r="L498" s="731"/>
      <c r="M498" s="731"/>
      <c r="N498" s="727"/>
      <c r="O498" s="727"/>
      <c r="P498" s="731"/>
      <c r="Q498" s="731"/>
      <c r="R498" s="745"/>
      <c r="S498" s="732"/>
    </row>
    <row r="499" spans="1:19" ht="14.4" customHeight="1" x14ac:dyDescent="0.3">
      <c r="A499" s="726" t="s">
        <v>1423</v>
      </c>
      <c r="B499" s="727" t="s">
        <v>1424</v>
      </c>
      <c r="C499" s="727" t="s">
        <v>558</v>
      </c>
      <c r="D499" s="727" t="s">
        <v>1418</v>
      </c>
      <c r="E499" s="727" t="s">
        <v>1486</v>
      </c>
      <c r="F499" s="727" t="s">
        <v>1589</v>
      </c>
      <c r="G499" s="727" t="s">
        <v>1590</v>
      </c>
      <c r="H499" s="731">
        <v>18</v>
      </c>
      <c r="I499" s="731">
        <v>258120</v>
      </c>
      <c r="J499" s="727">
        <v>0.74141734454708397</v>
      </c>
      <c r="K499" s="727">
        <v>14340</v>
      </c>
      <c r="L499" s="731">
        <v>24</v>
      </c>
      <c r="M499" s="731">
        <v>348144</v>
      </c>
      <c r="N499" s="727">
        <v>1</v>
      </c>
      <c r="O499" s="727">
        <v>14506</v>
      </c>
      <c r="P499" s="731"/>
      <c r="Q499" s="731"/>
      <c r="R499" s="745"/>
      <c r="S499" s="732"/>
    </row>
    <row r="500" spans="1:19" ht="14.4" customHeight="1" x14ac:dyDescent="0.3">
      <c r="A500" s="726" t="s">
        <v>1423</v>
      </c>
      <c r="B500" s="727" t="s">
        <v>1424</v>
      </c>
      <c r="C500" s="727" t="s">
        <v>558</v>
      </c>
      <c r="D500" s="727" t="s">
        <v>790</v>
      </c>
      <c r="E500" s="727" t="s">
        <v>1425</v>
      </c>
      <c r="F500" s="727" t="s">
        <v>1572</v>
      </c>
      <c r="G500" s="727" t="s">
        <v>704</v>
      </c>
      <c r="H500" s="731">
        <v>55.72</v>
      </c>
      <c r="I500" s="731">
        <v>106016.85999999994</v>
      </c>
      <c r="J500" s="727">
        <v>3.1542075941834935</v>
      </c>
      <c r="K500" s="727">
        <v>1902.6715721464454</v>
      </c>
      <c r="L500" s="731">
        <v>16.729999999999997</v>
      </c>
      <c r="M500" s="731">
        <v>33611.25</v>
      </c>
      <c r="N500" s="727">
        <v>1</v>
      </c>
      <c r="O500" s="727">
        <v>2009.0406455469222</v>
      </c>
      <c r="P500" s="731">
        <v>18.149999999999999</v>
      </c>
      <c r="Q500" s="731">
        <v>36464.949999999997</v>
      </c>
      <c r="R500" s="745">
        <v>1.0849031202350403</v>
      </c>
      <c r="S500" s="732">
        <v>2009.0881542699724</v>
      </c>
    </row>
    <row r="501" spans="1:19" ht="14.4" customHeight="1" x14ac:dyDescent="0.3">
      <c r="A501" s="726" t="s">
        <v>1423</v>
      </c>
      <c r="B501" s="727" t="s">
        <v>1424</v>
      </c>
      <c r="C501" s="727" t="s">
        <v>558</v>
      </c>
      <c r="D501" s="727" t="s">
        <v>790</v>
      </c>
      <c r="E501" s="727" t="s">
        <v>1425</v>
      </c>
      <c r="F501" s="727" t="s">
        <v>1573</v>
      </c>
      <c r="G501" s="727" t="s">
        <v>1574</v>
      </c>
      <c r="H501" s="731">
        <v>0.02</v>
      </c>
      <c r="I501" s="731">
        <v>197.75</v>
      </c>
      <c r="J501" s="727"/>
      <c r="K501" s="727">
        <v>9887.5</v>
      </c>
      <c r="L501" s="731"/>
      <c r="M501" s="731"/>
      <c r="N501" s="727"/>
      <c r="O501" s="727"/>
      <c r="P501" s="731"/>
      <c r="Q501" s="731"/>
      <c r="R501" s="745"/>
      <c r="S501" s="732"/>
    </row>
    <row r="502" spans="1:19" ht="14.4" customHeight="1" x14ac:dyDescent="0.3">
      <c r="A502" s="726" t="s">
        <v>1423</v>
      </c>
      <c r="B502" s="727" t="s">
        <v>1424</v>
      </c>
      <c r="C502" s="727" t="s">
        <v>558</v>
      </c>
      <c r="D502" s="727" t="s">
        <v>790</v>
      </c>
      <c r="E502" s="727" t="s">
        <v>1425</v>
      </c>
      <c r="F502" s="727" t="s">
        <v>1575</v>
      </c>
      <c r="G502" s="727" t="s">
        <v>708</v>
      </c>
      <c r="H502" s="731">
        <v>1.5300000000000002</v>
      </c>
      <c r="I502" s="731">
        <v>13546.619999999997</v>
      </c>
      <c r="J502" s="727">
        <v>1.4926829268292685</v>
      </c>
      <c r="K502" s="727">
        <v>8853.9999999999964</v>
      </c>
      <c r="L502" s="731">
        <v>1.0300000000000002</v>
      </c>
      <c r="M502" s="731">
        <v>9075.3499999999967</v>
      </c>
      <c r="N502" s="727">
        <v>1</v>
      </c>
      <c r="O502" s="727">
        <v>8811.0194174757235</v>
      </c>
      <c r="P502" s="731">
        <v>0.28000000000000003</v>
      </c>
      <c r="Q502" s="731">
        <v>2546.64</v>
      </c>
      <c r="R502" s="745">
        <v>0.28061066515341015</v>
      </c>
      <c r="S502" s="732">
        <v>9095.1428571428551</v>
      </c>
    </row>
    <row r="503" spans="1:19" ht="14.4" customHeight="1" x14ac:dyDescent="0.3">
      <c r="A503" s="726" t="s">
        <v>1423</v>
      </c>
      <c r="B503" s="727" t="s">
        <v>1424</v>
      </c>
      <c r="C503" s="727" t="s">
        <v>558</v>
      </c>
      <c r="D503" s="727" t="s">
        <v>790</v>
      </c>
      <c r="E503" s="727" t="s">
        <v>1425</v>
      </c>
      <c r="F503" s="727" t="s">
        <v>1576</v>
      </c>
      <c r="G503" s="727" t="s">
        <v>708</v>
      </c>
      <c r="H503" s="731">
        <v>211.00000000000009</v>
      </c>
      <c r="I503" s="731">
        <v>373638.81000000017</v>
      </c>
      <c r="J503" s="727">
        <v>0.70570924259746681</v>
      </c>
      <c r="K503" s="727">
        <v>1770.800047393365</v>
      </c>
      <c r="L503" s="731">
        <v>299.01999999999987</v>
      </c>
      <c r="M503" s="731">
        <v>529451.48999999987</v>
      </c>
      <c r="N503" s="727">
        <v>1</v>
      </c>
      <c r="O503" s="727">
        <v>1770.6223329543177</v>
      </c>
      <c r="P503" s="731">
        <v>238.86000000000007</v>
      </c>
      <c r="Q503" s="731">
        <v>434476.46999999991</v>
      </c>
      <c r="R503" s="745">
        <v>0.82061620036237881</v>
      </c>
      <c r="S503" s="732">
        <v>1818.9586787239377</v>
      </c>
    </row>
    <row r="504" spans="1:19" ht="14.4" customHeight="1" x14ac:dyDescent="0.3">
      <c r="A504" s="726" t="s">
        <v>1423</v>
      </c>
      <c r="B504" s="727" t="s">
        <v>1424</v>
      </c>
      <c r="C504" s="727" t="s">
        <v>558</v>
      </c>
      <c r="D504" s="727" t="s">
        <v>790</v>
      </c>
      <c r="E504" s="727" t="s">
        <v>1425</v>
      </c>
      <c r="F504" s="727" t="s">
        <v>1577</v>
      </c>
      <c r="G504" s="727" t="s">
        <v>706</v>
      </c>
      <c r="H504" s="731">
        <v>14.210000000000012</v>
      </c>
      <c r="I504" s="731">
        <v>12811.330000000004</v>
      </c>
      <c r="J504" s="727">
        <v>0.73636374086825584</v>
      </c>
      <c r="K504" s="727">
        <v>901.5714285714281</v>
      </c>
      <c r="L504" s="731">
        <v>19.30000000000004</v>
      </c>
      <c r="M504" s="731">
        <v>17398.100000000002</v>
      </c>
      <c r="N504" s="727">
        <v>1</v>
      </c>
      <c r="O504" s="727">
        <v>901.45595854922101</v>
      </c>
      <c r="P504" s="731">
        <v>12.900000000000022</v>
      </c>
      <c r="Q504" s="731">
        <v>11613.850000000009</v>
      </c>
      <c r="R504" s="745">
        <v>0.66753553548950795</v>
      </c>
      <c r="S504" s="732">
        <v>900.29844961240235</v>
      </c>
    </row>
    <row r="505" spans="1:19" ht="14.4" customHeight="1" x14ac:dyDescent="0.3">
      <c r="A505" s="726" t="s">
        <v>1423</v>
      </c>
      <c r="B505" s="727" t="s">
        <v>1424</v>
      </c>
      <c r="C505" s="727" t="s">
        <v>558</v>
      </c>
      <c r="D505" s="727" t="s">
        <v>790</v>
      </c>
      <c r="E505" s="727" t="s">
        <v>1428</v>
      </c>
      <c r="F505" s="727" t="s">
        <v>1578</v>
      </c>
      <c r="G505" s="727" t="s">
        <v>1579</v>
      </c>
      <c r="H505" s="731">
        <v>244838</v>
      </c>
      <c r="I505" s="731">
        <v>8210289.7500000028</v>
      </c>
      <c r="J505" s="727">
        <v>1.3494359601949506</v>
      </c>
      <c r="K505" s="727">
        <v>33.533559945760068</v>
      </c>
      <c r="L505" s="731">
        <v>184315</v>
      </c>
      <c r="M505" s="731">
        <v>6084238.1500000022</v>
      </c>
      <c r="N505" s="727">
        <v>1</v>
      </c>
      <c r="O505" s="727">
        <v>33.010000000000012</v>
      </c>
      <c r="P505" s="731">
        <v>150046</v>
      </c>
      <c r="Q505" s="731">
        <v>5062033.7999999989</v>
      </c>
      <c r="R505" s="745">
        <v>0.831991397312414</v>
      </c>
      <c r="S505" s="732">
        <v>33.73654612585473</v>
      </c>
    </row>
    <row r="506" spans="1:19" ht="14.4" customHeight="1" x14ac:dyDescent="0.3">
      <c r="A506" s="726" t="s">
        <v>1423</v>
      </c>
      <c r="B506" s="727" t="s">
        <v>1424</v>
      </c>
      <c r="C506" s="727" t="s">
        <v>558</v>
      </c>
      <c r="D506" s="727" t="s">
        <v>790</v>
      </c>
      <c r="E506" s="727" t="s">
        <v>1428</v>
      </c>
      <c r="F506" s="727" t="s">
        <v>1580</v>
      </c>
      <c r="G506" s="727" t="s">
        <v>1581</v>
      </c>
      <c r="H506" s="731">
        <v>10</v>
      </c>
      <c r="I506" s="731">
        <v>643.11999999999989</v>
      </c>
      <c r="J506" s="727">
        <v>2.6413668473796612</v>
      </c>
      <c r="K506" s="727">
        <v>64.311999999999983</v>
      </c>
      <c r="L506" s="731">
        <v>4</v>
      </c>
      <c r="M506" s="731">
        <v>243.48</v>
      </c>
      <c r="N506" s="727">
        <v>1</v>
      </c>
      <c r="O506" s="727">
        <v>60.87</v>
      </c>
      <c r="P506" s="731">
        <v>19</v>
      </c>
      <c r="Q506" s="731">
        <v>1097.8199999999997</v>
      </c>
      <c r="R506" s="745">
        <v>4.5088713652045334</v>
      </c>
      <c r="S506" s="732">
        <v>57.779999999999987</v>
      </c>
    </row>
    <row r="507" spans="1:19" ht="14.4" customHeight="1" x14ac:dyDescent="0.3">
      <c r="A507" s="726" t="s">
        <v>1423</v>
      </c>
      <c r="B507" s="727" t="s">
        <v>1424</v>
      </c>
      <c r="C507" s="727" t="s">
        <v>558</v>
      </c>
      <c r="D507" s="727" t="s">
        <v>790</v>
      </c>
      <c r="E507" s="727" t="s">
        <v>1428</v>
      </c>
      <c r="F507" s="727" t="s">
        <v>1582</v>
      </c>
      <c r="G507" s="727" t="s">
        <v>1583</v>
      </c>
      <c r="H507" s="731"/>
      <c r="I507" s="731"/>
      <c r="J507" s="727"/>
      <c r="K507" s="727"/>
      <c r="L507" s="731"/>
      <c r="M507" s="731"/>
      <c r="N507" s="727"/>
      <c r="O507" s="727"/>
      <c r="P507" s="731">
        <v>560</v>
      </c>
      <c r="Q507" s="731">
        <v>31987.199999999997</v>
      </c>
      <c r="R507" s="745"/>
      <c r="S507" s="732">
        <v>57.12</v>
      </c>
    </row>
    <row r="508" spans="1:19" ht="14.4" customHeight="1" x14ac:dyDescent="0.3">
      <c r="A508" s="726" t="s">
        <v>1423</v>
      </c>
      <c r="B508" s="727" t="s">
        <v>1424</v>
      </c>
      <c r="C508" s="727" t="s">
        <v>558</v>
      </c>
      <c r="D508" s="727" t="s">
        <v>790</v>
      </c>
      <c r="E508" s="727" t="s">
        <v>1584</v>
      </c>
      <c r="F508" s="727" t="s">
        <v>1585</v>
      </c>
      <c r="G508" s="727" t="s">
        <v>1586</v>
      </c>
      <c r="H508" s="731">
        <v>564</v>
      </c>
      <c r="I508" s="731">
        <v>498756.48000000091</v>
      </c>
      <c r="J508" s="727"/>
      <c r="K508" s="727">
        <v>884.32000000000164</v>
      </c>
      <c r="L508" s="731"/>
      <c r="M508" s="731"/>
      <c r="N508" s="727"/>
      <c r="O508" s="727"/>
      <c r="P508" s="731"/>
      <c r="Q508" s="731"/>
      <c r="R508" s="745"/>
      <c r="S508" s="732"/>
    </row>
    <row r="509" spans="1:19" ht="14.4" customHeight="1" x14ac:dyDescent="0.3">
      <c r="A509" s="726" t="s">
        <v>1423</v>
      </c>
      <c r="B509" s="727" t="s">
        <v>1424</v>
      </c>
      <c r="C509" s="727" t="s">
        <v>558</v>
      </c>
      <c r="D509" s="727" t="s">
        <v>790</v>
      </c>
      <c r="E509" s="727" t="s">
        <v>1486</v>
      </c>
      <c r="F509" s="727" t="s">
        <v>1587</v>
      </c>
      <c r="G509" s="727" t="s">
        <v>1588</v>
      </c>
      <c r="H509" s="731"/>
      <c r="I509" s="731"/>
      <c r="J509" s="727"/>
      <c r="K509" s="727"/>
      <c r="L509" s="731">
        <v>1</v>
      </c>
      <c r="M509" s="731">
        <v>8595</v>
      </c>
      <c r="N509" s="727">
        <v>1</v>
      </c>
      <c r="O509" s="727">
        <v>8595</v>
      </c>
      <c r="P509" s="731"/>
      <c r="Q509" s="731"/>
      <c r="R509" s="745"/>
      <c r="S509" s="732"/>
    </row>
    <row r="510" spans="1:19" ht="14.4" customHeight="1" x14ac:dyDescent="0.3">
      <c r="A510" s="726" t="s">
        <v>1423</v>
      </c>
      <c r="B510" s="727" t="s">
        <v>1424</v>
      </c>
      <c r="C510" s="727" t="s">
        <v>558</v>
      </c>
      <c r="D510" s="727" t="s">
        <v>790</v>
      </c>
      <c r="E510" s="727" t="s">
        <v>1486</v>
      </c>
      <c r="F510" s="727" t="s">
        <v>1589</v>
      </c>
      <c r="G510" s="727" t="s">
        <v>1590</v>
      </c>
      <c r="H510" s="731">
        <v>582</v>
      </c>
      <c r="I510" s="731">
        <v>8345880</v>
      </c>
      <c r="J510" s="727">
        <v>0.82545173510550529</v>
      </c>
      <c r="K510" s="727">
        <v>14340</v>
      </c>
      <c r="L510" s="731">
        <v>697</v>
      </c>
      <c r="M510" s="731">
        <v>10110682</v>
      </c>
      <c r="N510" s="727">
        <v>1</v>
      </c>
      <c r="O510" s="727">
        <v>14506</v>
      </c>
      <c r="P510" s="731">
        <v>589</v>
      </c>
      <c r="Q510" s="731">
        <v>8544623</v>
      </c>
      <c r="R510" s="745">
        <v>0.84510847042761306</v>
      </c>
      <c r="S510" s="732">
        <v>14507</v>
      </c>
    </row>
    <row r="511" spans="1:19" ht="14.4" customHeight="1" x14ac:dyDescent="0.3">
      <c r="A511" s="726" t="s">
        <v>1423</v>
      </c>
      <c r="B511" s="727" t="s">
        <v>1424</v>
      </c>
      <c r="C511" s="727" t="s">
        <v>558</v>
      </c>
      <c r="D511" s="727" t="s">
        <v>1419</v>
      </c>
      <c r="E511" s="727" t="s">
        <v>1425</v>
      </c>
      <c r="F511" s="727" t="s">
        <v>1572</v>
      </c>
      <c r="G511" s="727" t="s">
        <v>704</v>
      </c>
      <c r="H511" s="731"/>
      <c r="I511" s="731"/>
      <c r="J511" s="727"/>
      <c r="K511" s="727"/>
      <c r="L511" s="731">
        <v>3.3000000000000003</v>
      </c>
      <c r="M511" s="731">
        <v>6631.8300000000008</v>
      </c>
      <c r="N511" s="727">
        <v>1</v>
      </c>
      <c r="O511" s="727">
        <v>2009.6454545454546</v>
      </c>
      <c r="P511" s="731">
        <v>7.4499999999999993</v>
      </c>
      <c r="Q511" s="731">
        <v>14971.830000000002</v>
      </c>
      <c r="R511" s="745">
        <v>2.2575714395574074</v>
      </c>
      <c r="S511" s="732">
        <v>2009.6416107382554</v>
      </c>
    </row>
    <row r="512" spans="1:19" ht="14.4" customHeight="1" x14ac:dyDescent="0.3">
      <c r="A512" s="726" t="s">
        <v>1423</v>
      </c>
      <c r="B512" s="727" t="s">
        <v>1424</v>
      </c>
      <c r="C512" s="727" t="s">
        <v>558</v>
      </c>
      <c r="D512" s="727" t="s">
        <v>1419</v>
      </c>
      <c r="E512" s="727" t="s">
        <v>1425</v>
      </c>
      <c r="F512" s="727" t="s">
        <v>1575</v>
      </c>
      <c r="G512" s="727" t="s">
        <v>708</v>
      </c>
      <c r="H512" s="731"/>
      <c r="I512" s="731"/>
      <c r="J512" s="727"/>
      <c r="K512" s="727"/>
      <c r="L512" s="731">
        <v>0.1</v>
      </c>
      <c r="M512" s="731">
        <v>885.40000000000009</v>
      </c>
      <c r="N512" s="727">
        <v>1</v>
      </c>
      <c r="O512" s="727">
        <v>8854</v>
      </c>
      <c r="P512" s="731"/>
      <c r="Q512" s="731"/>
      <c r="R512" s="745"/>
      <c r="S512" s="732"/>
    </row>
    <row r="513" spans="1:19" ht="14.4" customHeight="1" x14ac:dyDescent="0.3">
      <c r="A513" s="726" t="s">
        <v>1423</v>
      </c>
      <c r="B513" s="727" t="s">
        <v>1424</v>
      </c>
      <c r="C513" s="727" t="s">
        <v>558</v>
      </c>
      <c r="D513" s="727" t="s">
        <v>1419</v>
      </c>
      <c r="E513" s="727" t="s">
        <v>1425</v>
      </c>
      <c r="F513" s="727" t="s">
        <v>1576</v>
      </c>
      <c r="G513" s="727" t="s">
        <v>708</v>
      </c>
      <c r="H513" s="731"/>
      <c r="I513" s="731"/>
      <c r="J513" s="727"/>
      <c r="K513" s="727"/>
      <c r="L513" s="731">
        <v>24.699999999999992</v>
      </c>
      <c r="M513" s="731">
        <v>43738.760000000017</v>
      </c>
      <c r="N513" s="727">
        <v>1</v>
      </c>
      <c r="O513" s="727">
        <v>1770.8000000000013</v>
      </c>
      <c r="P513" s="731">
        <v>25.999999999999996</v>
      </c>
      <c r="Q513" s="731">
        <v>47295.099999999984</v>
      </c>
      <c r="R513" s="745">
        <v>1.0813086607850786</v>
      </c>
      <c r="S513" s="732">
        <v>1819.0423076923073</v>
      </c>
    </row>
    <row r="514" spans="1:19" ht="14.4" customHeight="1" x14ac:dyDescent="0.3">
      <c r="A514" s="726" t="s">
        <v>1423</v>
      </c>
      <c r="B514" s="727" t="s">
        <v>1424</v>
      </c>
      <c r="C514" s="727" t="s">
        <v>558</v>
      </c>
      <c r="D514" s="727" t="s">
        <v>1419</v>
      </c>
      <c r="E514" s="727" t="s">
        <v>1425</v>
      </c>
      <c r="F514" s="727" t="s">
        <v>1577</v>
      </c>
      <c r="G514" s="727" t="s">
        <v>706</v>
      </c>
      <c r="H514" s="731"/>
      <c r="I514" s="731"/>
      <c r="J514" s="727"/>
      <c r="K514" s="727"/>
      <c r="L514" s="731">
        <v>1.4500000000000006</v>
      </c>
      <c r="M514" s="731">
        <v>1310.5100000000007</v>
      </c>
      <c r="N514" s="727">
        <v>1</v>
      </c>
      <c r="O514" s="727">
        <v>903.80000000000007</v>
      </c>
      <c r="P514" s="731">
        <v>1.5800000000000003</v>
      </c>
      <c r="Q514" s="731">
        <v>1423.48</v>
      </c>
      <c r="R514" s="745">
        <v>1.0862030812431795</v>
      </c>
      <c r="S514" s="732">
        <v>900.93670886075938</v>
      </c>
    </row>
    <row r="515" spans="1:19" ht="14.4" customHeight="1" x14ac:dyDescent="0.3">
      <c r="A515" s="726" t="s">
        <v>1423</v>
      </c>
      <c r="B515" s="727" t="s">
        <v>1424</v>
      </c>
      <c r="C515" s="727" t="s">
        <v>558</v>
      </c>
      <c r="D515" s="727" t="s">
        <v>1419</v>
      </c>
      <c r="E515" s="727" t="s">
        <v>1428</v>
      </c>
      <c r="F515" s="727" t="s">
        <v>1578</v>
      </c>
      <c r="G515" s="727" t="s">
        <v>1579</v>
      </c>
      <c r="H515" s="731"/>
      <c r="I515" s="731"/>
      <c r="J515" s="727"/>
      <c r="K515" s="727"/>
      <c r="L515" s="731">
        <v>16286</v>
      </c>
      <c r="M515" s="731">
        <v>537600.86</v>
      </c>
      <c r="N515" s="727">
        <v>1</v>
      </c>
      <c r="O515" s="727">
        <v>33.01</v>
      </c>
      <c r="P515" s="731">
        <v>21316</v>
      </c>
      <c r="Q515" s="731">
        <v>720018.5700000003</v>
      </c>
      <c r="R515" s="745">
        <v>1.3393181141860531</v>
      </c>
      <c r="S515" s="732">
        <v>33.778315349971869</v>
      </c>
    </row>
    <row r="516" spans="1:19" ht="14.4" customHeight="1" x14ac:dyDescent="0.3">
      <c r="A516" s="726" t="s">
        <v>1423</v>
      </c>
      <c r="B516" s="727" t="s">
        <v>1424</v>
      </c>
      <c r="C516" s="727" t="s">
        <v>558</v>
      </c>
      <c r="D516" s="727" t="s">
        <v>1419</v>
      </c>
      <c r="E516" s="727" t="s">
        <v>1486</v>
      </c>
      <c r="F516" s="727" t="s">
        <v>1589</v>
      </c>
      <c r="G516" s="727" t="s">
        <v>1590</v>
      </c>
      <c r="H516" s="731"/>
      <c r="I516" s="731"/>
      <c r="J516" s="727"/>
      <c r="K516" s="727"/>
      <c r="L516" s="731">
        <v>62</v>
      </c>
      <c r="M516" s="731">
        <v>899372</v>
      </c>
      <c r="N516" s="727">
        <v>1</v>
      </c>
      <c r="O516" s="727">
        <v>14506</v>
      </c>
      <c r="P516" s="731">
        <v>81</v>
      </c>
      <c r="Q516" s="731">
        <v>1175067</v>
      </c>
      <c r="R516" s="745">
        <v>1.3065416757470769</v>
      </c>
      <c r="S516" s="732">
        <v>14507</v>
      </c>
    </row>
    <row r="517" spans="1:19" ht="14.4" customHeight="1" x14ac:dyDescent="0.3">
      <c r="A517" s="726" t="s">
        <v>1423</v>
      </c>
      <c r="B517" s="727" t="s">
        <v>1424</v>
      </c>
      <c r="C517" s="727" t="s">
        <v>558</v>
      </c>
      <c r="D517" s="727" t="s">
        <v>791</v>
      </c>
      <c r="E517" s="727" t="s">
        <v>1425</v>
      </c>
      <c r="F517" s="727" t="s">
        <v>1572</v>
      </c>
      <c r="G517" s="727" t="s">
        <v>704</v>
      </c>
      <c r="H517" s="731">
        <v>10.319999999999999</v>
      </c>
      <c r="I517" s="731">
        <v>19635.560000000001</v>
      </c>
      <c r="J517" s="727">
        <v>3.8165540619338989</v>
      </c>
      <c r="K517" s="727">
        <v>1902.6705426356593</v>
      </c>
      <c r="L517" s="731">
        <v>2.6</v>
      </c>
      <c r="M517" s="731">
        <v>5144.84</v>
      </c>
      <c r="N517" s="727">
        <v>1</v>
      </c>
      <c r="O517" s="727">
        <v>1978.7846153846153</v>
      </c>
      <c r="P517" s="731">
        <v>2.7800000000000002</v>
      </c>
      <c r="Q517" s="731">
        <v>5576.75</v>
      </c>
      <c r="R517" s="745">
        <v>1.0839501325600018</v>
      </c>
      <c r="S517" s="732">
        <v>2006.0251798561148</v>
      </c>
    </row>
    <row r="518" spans="1:19" ht="14.4" customHeight="1" x14ac:dyDescent="0.3">
      <c r="A518" s="726" t="s">
        <v>1423</v>
      </c>
      <c r="B518" s="727" t="s">
        <v>1424</v>
      </c>
      <c r="C518" s="727" t="s">
        <v>558</v>
      </c>
      <c r="D518" s="727" t="s">
        <v>791</v>
      </c>
      <c r="E518" s="727" t="s">
        <v>1425</v>
      </c>
      <c r="F518" s="727" t="s">
        <v>1575</v>
      </c>
      <c r="G518" s="727" t="s">
        <v>708</v>
      </c>
      <c r="H518" s="731">
        <v>0.08</v>
      </c>
      <c r="I518" s="731">
        <v>708.32</v>
      </c>
      <c r="J518" s="727">
        <v>0.57142857142857151</v>
      </c>
      <c r="K518" s="727">
        <v>8854</v>
      </c>
      <c r="L518" s="731">
        <v>0.14000000000000001</v>
      </c>
      <c r="M518" s="731">
        <v>1239.56</v>
      </c>
      <c r="N518" s="727">
        <v>1</v>
      </c>
      <c r="O518" s="727">
        <v>8853.9999999999982</v>
      </c>
      <c r="P518" s="731"/>
      <c r="Q518" s="731"/>
      <c r="R518" s="745"/>
      <c r="S518" s="732"/>
    </row>
    <row r="519" spans="1:19" ht="14.4" customHeight="1" x14ac:dyDescent="0.3">
      <c r="A519" s="726" t="s">
        <v>1423</v>
      </c>
      <c r="B519" s="727" t="s">
        <v>1424</v>
      </c>
      <c r="C519" s="727" t="s">
        <v>558</v>
      </c>
      <c r="D519" s="727" t="s">
        <v>791</v>
      </c>
      <c r="E519" s="727" t="s">
        <v>1425</v>
      </c>
      <c r="F519" s="727" t="s">
        <v>1576</v>
      </c>
      <c r="G519" s="727" t="s">
        <v>708</v>
      </c>
      <c r="H519" s="731">
        <v>25.450000000000003</v>
      </c>
      <c r="I519" s="731">
        <v>45066.860000000022</v>
      </c>
      <c r="J519" s="727">
        <v>0.77591463414634176</v>
      </c>
      <c r="K519" s="727">
        <v>1770.8000000000006</v>
      </c>
      <c r="L519" s="731">
        <v>32.809999999999995</v>
      </c>
      <c r="M519" s="731">
        <v>58082.240000000005</v>
      </c>
      <c r="N519" s="727">
        <v>1</v>
      </c>
      <c r="O519" s="727">
        <v>1770.2602864980192</v>
      </c>
      <c r="P519" s="731">
        <v>23.55</v>
      </c>
      <c r="Q519" s="731">
        <v>42838.450000000012</v>
      </c>
      <c r="R519" s="745">
        <v>0.73754817307321496</v>
      </c>
      <c r="S519" s="732">
        <v>1819.042462845011</v>
      </c>
    </row>
    <row r="520" spans="1:19" ht="14.4" customHeight="1" x14ac:dyDescent="0.3">
      <c r="A520" s="726" t="s">
        <v>1423</v>
      </c>
      <c r="B520" s="727" t="s">
        <v>1424</v>
      </c>
      <c r="C520" s="727" t="s">
        <v>558</v>
      </c>
      <c r="D520" s="727" t="s">
        <v>791</v>
      </c>
      <c r="E520" s="727" t="s">
        <v>1425</v>
      </c>
      <c r="F520" s="727" t="s">
        <v>1577</v>
      </c>
      <c r="G520" s="727" t="s">
        <v>706</v>
      </c>
      <c r="H520" s="731">
        <v>1.6300000000000003</v>
      </c>
      <c r="I520" s="731">
        <v>1468.6700000000003</v>
      </c>
      <c r="J520" s="727">
        <v>0.6842097907310436</v>
      </c>
      <c r="K520" s="727">
        <v>901.02453987730064</v>
      </c>
      <c r="L520" s="731">
        <v>2.3800000000000003</v>
      </c>
      <c r="M520" s="731">
        <v>2146.5200000000009</v>
      </c>
      <c r="N520" s="727">
        <v>1</v>
      </c>
      <c r="O520" s="727">
        <v>901.89915966386582</v>
      </c>
      <c r="P520" s="731">
        <v>1.5300000000000005</v>
      </c>
      <c r="Q520" s="731">
        <v>1378.2900000000004</v>
      </c>
      <c r="R520" s="745">
        <v>0.64210442949518287</v>
      </c>
      <c r="S520" s="732">
        <v>900.84313725490199</v>
      </c>
    </row>
    <row r="521" spans="1:19" ht="14.4" customHeight="1" x14ac:dyDescent="0.3">
      <c r="A521" s="726" t="s">
        <v>1423</v>
      </c>
      <c r="B521" s="727" t="s">
        <v>1424</v>
      </c>
      <c r="C521" s="727" t="s">
        <v>558</v>
      </c>
      <c r="D521" s="727" t="s">
        <v>791</v>
      </c>
      <c r="E521" s="727" t="s">
        <v>1428</v>
      </c>
      <c r="F521" s="727" t="s">
        <v>1578</v>
      </c>
      <c r="G521" s="727" t="s">
        <v>1579</v>
      </c>
      <c r="H521" s="731">
        <v>30910</v>
      </c>
      <c r="I521" s="731">
        <v>1036328.25</v>
      </c>
      <c r="J521" s="727">
        <v>1.5532541518552241</v>
      </c>
      <c r="K521" s="727">
        <v>33.527280815270139</v>
      </c>
      <c r="L521" s="731">
        <v>20212</v>
      </c>
      <c r="M521" s="731">
        <v>667198.12</v>
      </c>
      <c r="N521" s="727">
        <v>1</v>
      </c>
      <c r="O521" s="727">
        <v>33.01</v>
      </c>
      <c r="P521" s="731">
        <v>15563</v>
      </c>
      <c r="Q521" s="731">
        <v>524469.44000000018</v>
      </c>
      <c r="R521" s="745">
        <v>0.78607751472681031</v>
      </c>
      <c r="S521" s="732">
        <v>33.699764826832883</v>
      </c>
    </row>
    <row r="522" spans="1:19" ht="14.4" customHeight="1" x14ac:dyDescent="0.3">
      <c r="A522" s="726" t="s">
        <v>1423</v>
      </c>
      <c r="B522" s="727" t="s">
        <v>1424</v>
      </c>
      <c r="C522" s="727" t="s">
        <v>558</v>
      </c>
      <c r="D522" s="727" t="s">
        <v>791</v>
      </c>
      <c r="E522" s="727" t="s">
        <v>1428</v>
      </c>
      <c r="F522" s="727" t="s">
        <v>1580</v>
      </c>
      <c r="G522" s="727" t="s">
        <v>1581</v>
      </c>
      <c r="H522" s="731">
        <v>2</v>
      </c>
      <c r="I522" s="731">
        <v>128</v>
      </c>
      <c r="J522" s="727"/>
      <c r="K522" s="727">
        <v>64</v>
      </c>
      <c r="L522" s="731"/>
      <c r="M522" s="731"/>
      <c r="N522" s="727"/>
      <c r="O522" s="727"/>
      <c r="P522" s="731">
        <v>1</v>
      </c>
      <c r="Q522" s="731">
        <v>57.78</v>
      </c>
      <c r="R522" s="745"/>
      <c r="S522" s="732">
        <v>57.78</v>
      </c>
    </row>
    <row r="523" spans="1:19" ht="14.4" customHeight="1" x14ac:dyDescent="0.3">
      <c r="A523" s="726" t="s">
        <v>1423</v>
      </c>
      <c r="B523" s="727" t="s">
        <v>1424</v>
      </c>
      <c r="C523" s="727" t="s">
        <v>558</v>
      </c>
      <c r="D523" s="727" t="s">
        <v>791</v>
      </c>
      <c r="E523" s="727" t="s">
        <v>1584</v>
      </c>
      <c r="F523" s="727" t="s">
        <v>1585</v>
      </c>
      <c r="G523" s="727" t="s">
        <v>1586</v>
      </c>
      <c r="H523" s="731">
        <v>76</v>
      </c>
      <c r="I523" s="731">
        <v>67208.319999999992</v>
      </c>
      <c r="J523" s="727"/>
      <c r="K523" s="727">
        <v>884.31999999999994</v>
      </c>
      <c r="L523" s="731"/>
      <c r="M523" s="731"/>
      <c r="N523" s="727"/>
      <c r="O523" s="727"/>
      <c r="P523" s="731"/>
      <c r="Q523" s="731"/>
      <c r="R523" s="745"/>
      <c r="S523" s="732"/>
    </row>
    <row r="524" spans="1:19" ht="14.4" customHeight="1" x14ac:dyDescent="0.3">
      <c r="A524" s="726" t="s">
        <v>1423</v>
      </c>
      <c r="B524" s="727" t="s">
        <v>1424</v>
      </c>
      <c r="C524" s="727" t="s">
        <v>558</v>
      </c>
      <c r="D524" s="727" t="s">
        <v>791</v>
      </c>
      <c r="E524" s="727" t="s">
        <v>1486</v>
      </c>
      <c r="F524" s="727" t="s">
        <v>1589</v>
      </c>
      <c r="G524" s="727" t="s">
        <v>1590</v>
      </c>
      <c r="H524" s="731">
        <v>76</v>
      </c>
      <c r="I524" s="731">
        <v>1089840</v>
      </c>
      <c r="J524" s="727">
        <v>0.9391286364263064</v>
      </c>
      <c r="K524" s="727">
        <v>14340</v>
      </c>
      <c r="L524" s="731">
        <v>80</v>
      </c>
      <c r="M524" s="731">
        <v>1160480</v>
      </c>
      <c r="N524" s="727">
        <v>1</v>
      </c>
      <c r="O524" s="727">
        <v>14506</v>
      </c>
      <c r="P524" s="731">
        <v>61</v>
      </c>
      <c r="Q524" s="731">
        <v>884927</v>
      </c>
      <c r="R524" s="745">
        <v>0.7625525644560871</v>
      </c>
      <c r="S524" s="732">
        <v>14507</v>
      </c>
    </row>
    <row r="525" spans="1:19" ht="14.4" customHeight="1" x14ac:dyDescent="0.3">
      <c r="A525" s="726" t="s">
        <v>1423</v>
      </c>
      <c r="B525" s="727" t="s">
        <v>1424</v>
      </c>
      <c r="C525" s="727" t="s">
        <v>558</v>
      </c>
      <c r="D525" s="727" t="s">
        <v>792</v>
      </c>
      <c r="E525" s="727" t="s">
        <v>1425</v>
      </c>
      <c r="F525" s="727" t="s">
        <v>1572</v>
      </c>
      <c r="G525" s="727" t="s">
        <v>704</v>
      </c>
      <c r="H525" s="731">
        <v>1.5</v>
      </c>
      <c r="I525" s="731">
        <v>2854.02</v>
      </c>
      <c r="J525" s="727"/>
      <c r="K525" s="727">
        <v>1902.68</v>
      </c>
      <c r="L525" s="731"/>
      <c r="M525" s="731"/>
      <c r="N525" s="727"/>
      <c r="O525" s="727"/>
      <c r="P525" s="731">
        <v>0.45</v>
      </c>
      <c r="Q525" s="731">
        <v>904.34</v>
      </c>
      <c r="R525" s="745"/>
      <c r="S525" s="732">
        <v>2009.6444444444444</v>
      </c>
    </row>
    <row r="526" spans="1:19" ht="14.4" customHeight="1" x14ac:dyDescent="0.3">
      <c r="A526" s="726" t="s">
        <v>1423</v>
      </c>
      <c r="B526" s="727" t="s">
        <v>1424</v>
      </c>
      <c r="C526" s="727" t="s">
        <v>558</v>
      </c>
      <c r="D526" s="727" t="s">
        <v>792</v>
      </c>
      <c r="E526" s="727" t="s">
        <v>1425</v>
      </c>
      <c r="F526" s="727" t="s">
        <v>1575</v>
      </c>
      <c r="G526" s="727" t="s">
        <v>708</v>
      </c>
      <c r="H526" s="731">
        <v>0.02</v>
      </c>
      <c r="I526" s="731">
        <v>177.08</v>
      </c>
      <c r="J526" s="727"/>
      <c r="K526" s="727">
        <v>8854</v>
      </c>
      <c r="L526" s="731"/>
      <c r="M526" s="731"/>
      <c r="N526" s="727"/>
      <c r="O526" s="727"/>
      <c r="P526" s="731"/>
      <c r="Q526" s="731"/>
      <c r="R526" s="745"/>
      <c r="S526" s="732"/>
    </row>
    <row r="527" spans="1:19" ht="14.4" customHeight="1" x14ac:dyDescent="0.3">
      <c r="A527" s="726" t="s">
        <v>1423</v>
      </c>
      <c r="B527" s="727" t="s">
        <v>1424</v>
      </c>
      <c r="C527" s="727" t="s">
        <v>558</v>
      </c>
      <c r="D527" s="727" t="s">
        <v>792</v>
      </c>
      <c r="E527" s="727" t="s">
        <v>1425</v>
      </c>
      <c r="F527" s="727" t="s">
        <v>1576</v>
      </c>
      <c r="G527" s="727" t="s">
        <v>708</v>
      </c>
      <c r="H527" s="731">
        <v>3.2</v>
      </c>
      <c r="I527" s="731">
        <v>5666.5599999999995</v>
      </c>
      <c r="J527" s="727"/>
      <c r="K527" s="727">
        <v>1770.7999999999997</v>
      </c>
      <c r="L527" s="731"/>
      <c r="M527" s="731"/>
      <c r="N527" s="727"/>
      <c r="O527" s="727"/>
      <c r="P527" s="731"/>
      <c r="Q527" s="731"/>
      <c r="R527" s="745"/>
      <c r="S527" s="732"/>
    </row>
    <row r="528" spans="1:19" ht="14.4" customHeight="1" x14ac:dyDescent="0.3">
      <c r="A528" s="726" t="s">
        <v>1423</v>
      </c>
      <c r="B528" s="727" t="s">
        <v>1424</v>
      </c>
      <c r="C528" s="727" t="s">
        <v>558</v>
      </c>
      <c r="D528" s="727" t="s">
        <v>792</v>
      </c>
      <c r="E528" s="727" t="s">
        <v>1425</v>
      </c>
      <c r="F528" s="727" t="s">
        <v>1577</v>
      </c>
      <c r="G528" s="727" t="s">
        <v>706</v>
      </c>
      <c r="H528" s="731">
        <v>0.2</v>
      </c>
      <c r="I528" s="731">
        <v>180.76</v>
      </c>
      <c r="J528" s="727"/>
      <c r="K528" s="727">
        <v>903.8</v>
      </c>
      <c r="L528" s="731"/>
      <c r="M528" s="731"/>
      <c r="N528" s="727"/>
      <c r="O528" s="727"/>
      <c r="P528" s="731"/>
      <c r="Q528" s="731"/>
      <c r="R528" s="745"/>
      <c r="S528" s="732"/>
    </row>
    <row r="529" spans="1:19" ht="14.4" customHeight="1" x14ac:dyDescent="0.3">
      <c r="A529" s="726" t="s">
        <v>1423</v>
      </c>
      <c r="B529" s="727" t="s">
        <v>1424</v>
      </c>
      <c r="C529" s="727" t="s">
        <v>558</v>
      </c>
      <c r="D529" s="727" t="s">
        <v>792</v>
      </c>
      <c r="E529" s="727" t="s">
        <v>1428</v>
      </c>
      <c r="F529" s="727" t="s">
        <v>1578</v>
      </c>
      <c r="G529" s="727" t="s">
        <v>1579</v>
      </c>
      <c r="H529" s="731">
        <v>4131</v>
      </c>
      <c r="I529" s="731">
        <v>138535.20000000001</v>
      </c>
      <c r="J529" s="727"/>
      <c r="K529" s="727">
        <v>33.53551198257081</v>
      </c>
      <c r="L529" s="731"/>
      <c r="M529" s="731"/>
      <c r="N529" s="727"/>
      <c r="O529" s="727"/>
      <c r="P529" s="731">
        <v>358</v>
      </c>
      <c r="Q529" s="731">
        <v>11821.16</v>
      </c>
      <c r="R529" s="745"/>
      <c r="S529" s="732">
        <v>33.020000000000003</v>
      </c>
    </row>
    <row r="530" spans="1:19" ht="14.4" customHeight="1" x14ac:dyDescent="0.3">
      <c r="A530" s="726" t="s">
        <v>1423</v>
      </c>
      <c r="B530" s="727" t="s">
        <v>1424</v>
      </c>
      <c r="C530" s="727" t="s">
        <v>558</v>
      </c>
      <c r="D530" s="727" t="s">
        <v>792</v>
      </c>
      <c r="E530" s="727" t="s">
        <v>1584</v>
      </c>
      <c r="F530" s="727" t="s">
        <v>1585</v>
      </c>
      <c r="G530" s="727" t="s">
        <v>1586</v>
      </c>
      <c r="H530" s="731">
        <v>10</v>
      </c>
      <c r="I530" s="731">
        <v>8843.1999999999989</v>
      </c>
      <c r="J530" s="727"/>
      <c r="K530" s="727">
        <v>884.31999999999994</v>
      </c>
      <c r="L530" s="731"/>
      <c r="M530" s="731"/>
      <c r="N530" s="727"/>
      <c r="O530" s="727"/>
      <c r="P530" s="731"/>
      <c r="Q530" s="731"/>
      <c r="R530" s="745"/>
      <c r="S530" s="732"/>
    </row>
    <row r="531" spans="1:19" ht="14.4" customHeight="1" x14ac:dyDescent="0.3">
      <c r="A531" s="726" t="s">
        <v>1423</v>
      </c>
      <c r="B531" s="727" t="s">
        <v>1424</v>
      </c>
      <c r="C531" s="727" t="s">
        <v>558</v>
      </c>
      <c r="D531" s="727" t="s">
        <v>792</v>
      </c>
      <c r="E531" s="727" t="s">
        <v>1486</v>
      </c>
      <c r="F531" s="727" t="s">
        <v>1589</v>
      </c>
      <c r="G531" s="727" t="s">
        <v>1590</v>
      </c>
      <c r="H531" s="731">
        <v>10</v>
      </c>
      <c r="I531" s="731">
        <v>143400</v>
      </c>
      <c r="J531" s="727"/>
      <c r="K531" s="727">
        <v>14340</v>
      </c>
      <c r="L531" s="731"/>
      <c r="M531" s="731"/>
      <c r="N531" s="727"/>
      <c r="O531" s="727"/>
      <c r="P531" s="731">
        <v>1</v>
      </c>
      <c r="Q531" s="731">
        <v>14507</v>
      </c>
      <c r="R531" s="745"/>
      <c r="S531" s="732">
        <v>14507</v>
      </c>
    </row>
    <row r="532" spans="1:19" ht="14.4" customHeight="1" x14ac:dyDescent="0.3">
      <c r="A532" s="726" t="s">
        <v>1423</v>
      </c>
      <c r="B532" s="727" t="s">
        <v>1424</v>
      </c>
      <c r="C532" s="727" t="s">
        <v>558</v>
      </c>
      <c r="D532" s="727" t="s">
        <v>793</v>
      </c>
      <c r="E532" s="727" t="s">
        <v>1425</v>
      </c>
      <c r="F532" s="727" t="s">
        <v>1572</v>
      </c>
      <c r="G532" s="727" t="s">
        <v>704</v>
      </c>
      <c r="H532" s="731">
        <v>9.1</v>
      </c>
      <c r="I532" s="731">
        <v>17314.310000000001</v>
      </c>
      <c r="J532" s="727">
        <v>24.616219059669877</v>
      </c>
      <c r="K532" s="727">
        <v>1902.6714285714288</v>
      </c>
      <c r="L532" s="731">
        <v>0.35</v>
      </c>
      <c r="M532" s="731">
        <v>703.37</v>
      </c>
      <c r="N532" s="727">
        <v>1</v>
      </c>
      <c r="O532" s="727">
        <v>2009.6285714285716</v>
      </c>
      <c r="P532" s="731">
        <v>0.7</v>
      </c>
      <c r="Q532" s="731">
        <v>1406.74</v>
      </c>
      <c r="R532" s="745">
        <v>2</v>
      </c>
      <c r="S532" s="732">
        <v>2009.6285714285716</v>
      </c>
    </row>
    <row r="533" spans="1:19" ht="14.4" customHeight="1" x14ac:dyDescent="0.3">
      <c r="A533" s="726" t="s">
        <v>1423</v>
      </c>
      <c r="B533" s="727" t="s">
        <v>1424</v>
      </c>
      <c r="C533" s="727" t="s">
        <v>558</v>
      </c>
      <c r="D533" s="727" t="s">
        <v>793</v>
      </c>
      <c r="E533" s="727" t="s">
        <v>1425</v>
      </c>
      <c r="F533" s="727" t="s">
        <v>1575</v>
      </c>
      <c r="G533" s="727" t="s">
        <v>708</v>
      </c>
      <c r="H533" s="731">
        <v>0.02</v>
      </c>
      <c r="I533" s="731">
        <v>177.08</v>
      </c>
      <c r="J533" s="727">
        <v>0.33333333333333337</v>
      </c>
      <c r="K533" s="727">
        <v>8854</v>
      </c>
      <c r="L533" s="731">
        <v>0.06</v>
      </c>
      <c r="M533" s="731">
        <v>531.24</v>
      </c>
      <c r="N533" s="727">
        <v>1</v>
      </c>
      <c r="O533" s="727">
        <v>8854</v>
      </c>
      <c r="P533" s="731"/>
      <c r="Q533" s="731"/>
      <c r="R533" s="745"/>
      <c r="S533" s="732"/>
    </row>
    <row r="534" spans="1:19" ht="14.4" customHeight="1" x14ac:dyDescent="0.3">
      <c r="A534" s="726" t="s">
        <v>1423</v>
      </c>
      <c r="B534" s="727" t="s">
        <v>1424</v>
      </c>
      <c r="C534" s="727" t="s">
        <v>558</v>
      </c>
      <c r="D534" s="727" t="s">
        <v>793</v>
      </c>
      <c r="E534" s="727" t="s">
        <v>1425</v>
      </c>
      <c r="F534" s="727" t="s">
        <v>1576</v>
      </c>
      <c r="G534" s="727" t="s">
        <v>708</v>
      </c>
      <c r="H534" s="731">
        <v>7.3</v>
      </c>
      <c r="I534" s="731">
        <v>12926.84</v>
      </c>
      <c r="J534" s="727">
        <v>0.50519031141868498</v>
      </c>
      <c r="K534" s="727">
        <v>1770.8</v>
      </c>
      <c r="L534" s="731">
        <v>14.450000000000001</v>
      </c>
      <c r="M534" s="731">
        <v>25588.060000000005</v>
      </c>
      <c r="N534" s="727">
        <v>1</v>
      </c>
      <c r="O534" s="727">
        <v>1770.8000000000002</v>
      </c>
      <c r="P534" s="731">
        <v>15.7</v>
      </c>
      <c r="Q534" s="731">
        <v>28558.969999999998</v>
      </c>
      <c r="R534" s="745">
        <v>1.1161053241238292</v>
      </c>
      <c r="S534" s="732">
        <v>1819.0426751592356</v>
      </c>
    </row>
    <row r="535" spans="1:19" ht="14.4" customHeight="1" x14ac:dyDescent="0.3">
      <c r="A535" s="726" t="s">
        <v>1423</v>
      </c>
      <c r="B535" s="727" t="s">
        <v>1424</v>
      </c>
      <c r="C535" s="727" t="s">
        <v>558</v>
      </c>
      <c r="D535" s="727" t="s">
        <v>793</v>
      </c>
      <c r="E535" s="727" t="s">
        <v>1425</v>
      </c>
      <c r="F535" s="727" t="s">
        <v>1577</v>
      </c>
      <c r="G535" s="727" t="s">
        <v>706</v>
      </c>
      <c r="H535" s="731">
        <v>0.8500000000000002</v>
      </c>
      <c r="I535" s="731">
        <v>768.23000000000025</v>
      </c>
      <c r="J535" s="727">
        <v>0.84999999999999987</v>
      </c>
      <c r="K535" s="727">
        <v>903.80000000000007</v>
      </c>
      <c r="L535" s="731">
        <v>1.0000000000000004</v>
      </c>
      <c r="M535" s="731">
        <v>903.80000000000041</v>
      </c>
      <c r="N535" s="727">
        <v>1</v>
      </c>
      <c r="O535" s="727">
        <v>903.8</v>
      </c>
      <c r="P535" s="731">
        <v>0.63000000000000012</v>
      </c>
      <c r="Q535" s="731">
        <v>564.87000000000012</v>
      </c>
      <c r="R535" s="745">
        <v>0.62499446780261103</v>
      </c>
      <c r="S535" s="732">
        <v>896.61904761904759</v>
      </c>
    </row>
    <row r="536" spans="1:19" ht="14.4" customHeight="1" x14ac:dyDescent="0.3">
      <c r="A536" s="726" t="s">
        <v>1423</v>
      </c>
      <c r="B536" s="727" t="s">
        <v>1424</v>
      </c>
      <c r="C536" s="727" t="s">
        <v>558</v>
      </c>
      <c r="D536" s="727" t="s">
        <v>793</v>
      </c>
      <c r="E536" s="727" t="s">
        <v>1428</v>
      </c>
      <c r="F536" s="727" t="s">
        <v>1578</v>
      </c>
      <c r="G536" s="727" t="s">
        <v>1579</v>
      </c>
      <c r="H536" s="731">
        <v>15595</v>
      </c>
      <c r="I536" s="731">
        <v>522838.5</v>
      </c>
      <c r="J536" s="727">
        <v>1.7095295494194387</v>
      </c>
      <c r="K536" s="727">
        <v>33.526033985251686</v>
      </c>
      <c r="L536" s="731">
        <v>9265</v>
      </c>
      <c r="M536" s="731">
        <v>305837.65000000002</v>
      </c>
      <c r="N536" s="727">
        <v>1</v>
      </c>
      <c r="O536" s="727">
        <v>33.010000000000005</v>
      </c>
      <c r="P536" s="731">
        <v>8826</v>
      </c>
      <c r="Q536" s="731">
        <v>297295.98000000004</v>
      </c>
      <c r="R536" s="745">
        <v>0.97207122798648238</v>
      </c>
      <c r="S536" s="732">
        <v>33.684112848402449</v>
      </c>
    </row>
    <row r="537" spans="1:19" ht="14.4" customHeight="1" x14ac:dyDescent="0.3">
      <c r="A537" s="726" t="s">
        <v>1423</v>
      </c>
      <c r="B537" s="727" t="s">
        <v>1424</v>
      </c>
      <c r="C537" s="727" t="s">
        <v>558</v>
      </c>
      <c r="D537" s="727" t="s">
        <v>793</v>
      </c>
      <c r="E537" s="727" t="s">
        <v>1428</v>
      </c>
      <c r="F537" s="727" t="s">
        <v>1580</v>
      </c>
      <c r="G537" s="727" t="s">
        <v>1581</v>
      </c>
      <c r="H537" s="731"/>
      <c r="I537" s="731"/>
      <c r="J537" s="727"/>
      <c r="K537" s="727"/>
      <c r="L537" s="731"/>
      <c r="M537" s="731"/>
      <c r="N537" s="727"/>
      <c r="O537" s="727"/>
      <c r="P537" s="731">
        <v>2</v>
      </c>
      <c r="Q537" s="731">
        <v>115.56</v>
      </c>
      <c r="R537" s="745"/>
      <c r="S537" s="732">
        <v>57.78</v>
      </c>
    </row>
    <row r="538" spans="1:19" ht="14.4" customHeight="1" x14ac:dyDescent="0.3">
      <c r="A538" s="726" t="s">
        <v>1423</v>
      </c>
      <c r="B538" s="727" t="s">
        <v>1424</v>
      </c>
      <c r="C538" s="727" t="s">
        <v>558</v>
      </c>
      <c r="D538" s="727" t="s">
        <v>793</v>
      </c>
      <c r="E538" s="727" t="s">
        <v>1428</v>
      </c>
      <c r="F538" s="727" t="s">
        <v>1582</v>
      </c>
      <c r="G538" s="727" t="s">
        <v>1583</v>
      </c>
      <c r="H538" s="731"/>
      <c r="I538" s="731"/>
      <c r="J538" s="727"/>
      <c r="K538" s="727"/>
      <c r="L538" s="731"/>
      <c r="M538" s="731"/>
      <c r="N538" s="727"/>
      <c r="O538" s="727"/>
      <c r="P538" s="731">
        <v>381</v>
      </c>
      <c r="Q538" s="731">
        <v>21762.720000000001</v>
      </c>
      <c r="R538" s="745"/>
      <c r="S538" s="732">
        <v>57.120000000000005</v>
      </c>
    </row>
    <row r="539" spans="1:19" ht="14.4" customHeight="1" x14ac:dyDescent="0.3">
      <c r="A539" s="726" t="s">
        <v>1423</v>
      </c>
      <c r="B539" s="727" t="s">
        <v>1424</v>
      </c>
      <c r="C539" s="727" t="s">
        <v>558</v>
      </c>
      <c r="D539" s="727" t="s">
        <v>793</v>
      </c>
      <c r="E539" s="727" t="s">
        <v>1584</v>
      </c>
      <c r="F539" s="727" t="s">
        <v>1585</v>
      </c>
      <c r="G539" s="727" t="s">
        <v>1586</v>
      </c>
      <c r="H539" s="731">
        <v>35</v>
      </c>
      <c r="I539" s="731">
        <v>30951.199999999997</v>
      </c>
      <c r="J539" s="727"/>
      <c r="K539" s="727">
        <v>884.31999999999994</v>
      </c>
      <c r="L539" s="731"/>
      <c r="M539" s="731"/>
      <c r="N539" s="727"/>
      <c r="O539" s="727"/>
      <c r="P539" s="731"/>
      <c r="Q539" s="731"/>
      <c r="R539" s="745"/>
      <c r="S539" s="732"/>
    </row>
    <row r="540" spans="1:19" ht="14.4" customHeight="1" x14ac:dyDescent="0.3">
      <c r="A540" s="726" t="s">
        <v>1423</v>
      </c>
      <c r="B540" s="727" t="s">
        <v>1424</v>
      </c>
      <c r="C540" s="727" t="s">
        <v>558</v>
      </c>
      <c r="D540" s="727" t="s">
        <v>793</v>
      </c>
      <c r="E540" s="727" t="s">
        <v>1486</v>
      </c>
      <c r="F540" s="727" t="s">
        <v>1589</v>
      </c>
      <c r="G540" s="727" t="s">
        <v>1590</v>
      </c>
      <c r="H540" s="731">
        <v>36</v>
      </c>
      <c r="I540" s="731">
        <v>516240</v>
      </c>
      <c r="J540" s="727">
        <v>1.0168009296645724</v>
      </c>
      <c r="K540" s="727">
        <v>14340</v>
      </c>
      <c r="L540" s="731">
        <v>35</v>
      </c>
      <c r="M540" s="731">
        <v>507710</v>
      </c>
      <c r="N540" s="727">
        <v>1</v>
      </c>
      <c r="O540" s="727">
        <v>14506</v>
      </c>
      <c r="P540" s="731">
        <v>39</v>
      </c>
      <c r="Q540" s="731">
        <v>565773</v>
      </c>
      <c r="R540" s="745">
        <v>1.1143625297906286</v>
      </c>
      <c r="S540" s="732">
        <v>14507</v>
      </c>
    </row>
    <row r="541" spans="1:19" ht="14.4" customHeight="1" x14ac:dyDescent="0.3">
      <c r="A541" s="726" t="s">
        <v>1423</v>
      </c>
      <c r="B541" s="727" t="s">
        <v>1424</v>
      </c>
      <c r="C541" s="727" t="s">
        <v>558</v>
      </c>
      <c r="D541" s="727" t="s">
        <v>1420</v>
      </c>
      <c r="E541" s="727" t="s">
        <v>1425</v>
      </c>
      <c r="F541" s="727" t="s">
        <v>1572</v>
      </c>
      <c r="G541" s="727" t="s">
        <v>704</v>
      </c>
      <c r="H541" s="731">
        <v>3.69</v>
      </c>
      <c r="I541" s="731">
        <v>7011.3499999999995</v>
      </c>
      <c r="J541" s="727"/>
      <c r="K541" s="727">
        <v>1900.0948509485095</v>
      </c>
      <c r="L541" s="731"/>
      <c r="M541" s="731"/>
      <c r="N541" s="727"/>
      <c r="O541" s="727"/>
      <c r="P541" s="731"/>
      <c r="Q541" s="731"/>
      <c r="R541" s="745"/>
      <c r="S541" s="732"/>
    </row>
    <row r="542" spans="1:19" ht="14.4" customHeight="1" x14ac:dyDescent="0.3">
      <c r="A542" s="726" t="s">
        <v>1423</v>
      </c>
      <c r="B542" s="727" t="s">
        <v>1424</v>
      </c>
      <c r="C542" s="727" t="s">
        <v>558</v>
      </c>
      <c r="D542" s="727" t="s">
        <v>1420</v>
      </c>
      <c r="E542" s="727" t="s">
        <v>1425</v>
      </c>
      <c r="F542" s="727" t="s">
        <v>1575</v>
      </c>
      <c r="G542" s="727" t="s">
        <v>708</v>
      </c>
      <c r="H542" s="731">
        <v>0.04</v>
      </c>
      <c r="I542" s="731">
        <v>354.16</v>
      </c>
      <c r="J542" s="727"/>
      <c r="K542" s="727">
        <v>8854</v>
      </c>
      <c r="L542" s="731"/>
      <c r="M542" s="731"/>
      <c r="N542" s="727"/>
      <c r="O542" s="727"/>
      <c r="P542" s="731"/>
      <c r="Q542" s="731"/>
      <c r="R542" s="745"/>
      <c r="S542" s="732"/>
    </row>
    <row r="543" spans="1:19" ht="14.4" customHeight="1" x14ac:dyDescent="0.3">
      <c r="A543" s="726" t="s">
        <v>1423</v>
      </c>
      <c r="B543" s="727" t="s">
        <v>1424</v>
      </c>
      <c r="C543" s="727" t="s">
        <v>558</v>
      </c>
      <c r="D543" s="727" t="s">
        <v>1420</v>
      </c>
      <c r="E543" s="727" t="s">
        <v>1425</v>
      </c>
      <c r="F543" s="727" t="s">
        <v>1576</v>
      </c>
      <c r="G543" s="727" t="s">
        <v>708</v>
      </c>
      <c r="H543" s="731">
        <v>23.950000000000003</v>
      </c>
      <c r="I543" s="731">
        <v>42410.660000000011</v>
      </c>
      <c r="J543" s="727"/>
      <c r="K543" s="727">
        <v>1770.8000000000002</v>
      </c>
      <c r="L543" s="731"/>
      <c r="M543" s="731"/>
      <c r="N543" s="727"/>
      <c r="O543" s="727"/>
      <c r="P543" s="731"/>
      <c r="Q543" s="731"/>
      <c r="R543" s="745"/>
      <c r="S543" s="732"/>
    </row>
    <row r="544" spans="1:19" ht="14.4" customHeight="1" x14ac:dyDescent="0.3">
      <c r="A544" s="726" t="s">
        <v>1423</v>
      </c>
      <c r="B544" s="727" t="s">
        <v>1424</v>
      </c>
      <c r="C544" s="727" t="s">
        <v>558</v>
      </c>
      <c r="D544" s="727" t="s">
        <v>1420</v>
      </c>
      <c r="E544" s="727" t="s">
        <v>1425</v>
      </c>
      <c r="F544" s="727" t="s">
        <v>1577</v>
      </c>
      <c r="G544" s="727" t="s">
        <v>706</v>
      </c>
      <c r="H544" s="731">
        <v>1.8000000000000007</v>
      </c>
      <c r="I544" s="731">
        <v>1626.8400000000006</v>
      </c>
      <c r="J544" s="727"/>
      <c r="K544" s="727">
        <v>903.8</v>
      </c>
      <c r="L544" s="731"/>
      <c r="M544" s="731"/>
      <c r="N544" s="727"/>
      <c r="O544" s="727"/>
      <c r="P544" s="731"/>
      <c r="Q544" s="731"/>
      <c r="R544" s="745"/>
      <c r="S544" s="732"/>
    </row>
    <row r="545" spans="1:19" ht="14.4" customHeight="1" x14ac:dyDescent="0.3">
      <c r="A545" s="726" t="s">
        <v>1423</v>
      </c>
      <c r="B545" s="727" t="s">
        <v>1424</v>
      </c>
      <c r="C545" s="727" t="s">
        <v>558</v>
      </c>
      <c r="D545" s="727" t="s">
        <v>1420</v>
      </c>
      <c r="E545" s="727" t="s">
        <v>1428</v>
      </c>
      <c r="F545" s="727" t="s">
        <v>1578</v>
      </c>
      <c r="G545" s="727" t="s">
        <v>1579</v>
      </c>
      <c r="H545" s="731">
        <v>25162</v>
      </c>
      <c r="I545" s="731">
        <v>844063.09999999986</v>
      </c>
      <c r="J545" s="727"/>
      <c r="K545" s="727">
        <v>33.545151418806128</v>
      </c>
      <c r="L545" s="731"/>
      <c r="M545" s="731"/>
      <c r="N545" s="727"/>
      <c r="O545" s="727"/>
      <c r="P545" s="731"/>
      <c r="Q545" s="731"/>
      <c r="R545" s="745"/>
      <c r="S545" s="732"/>
    </row>
    <row r="546" spans="1:19" ht="14.4" customHeight="1" x14ac:dyDescent="0.3">
      <c r="A546" s="726" t="s">
        <v>1423</v>
      </c>
      <c r="B546" s="727" t="s">
        <v>1424</v>
      </c>
      <c r="C546" s="727" t="s">
        <v>558</v>
      </c>
      <c r="D546" s="727" t="s">
        <v>1420</v>
      </c>
      <c r="E546" s="727" t="s">
        <v>1584</v>
      </c>
      <c r="F546" s="727" t="s">
        <v>1585</v>
      </c>
      <c r="G546" s="727" t="s">
        <v>1586</v>
      </c>
      <c r="H546" s="731">
        <v>59</v>
      </c>
      <c r="I546" s="731">
        <v>52174.87999999999</v>
      </c>
      <c r="J546" s="727"/>
      <c r="K546" s="727">
        <v>884.31999999999982</v>
      </c>
      <c r="L546" s="731"/>
      <c r="M546" s="731"/>
      <c r="N546" s="727"/>
      <c r="O546" s="727"/>
      <c r="P546" s="731"/>
      <c r="Q546" s="731"/>
      <c r="R546" s="745"/>
      <c r="S546" s="732"/>
    </row>
    <row r="547" spans="1:19" ht="14.4" customHeight="1" x14ac:dyDescent="0.3">
      <c r="A547" s="726" t="s">
        <v>1423</v>
      </c>
      <c r="B547" s="727" t="s">
        <v>1424</v>
      </c>
      <c r="C547" s="727" t="s">
        <v>558</v>
      </c>
      <c r="D547" s="727" t="s">
        <v>1420</v>
      </c>
      <c r="E547" s="727" t="s">
        <v>1486</v>
      </c>
      <c r="F547" s="727" t="s">
        <v>1589</v>
      </c>
      <c r="G547" s="727" t="s">
        <v>1590</v>
      </c>
      <c r="H547" s="731">
        <v>59</v>
      </c>
      <c r="I547" s="731">
        <v>846060</v>
      </c>
      <c r="J547" s="727"/>
      <c r="K547" s="727">
        <v>14340</v>
      </c>
      <c r="L547" s="731"/>
      <c r="M547" s="731"/>
      <c r="N547" s="727"/>
      <c r="O547" s="727"/>
      <c r="P547" s="731"/>
      <c r="Q547" s="731"/>
      <c r="R547" s="745"/>
      <c r="S547" s="732"/>
    </row>
    <row r="548" spans="1:19" ht="14.4" customHeight="1" x14ac:dyDescent="0.3">
      <c r="A548" s="726" t="s">
        <v>1423</v>
      </c>
      <c r="B548" s="727" t="s">
        <v>1424</v>
      </c>
      <c r="C548" s="727" t="s">
        <v>558</v>
      </c>
      <c r="D548" s="727" t="s">
        <v>794</v>
      </c>
      <c r="E548" s="727" t="s">
        <v>1425</v>
      </c>
      <c r="F548" s="727" t="s">
        <v>1572</v>
      </c>
      <c r="G548" s="727" t="s">
        <v>704</v>
      </c>
      <c r="H548" s="731">
        <v>3.76</v>
      </c>
      <c r="I548" s="731">
        <v>7144.55</v>
      </c>
      <c r="J548" s="727">
        <v>7.1102784578332434</v>
      </c>
      <c r="K548" s="727">
        <v>1900.1462765957449</v>
      </c>
      <c r="L548" s="731">
        <v>0.5</v>
      </c>
      <c r="M548" s="731">
        <v>1004.82</v>
      </c>
      <c r="N548" s="727">
        <v>1</v>
      </c>
      <c r="O548" s="727">
        <v>2009.64</v>
      </c>
      <c r="P548" s="731"/>
      <c r="Q548" s="731"/>
      <c r="R548" s="745"/>
      <c r="S548" s="732"/>
    </row>
    <row r="549" spans="1:19" ht="14.4" customHeight="1" x14ac:dyDescent="0.3">
      <c r="A549" s="726" t="s">
        <v>1423</v>
      </c>
      <c r="B549" s="727" t="s">
        <v>1424</v>
      </c>
      <c r="C549" s="727" t="s">
        <v>558</v>
      </c>
      <c r="D549" s="727" t="s">
        <v>794</v>
      </c>
      <c r="E549" s="727" t="s">
        <v>1425</v>
      </c>
      <c r="F549" s="727" t="s">
        <v>1573</v>
      </c>
      <c r="G549" s="727" t="s">
        <v>1574</v>
      </c>
      <c r="H549" s="731"/>
      <c r="I549" s="731"/>
      <c r="J549" s="727"/>
      <c r="K549" s="727"/>
      <c r="L549" s="731">
        <v>0.02</v>
      </c>
      <c r="M549" s="731">
        <v>197.75</v>
      </c>
      <c r="N549" s="727">
        <v>1</v>
      </c>
      <c r="O549" s="727">
        <v>9887.5</v>
      </c>
      <c r="P549" s="731"/>
      <c r="Q549" s="731"/>
      <c r="R549" s="745"/>
      <c r="S549" s="732"/>
    </row>
    <row r="550" spans="1:19" ht="14.4" customHeight="1" x14ac:dyDescent="0.3">
      <c r="A550" s="726" t="s">
        <v>1423</v>
      </c>
      <c r="B550" s="727" t="s">
        <v>1424</v>
      </c>
      <c r="C550" s="727" t="s">
        <v>558</v>
      </c>
      <c r="D550" s="727" t="s">
        <v>794</v>
      </c>
      <c r="E550" s="727" t="s">
        <v>1425</v>
      </c>
      <c r="F550" s="727" t="s">
        <v>1575</v>
      </c>
      <c r="G550" s="727" t="s">
        <v>708</v>
      </c>
      <c r="H550" s="731">
        <v>0.06</v>
      </c>
      <c r="I550" s="731">
        <v>531.24</v>
      </c>
      <c r="J550" s="727">
        <v>1</v>
      </c>
      <c r="K550" s="727">
        <v>8854</v>
      </c>
      <c r="L550" s="731">
        <v>0.06</v>
      </c>
      <c r="M550" s="731">
        <v>531.24</v>
      </c>
      <c r="N550" s="727">
        <v>1</v>
      </c>
      <c r="O550" s="727">
        <v>8854</v>
      </c>
      <c r="P550" s="731"/>
      <c r="Q550" s="731"/>
      <c r="R550" s="745"/>
      <c r="S550" s="732"/>
    </row>
    <row r="551" spans="1:19" ht="14.4" customHeight="1" x14ac:dyDescent="0.3">
      <c r="A551" s="726" t="s">
        <v>1423</v>
      </c>
      <c r="B551" s="727" t="s">
        <v>1424</v>
      </c>
      <c r="C551" s="727" t="s">
        <v>558</v>
      </c>
      <c r="D551" s="727" t="s">
        <v>794</v>
      </c>
      <c r="E551" s="727" t="s">
        <v>1425</v>
      </c>
      <c r="F551" s="727" t="s">
        <v>1576</v>
      </c>
      <c r="G551" s="727" t="s">
        <v>708</v>
      </c>
      <c r="H551" s="731">
        <v>20.649999999999995</v>
      </c>
      <c r="I551" s="731">
        <v>36567.020000000004</v>
      </c>
      <c r="J551" s="727">
        <v>0.50338598369458165</v>
      </c>
      <c r="K551" s="727">
        <v>1770.8000000000006</v>
      </c>
      <c r="L551" s="731">
        <v>40.949999999999996</v>
      </c>
      <c r="M551" s="731">
        <v>72642.11</v>
      </c>
      <c r="N551" s="727">
        <v>1</v>
      </c>
      <c r="O551" s="727">
        <v>1773.9221001221003</v>
      </c>
      <c r="P551" s="731">
        <v>15.149999999999999</v>
      </c>
      <c r="Q551" s="731">
        <v>27558.470000000005</v>
      </c>
      <c r="R551" s="745">
        <v>0.37937320377946077</v>
      </c>
      <c r="S551" s="732">
        <v>1819.0409240924098</v>
      </c>
    </row>
    <row r="552" spans="1:19" ht="14.4" customHeight="1" x14ac:dyDescent="0.3">
      <c r="A552" s="726" t="s">
        <v>1423</v>
      </c>
      <c r="B552" s="727" t="s">
        <v>1424</v>
      </c>
      <c r="C552" s="727" t="s">
        <v>558</v>
      </c>
      <c r="D552" s="727" t="s">
        <v>794</v>
      </c>
      <c r="E552" s="727" t="s">
        <v>1425</v>
      </c>
      <c r="F552" s="727" t="s">
        <v>1577</v>
      </c>
      <c r="G552" s="727" t="s">
        <v>706</v>
      </c>
      <c r="H552" s="731">
        <v>0.95000000000000007</v>
      </c>
      <c r="I552" s="731">
        <v>858.61000000000013</v>
      </c>
      <c r="J552" s="727">
        <v>0.38000168179544941</v>
      </c>
      <c r="K552" s="727">
        <v>903.80000000000007</v>
      </c>
      <c r="L552" s="731">
        <v>2.5100000000000007</v>
      </c>
      <c r="M552" s="731">
        <v>2259.4900000000002</v>
      </c>
      <c r="N552" s="727">
        <v>1</v>
      </c>
      <c r="O552" s="727">
        <v>900.19521912350581</v>
      </c>
      <c r="P552" s="731">
        <v>0.75</v>
      </c>
      <c r="Q552" s="731">
        <v>677.85000000000014</v>
      </c>
      <c r="R552" s="745">
        <v>0.30000132773324956</v>
      </c>
      <c r="S552" s="732">
        <v>903.80000000000018</v>
      </c>
    </row>
    <row r="553" spans="1:19" ht="14.4" customHeight="1" x14ac:dyDescent="0.3">
      <c r="A553" s="726" t="s">
        <v>1423</v>
      </c>
      <c r="B553" s="727" t="s">
        <v>1424</v>
      </c>
      <c r="C553" s="727" t="s">
        <v>558</v>
      </c>
      <c r="D553" s="727" t="s">
        <v>794</v>
      </c>
      <c r="E553" s="727" t="s">
        <v>1428</v>
      </c>
      <c r="F553" s="727" t="s">
        <v>1578</v>
      </c>
      <c r="G553" s="727" t="s">
        <v>1579</v>
      </c>
      <c r="H553" s="731">
        <v>21963</v>
      </c>
      <c r="I553" s="731">
        <v>736274.95</v>
      </c>
      <c r="J553" s="727">
        <v>0.91515408888985417</v>
      </c>
      <c r="K553" s="727">
        <v>33.523423484951962</v>
      </c>
      <c r="L553" s="731">
        <v>24372</v>
      </c>
      <c r="M553" s="731">
        <v>804536.58999999973</v>
      </c>
      <c r="N553" s="727">
        <v>1</v>
      </c>
      <c r="O553" s="727">
        <v>33.010692187756433</v>
      </c>
      <c r="P553" s="731">
        <v>9077</v>
      </c>
      <c r="Q553" s="731">
        <v>305967.46000000002</v>
      </c>
      <c r="R553" s="745">
        <v>0.38030272805864568</v>
      </c>
      <c r="S553" s="732">
        <v>33.70799383056076</v>
      </c>
    </row>
    <row r="554" spans="1:19" ht="14.4" customHeight="1" x14ac:dyDescent="0.3">
      <c r="A554" s="726" t="s">
        <v>1423</v>
      </c>
      <c r="B554" s="727" t="s">
        <v>1424</v>
      </c>
      <c r="C554" s="727" t="s">
        <v>558</v>
      </c>
      <c r="D554" s="727" t="s">
        <v>794</v>
      </c>
      <c r="E554" s="727" t="s">
        <v>1584</v>
      </c>
      <c r="F554" s="727" t="s">
        <v>1585</v>
      </c>
      <c r="G554" s="727" t="s">
        <v>1586</v>
      </c>
      <c r="H554" s="731">
        <v>51</v>
      </c>
      <c r="I554" s="731">
        <v>45100.319999999992</v>
      </c>
      <c r="J554" s="727"/>
      <c r="K554" s="727">
        <v>884.31999999999982</v>
      </c>
      <c r="L554" s="731"/>
      <c r="M554" s="731"/>
      <c r="N554" s="727"/>
      <c r="O554" s="727"/>
      <c r="P554" s="731"/>
      <c r="Q554" s="731"/>
      <c r="R554" s="745"/>
      <c r="S554" s="732"/>
    </row>
    <row r="555" spans="1:19" ht="14.4" customHeight="1" x14ac:dyDescent="0.3">
      <c r="A555" s="726" t="s">
        <v>1423</v>
      </c>
      <c r="B555" s="727" t="s">
        <v>1424</v>
      </c>
      <c r="C555" s="727" t="s">
        <v>558</v>
      </c>
      <c r="D555" s="727" t="s">
        <v>794</v>
      </c>
      <c r="E555" s="727" t="s">
        <v>1486</v>
      </c>
      <c r="F555" s="727" t="s">
        <v>1589</v>
      </c>
      <c r="G555" s="727" t="s">
        <v>1590</v>
      </c>
      <c r="H555" s="731">
        <v>51</v>
      </c>
      <c r="I555" s="731">
        <v>731340</v>
      </c>
      <c r="J555" s="727">
        <v>0.55402614757364521</v>
      </c>
      <c r="K555" s="727">
        <v>14340</v>
      </c>
      <c r="L555" s="731">
        <v>91</v>
      </c>
      <c r="M555" s="731">
        <v>1320046</v>
      </c>
      <c r="N555" s="727">
        <v>1</v>
      </c>
      <c r="O555" s="727">
        <v>14506</v>
      </c>
      <c r="P555" s="731">
        <v>35</v>
      </c>
      <c r="Q555" s="731">
        <v>507745</v>
      </c>
      <c r="R555" s="745">
        <v>0.38464189884291911</v>
      </c>
      <c r="S555" s="732">
        <v>14507</v>
      </c>
    </row>
    <row r="556" spans="1:19" ht="14.4" customHeight="1" x14ac:dyDescent="0.3">
      <c r="A556" s="726" t="s">
        <v>1423</v>
      </c>
      <c r="B556" s="727" t="s">
        <v>1424</v>
      </c>
      <c r="C556" s="727" t="s">
        <v>558</v>
      </c>
      <c r="D556" s="727" t="s">
        <v>1421</v>
      </c>
      <c r="E556" s="727" t="s">
        <v>1425</v>
      </c>
      <c r="F556" s="727" t="s">
        <v>1572</v>
      </c>
      <c r="G556" s="727" t="s">
        <v>704</v>
      </c>
      <c r="H556" s="731">
        <v>34.649999999999991</v>
      </c>
      <c r="I556" s="731">
        <v>65927.559999999983</v>
      </c>
      <c r="J556" s="727">
        <v>3.8146121310659655</v>
      </c>
      <c r="K556" s="727">
        <v>1902.6712842712843</v>
      </c>
      <c r="L556" s="731">
        <v>8.5999999999999979</v>
      </c>
      <c r="M556" s="731">
        <v>17282.900000000001</v>
      </c>
      <c r="N556" s="727">
        <v>1</v>
      </c>
      <c r="O556" s="727">
        <v>2009.6395348837216</v>
      </c>
      <c r="P556" s="731">
        <v>12.139999999999999</v>
      </c>
      <c r="Q556" s="731">
        <v>24397.05</v>
      </c>
      <c r="R556" s="745">
        <v>1.4116294140450965</v>
      </c>
      <c r="S556" s="732">
        <v>2009.6416803953873</v>
      </c>
    </row>
    <row r="557" spans="1:19" ht="14.4" customHeight="1" x14ac:dyDescent="0.3">
      <c r="A557" s="726" t="s">
        <v>1423</v>
      </c>
      <c r="B557" s="727" t="s">
        <v>1424</v>
      </c>
      <c r="C557" s="727" t="s">
        <v>558</v>
      </c>
      <c r="D557" s="727" t="s">
        <v>1421</v>
      </c>
      <c r="E557" s="727" t="s">
        <v>1425</v>
      </c>
      <c r="F557" s="727" t="s">
        <v>1573</v>
      </c>
      <c r="G557" s="727" t="s">
        <v>1574</v>
      </c>
      <c r="H557" s="731">
        <v>0.34</v>
      </c>
      <c r="I557" s="731">
        <v>3361.87</v>
      </c>
      <c r="J557" s="727">
        <v>8.5003034134007578</v>
      </c>
      <c r="K557" s="727">
        <v>9887.8529411764703</v>
      </c>
      <c r="L557" s="731">
        <v>0.04</v>
      </c>
      <c r="M557" s="731">
        <v>395.5</v>
      </c>
      <c r="N557" s="727">
        <v>1</v>
      </c>
      <c r="O557" s="727">
        <v>9887.5</v>
      </c>
      <c r="P557" s="731"/>
      <c r="Q557" s="731"/>
      <c r="R557" s="745"/>
      <c r="S557" s="732"/>
    </row>
    <row r="558" spans="1:19" ht="14.4" customHeight="1" x14ac:dyDescent="0.3">
      <c r="A558" s="726" t="s">
        <v>1423</v>
      </c>
      <c r="B558" s="727" t="s">
        <v>1424</v>
      </c>
      <c r="C558" s="727" t="s">
        <v>558</v>
      </c>
      <c r="D558" s="727" t="s">
        <v>1421</v>
      </c>
      <c r="E558" s="727" t="s">
        <v>1425</v>
      </c>
      <c r="F558" s="727" t="s">
        <v>1575</v>
      </c>
      <c r="G558" s="727" t="s">
        <v>708</v>
      </c>
      <c r="H558" s="731">
        <v>1.0100000000000005</v>
      </c>
      <c r="I558" s="731">
        <v>8942.5399999999972</v>
      </c>
      <c r="J558" s="727">
        <v>1.2784810126582278</v>
      </c>
      <c r="K558" s="727">
        <v>8853.9999999999927</v>
      </c>
      <c r="L558" s="731">
        <v>0.79000000000000026</v>
      </c>
      <c r="M558" s="731">
        <v>6994.659999999998</v>
      </c>
      <c r="N558" s="727">
        <v>1</v>
      </c>
      <c r="O558" s="727">
        <v>8853.9999999999945</v>
      </c>
      <c r="P558" s="731">
        <v>0.15999999999999998</v>
      </c>
      <c r="Q558" s="731">
        <v>1455.2000000000003</v>
      </c>
      <c r="R558" s="745">
        <v>0.20804442245941915</v>
      </c>
      <c r="S558" s="732">
        <v>9095.0000000000036</v>
      </c>
    </row>
    <row r="559" spans="1:19" ht="14.4" customHeight="1" x14ac:dyDescent="0.3">
      <c r="A559" s="726" t="s">
        <v>1423</v>
      </c>
      <c r="B559" s="727" t="s">
        <v>1424</v>
      </c>
      <c r="C559" s="727" t="s">
        <v>558</v>
      </c>
      <c r="D559" s="727" t="s">
        <v>1421</v>
      </c>
      <c r="E559" s="727" t="s">
        <v>1425</v>
      </c>
      <c r="F559" s="727" t="s">
        <v>1576</v>
      </c>
      <c r="G559" s="727" t="s">
        <v>708</v>
      </c>
      <c r="H559" s="731">
        <v>196.37999999999994</v>
      </c>
      <c r="I559" s="731">
        <v>347723.1399999999</v>
      </c>
      <c r="J559" s="727">
        <v>0.90924291254138467</v>
      </c>
      <c r="K559" s="727">
        <v>1770.6647316427336</v>
      </c>
      <c r="L559" s="731">
        <v>215.93</v>
      </c>
      <c r="M559" s="731">
        <v>382431.51000000024</v>
      </c>
      <c r="N559" s="727">
        <v>1</v>
      </c>
      <c r="O559" s="727">
        <v>1771.0902144213412</v>
      </c>
      <c r="P559" s="731">
        <v>170.38000000000002</v>
      </c>
      <c r="Q559" s="731">
        <v>309919.35999999993</v>
      </c>
      <c r="R559" s="745">
        <v>0.81039180061287241</v>
      </c>
      <c r="S559" s="732">
        <v>1818.9890832257299</v>
      </c>
    </row>
    <row r="560" spans="1:19" ht="14.4" customHeight="1" x14ac:dyDescent="0.3">
      <c r="A560" s="726" t="s">
        <v>1423</v>
      </c>
      <c r="B560" s="727" t="s">
        <v>1424</v>
      </c>
      <c r="C560" s="727" t="s">
        <v>558</v>
      </c>
      <c r="D560" s="727" t="s">
        <v>1421</v>
      </c>
      <c r="E560" s="727" t="s">
        <v>1425</v>
      </c>
      <c r="F560" s="727" t="s">
        <v>1577</v>
      </c>
      <c r="G560" s="727" t="s">
        <v>706</v>
      </c>
      <c r="H560" s="731">
        <v>12.640000000000017</v>
      </c>
      <c r="I560" s="731">
        <v>11410.460000000005</v>
      </c>
      <c r="J560" s="727">
        <v>0.99019735460479674</v>
      </c>
      <c r="K560" s="727">
        <v>902.72626582278394</v>
      </c>
      <c r="L560" s="731">
        <v>12.780000000000005</v>
      </c>
      <c r="M560" s="731">
        <v>11523.419999999998</v>
      </c>
      <c r="N560" s="727">
        <v>1</v>
      </c>
      <c r="O560" s="727">
        <v>901.67605633802771</v>
      </c>
      <c r="P560" s="731">
        <v>8.9399999999999924</v>
      </c>
      <c r="Q560" s="731">
        <v>8066.4199999999919</v>
      </c>
      <c r="R560" s="745">
        <v>0.70000225627461232</v>
      </c>
      <c r="S560" s="732">
        <v>902.28411633109602</v>
      </c>
    </row>
    <row r="561" spans="1:19" ht="14.4" customHeight="1" x14ac:dyDescent="0.3">
      <c r="A561" s="726" t="s">
        <v>1423</v>
      </c>
      <c r="B561" s="727" t="s">
        <v>1424</v>
      </c>
      <c r="C561" s="727" t="s">
        <v>558</v>
      </c>
      <c r="D561" s="727" t="s">
        <v>1421</v>
      </c>
      <c r="E561" s="727" t="s">
        <v>1428</v>
      </c>
      <c r="F561" s="727" t="s">
        <v>1578</v>
      </c>
      <c r="G561" s="727" t="s">
        <v>1579</v>
      </c>
      <c r="H561" s="731">
        <v>205029</v>
      </c>
      <c r="I561" s="731">
        <v>6875174.9000000013</v>
      </c>
      <c r="J561" s="727">
        <v>1.6726339090204654</v>
      </c>
      <c r="K561" s="727">
        <v>33.532694887064764</v>
      </c>
      <c r="L561" s="731">
        <v>124519</v>
      </c>
      <c r="M561" s="731">
        <v>4110388.3299999991</v>
      </c>
      <c r="N561" s="727">
        <v>1</v>
      </c>
      <c r="O561" s="727">
        <v>33.010129618773028</v>
      </c>
      <c r="P561" s="731">
        <v>99436</v>
      </c>
      <c r="Q561" s="731">
        <v>3354704.4299999997</v>
      </c>
      <c r="R561" s="745">
        <v>0.81615267480092335</v>
      </c>
      <c r="S561" s="732">
        <v>33.737322800595358</v>
      </c>
    </row>
    <row r="562" spans="1:19" ht="14.4" customHeight="1" x14ac:dyDescent="0.3">
      <c r="A562" s="726" t="s">
        <v>1423</v>
      </c>
      <c r="B562" s="727" t="s">
        <v>1424</v>
      </c>
      <c r="C562" s="727" t="s">
        <v>558</v>
      </c>
      <c r="D562" s="727" t="s">
        <v>1421</v>
      </c>
      <c r="E562" s="727" t="s">
        <v>1428</v>
      </c>
      <c r="F562" s="727" t="s">
        <v>1580</v>
      </c>
      <c r="G562" s="727" t="s">
        <v>1581</v>
      </c>
      <c r="H562" s="731">
        <v>12</v>
      </c>
      <c r="I562" s="731">
        <v>766.43999999999994</v>
      </c>
      <c r="J562" s="727">
        <v>1.144674940633541</v>
      </c>
      <c r="K562" s="727">
        <v>63.87</v>
      </c>
      <c r="L562" s="731">
        <v>11</v>
      </c>
      <c r="M562" s="731">
        <v>669.56999999999994</v>
      </c>
      <c r="N562" s="727">
        <v>1</v>
      </c>
      <c r="O562" s="727">
        <v>60.87</v>
      </c>
      <c r="P562" s="731">
        <v>28</v>
      </c>
      <c r="Q562" s="731">
        <v>1610.8799999999997</v>
      </c>
      <c r="R562" s="745">
        <v>2.4058425556700564</v>
      </c>
      <c r="S562" s="732">
        <v>57.531428571428556</v>
      </c>
    </row>
    <row r="563" spans="1:19" ht="14.4" customHeight="1" x14ac:dyDescent="0.3">
      <c r="A563" s="726" t="s">
        <v>1423</v>
      </c>
      <c r="B563" s="727" t="s">
        <v>1424</v>
      </c>
      <c r="C563" s="727" t="s">
        <v>558</v>
      </c>
      <c r="D563" s="727" t="s">
        <v>1421</v>
      </c>
      <c r="E563" s="727" t="s">
        <v>1428</v>
      </c>
      <c r="F563" s="727" t="s">
        <v>1582</v>
      </c>
      <c r="G563" s="727" t="s">
        <v>1583</v>
      </c>
      <c r="H563" s="731">
        <v>1501</v>
      </c>
      <c r="I563" s="731">
        <v>90712.920000000013</v>
      </c>
      <c r="J563" s="727">
        <v>1.1552323233558146</v>
      </c>
      <c r="K563" s="727">
        <v>60.434990006662233</v>
      </c>
      <c r="L563" s="731">
        <v>1355</v>
      </c>
      <c r="M563" s="731">
        <v>78523.53</v>
      </c>
      <c r="N563" s="727">
        <v>1</v>
      </c>
      <c r="O563" s="727">
        <v>57.950944649446491</v>
      </c>
      <c r="P563" s="731">
        <v>953</v>
      </c>
      <c r="Q563" s="731">
        <v>54435.360000000001</v>
      </c>
      <c r="R563" s="745">
        <v>0.6932362821691791</v>
      </c>
      <c r="S563" s="732">
        <v>57.12</v>
      </c>
    </row>
    <row r="564" spans="1:19" ht="14.4" customHeight="1" x14ac:dyDescent="0.3">
      <c r="A564" s="726" t="s">
        <v>1423</v>
      </c>
      <c r="B564" s="727" t="s">
        <v>1424</v>
      </c>
      <c r="C564" s="727" t="s">
        <v>558</v>
      </c>
      <c r="D564" s="727" t="s">
        <v>1421</v>
      </c>
      <c r="E564" s="727" t="s">
        <v>1584</v>
      </c>
      <c r="F564" s="727" t="s">
        <v>1585</v>
      </c>
      <c r="G564" s="727" t="s">
        <v>1586</v>
      </c>
      <c r="H564" s="731">
        <v>482</v>
      </c>
      <c r="I564" s="731">
        <v>426242.24000000075</v>
      </c>
      <c r="J564" s="727"/>
      <c r="K564" s="727">
        <v>884.32000000000153</v>
      </c>
      <c r="L564" s="731"/>
      <c r="M564" s="731"/>
      <c r="N564" s="727"/>
      <c r="O564" s="727"/>
      <c r="P564" s="731">
        <v>1</v>
      </c>
      <c r="Q564" s="731">
        <v>442.16</v>
      </c>
      <c r="R564" s="745"/>
      <c r="S564" s="732">
        <v>442.16</v>
      </c>
    </row>
    <row r="565" spans="1:19" ht="14.4" customHeight="1" x14ac:dyDescent="0.3">
      <c r="A565" s="726" t="s">
        <v>1423</v>
      </c>
      <c r="B565" s="727" t="s">
        <v>1424</v>
      </c>
      <c r="C565" s="727" t="s">
        <v>558</v>
      </c>
      <c r="D565" s="727" t="s">
        <v>1421</v>
      </c>
      <c r="E565" s="727" t="s">
        <v>1486</v>
      </c>
      <c r="F565" s="727" t="s">
        <v>1587</v>
      </c>
      <c r="G565" s="727" t="s">
        <v>1588</v>
      </c>
      <c r="H565" s="731"/>
      <c r="I565" s="731"/>
      <c r="J565" s="727"/>
      <c r="K565" s="727"/>
      <c r="L565" s="731">
        <v>1</v>
      </c>
      <c r="M565" s="731">
        <v>8595</v>
      </c>
      <c r="N565" s="727">
        <v>1</v>
      </c>
      <c r="O565" s="727">
        <v>8595</v>
      </c>
      <c r="P565" s="731"/>
      <c r="Q565" s="731"/>
      <c r="R565" s="745"/>
      <c r="S565" s="732"/>
    </row>
    <row r="566" spans="1:19" ht="14.4" customHeight="1" x14ac:dyDescent="0.3">
      <c r="A566" s="726" t="s">
        <v>1423</v>
      </c>
      <c r="B566" s="727" t="s">
        <v>1424</v>
      </c>
      <c r="C566" s="727" t="s">
        <v>558</v>
      </c>
      <c r="D566" s="727" t="s">
        <v>1421</v>
      </c>
      <c r="E566" s="727" t="s">
        <v>1486</v>
      </c>
      <c r="F566" s="727" t="s">
        <v>1589</v>
      </c>
      <c r="G566" s="727" t="s">
        <v>1590</v>
      </c>
      <c r="H566" s="731">
        <v>493</v>
      </c>
      <c r="I566" s="731">
        <v>7069620</v>
      </c>
      <c r="J566" s="727">
        <v>0.99664281080221517</v>
      </c>
      <c r="K566" s="727">
        <v>14340</v>
      </c>
      <c r="L566" s="731">
        <v>489</v>
      </c>
      <c r="M566" s="731">
        <v>7093434</v>
      </c>
      <c r="N566" s="727">
        <v>1</v>
      </c>
      <c r="O566" s="727">
        <v>14506</v>
      </c>
      <c r="P566" s="731">
        <v>407</v>
      </c>
      <c r="Q566" s="731">
        <v>5904349</v>
      </c>
      <c r="R566" s="745">
        <v>0.83236821545107775</v>
      </c>
      <c r="S566" s="732">
        <v>14507</v>
      </c>
    </row>
    <row r="567" spans="1:19" ht="14.4" customHeight="1" x14ac:dyDescent="0.3">
      <c r="A567" s="726" t="s">
        <v>1423</v>
      </c>
      <c r="B567" s="727" t="s">
        <v>1424</v>
      </c>
      <c r="C567" s="727" t="s">
        <v>558</v>
      </c>
      <c r="D567" s="727" t="s">
        <v>796</v>
      </c>
      <c r="E567" s="727" t="s">
        <v>1425</v>
      </c>
      <c r="F567" s="727" t="s">
        <v>1572</v>
      </c>
      <c r="G567" s="727" t="s">
        <v>704</v>
      </c>
      <c r="H567" s="731"/>
      <c r="I567" s="731"/>
      <c r="J567" s="727"/>
      <c r="K567" s="727"/>
      <c r="L567" s="731"/>
      <c r="M567" s="731"/>
      <c r="N567" s="727"/>
      <c r="O567" s="727"/>
      <c r="P567" s="731">
        <v>5.8000000000000007</v>
      </c>
      <c r="Q567" s="731">
        <v>11655.91</v>
      </c>
      <c r="R567" s="745"/>
      <c r="S567" s="732">
        <v>2009.6396551724135</v>
      </c>
    </row>
    <row r="568" spans="1:19" ht="14.4" customHeight="1" x14ac:dyDescent="0.3">
      <c r="A568" s="726" t="s">
        <v>1423</v>
      </c>
      <c r="B568" s="727" t="s">
        <v>1424</v>
      </c>
      <c r="C568" s="727" t="s">
        <v>558</v>
      </c>
      <c r="D568" s="727" t="s">
        <v>796</v>
      </c>
      <c r="E568" s="727" t="s">
        <v>1425</v>
      </c>
      <c r="F568" s="727" t="s">
        <v>1575</v>
      </c>
      <c r="G568" s="727" t="s">
        <v>708</v>
      </c>
      <c r="H568" s="731"/>
      <c r="I568" s="731"/>
      <c r="J568" s="727"/>
      <c r="K568" s="727"/>
      <c r="L568" s="731">
        <v>0.02</v>
      </c>
      <c r="M568" s="731">
        <v>177.08</v>
      </c>
      <c r="N568" s="727">
        <v>1</v>
      </c>
      <c r="O568" s="727">
        <v>8854</v>
      </c>
      <c r="P568" s="731"/>
      <c r="Q568" s="731"/>
      <c r="R568" s="745"/>
      <c r="S568" s="732"/>
    </row>
    <row r="569" spans="1:19" ht="14.4" customHeight="1" x14ac:dyDescent="0.3">
      <c r="A569" s="726" t="s">
        <v>1423</v>
      </c>
      <c r="B569" s="727" t="s">
        <v>1424</v>
      </c>
      <c r="C569" s="727" t="s">
        <v>558</v>
      </c>
      <c r="D569" s="727" t="s">
        <v>796</v>
      </c>
      <c r="E569" s="727" t="s">
        <v>1425</v>
      </c>
      <c r="F569" s="727" t="s">
        <v>1576</v>
      </c>
      <c r="G569" s="727" t="s">
        <v>708</v>
      </c>
      <c r="H569" s="731"/>
      <c r="I569" s="731"/>
      <c r="J569" s="727"/>
      <c r="K569" s="727"/>
      <c r="L569" s="731">
        <v>20.599999999999998</v>
      </c>
      <c r="M569" s="731">
        <v>36478.480000000003</v>
      </c>
      <c r="N569" s="727">
        <v>1</v>
      </c>
      <c r="O569" s="727">
        <v>1770.8000000000004</v>
      </c>
      <c r="P569" s="731">
        <v>30.849999999999991</v>
      </c>
      <c r="Q569" s="731">
        <v>56117.45</v>
      </c>
      <c r="R569" s="745">
        <v>1.5383713904746028</v>
      </c>
      <c r="S569" s="732">
        <v>1819.042139384117</v>
      </c>
    </row>
    <row r="570" spans="1:19" ht="14.4" customHeight="1" x14ac:dyDescent="0.3">
      <c r="A570" s="726" t="s">
        <v>1423</v>
      </c>
      <c r="B570" s="727" t="s">
        <v>1424</v>
      </c>
      <c r="C570" s="727" t="s">
        <v>558</v>
      </c>
      <c r="D570" s="727" t="s">
        <v>796</v>
      </c>
      <c r="E570" s="727" t="s">
        <v>1425</v>
      </c>
      <c r="F570" s="727" t="s">
        <v>1577</v>
      </c>
      <c r="G570" s="727" t="s">
        <v>706</v>
      </c>
      <c r="H570" s="731"/>
      <c r="I570" s="731"/>
      <c r="J570" s="727"/>
      <c r="K570" s="727"/>
      <c r="L570" s="731">
        <v>1.4000000000000001</v>
      </c>
      <c r="M570" s="731">
        <v>1265.3200000000004</v>
      </c>
      <c r="N570" s="727">
        <v>1</v>
      </c>
      <c r="O570" s="727">
        <v>903.80000000000018</v>
      </c>
      <c r="P570" s="731">
        <v>1.1500000000000004</v>
      </c>
      <c r="Q570" s="731">
        <v>1039.3700000000003</v>
      </c>
      <c r="R570" s="745">
        <v>0.8214285714285714</v>
      </c>
      <c r="S570" s="732">
        <v>903.80000000000007</v>
      </c>
    </row>
    <row r="571" spans="1:19" ht="14.4" customHeight="1" x14ac:dyDescent="0.3">
      <c r="A571" s="726" t="s">
        <v>1423</v>
      </c>
      <c r="B571" s="727" t="s">
        <v>1424</v>
      </c>
      <c r="C571" s="727" t="s">
        <v>558</v>
      </c>
      <c r="D571" s="727" t="s">
        <v>796</v>
      </c>
      <c r="E571" s="727" t="s">
        <v>1428</v>
      </c>
      <c r="F571" s="727" t="s">
        <v>1578</v>
      </c>
      <c r="G571" s="727" t="s">
        <v>1579</v>
      </c>
      <c r="H571" s="731"/>
      <c r="I571" s="731"/>
      <c r="J571" s="727"/>
      <c r="K571" s="727"/>
      <c r="L571" s="731">
        <v>12355</v>
      </c>
      <c r="M571" s="731">
        <v>407838.55000000005</v>
      </c>
      <c r="N571" s="727">
        <v>1</v>
      </c>
      <c r="O571" s="727">
        <v>33.010000000000005</v>
      </c>
      <c r="P571" s="731">
        <v>21675</v>
      </c>
      <c r="Q571" s="731">
        <v>732034.60000000021</v>
      </c>
      <c r="R571" s="745">
        <v>1.7949127172995298</v>
      </c>
      <c r="S571" s="732">
        <v>33.773222606689743</v>
      </c>
    </row>
    <row r="572" spans="1:19" ht="14.4" customHeight="1" x14ac:dyDescent="0.3">
      <c r="A572" s="726" t="s">
        <v>1423</v>
      </c>
      <c r="B572" s="727" t="s">
        <v>1424</v>
      </c>
      <c r="C572" s="727" t="s">
        <v>558</v>
      </c>
      <c r="D572" s="727" t="s">
        <v>796</v>
      </c>
      <c r="E572" s="727" t="s">
        <v>1486</v>
      </c>
      <c r="F572" s="727" t="s">
        <v>1589</v>
      </c>
      <c r="G572" s="727" t="s">
        <v>1590</v>
      </c>
      <c r="H572" s="731"/>
      <c r="I572" s="731"/>
      <c r="J572" s="727"/>
      <c r="K572" s="727"/>
      <c r="L572" s="731">
        <v>44</v>
      </c>
      <c r="M572" s="731">
        <v>638264</v>
      </c>
      <c r="N572" s="727">
        <v>1</v>
      </c>
      <c r="O572" s="727">
        <v>14506</v>
      </c>
      <c r="P572" s="731">
        <v>85</v>
      </c>
      <c r="Q572" s="731">
        <v>1233095</v>
      </c>
      <c r="R572" s="745">
        <v>1.9319513555519345</v>
      </c>
      <c r="S572" s="732">
        <v>14507</v>
      </c>
    </row>
    <row r="573" spans="1:19" ht="14.4" customHeight="1" x14ac:dyDescent="0.3">
      <c r="A573" s="726" t="s">
        <v>1423</v>
      </c>
      <c r="B573" s="727" t="s">
        <v>1424</v>
      </c>
      <c r="C573" s="727" t="s">
        <v>558</v>
      </c>
      <c r="D573" s="727" t="s">
        <v>796</v>
      </c>
      <c r="E573" s="727" t="s">
        <v>1486</v>
      </c>
      <c r="F573" s="727" t="s">
        <v>1591</v>
      </c>
      <c r="G573" s="727" t="s">
        <v>1592</v>
      </c>
      <c r="H573" s="731"/>
      <c r="I573" s="731"/>
      <c r="J573" s="727"/>
      <c r="K573" s="727"/>
      <c r="L573" s="731">
        <v>1</v>
      </c>
      <c r="M573" s="731">
        <v>16402</v>
      </c>
      <c r="N573" s="727">
        <v>1</v>
      </c>
      <c r="O573" s="727">
        <v>16402</v>
      </c>
      <c r="P573" s="731"/>
      <c r="Q573" s="731"/>
      <c r="R573" s="745"/>
      <c r="S573" s="732"/>
    </row>
    <row r="574" spans="1:19" ht="14.4" customHeight="1" x14ac:dyDescent="0.3">
      <c r="A574" s="726" t="s">
        <v>1423</v>
      </c>
      <c r="B574" s="727" t="s">
        <v>1424</v>
      </c>
      <c r="C574" s="727" t="s">
        <v>558</v>
      </c>
      <c r="D574" s="727" t="s">
        <v>797</v>
      </c>
      <c r="E574" s="727" t="s">
        <v>1425</v>
      </c>
      <c r="F574" s="727" t="s">
        <v>1572</v>
      </c>
      <c r="G574" s="727" t="s">
        <v>704</v>
      </c>
      <c r="H574" s="731"/>
      <c r="I574" s="731"/>
      <c r="J574" s="727"/>
      <c r="K574" s="727"/>
      <c r="L574" s="731">
        <v>1.4500000000000002</v>
      </c>
      <c r="M574" s="731">
        <v>2913.98</v>
      </c>
      <c r="N574" s="727">
        <v>1</v>
      </c>
      <c r="O574" s="727">
        <v>2009.6413793103445</v>
      </c>
      <c r="P574" s="731">
        <v>6.55</v>
      </c>
      <c r="Q574" s="731">
        <v>13163.16</v>
      </c>
      <c r="R574" s="745">
        <v>4.5172444560360745</v>
      </c>
      <c r="S574" s="732">
        <v>2009.6427480916032</v>
      </c>
    </row>
    <row r="575" spans="1:19" ht="14.4" customHeight="1" x14ac:dyDescent="0.3">
      <c r="A575" s="726" t="s">
        <v>1423</v>
      </c>
      <c r="B575" s="727" t="s">
        <v>1424</v>
      </c>
      <c r="C575" s="727" t="s">
        <v>558</v>
      </c>
      <c r="D575" s="727" t="s">
        <v>797</v>
      </c>
      <c r="E575" s="727" t="s">
        <v>1425</v>
      </c>
      <c r="F575" s="727" t="s">
        <v>1575</v>
      </c>
      <c r="G575" s="727" t="s">
        <v>708</v>
      </c>
      <c r="H575" s="731"/>
      <c r="I575" s="731"/>
      <c r="J575" s="727"/>
      <c r="K575" s="727"/>
      <c r="L575" s="731">
        <v>0.13</v>
      </c>
      <c r="M575" s="731">
        <v>1151.02</v>
      </c>
      <c r="N575" s="727">
        <v>1</v>
      </c>
      <c r="O575" s="727">
        <v>8854</v>
      </c>
      <c r="P575" s="731">
        <v>0.19999999999999998</v>
      </c>
      <c r="Q575" s="731">
        <v>1819.02</v>
      </c>
      <c r="R575" s="745">
        <v>1.580354815728658</v>
      </c>
      <c r="S575" s="732">
        <v>9095.1</v>
      </c>
    </row>
    <row r="576" spans="1:19" ht="14.4" customHeight="1" x14ac:dyDescent="0.3">
      <c r="A576" s="726" t="s">
        <v>1423</v>
      </c>
      <c r="B576" s="727" t="s">
        <v>1424</v>
      </c>
      <c r="C576" s="727" t="s">
        <v>558</v>
      </c>
      <c r="D576" s="727" t="s">
        <v>797</v>
      </c>
      <c r="E576" s="727" t="s">
        <v>1425</v>
      </c>
      <c r="F576" s="727" t="s">
        <v>1576</v>
      </c>
      <c r="G576" s="727" t="s">
        <v>708</v>
      </c>
      <c r="H576" s="731"/>
      <c r="I576" s="731"/>
      <c r="J576" s="727"/>
      <c r="K576" s="727"/>
      <c r="L576" s="731">
        <v>31.049999999999994</v>
      </c>
      <c r="M576" s="731">
        <v>54983.340000000018</v>
      </c>
      <c r="N576" s="727">
        <v>1</v>
      </c>
      <c r="O576" s="727">
        <v>1770.8000000000009</v>
      </c>
      <c r="P576" s="731">
        <v>38.999999999999993</v>
      </c>
      <c r="Q576" s="731">
        <v>70942.700000000012</v>
      </c>
      <c r="R576" s="745">
        <v>1.2902581036364831</v>
      </c>
      <c r="S576" s="732">
        <v>1819.0435897435905</v>
      </c>
    </row>
    <row r="577" spans="1:19" ht="14.4" customHeight="1" x14ac:dyDescent="0.3">
      <c r="A577" s="726" t="s">
        <v>1423</v>
      </c>
      <c r="B577" s="727" t="s">
        <v>1424</v>
      </c>
      <c r="C577" s="727" t="s">
        <v>558</v>
      </c>
      <c r="D577" s="727" t="s">
        <v>797</v>
      </c>
      <c r="E577" s="727" t="s">
        <v>1425</v>
      </c>
      <c r="F577" s="727" t="s">
        <v>1577</v>
      </c>
      <c r="G577" s="727" t="s">
        <v>706</v>
      </c>
      <c r="H577" s="731"/>
      <c r="I577" s="731"/>
      <c r="J577" s="727"/>
      <c r="K577" s="727"/>
      <c r="L577" s="731">
        <v>2.2799999999999998</v>
      </c>
      <c r="M577" s="731">
        <v>2056.1400000000003</v>
      </c>
      <c r="N577" s="727">
        <v>1</v>
      </c>
      <c r="O577" s="727">
        <v>901.81578947368439</v>
      </c>
      <c r="P577" s="731">
        <v>2.0900000000000003</v>
      </c>
      <c r="Q577" s="731">
        <v>1875.3700000000003</v>
      </c>
      <c r="R577" s="745">
        <v>0.91208283482642238</v>
      </c>
      <c r="S577" s="732">
        <v>897.30622009569379</v>
      </c>
    </row>
    <row r="578" spans="1:19" ht="14.4" customHeight="1" x14ac:dyDescent="0.3">
      <c r="A578" s="726" t="s">
        <v>1423</v>
      </c>
      <c r="B578" s="727" t="s">
        <v>1424</v>
      </c>
      <c r="C578" s="727" t="s">
        <v>558</v>
      </c>
      <c r="D578" s="727" t="s">
        <v>797</v>
      </c>
      <c r="E578" s="727" t="s">
        <v>1428</v>
      </c>
      <c r="F578" s="727" t="s">
        <v>1578</v>
      </c>
      <c r="G578" s="727" t="s">
        <v>1579</v>
      </c>
      <c r="H578" s="731"/>
      <c r="I578" s="731"/>
      <c r="J578" s="727"/>
      <c r="K578" s="727"/>
      <c r="L578" s="731">
        <v>19064</v>
      </c>
      <c r="M578" s="731">
        <v>629302.64</v>
      </c>
      <c r="N578" s="727">
        <v>1</v>
      </c>
      <c r="O578" s="727">
        <v>33.01</v>
      </c>
      <c r="P578" s="731">
        <v>26733</v>
      </c>
      <c r="Q578" s="731">
        <v>901820.3</v>
      </c>
      <c r="R578" s="745">
        <v>1.4330470630156582</v>
      </c>
      <c r="S578" s="732">
        <v>33.734347061684062</v>
      </c>
    </row>
    <row r="579" spans="1:19" ht="14.4" customHeight="1" x14ac:dyDescent="0.3">
      <c r="A579" s="726" t="s">
        <v>1423</v>
      </c>
      <c r="B579" s="727" t="s">
        <v>1424</v>
      </c>
      <c r="C579" s="727" t="s">
        <v>558</v>
      </c>
      <c r="D579" s="727" t="s">
        <v>797</v>
      </c>
      <c r="E579" s="727" t="s">
        <v>1428</v>
      </c>
      <c r="F579" s="727" t="s">
        <v>1580</v>
      </c>
      <c r="G579" s="727" t="s">
        <v>1581</v>
      </c>
      <c r="H579" s="731"/>
      <c r="I579" s="731"/>
      <c r="J579" s="727"/>
      <c r="K579" s="727"/>
      <c r="L579" s="731"/>
      <c r="M579" s="731"/>
      <c r="N579" s="727"/>
      <c r="O579" s="727"/>
      <c r="P579" s="731">
        <v>2</v>
      </c>
      <c r="Q579" s="731">
        <v>115.56</v>
      </c>
      <c r="R579" s="745"/>
      <c r="S579" s="732">
        <v>57.78</v>
      </c>
    </row>
    <row r="580" spans="1:19" ht="14.4" customHeight="1" x14ac:dyDescent="0.3">
      <c r="A580" s="726" t="s">
        <v>1423</v>
      </c>
      <c r="B580" s="727" t="s">
        <v>1424</v>
      </c>
      <c r="C580" s="727" t="s">
        <v>558</v>
      </c>
      <c r="D580" s="727" t="s">
        <v>797</v>
      </c>
      <c r="E580" s="727" t="s">
        <v>1486</v>
      </c>
      <c r="F580" s="727" t="s">
        <v>1589</v>
      </c>
      <c r="G580" s="727" t="s">
        <v>1590</v>
      </c>
      <c r="H580" s="731"/>
      <c r="I580" s="731"/>
      <c r="J580" s="727"/>
      <c r="K580" s="727"/>
      <c r="L580" s="731">
        <v>74</v>
      </c>
      <c r="M580" s="731">
        <v>1073444</v>
      </c>
      <c r="N580" s="727">
        <v>1</v>
      </c>
      <c r="O580" s="727">
        <v>14506</v>
      </c>
      <c r="P580" s="731">
        <v>100</v>
      </c>
      <c r="Q580" s="731">
        <v>1450700</v>
      </c>
      <c r="R580" s="745">
        <v>1.3514445094480942</v>
      </c>
      <c r="S580" s="732">
        <v>14507</v>
      </c>
    </row>
    <row r="581" spans="1:19" ht="14.4" customHeight="1" x14ac:dyDescent="0.3">
      <c r="A581" s="726" t="s">
        <v>1423</v>
      </c>
      <c r="B581" s="727" t="s">
        <v>1424</v>
      </c>
      <c r="C581" s="727" t="s">
        <v>558</v>
      </c>
      <c r="D581" s="727" t="s">
        <v>795</v>
      </c>
      <c r="E581" s="727" t="s">
        <v>1425</v>
      </c>
      <c r="F581" s="727" t="s">
        <v>1572</v>
      </c>
      <c r="G581" s="727" t="s">
        <v>704</v>
      </c>
      <c r="H581" s="731"/>
      <c r="I581" s="731"/>
      <c r="J581" s="727"/>
      <c r="K581" s="727"/>
      <c r="L581" s="731"/>
      <c r="M581" s="731"/>
      <c r="N581" s="727"/>
      <c r="O581" s="727"/>
      <c r="P581" s="731">
        <v>4.1500000000000004</v>
      </c>
      <c r="Q581" s="731">
        <v>8340.01</v>
      </c>
      <c r="R581" s="745"/>
      <c r="S581" s="732">
        <v>2009.6409638554217</v>
      </c>
    </row>
    <row r="582" spans="1:19" ht="14.4" customHeight="1" x14ac:dyDescent="0.3">
      <c r="A582" s="726" t="s">
        <v>1423</v>
      </c>
      <c r="B582" s="727" t="s">
        <v>1424</v>
      </c>
      <c r="C582" s="727" t="s">
        <v>558</v>
      </c>
      <c r="D582" s="727" t="s">
        <v>795</v>
      </c>
      <c r="E582" s="727" t="s">
        <v>1425</v>
      </c>
      <c r="F582" s="727" t="s">
        <v>1576</v>
      </c>
      <c r="G582" s="727" t="s">
        <v>708</v>
      </c>
      <c r="H582" s="731"/>
      <c r="I582" s="731"/>
      <c r="J582" s="727"/>
      <c r="K582" s="727"/>
      <c r="L582" s="731"/>
      <c r="M582" s="731"/>
      <c r="N582" s="727"/>
      <c r="O582" s="727"/>
      <c r="P582" s="731">
        <v>66.100000000000009</v>
      </c>
      <c r="Q582" s="731">
        <v>120242.33000000002</v>
      </c>
      <c r="R582" s="745"/>
      <c r="S582" s="732">
        <v>1819.0972768532527</v>
      </c>
    </row>
    <row r="583" spans="1:19" ht="14.4" customHeight="1" x14ac:dyDescent="0.3">
      <c r="A583" s="726" t="s">
        <v>1423</v>
      </c>
      <c r="B583" s="727" t="s">
        <v>1424</v>
      </c>
      <c r="C583" s="727" t="s">
        <v>558</v>
      </c>
      <c r="D583" s="727" t="s">
        <v>795</v>
      </c>
      <c r="E583" s="727" t="s">
        <v>1425</v>
      </c>
      <c r="F583" s="727" t="s">
        <v>1577</v>
      </c>
      <c r="G583" s="727" t="s">
        <v>706</v>
      </c>
      <c r="H583" s="731"/>
      <c r="I583" s="731"/>
      <c r="J583" s="727"/>
      <c r="K583" s="727"/>
      <c r="L583" s="731"/>
      <c r="M583" s="731"/>
      <c r="N583" s="727"/>
      <c r="O583" s="727"/>
      <c r="P583" s="731">
        <v>3.0799999999999996</v>
      </c>
      <c r="Q583" s="731">
        <v>2779.1800000000012</v>
      </c>
      <c r="R583" s="745"/>
      <c r="S583" s="732">
        <v>902.33116883116929</v>
      </c>
    </row>
    <row r="584" spans="1:19" ht="14.4" customHeight="1" x14ac:dyDescent="0.3">
      <c r="A584" s="726" t="s">
        <v>1423</v>
      </c>
      <c r="B584" s="727" t="s">
        <v>1424</v>
      </c>
      <c r="C584" s="727" t="s">
        <v>558</v>
      </c>
      <c r="D584" s="727" t="s">
        <v>795</v>
      </c>
      <c r="E584" s="727" t="s">
        <v>1428</v>
      </c>
      <c r="F584" s="727" t="s">
        <v>1578</v>
      </c>
      <c r="G584" s="727" t="s">
        <v>1579</v>
      </c>
      <c r="H584" s="731"/>
      <c r="I584" s="731"/>
      <c r="J584" s="727"/>
      <c r="K584" s="727"/>
      <c r="L584" s="731"/>
      <c r="M584" s="731"/>
      <c r="N584" s="727"/>
      <c r="O584" s="727"/>
      <c r="P584" s="731">
        <v>40873</v>
      </c>
      <c r="Q584" s="731">
        <v>1377479.5999999996</v>
      </c>
      <c r="R584" s="745"/>
      <c r="S584" s="732">
        <v>33.70145572872066</v>
      </c>
    </row>
    <row r="585" spans="1:19" ht="14.4" customHeight="1" x14ac:dyDescent="0.3">
      <c r="A585" s="726" t="s">
        <v>1423</v>
      </c>
      <c r="B585" s="727" t="s">
        <v>1424</v>
      </c>
      <c r="C585" s="727" t="s">
        <v>558</v>
      </c>
      <c r="D585" s="727" t="s">
        <v>795</v>
      </c>
      <c r="E585" s="727" t="s">
        <v>1428</v>
      </c>
      <c r="F585" s="727" t="s">
        <v>1580</v>
      </c>
      <c r="G585" s="727" t="s">
        <v>1581</v>
      </c>
      <c r="H585" s="731"/>
      <c r="I585" s="731"/>
      <c r="J585" s="727"/>
      <c r="K585" s="727"/>
      <c r="L585" s="731"/>
      <c r="M585" s="731"/>
      <c r="N585" s="727"/>
      <c r="O585" s="727"/>
      <c r="P585" s="731">
        <v>9</v>
      </c>
      <c r="Q585" s="731">
        <v>520.01999999999987</v>
      </c>
      <c r="R585" s="745"/>
      <c r="S585" s="732">
        <v>57.779999999999987</v>
      </c>
    </row>
    <row r="586" spans="1:19" ht="14.4" customHeight="1" x14ac:dyDescent="0.3">
      <c r="A586" s="726" t="s">
        <v>1423</v>
      </c>
      <c r="B586" s="727" t="s">
        <v>1424</v>
      </c>
      <c r="C586" s="727" t="s">
        <v>558</v>
      </c>
      <c r="D586" s="727" t="s">
        <v>795</v>
      </c>
      <c r="E586" s="727" t="s">
        <v>1428</v>
      </c>
      <c r="F586" s="727" t="s">
        <v>1582</v>
      </c>
      <c r="G586" s="727" t="s">
        <v>1583</v>
      </c>
      <c r="H586" s="731"/>
      <c r="I586" s="731"/>
      <c r="J586" s="727"/>
      <c r="K586" s="727"/>
      <c r="L586" s="731"/>
      <c r="M586" s="731"/>
      <c r="N586" s="727"/>
      <c r="O586" s="727"/>
      <c r="P586" s="731">
        <v>403</v>
      </c>
      <c r="Q586" s="731">
        <v>23019.360000000001</v>
      </c>
      <c r="R586" s="745"/>
      <c r="S586" s="732">
        <v>57.120000000000005</v>
      </c>
    </row>
    <row r="587" spans="1:19" ht="14.4" customHeight="1" x14ac:dyDescent="0.3">
      <c r="A587" s="726" t="s">
        <v>1423</v>
      </c>
      <c r="B587" s="727" t="s">
        <v>1424</v>
      </c>
      <c r="C587" s="727" t="s">
        <v>558</v>
      </c>
      <c r="D587" s="727" t="s">
        <v>795</v>
      </c>
      <c r="E587" s="727" t="s">
        <v>1486</v>
      </c>
      <c r="F587" s="727" t="s">
        <v>1589</v>
      </c>
      <c r="G587" s="727" t="s">
        <v>1590</v>
      </c>
      <c r="H587" s="731"/>
      <c r="I587" s="731"/>
      <c r="J587" s="727"/>
      <c r="K587" s="727"/>
      <c r="L587" s="731"/>
      <c r="M587" s="731"/>
      <c r="N587" s="727"/>
      <c r="O587" s="727"/>
      <c r="P587" s="731">
        <v>167</v>
      </c>
      <c r="Q587" s="731">
        <v>2422669</v>
      </c>
      <c r="R587" s="745"/>
      <c r="S587" s="732">
        <v>14507</v>
      </c>
    </row>
    <row r="588" spans="1:19" ht="14.4" customHeight="1" thickBot="1" x14ac:dyDescent="0.35">
      <c r="A588" s="733" t="s">
        <v>1423</v>
      </c>
      <c r="B588" s="734" t="s">
        <v>1424</v>
      </c>
      <c r="C588" s="734" t="s">
        <v>1593</v>
      </c>
      <c r="D588" s="734" t="s">
        <v>1412</v>
      </c>
      <c r="E588" s="734" t="s">
        <v>1425</v>
      </c>
      <c r="F588" s="734" t="s">
        <v>1480</v>
      </c>
      <c r="G588" s="734" t="s">
        <v>1594</v>
      </c>
      <c r="H588" s="738"/>
      <c r="I588" s="738"/>
      <c r="J588" s="734"/>
      <c r="K588" s="734"/>
      <c r="L588" s="738"/>
      <c r="M588" s="738"/>
      <c r="N588" s="734"/>
      <c r="O588" s="734"/>
      <c r="P588" s="738">
        <v>0</v>
      </c>
      <c r="Q588" s="738">
        <v>-5.8207660913467407E-11</v>
      </c>
      <c r="R588" s="746"/>
      <c r="S588" s="73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6162902</v>
      </c>
      <c r="C3" s="344">
        <f t="shared" ref="C3:R3" si="0">SUBTOTAL(9,C6:C1048576)</f>
        <v>2349.0583530560257</v>
      </c>
      <c r="D3" s="344">
        <f t="shared" si="0"/>
        <v>5572511</v>
      </c>
      <c r="E3" s="344">
        <f t="shared" si="0"/>
        <v>22</v>
      </c>
      <c r="F3" s="344">
        <f t="shared" si="0"/>
        <v>5408158</v>
      </c>
      <c r="G3" s="347">
        <f>IF(D3&lt;&gt;0,F3/D3,"")</f>
        <v>0.97050647365254195</v>
      </c>
      <c r="H3" s="343">
        <f t="shared" si="0"/>
        <v>5723347.459999999</v>
      </c>
      <c r="I3" s="344">
        <f t="shared" si="0"/>
        <v>31.749778939612984</v>
      </c>
      <c r="J3" s="344">
        <f t="shared" si="0"/>
        <v>4011652.8000000003</v>
      </c>
      <c r="K3" s="344">
        <f t="shared" si="0"/>
        <v>21</v>
      </c>
      <c r="L3" s="344">
        <f t="shared" si="0"/>
        <v>3966577.2099999995</v>
      </c>
      <c r="M3" s="345">
        <f>IF(J3&lt;&gt;0,L3/J3,"")</f>
        <v>0.98876383569385651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9366.16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23"/>
      <c r="B5" s="824">
        <v>2015</v>
      </c>
      <c r="C5" s="825"/>
      <c r="D5" s="825">
        <v>2016</v>
      </c>
      <c r="E5" s="825"/>
      <c r="F5" s="825">
        <v>2017</v>
      </c>
      <c r="G5" s="863" t="s">
        <v>2</v>
      </c>
      <c r="H5" s="824">
        <v>2015</v>
      </c>
      <c r="I5" s="825"/>
      <c r="J5" s="825">
        <v>2016</v>
      </c>
      <c r="K5" s="825"/>
      <c r="L5" s="825">
        <v>2017</v>
      </c>
      <c r="M5" s="863" t="s">
        <v>2</v>
      </c>
      <c r="N5" s="824">
        <v>2015</v>
      </c>
      <c r="O5" s="825"/>
      <c r="P5" s="825">
        <v>2016</v>
      </c>
      <c r="Q5" s="825"/>
      <c r="R5" s="825">
        <v>2017</v>
      </c>
      <c r="S5" s="863" t="s">
        <v>2</v>
      </c>
    </row>
    <row r="6" spans="1:19" ht="14.4" customHeight="1" x14ac:dyDescent="0.3">
      <c r="A6" s="818" t="s">
        <v>1597</v>
      </c>
      <c r="B6" s="845">
        <v>668194</v>
      </c>
      <c r="C6" s="804">
        <v>0.97790832283265205</v>
      </c>
      <c r="D6" s="845">
        <v>683289</v>
      </c>
      <c r="E6" s="804">
        <v>1</v>
      </c>
      <c r="F6" s="845">
        <v>730048</v>
      </c>
      <c r="G6" s="809">
        <v>1.0684322446285539</v>
      </c>
      <c r="H6" s="845">
        <v>722028.35999999929</v>
      </c>
      <c r="I6" s="804">
        <v>1.2252291724906597</v>
      </c>
      <c r="J6" s="845">
        <v>589300.6599999998</v>
      </c>
      <c r="K6" s="804">
        <v>1</v>
      </c>
      <c r="L6" s="845">
        <v>558163.06000000006</v>
      </c>
      <c r="M6" s="809">
        <v>0.94716177646907818</v>
      </c>
      <c r="N6" s="845"/>
      <c r="O6" s="804"/>
      <c r="P6" s="845"/>
      <c r="Q6" s="804"/>
      <c r="R6" s="845"/>
      <c r="S6" s="231"/>
    </row>
    <row r="7" spans="1:19" ht="14.4" customHeight="1" x14ac:dyDescent="0.3">
      <c r="A7" s="755" t="s">
        <v>1598</v>
      </c>
      <c r="B7" s="847">
        <v>300527</v>
      </c>
      <c r="C7" s="727">
        <v>1.3479932180278456</v>
      </c>
      <c r="D7" s="847">
        <v>222944</v>
      </c>
      <c r="E7" s="727">
        <v>1</v>
      </c>
      <c r="F7" s="847">
        <v>279303</v>
      </c>
      <c r="G7" s="745">
        <v>1.2527944237117841</v>
      </c>
      <c r="H7" s="847">
        <v>354941.39999999991</v>
      </c>
      <c r="I7" s="727">
        <v>2.1822122185941644</v>
      </c>
      <c r="J7" s="847">
        <v>162652.1</v>
      </c>
      <c r="K7" s="727">
        <v>1</v>
      </c>
      <c r="L7" s="847">
        <v>208983.81999999983</v>
      </c>
      <c r="M7" s="745">
        <v>1.2848516557732721</v>
      </c>
      <c r="N7" s="847"/>
      <c r="O7" s="727"/>
      <c r="P7" s="847"/>
      <c r="Q7" s="727"/>
      <c r="R7" s="847"/>
      <c r="S7" s="768"/>
    </row>
    <row r="8" spans="1:19" ht="14.4" customHeight="1" x14ac:dyDescent="0.3">
      <c r="A8" s="755" t="s">
        <v>1599</v>
      </c>
      <c r="B8" s="847">
        <v>634751</v>
      </c>
      <c r="C8" s="727">
        <v>1.0179094042012049</v>
      </c>
      <c r="D8" s="847">
        <v>623583</v>
      </c>
      <c r="E8" s="727">
        <v>1</v>
      </c>
      <c r="F8" s="847">
        <v>473874</v>
      </c>
      <c r="G8" s="745">
        <v>0.75992129355675186</v>
      </c>
      <c r="H8" s="847">
        <v>651463.80999999971</v>
      </c>
      <c r="I8" s="727">
        <v>1.1097681460791531</v>
      </c>
      <c r="J8" s="847">
        <v>587026.95000000007</v>
      </c>
      <c r="K8" s="727">
        <v>1</v>
      </c>
      <c r="L8" s="847">
        <v>340653.51999999973</v>
      </c>
      <c r="M8" s="745">
        <v>0.58030303378746018</v>
      </c>
      <c r="N8" s="847"/>
      <c r="O8" s="727"/>
      <c r="P8" s="847"/>
      <c r="Q8" s="727"/>
      <c r="R8" s="847"/>
      <c r="S8" s="768"/>
    </row>
    <row r="9" spans="1:19" ht="14.4" customHeight="1" x14ac:dyDescent="0.3">
      <c r="A9" s="755" t="s">
        <v>1600</v>
      </c>
      <c r="B9" s="847">
        <v>712831</v>
      </c>
      <c r="C9" s="727">
        <v>1.6734143398423378</v>
      </c>
      <c r="D9" s="847">
        <v>425974</v>
      </c>
      <c r="E9" s="727">
        <v>1</v>
      </c>
      <c r="F9" s="847">
        <v>289871</v>
      </c>
      <c r="G9" s="745">
        <v>0.68048988905426155</v>
      </c>
      <c r="H9" s="847">
        <v>598422.2300000001</v>
      </c>
      <c r="I9" s="727">
        <v>2.3945005599097877</v>
      </c>
      <c r="J9" s="847">
        <v>249915.25999999995</v>
      </c>
      <c r="K9" s="727">
        <v>1</v>
      </c>
      <c r="L9" s="847">
        <v>134469.91</v>
      </c>
      <c r="M9" s="745">
        <v>0.53806202150280869</v>
      </c>
      <c r="N9" s="847"/>
      <c r="O9" s="727"/>
      <c r="P9" s="847"/>
      <c r="Q9" s="727"/>
      <c r="R9" s="847"/>
      <c r="S9" s="768"/>
    </row>
    <row r="10" spans="1:19" ht="14.4" customHeight="1" x14ac:dyDescent="0.3">
      <c r="A10" s="755" t="s">
        <v>1601</v>
      </c>
      <c r="B10" s="847"/>
      <c r="C10" s="727"/>
      <c r="D10" s="847"/>
      <c r="E10" s="727"/>
      <c r="F10" s="847">
        <v>0</v>
      </c>
      <c r="G10" s="745"/>
      <c r="H10" s="847"/>
      <c r="I10" s="727"/>
      <c r="J10" s="847"/>
      <c r="K10" s="727"/>
      <c r="L10" s="847">
        <v>0</v>
      </c>
      <c r="M10" s="745"/>
      <c r="N10" s="847"/>
      <c r="O10" s="727"/>
      <c r="P10" s="847"/>
      <c r="Q10" s="727"/>
      <c r="R10" s="847"/>
      <c r="S10" s="768"/>
    </row>
    <row r="11" spans="1:19" ht="14.4" customHeight="1" x14ac:dyDescent="0.3">
      <c r="A11" s="755" t="s">
        <v>1602</v>
      </c>
      <c r="B11" s="847"/>
      <c r="C11" s="727"/>
      <c r="D11" s="847">
        <v>19498</v>
      </c>
      <c r="E11" s="727">
        <v>1</v>
      </c>
      <c r="F11" s="847">
        <v>52116</v>
      </c>
      <c r="G11" s="745">
        <v>2.6728895271309878</v>
      </c>
      <c r="H11" s="847"/>
      <c r="I11" s="727"/>
      <c r="J11" s="847">
        <v>9871.42</v>
      </c>
      <c r="K11" s="727">
        <v>1</v>
      </c>
      <c r="L11" s="847">
        <v>23176.260000000002</v>
      </c>
      <c r="M11" s="745">
        <v>2.3478141949182594</v>
      </c>
      <c r="N11" s="847"/>
      <c r="O11" s="727"/>
      <c r="P11" s="847"/>
      <c r="Q11" s="727"/>
      <c r="R11" s="847"/>
      <c r="S11" s="768"/>
    </row>
    <row r="12" spans="1:19" ht="14.4" customHeight="1" x14ac:dyDescent="0.3">
      <c r="A12" s="755" t="s">
        <v>1603</v>
      </c>
      <c r="B12" s="847">
        <v>30932</v>
      </c>
      <c r="C12" s="727"/>
      <c r="D12" s="847"/>
      <c r="E12" s="727"/>
      <c r="F12" s="847"/>
      <c r="G12" s="745"/>
      <c r="H12" s="847">
        <v>30674.47</v>
      </c>
      <c r="I12" s="727"/>
      <c r="J12" s="847"/>
      <c r="K12" s="727"/>
      <c r="L12" s="847"/>
      <c r="M12" s="745"/>
      <c r="N12" s="847"/>
      <c r="O12" s="727"/>
      <c r="P12" s="847"/>
      <c r="Q12" s="727"/>
      <c r="R12" s="847"/>
      <c r="S12" s="768"/>
    </row>
    <row r="13" spans="1:19" ht="14.4" customHeight="1" x14ac:dyDescent="0.3">
      <c r="A13" s="755" t="s">
        <v>1604</v>
      </c>
      <c r="B13" s="847">
        <v>15488</v>
      </c>
      <c r="C13" s="727">
        <v>0.49409813054297197</v>
      </c>
      <c r="D13" s="847">
        <v>31346</v>
      </c>
      <c r="E13" s="727">
        <v>1</v>
      </c>
      <c r="F13" s="847">
        <v>79327</v>
      </c>
      <c r="G13" s="745">
        <v>2.5306897211765458</v>
      </c>
      <c r="H13" s="847">
        <v>19706.649999999998</v>
      </c>
      <c r="I13" s="727">
        <v>1.0322757561487419</v>
      </c>
      <c r="J13" s="847">
        <v>19090.490000000002</v>
      </c>
      <c r="K13" s="727">
        <v>1</v>
      </c>
      <c r="L13" s="847">
        <v>50426.960000000014</v>
      </c>
      <c r="M13" s="745">
        <v>2.6414701770357918</v>
      </c>
      <c r="N13" s="847"/>
      <c r="O13" s="727"/>
      <c r="P13" s="847"/>
      <c r="Q13" s="727"/>
      <c r="R13" s="847"/>
      <c r="S13" s="768"/>
    </row>
    <row r="14" spans="1:19" ht="14.4" customHeight="1" x14ac:dyDescent="0.3">
      <c r="A14" s="755" t="s">
        <v>1605</v>
      </c>
      <c r="B14" s="847">
        <v>31733</v>
      </c>
      <c r="C14" s="727">
        <v>1.3527004561149238</v>
      </c>
      <c r="D14" s="847">
        <v>23459</v>
      </c>
      <c r="E14" s="727">
        <v>1</v>
      </c>
      <c r="F14" s="847">
        <v>29075</v>
      </c>
      <c r="G14" s="745">
        <v>1.2393963937081718</v>
      </c>
      <c r="H14" s="847">
        <v>22274.38</v>
      </c>
      <c r="I14" s="727">
        <v>3.172975044266193</v>
      </c>
      <c r="J14" s="847">
        <v>7020.03</v>
      </c>
      <c r="K14" s="727">
        <v>1</v>
      </c>
      <c r="L14" s="847">
        <v>15413.060000000001</v>
      </c>
      <c r="M14" s="745">
        <v>2.1955832097583632</v>
      </c>
      <c r="N14" s="847"/>
      <c r="O14" s="727"/>
      <c r="P14" s="847"/>
      <c r="Q14" s="727"/>
      <c r="R14" s="847"/>
      <c r="S14" s="768"/>
    </row>
    <row r="15" spans="1:19" ht="14.4" customHeight="1" x14ac:dyDescent="0.3">
      <c r="A15" s="755" t="s">
        <v>1606</v>
      </c>
      <c r="B15" s="847">
        <v>32724</v>
      </c>
      <c r="C15" s="727">
        <v>0.62143223380618695</v>
      </c>
      <c r="D15" s="847">
        <v>52659</v>
      </c>
      <c r="E15" s="727">
        <v>1</v>
      </c>
      <c r="F15" s="847">
        <v>52921</v>
      </c>
      <c r="G15" s="745">
        <v>1.0049754078125297</v>
      </c>
      <c r="H15" s="847">
        <v>78593.899999999994</v>
      </c>
      <c r="I15" s="727">
        <v>1.2497141812226205</v>
      </c>
      <c r="J15" s="847">
        <v>62889.500000000007</v>
      </c>
      <c r="K15" s="727">
        <v>1</v>
      </c>
      <c r="L15" s="847">
        <v>61659.66</v>
      </c>
      <c r="M15" s="745">
        <v>0.98044443031030615</v>
      </c>
      <c r="N15" s="847"/>
      <c r="O15" s="727"/>
      <c r="P15" s="847"/>
      <c r="Q15" s="727"/>
      <c r="R15" s="847"/>
      <c r="S15" s="768"/>
    </row>
    <row r="16" spans="1:19" ht="14.4" customHeight="1" x14ac:dyDescent="0.3">
      <c r="A16" s="755" t="s">
        <v>1607</v>
      </c>
      <c r="B16" s="847">
        <v>57606</v>
      </c>
      <c r="C16" s="727">
        <v>0.81127212810004645</v>
      </c>
      <c r="D16" s="847">
        <v>71007</v>
      </c>
      <c r="E16" s="727">
        <v>1</v>
      </c>
      <c r="F16" s="847">
        <v>114490</v>
      </c>
      <c r="G16" s="745">
        <v>1.6123762445956034</v>
      </c>
      <c r="H16" s="847">
        <v>41241.26</v>
      </c>
      <c r="I16" s="727">
        <v>0.60596851939848151</v>
      </c>
      <c r="J16" s="847">
        <v>68058.42</v>
      </c>
      <c r="K16" s="727">
        <v>1</v>
      </c>
      <c r="L16" s="847">
        <v>67797.47</v>
      </c>
      <c r="M16" s="745">
        <v>0.99616579403400785</v>
      </c>
      <c r="N16" s="847"/>
      <c r="O16" s="727"/>
      <c r="P16" s="847"/>
      <c r="Q16" s="727"/>
      <c r="R16" s="847"/>
      <c r="S16" s="768"/>
    </row>
    <row r="17" spans="1:19" ht="14.4" customHeight="1" x14ac:dyDescent="0.3">
      <c r="A17" s="755" t="s">
        <v>1608</v>
      </c>
      <c r="B17" s="847">
        <v>86040</v>
      </c>
      <c r="C17" s="727">
        <v>2325.4054054054054</v>
      </c>
      <c r="D17" s="847">
        <v>37</v>
      </c>
      <c r="E17" s="727">
        <v>1</v>
      </c>
      <c r="F17" s="847">
        <v>75551</v>
      </c>
      <c r="G17" s="745">
        <v>2041.918918918919</v>
      </c>
      <c r="H17" s="847">
        <v>91722.690000000031</v>
      </c>
      <c r="I17" s="727"/>
      <c r="J17" s="847"/>
      <c r="K17" s="727"/>
      <c r="L17" s="847">
        <v>39161.770000000004</v>
      </c>
      <c r="M17" s="745"/>
      <c r="N17" s="847"/>
      <c r="O17" s="727"/>
      <c r="P17" s="847"/>
      <c r="Q17" s="727"/>
      <c r="R17" s="847"/>
      <c r="S17" s="768"/>
    </row>
    <row r="18" spans="1:19" ht="14.4" customHeight="1" x14ac:dyDescent="0.3">
      <c r="A18" s="755" t="s">
        <v>1609</v>
      </c>
      <c r="B18" s="847">
        <v>435803</v>
      </c>
      <c r="C18" s="727">
        <v>1.0362790277401284</v>
      </c>
      <c r="D18" s="847">
        <v>420546</v>
      </c>
      <c r="E18" s="727">
        <v>1</v>
      </c>
      <c r="F18" s="847">
        <v>359606</v>
      </c>
      <c r="G18" s="745">
        <v>0.85509314082169374</v>
      </c>
      <c r="H18" s="847">
        <v>382100.6700000001</v>
      </c>
      <c r="I18" s="727">
        <v>1.289392961202332</v>
      </c>
      <c r="J18" s="847">
        <v>296341.52</v>
      </c>
      <c r="K18" s="727">
        <v>1</v>
      </c>
      <c r="L18" s="847">
        <v>276035.49999999983</v>
      </c>
      <c r="M18" s="745">
        <v>0.93147764106764319</v>
      </c>
      <c r="N18" s="847"/>
      <c r="O18" s="727"/>
      <c r="P18" s="847"/>
      <c r="Q18" s="727"/>
      <c r="R18" s="847"/>
      <c r="S18" s="768"/>
    </row>
    <row r="19" spans="1:19" ht="14.4" customHeight="1" x14ac:dyDescent="0.3">
      <c r="A19" s="755" t="s">
        <v>1610</v>
      </c>
      <c r="B19" s="847">
        <v>223651</v>
      </c>
      <c r="C19" s="727">
        <v>0.88269119957059528</v>
      </c>
      <c r="D19" s="847">
        <v>253374</v>
      </c>
      <c r="E19" s="727">
        <v>1</v>
      </c>
      <c r="F19" s="847">
        <v>237600</v>
      </c>
      <c r="G19" s="745">
        <v>0.93774420421984894</v>
      </c>
      <c r="H19" s="847">
        <v>240897.43000000008</v>
      </c>
      <c r="I19" s="727">
        <v>1.3771869436025355</v>
      </c>
      <c r="J19" s="847">
        <v>174919.92000000004</v>
      </c>
      <c r="K19" s="727">
        <v>1</v>
      </c>
      <c r="L19" s="847">
        <v>159787.44999999998</v>
      </c>
      <c r="M19" s="745">
        <v>0.91348915549469689</v>
      </c>
      <c r="N19" s="847"/>
      <c r="O19" s="727"/>
      <c r="P19" s="847"/>
      <c r="Q19" s="727"/>
      <c r="R19" s="847"/>
      <c r="S19" s="768"/>
    </row>
    <row r="20" spans="1:19" ht="14.4" customHeight="1" x14ac:dyDescent="0.3">
      <c r="A20" s="755" t="s">
        <v>1611</v>
      </c>
      <c r="B20" s="847">
        <v>1734</v>
      </c>
      <c r="C20" s="727">
        <v>0.34735576923076922</v>
      </c>
      <c r="D20" s="847">
        <v>4992</v>
      </c>
      <c r="E20" s="727">
        <v>1</v>
      </c>
      <c r="F20" s="847"/>
      <c r="G20" s="745"/>
      <c r="H20" s="847">
        <v>3573.18</v>
      </c>
      <c r="I20" s="727">
        <v>1.6153981780781663</v>
      </c>
      <c r="J20" s="847">
        <v>2211.9499999999998</v>
      </c>
      <c r="K20" s="727">
        <v>1</v>
      </c>
      <c r="L20" s="847"/>
      <c r="M20" s="745"/>
      <c r="N20" s="847"/>
      <c r="O20" s="727"/>
      <c r="P20" s="847"/>
      <c r="Q20" s="727"/>
      <c r="R20" s="847"/>
      <c r="S20" s="768"/>
    </row>
    <row r="21" spans="1:19" ht="14.4" customHeight="1" x14ac:dyDescent="0.3">
      <c r="A21" s="755" t="s">
        <v>1612</v>
      </c>
      <c r="B21" s="847">
        <v>4523</v>
      </c>
      <c r="C21" s="727">
        <v>1.4580915538362347</v>
      </c>
      <c r="D21" s="847">
        <v>3102</v>
      </c>
      <c r="E21" s="727">
        <v>1</v>
      </c>
      <c r="F21" s="847">
        <v>3016</v>
      </c>
      <c r="G21" s="745">
        <v>0.97227595099935527</v>
      </c>
      <c r="H21" s="847">
        <v>1635.2</v>
      </c>
      <c r="I21" s="727">
        <v>0.38882046063050169</v>
      </c>
      <c r="J21" s="847">
        <v>4205.54</v>
      </c>
      <c r="K21" s="727">
        <v>1</v>
      </c>
      <c r="L21" s="847">
        <v>3275.45</v>
      </c>
      <c r="M21" s="745">
        <v>0.77884171830490256</v>
      </c>
      <c r="N21" s="847"/>
      <c r="O21" s="727"/>
      <c r="P21" s="847"/>
      <c r="Q21" s="727"/>
      <c r="R21" s="847"/>
      <c r="S21" s="768"/>
    </row>
    <row r="22" spans="1:19" ht="14.4" customHeight="1" x14ac:dyDescent="0.3">
      <c r="A22" s="755" t="s">
        <v>1613</v>
      </c>
      <c r="B22" s="847">
        <v>314135</v>
      </c>
      <c r="C22" s="727">
        <v>1.4472799144905368</v>
      </c>
      <c r="D22" s="847">
        <v>217052</v>
      </c>
      <c r="E22" s="727">
        <v>1</v>
      </c>
      <c r="F22" s="847">
        <v>148100</v>
      </c>
      <c r="G22" s="745">
        <v>0.68232497281757365</v>
      </c>
      <c r="H22" s="847">
        <v>322239.03000000003</v>
      </c>
      <c r="I22" s="727">
        <v>2.3136010845468511</v>
      </c>
      <c r="J22" s="847">
        <v>139280.29000000004</v>
      </c>
      <c r="K22" s="727">
        <v>1</v>
      </c>
      <c r="L22" s="847">
        <v>91149.98</v>
      </c>
      <c r="M22" s="745">
        <v>0.65443559889198943</v>
      </c>
      <c r="N22" s="847"/>
      <c r="O22" s="727"/>
      <c r="P22" s="847"/>
      <c r="Q22" s="727"/>
      <c r="R22" s="847"/>
      <c r="S22" s="768"/>
    </row>
    <row r="23" spans="1:19" ht="14.4" customHeight="1" x14ac:dyDescent="0.3">
      <c r="A23" s="755" t="s">
        <v>773</v>
      </c>
      <c r="B23" s="847">
        <v>1879301</v>
      </c>
      <c r="C23" s="727">
        <v>0.9383893047743832</v>
      </c>
      <c r="D23" s="847">
        <v>2002688</v>
      </c>
      <c r="E23" s="727">
        <v>1</v>
      </c>
      <c r="F23" s="847">
        <v>1703960</v>
      </c>
      <c r="G23" s="745">
        <v>0.8508364757765563</v>
      </c>
      <c r="H23" s="847">
        <v>1319402.2999999998</v>
      </c>
      <c r="I23" s="727">
        <v>1.0504732989404377</v>
      </c>
      <c r="J23" s="847">
        <v>1256007.46</v>
      </c>
      <c r="K23" s="727">
        <v>1</v>
      </c>
      <c r="L23" s="847">
        <v>1420359.16</v>
      </c>
      <c r="M23" s="745">
        <v>1.130852487134113</v>
      </c>
      <c r="N23" s="847"/>
      <c r="O23" s="727"/>
      <c r="P23" s="847"/>
      <c r="Q23" s="727"/>
      <c r="R23" s="847">
        <v>9366.16</v>
      </c>
      <c r="S23" s="768"/>
    </row>
    <row r="24" spans="1:19" ht="14.4" customHeight="1" x14ac:dyDescent="0.3">
      <c r="A24" s="755" t="s">
        <v>1614</v>
      </c>
      <c r="B24" s="847">
        <v>100380</v>
      </c>
      <c r="C24" s="727">
        <v>1.2482435305967643</v>
      </c>
      <c r="D24" s="847">
        <v>80417</v>
      </c>
      <c r="E24" s="727">
        <v>1</v>
      </c>
      <c r="F24" s="847">
        <v>58028</v>
      </c>
      <c r="G24" s="745">
        <v>0.72158871880323816</v>
      </c>
      <c r="H24" s="847">
        <v>105544.87000000002</v>
      </c>
      <c r="I24" s="727">
        <v>2.5254337053992839</v>
      </c>
      <c r="J24" s="847">
        <v>41792.769999999997</v>
      </c>
      <c r="K24" s="727">
        <v>1</v>
      </c>
      <c r="L24" s="847">
        <v>36340.810000000005</v>
      </c>
      <c r="M24" s="745">
        <v>0.869547771061837</v>
      </c>
      <c r="N24" s="847"/>
      <c r="O24" s="727"/>
      <c r="P24" s="847"/>
      <c r="Q24" s="727"/>
      <c r="R24" s="847"/>
      <c r="S24" s="768"/>
    </row>
    <row r="25" spans="1:19" ht="14.4" customHeight="1" x14ac:dyDescent="0.3">
      <c r="A25" s="755" t="s">
        <v>1615</v>
      </c>
      <c r="B25" s="847">
        <v>20700</v>
      </c>
      <c r="C25" s="727">
        <v>2.0976895014187273</v>
      </c>
      <c r="D25" s="847">
        <v>9868</v>
      </c>
      <c r="E25" s="727">
        <v>1</v>
      </c>
      <c r="F25" s="847">
        <v>33966</v>
      </c>
      <c r="G25" s="745">
        <v>3.4420348601540334</v>
      </c>
      <c r="H25" s="847">
        <v>27751.57</v>
      </c>
      <c r="I25" s="727">
        <v>1.1498994568223715</v>
      </c>
      <c r="J25" s="847">
        <v>24133.91</v>
      </c>
      <c r="K25" s="727">
        <v>1</v>
      </c>
      <c r="L25" s="847">
        <v>17221.91</v>
      </c>
      <c r="M25" s="745">
        <v>0.71359800380460525</v>
      </c>
      <c r="N25" s="847"/>
      <c r="O25" s="727"/>
      <c r="P25" s="847"/>
      <c r="Q25" s="727"/>
      <c r="R25" s="847"/>
      <c r="S25" s="768"/>
    </row>
    <row r="26" spans="1:19" ht="14.4" customHeight="1" x14ac:dyDescent="0.3">
      <c r="A26" s="755" t="s">
        <v>1616</v>
      </c>
      <c r="B26" s="847">
        <v>45742</v>
      </c>
      <c r="C26" s="727">
        <v>2.706467072954263</v>
      </c>
      <c r="D26" s="847">
        <v>16901</v>
      </c>
      <c r="E26" s="727">
        <v>1</v>
      </c>
      <c r="F26" s="847">
        <v>77591</v>
      </c>
      <c r="G26" s="745">
        <v>4.5909117803680255</v>
      </c>
      <c r="H26" s="847">
        <v>59486.890000000007</v>
      </c>
      <c r="I26" s="727">
        <v>2.549304122297571</v>
      </c>
      <c r="J26" s="847">
        <v>23334.559999999998</v>
      </c>
      <c r="K26" s="727">
        <v>1</v>
      </c>
      <c r="L26" s="847">
        <v>40253.11</v>
      </c>
      <c r="M26" s="745">
        <v>1.725042597760575</v>
      </c>
      <c r="N26" s="847"/>
      <c r="O26" s="727"/>
      <c r="P26" s="847"/>
      <c r="Q26" s="727"/>
      <c r="R26" s="847"/>
      <c r="S26" s="768"/>
    </row>
    <row r="27" spans="1:19" ht="14.4" customHeight="1" x14ac:dyDescent="0.3">
      <c r="A27" s="755" t="s">
        <v>1617</v>
      </c>
      <c r="B27" s="847">
        <v>32700</v>
      </c>
      <c r="C27" s="727">
        <v>1.3763784830372927</v>
      </c>
      <c r="D27" s="847">
        <v>23758</v>
      </c>
      <c r="E27" s="727">
        <v>1</v>
      </c>
      <c r="F27" s="847">
        <v>7436</v>
      </c>
      <c r="G27" s="745">
        <v>0.31298930886438253</v>
      </c>
      <c r="H27" s="847">
        <v>40969.25</v>
      </c>
      <c r="I27" s="727">
        <v>1.7409446486750177</v>
      </c>
      <c r="J27" s="847">
        <v>23532.77</v>
      </c>
      <c r="K27" s="727">
        <v>1</v>
      </c>
      <c r="L27" s="847"/>
      <c r="M27" s="745"/>
      <c r="N27" s="847"/>
      <c r="O27" s="727"/>
      <c r="P27" s="847"/>
      <c r="Q27" s="727"/>
      <c r="R27" s="847"/>
      <c r="S27" s="768"/>
    </row>
    <row r="28" spans="1:19" ht="14.4" customHeight="1" x14ac:dyDescent="0.3">
      <c r="A28" s="755" t="s">
        <v>1618</v>
      </c>
      <c r="B28" s="847">
        <v>524707</v>
      </c>
      <c r="C28" s="727">
        <v>1.4474875515524352</v>
      </c>
      <c r="D28" s="847">
        <v>362495</v>
      </c>
      <c r="E28" s="727">
        <v>1</v>
      </c>
      <c r="F28" s="847">
        <v>591553</v>
      </c>
      <c r="G28" s="745">
        <v>1.6318928536945336</v>
      </c>
      <c r="H28" s="847">
        <v>601360.40000000014</v>
      </c>
      <c r="I28" s="727">
        <v>2.3986037563555329</v>
      </c>
      <c r="J28" s="847">
        <v>250712.68999999997</v>
      </c>
      <c r="K28" s="727">
        <v>1</v>
      </c>
      <c r="L28" s="847">
        <v>415869.75</v>
      </c>
      <c r="M28" s="745">
        <v>1.6587503009919444</v>
      </c>
      <c r="N28" s="847"/>
      <c r="O28" s="727"/>
      <c r="P28" s="847"/>
      <c r="Q28" s="727"/>
      <c r="R28" s="847"/>
      <c r="S28" s="768"/>
    </row>
    <row r="29" spans="1:19" ht="14.4" customHeight="1" x14ac:dyDescent="0.3">
      <c r="A29" s="755" t="s">
        <v>1619</v>
      </c>
      <c r="B29" s="847">
        <v>8700</v>
      </c>
      <c r="C29" s="727">
        <v>0.36986650795000425</v>
      </c>
      <c r="D29" s="847">
        <v>23522</v>
      </c>
      <c r="E29" s="727">
        <v>1</v>
      </c>
      <c r="F29" s="847">
        <v>7206</v>
      </c>
      <c r="G29" s="745">
        <v>0.30635150072272765</v>
      </c>
      <c r="H29" s="847">
        <v>7317.52</v>
      </c>
      <c r="I29" s="727">
        <v>0.37807672495258238</v>
      </c>
      <c r="J29" s="847">
        <v>19354.589999999997</v>
      </c>
      <c r="K29" s="727">
        <v>1</v>
      </c>
      <c r="L29" s="847">
        <v>4761</v>
      </c>
      <c r="M29" s="745">
        <v>0.24598816094786821</v>
      </c>
      <c r="N29" s="847"/>
      <c r="O29" s="727"/>
      <c r="P29" s="847"/>
      <c r="Q29" s="727"/>
      <c r="R29" s="847"/>
      <c r="S29" s="768"/>
    </row>
    <row r="30" spans="1:19" ht="14.4" customHeight="1" thickBot="1" x14ac:dyDescent="0.35">
      <c r="A30" s="851" t="s">
        <v>1620</v>
      </c>
      <c r="B30" s="849"/>
      <c r="C30" s="734"/>
      <c r="D30" s="849"/>
      <c r="E30" s="734"/>
      <c r="F30" s="849">
        <v>3520</v>
      </c>
      <c r="G30" s="746"/>
      <c r="H30" s="849"/>
      <c r="I30" s="734"/>
      <c r="J30" s="849"/>
      <c r="K30" s="734"/>
      <c r="L30" s="849">
        <v>1617.6</v>
      </c>
      <c r="M30" s="746"/>
      <c r="N30" s="849"/>
      <c r="O30" s="734"/>
      <c r="P30" s="849"/>
      <c r="Q30" s="734"/>
      <c r="R30" s="849"/>
      <c r="S30" s="7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1670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322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528712.52</v>
      </c>
      <c r="G3" s="208">
        <f t="shared" si="0"/>
        <v>11886249.460000003</v>
      </c>
      <c r="H3" s="208"/>
      <c r="I3" s="208"/>
      <c r="J3" s="208">
        <f t="shared" si="0"/>
        <v>495254</v>
      </c>
      <c r="K3" s="208">
        <f t="shared" si="0"/>
        <v>9584163.8000000045</v>
      </c>
      <c r="L3" s="208"/>
      <c r="M3" s="208"/>
      <c r="N3" s="208">
        <f t="shared" si="0"/>
        <v>400327.60999999993</v>
      </c>
      <c r="O3" s="208">
        <f t="shared" si="0"/>
        <v>9384101.370000001</v>
      </c>
      <c r="P3" s="79">
        <f>IF(K3=0,0,O3/K3)</f>
        <v>0.9791257292576736</v>
      </c>
      <c r="Q3" s="209">
        <f>IF(N3=0,0,O3/N3)</f>
        <v>23.441054615243758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4"/>
      <c r="B5" s="852"/>
      <c r="C5" s="854"/>
      <c r="D5" s="864"/>
      <c r="E5" s="856"/>
      <c r="F5" s="865" t="s">
        <v>91</v>
      </c>
      <c r="G5" s="866" t="s">
        <v>14</v>
      </c>
      <c r="H5" s="867"/>
      <c r="I5" s="867"/>
      <c r="J5" s="865" t="s">
        <v>91</v>
      </c>
      <c r="K5" s="866" t="s">
        <v>14</v>
      </c>
      <c r="L5" s="867"/>
      <c r="M5" s="867"/>
      <c r="N5" s="865" t="s">
        <v>91</v>
      </c>
      <c r="O5" s="866" t="s">
        <v>14</v>
      </c>
      <c r="P5" s="868"/>
      <c r="Q5" s="861"/>
    </row>
    <row r="6" spans="1:17" ht="14.4" customHeight="1" x14ac:dyDescent="0.3">
      <c r="A6" s="803" t="s">
        <v>1621</v>
      </c>
      <c r="B6" s="804" t="s">
        <v>1424</v>
      </c>
      <c r="C6" s="804" t="s">
        <v>1425</v>
      </c>
      <c r="D6" s="804" t="s">
        <v>1572</v>
      </c>
      <c r="E6" s="804" t="s">
        <v>704</v>
      </c>
      <c r="F6" s="225">
        <v>0.45</v>
      </c>
      <c r="G6" s="225">
        <v>856.2</v>
      </c>
      <c r="H6" s="225"/>
      <c r="I6" s="225">
        <v>1902.6666666666667</v>
      </c>
      <c r="J6" s="225"/>
      <c r="K6" s="225"/>
      <c r="L6" s="225"/>
      <c r="M6" s="225"/>
      <c r="N6" s="225"/>
      <c r="O6" s="225"/>
      <c r="P6" s="809"/>
      <c r="Q6" s="817"/>
    </row>
    <row r="7" spans="1:17" ht="14.4" customHeight="1" x14ac:dyDescent="0.3">
      <c r="A7" s="726" t="s">
        <v>1621</v>
      </c>
      <c r="B7" s="727" t="s">
        <v>1424</v>
      </c>
      <c r="C7" s="727" t="s">
        <v>1425</v>
      </c>
      <c r="D7" s="727" t="s">
        <v>1576</v>
      </c>
      <c r="E7" s="727" t="s">
        <v>708</v>
      </c>
      <c r="F7" s="731">
        <v>4.0500000000000007</v>
      </c>
      <c r="G7" s="731">
        <v>7171.74</v>
      </c>
      <c r="H7" s="731">
        <v>0.6428571428571429</v>
      </c>
      <c r="I7" s="731">
        <v>1770.7999999999997</v>
      </c>
      <c r="J7" s="731">
        <v>6.3</v>
      </c>
      <c r="K7" s="731">
        <v>11156.039999999999</v>
      </c>
      <c r="L7" s="731">
        <v>1</v>
      </c>
      <c r="M7" s="731">
        <v>1770.8</v>
      </c>
      <c r="N7" s="731">
        <v>3.55</v>
      </c>
      <c r="O7" s="731">
        <v>6457.6</v>
      </c>
      <c r="P7" s="745">
        <v>0.57884338887275422</v>
      </c>
      <c r="Q7" s="732">
        <v>1819.0422535211269</v>
      </c>
    </row>
    <row r="8" spans="1:17" ht="14.4" customHeight="1" x14ac:dyDescent="0.3">
      <c r="A8" s="726" t="s">
        <v>1621</v>
      </c>
      <c r="B8" s="727" t="s">
        <v>1424</v>
      </c>
      <c r="C8" s="727" t="s">
        <v>1425</v>
      </c>
      <c r="D8" s="727" t="s">
        <v>1577</v>
      </c>
      <c r="E8" s="727" t="s">
        <v>706</v>
      </c>
      <c r="F8" s="731">
        <v>0.25</v>
      </c>
      <c r="G8" s="731">
        <v>225.95</v>
      </c>
      <c r="H8" s="731">
        <v>1.6666666666666667</v>
      </c>
      <c r="I8" s="731">
        <v>903.8</v>
      </c>
      <c r="J8" s="731">
        <v>0.15000000000000002</v>
      </c>
      <c r="K8" s="731">
        <v>135.57</v>
      </c>
      <c r="L8" s="731">
        <v>1</v>
      </c>
      <c r="M8" s="731">
        <v>903.79999999999984</v>
      </c>
      <c r="N8" s="731">
        <v>0.2</v>
      </c>
      <c r="O8" s="731">
        <v>180.76</v>
      </c>
      <c r="P8" s="745">
        <v>1.3333333333333333</v>
      </c>
      <c r="Q8" s="732">
        <v>903.8</v>
      </c>
    </row>
    <row r="9" spans="1:17" ht="14.4" customHeight="1" x14ac:dyDescent="0.3">
      <c r="A9" s="726" t="s">
        <v>1621</v>
      </c>
      <c r="B9" s="727" t="s">
        <v>1424</v>
      </c>
      <c r="C9" s="727" t="s">
        <v>1428</v>
      </c>
      <c r="D9" s="727" t="s">
        <v>1431</v>
      </c>
      <c r="E9" s="727" t="s">
        <v>1432</v>
      </c>
      <c r="F9" s="731">
        <v>200</v>
      </c>
      <c r="G9" s="731">
        <v>422</v>
      </c>
      <c r="H9" s="731">
        <v>0.79026217228464424</v>
      </c>
      <c r="I9" s="731">
        <v>2.11</v>
      </c>
      <c r="J9" s="731">
        <v>200</v>
      </c>
      <c r="K9" s="731">
        <v>534</v>
      </c>
      <c r="L9" s="731">
        <v>1</v>
      </c>
      <c r="M9" s="731">
        <v>2.67</v>
      </c>
      <c r="N9" s="731">
        <v>607</v>
      </c>
      <c r="O9" s="731">
        <v>1572.1299999999999</v>
      </c>
      <c r="P9" s="745">
        <v>2.9440636704119849</v>
      </c>
      <c r="Q9" s="732">
        <v>2.59</v>
      </c>
    </row>
    <row r="10" spans="1:17" ht="14.4" customHeight="1" x14ac:dyDescent="0.3">
      <c r="A10" s="726" t="s">
        <v>1621</v>
      </c>
      <c r="B10" s="727" t="s">
        <v>1424</v>
      </c>
      <c r="C10" s="727" t="s">
        <v>1428</v>
      </c>
      <c r="D10" s="727" t="s">
        <v>1433</v>
      </c>
      <c r="E10" s="727" t="s">
        <v>1434</v>
      </c>
      <c r="F10" s="731">
        <v>15990</v>
      </c>
      <c r="G10" s="731">
        <v>85066.799999999988</v>
      </c>
      <c r="H10" s="731">
        <v>1.386395472491474</v>
      </c>
      <c r="I10" s="731">
        <v>5.3199999999999994</v>
      </c>
      <c r="J10" s="731">
        <v>11677</v>
      </c>
      <c r="K10" s="731">
        <v>61358.25</v>
      </c>
      <c r="L10" s="731">
        <v>1</v>
      </c>
      <c r="M10" s="731">
        <v>5.2546244754645883</v>
      </c>
      <c r="N10" s="731">
        <v>12970</v>
      </c>
      <c r="O10" s="731">
        <v>91351.800000000017</v>
      </c>
      <c r="P10" s="745">
        <v>1.4888266858979846</v>
      </c>
      <c r="Q10" s="732">
        <v>7.0433153430994615</v>
      </c>
    </row>
    <row r="11" spans="1:17" ht="14.4" customHeight="1" x14ac:dyDescent="0.3">
      <c r="A11" s="726" t="s">
        <v>1621</v>
      </c>
      <c r="B11" s="727" t="s">
        <v>1424</v>
      </c>
      <c r="C11" s="727" t="s">
        <v>1428</v>
      </c>
      <c r="D11" s="727" t="s">
        <v>1439</v>
      </c>
      <c r="E11" s="727" t="s">
        <v>1440</v>
      </c>
      <c r="F11" s="731">
        <v>51819</v>
      </c>
      <c r="G11" s="731">
        <v>302094.96000000008</v>
      </c>
      <c r="H11" s="731">
        <v>1.2027359773714652</v>
      </c>
      <c r="I11" s="731">
        <v>5.8298106871996778</v>
      </c>
      <c r="J11" s="731">
        <v>41325</v>
      </c>
      <c r="K11" s="731">
        <v>251173.13</v>
      </c>
      <c r="L11" s="731">
        <v>1</v>
      </c>
      <c r="M11" s="731">
        <v>6.0779946763460373</v>
      </c>
      <c r="N11" s="731">
        <v>41616</v>
      </c>
      <c r="O11" s="731">
        <v>220148.63999999996</v>
      </c>
      <c r="P11" s="745">
        <v>0.87648165231686981</v>
      </c>
      <c r="Q11" s="732">
        <v>5.2899999999999991</v>
      </c>
    </row>
    <row r="12" spans="1:17" ht="14.4" customHeight="1" x14ac:dyDescent="0.3">
      <c r="A12" s="726" t="s">
        <v>1621</v>
      </c>
      <c r="B12" s="727" t="s">
        <v>1424</v>
      </c>
      <c r="C12" s="727" t="s">
        <v>1428</v>
      </c>
      <c r="D12" s="727" t="s">
        <v>1443</v>
      </c>
      <c r="E12" s="727" t="s">
        <v>1444</v>
      </c>
      <c r="F12" s="731">
        <v>60</v>
      </c>
      <c r="G12" s="731">
        <v>483</v>
      </c>
      <c r="H12" s="731"/>
      <c r="I12" s="731">
        <v>8.0500000000000007</v>
      </c>
      <c r="J12" s="731"/>
      <c r="K12" s="731"/>
      <c r="L12" s="731"/>
      <c r="M12" s="731"/>
      <c r="N12" s="731">
        <v>350</v>
      </c>
      <c r="O12" s="731">
        <v>3213</v>
      </c>
      <c r="P12" s="745"/>
      <c r="Q12" s="732">
        <v>9.18</v>
      </c>
    </row>
    <row r="13" spans="1:17" ht="14.4" customHeight="1" x14ac:dyDescent="0.3">
      <c r="A13" s="726" t="s">
        <v>1621</v>
      </c>
      <c r="B13" s="727" t="s">
        <v>1424</v>
      </c>
      <c r="C13" s="727" t="s">
        <v>1428</v>
      </c>
      <c r="D13" s="727" t="s">
        <v>1447</v>
      </c>
      <c r="E13" s="727" t="s">
        <v>1448</v>
      </c>
      <c r="F13" s="731">
        <v>772</v>
      </c>
      <c r="G13" s="731">
        <v>14521.32</v>
      </c>
      <c r="H13" s="731">
        <v>0.51043340714963614</v>
      </c>
      <c r="I13" s="731">
        <v>18.809999999999999</v>
      </c>
      <c r="J13" s="731">
        <v>1450</v>
      </c>
      <c r="K13" s="731">
        <v>28449</v>
      </c>
      <c r="L13" s="731">
        <v>1</v>
      </c>
      <c r="M13" s="731">
        <v>19.62</v>
      </c>
      <c r="N13" s="731"/>
      <c r="O13" s="731"/>
      <c r="P13" s="745"/>
      <c r="Q13" s="732"/>
    </row>
    <row r="14" spans="1:17" ht="14.4" customHeight="1" x14ac:dyDescent="0.3">
      <c r="A14" s="726" t="s">
        <v>1621</v>
      </c>
      <c r="B14" s="727" t="s">
        <v>1424</v>
      </c>
      <c r="C14" s="727" t="s">
        <v>1428</v>
      </c>
      <c r="D14" s="727" t="s">
        <v>1453</v>
      </c>
      <c r="E14" s="727" t="s">
        <v>1454</v>
      </c>
      <c r="F14" s="731">
        <v>490</v>
      </c>
      <c r="G14" s="731">
        <v>9770.6</v>
      </c>
      <c r="H14" s="731">
        <v>0.43191081169491374</v>
      </c>
      <c r="I14" s="731">
        <v>19.940000000000001</v>
      </c>
      <c r="J14" s="731">
        <v>1110</v>
      </c>
      <c r="K14" s="731">
        <v>22621.800000000003</v>
      </c>
      <c r="L14" s="731">
        <v>1</v>
      </c>
      <c r="M14" s="731">
        <v>20.380000000000003</v>
      </c>
      <c r="N14" s="731"/>
      <c r="O14" s="731"/>
      <c r="P14" s="745"/>
      <c r="Q14" s="732"/>
    </row>
    <row r="15" spans="1:17" ht="14.4" customHeight="1" x14ac:dyDescent="0.3">
      <c r="A15" s="726" t="s">
        <v>1621</v>
      </c>
      <c r="B15" s="727" t="s">
        <v>1424</v>
      </c>
      <c r="C15" s="727" t="s">
        <v>1428</v>
      </c>
      <c r="D15" s="727" t="s">
        <v>1459</v>
      </c>
      <c r="E15" s="727" t="s">
        <v>1460</v>
      </c>
      <c r="F15" s="731">
        <v>61</v>
      </c>
      <c r="G15" s="731">
        <v>133808.38</v>
      </c>
      <c r="H15" s="731">
        <v>1.4054828886347461</v>
      </c>
      <c r="I15" s="731">
        <v>2193.58</v>
      </c>
      <c r="J15" s="731">
        <v>44</v>
      </c>
      <c r="K15" s="731">
        <v>95204.56</v>
      </c>
      <c r="L15" s="731">
        <v>1</v>
      </c>
      <c r="M15" s="731">
        <v>2163.7399999999998</v>
      </c>
      <c r="N15" s="731">
        <v>39</v>
      </c>
      <c r="O15" s="731">
        <v>77479.350000000006</v>
      </c>
      <c r="P15" s="745">
        <v>0.81381973720586498</v>
      </c>
      <c r="Q15" s="732">
        <v>1986.65</v>
      </c>
    </row>
    <row r="16" spans="1:17" ht="14.4" customHeight="1" x14ac:dyDescent="0.3">
      <c r="A16" s="726" t="s">
        <v>1621</v>
      </c>
      <c r="B16" s="727" t="s">
        <v>1424</v>
      </c>
      <c r="C16" s="727" t="s">
        <v>1428</v>
      </c>
      <c r="D16" s="727" t="s">
        <v>1463</v>
      </c>
      <c r="E16" s="727" t="s">
        <v>1464</v>
      </c>
      <c r="F16" s="731">
        <v>839</v>
      </c>
      <c r="G16" s="731">
        <v>2869.38</v>
      </c>
      <c r="H16" s="731">
        <v>1.0358024691358025</v>
      </c>
      <c r="I16" s="731">
        <v>3.42</v>
      </c>
      <c r="J16" s="731">
        <v>810</v>
      </c>
      <c r="K16" s="731">
        <v>2770.2</v>
      </c>
      <c r="L16" s="731">
        <v>1</v>
      </c>
      <c r="M16" s="731">
        <v>3.42</v>
      </c>
      <c r="N16" s="731">
        <v>638</v>
      </c>
      <c r="O16" s="731">
        <v>2405.2600000000002</v>
      </c>
      <c r="P16" s="745">
        <v>0.86826221933434422</v>
      </c>
      <c r="Q16" s="732">
        <v>3.7700000000000005</v>
      </c>
    </row>
    <row r="17" spans="1:17" ht="14.4" customHeight="1" x14ac:dyDescent="0.3">
      <c r="A17" s="726" t="s">
        <v>1621</v>
      </c>
      <c r="B17" s="727" t="s">
        <v>1424</v>
      </c>
      <c r="C17" s="727" t="s">
        <v>1428</v>
      </c>
      <c r="D17" s="727" t="s">
        <v>1465</v>
      </c>
      <c r="E17" s="727" t="s">
        <v>1466</v>
      </c>
      <c r="F17" s="731"/>
      <c r="G17" s="731"/>
      <c r="H17" s="731"/>
      <c r="I17" s="731"/>
      <c r="J17" s="731"/>
      <c r="K17" s="731"/>
      <c r="L17" s="731"/>
      <c r="M17" s="731"/>
      <c r="N17" s="731">
        <v>1866</v>
      </c>
      <c r="O17" s="731">
        <v>11587.859999999999</v>
      </c>
      <c r="P17" s="745"/>
      <c r="Q17" s="732">
        <v>6.2099999999999991</v>
      </c>
    </row>
    <row r="18" spans="1:17" ht="14.4" customHeight="1" x14ac:dyDescent="0.3">
      <c r="A18" s="726" t="s">
        <v>1621</v>
      </c>
      <c r="B18" s="727" t="s">
        <v>1424</v>
      </c>
      <c r="C18" s="727" t="s">
        <v>1428</v>
      </c>
      <c r="D18" s="727" t="s">
        <v>1578</v>
      </c>
      <c r="E18" s="727" t="s">
        <v>1579</v>
      </c>
      <c r="F18" s="731">
        <v>4673</v>
      </c>
      <c r="G18" s="731">
        <v>156779.15</v>
      </c>
      <c r="H18" s="731">
        <v>1.35273258554432</v>
      </c>
      <c r="I18" s="731">
        <v>33.549999999999997</v>
      </c>
      <c r="J18" s="731">
        <v>3511</v>
      </c>
      <c r="K18" s="731">
        <v>115898.10999999999</v>
      </c>
      <c r="L18" s="731">
        <v>1</v>
      </c>
      <c r="M18" s="731">
        <v>33.01</v>
      </c>
      <c r="N18" s="731">
        <v>3523</v>
      </c>
      <c r="O18" s="731">
        <v>118208.57999999999</v>
      </c>
      <c r="P18" s="745">
        <v>1.0199353552875021</v>
      </c>
      <c r="Q18" s="732">
        <v>33.553386318478566</v>
      </c>
    </row>
    <row r="19" spans="1:17" ht="14.4" customHeight="1" x14ac:dyDescent="0.3">
      <c r="A19" s="726" t="s">
        <v>1621</v>
      </c>
      <c r="B19" s="727" t="s">
        <v>1424</v>
      </c>
      <c r="C19" s="727" t="s">
        <v>1428</v>
      </c>
      <c r="D19" s="727" t="s">
        <v>1473</v>
      </c>
      <c r="E19" s="727" t="s">
        <v>1474</v>
      </c>
      <c r="F19" s="731"/>
      <c r="G19" s="731"/>
      <c r="H19" s="731"/>
      <c r="I19" s="731"/>
      <c r="J19" s="731"/>
      <c r="K19" s="731"/>
      <c r="L19" s="731"/>
      <c r="M19" s="731"/>
      <c r="N19" s="731">
        <v>1264</v>
      </c>
      <c r="O19" s="731">
        <v>25558.080000000002</v>
      </c>
      <c r="P19" s="745"/>
      <c r="Q19" s="732">
        <v>20.220000000000002</v>
      </c>
    </row>
    <row r="20" spans="1:17" ht="14.4" customHeight="1" x14ac:dyDescent="0.3">
      <c r="A20" s="726" t="s">
        <v>1621</v>
      </c>
      <c r="B20" s="727" t="s">
        <v>1424</v>
      </c>
      <c r="C20" s="727" t="s">
        <v>1584</v>
      </c>
      <c r="D20" s="727" t="s">
        <v>1585</v>
      </c>
      <c r="E20" s="727" t="s">
        <v>1586</v>
      </c>
      <c r="F20" s="731">
        <v>9</v>
      </c>
      <c r="G20" s="731">
        <v>7958.8799999999992</v>
      </c>
      <c r="H20" s="731"/>
      <c r="I20" s="731">
        <v>884.31999999999994</v>
      </c>
      <c r="J20" s="731"/>
      <c r="K20" s="731"/>
      <c r="L20" s="731"/>
      <c r="M20" s="731"/>
      <c r="N20" s="731"/>
      <c r="O20" s="731"/>
      <c r="P20" s="745"/>
      <c r="Q20" s="732"/>
    </row>
    <row r="21" spans="1:17" ht="14.4" customHeight="1" x14ac:dyDescent="0.3">
      <c r="A21" s="726" t="s">
        <v>1621</v>
      </c>
      <c r="B21" s="727" t="s">
        <v>1424</v>
      </c>
      <c r="C21" s="727" t="s">
        <v>1486</v>
      </c>
      <c r="D21" s="727" t="s">
        <v>1489</v>
      </c>
      <c r="E21" s="727" t="s">
        <v>1490</v>
      </c>
      <c r="F21" s="731">
        <v>7</v>
      </c>
      <c r="G21" s="731">
        <v>2968</v>
      </c>
      <c r="H21" s="731">
        <v>1.1166290443942815</v>
      </c>
      <c r="I21" s="731">
        <v>424</v>
      </c>
      <c r="J21" s="731">
        <v>6</v>
      </c>
      <c r="K21" s="731">
        <v>2658</v>
      </c>
      <c r="L21" s="731">
        <v>1</v>
      </c>
      <c r="M21" s="731">
        <v>443</v>
      </c>
      <c r="N21" s="731">
        <v>11</v>
      </c>
      <c r="O21" s="731">
        <v>4884</v>
      </c>
      <c r="P21" s="745">
        <v>1.837471783295711</v>
      </c>
      <c r="Q21" s="732">
        <v>444</v>
      </c>
    </row>
    <row r="22" spans="1:17" ht="14.4" customHeight="1" x14ac:dyDescent="0.3">
      <c r="A22" s="726" t="s">
        <v>1621</v>
      </c>
      <c r="B22" s="727" t="s">
        <v>1424</v>
      </c>
      <c r="C22" s="727" t="s">
        <v>1486</v>
      </c>
      <c r="D22" s="727" t="s">
        <v>1491</v>
      </c>
      <c r="E22" s="727" t="s">
        <v>1492</v>
      </c>
      <c r="F22" s="731"/>
      <c r="G22" s="731"/>
      <c r="H22" s="731"/>
      <c r="I22" s="731"/>
      <c r="J22" s="731">
        <v>1</v>
      </c>
      <c r="K22" s="731">
        <v>177</v>
      </c>
      <c r="L22" s="731">
        <v>1</v>
      </c>
      <c r="M22" s="731">
        <v>177</v>
      </c>
      <c r="N22" s="731"/>
      <c r="O22" s="731"/>
      <c r="P22" s="745"/>
      <c r="Q22" s="732"/>
    </row>
    <row r="23" spans="1:17" ht="14.4" customHeight="1" x14ac:dyDescent="0.3">
      <c r="A23" s="726" t="s">
        <v>1621</v>
      </c>
      <c r="B23" s="727" t="s">
        <v>1424</v>
      </c>
      <c r="C23" s="727" t="s">
        <v>1486</v>
      </c>
      <c r="D23" s="727" t="s">
        <v>1497</v>
      </c>
      <c r="E23" s="727" t="s">
        <v>1498</v>
      </c>
      <c r="F23" s="731"/>
      <c r="G23" s="731"/>
      <c r="H23" s="731"/>
      <c r="I23" s="731"/>
      <c r="J23" s="731"/>
      <c r="K23" s="731"/>
      <c r="L23" s="731"/>
      <c r="M23" s="731"/>
      <c r="N23" s="731">
        <v>1</v>
      </c>
      <c r="O23" s="731">
        <v>1422</v>
      </c>
      <c r="P23" s="745"/>
      <c r="Q23" s="732">
        <v>1422</v>
      </c>
    </row>
    <row r="24" spans="1:17" ht="14.4" customHeight="1" x14ac:dyDescent="0.3">
      <c r="A24" s="726" t="s">
        <v>1621</v>
      </c>
      <c r="B24" s="727" t="s">
        <v>1424</v>
      </c>
      <c r="C24" s="727" t="s">
        <v>1486</v>
      </c>
      <c r="D24" s="727" t="s">
        <v>1500</v>
      </c>
      <c r="E24" s="727" t="s">
        <v>1501</v>
      </c>
      <c r="F24" s="731">
        <v>2</v>
      </c>
      <c r="G24" s="731">
        <v>3950</v>
      </c>
      <c r="H24" s="731">
        <v>0.96908734052993128</v>
      </c>
      <c r="I24" s="731">
        <v>1975</v>
      </c>
      <c r="J24" s="731">
        <v>2</v>
      </c>
      <c r="K24" s="731">
        <v>4076</v>
      </c>
      <c r="L24" s="731">
        <v>1</v>
      </c>
      <c r="M24" s="731">
        <v>2038</v>
      </c>
      <c r="N24" s="731">
        <v>6</v>
      </c>
      <c r="O24" s="731">
        <v>12234</v>
      </c>
      <c r="P24" s="745">
        <v>3.0014720314033365</v>
      </c>
      <c r="Q24" s="732">
        <v>2039</v>
      </c>
    </row>
    <row r="25" spans="1:17" ht="14.4" customHeight="1" x14ac:dyDescent="0.3">
      <c r="A25" s="726" t="s">
        <v>1621</v>
      </c>
      <c r="B25" s="727" t="s">
        <v>1424</v>
      </c>
      <c r="C25" s="727" t="s">
        <v>1486</v>
      </c>
      <c r="D25" s="727" t="s">
        <v>1504</v>
      </c>
      <c r="E25" s="727" t="s">
        <v>1505</v>
      </c>
      <c r="F25" s="731">
        <v>1</v>
      </c>
      <c r="G25" s="731">
        <v>643</v>
      </c>
      <c r="H25" s="731"/>
      <c r="I25" s="731">
        <v>643</v>
      </c>
      <c r="J25" s="731"/>
      <c r="K25" s="731"/>
      <c r="L25" s="731"/>
      <c r="M25" s="731"/>
      <c r="N25" s="731"/>
      <c r="O25" s="731"/>
      <c r="P25" s="745"/>
      <c r="Q25" s="732"/>
    </row>
    <row r="26" spans="1:17" ht="14.4" customHeight="1" x14ac:dyDescent="0.3">
      <c r="A26" s="726" t="s">
        <v>1621</v>
      </c>
      <c r="B26" s="727" t="s">
        <v>1424</v>
      </c>
      <c r="C26" s="727" t="s">
        <v>1486</v>
      </c>
      <c r="D26" s="727" t="s">
        <v>1518</v>
      </c>
      <c r="E26" s="727" t="s">
        <v>1519</v>
      </c>
      <c r="F26" s="731">
        <v>61</v>
      </c>
      <c r="G26" s="731">
        <v>40138</v>
      </c>
      <c r="H26" s="731">
        <v>1.4375559614626983</v>
      </c>
      <c r="I26" s="731">
        <v>658</v>
      </c>
      <c r="J26" s="731">
        <v>41</v>
      </c>
      <c r="K26" s="731">
        <v>27921</v>
      </c>
      <c r="L26" s="731">
        <v>1</v>
      </c>
      <c r="M26" s="731">
        <v>681</v>
      </c>
      <c r="N26" s="731">
        <v>39</v>
      </c>
      <c r="O26" s="731">
        <v>26598</v>
      </c>
      <c r="P26" s="745">
        <v>0.95261631030407223</v>
      </c>
      <c r="Q26" s="732">
        <v>682</v>
      </c>
    </row>
    <row r="27" spans="1:17" ht="14.4" customHeight="1" x14ac:dyDescent="0.3">
      <c r="A27" s="726" t="s">
        <v>1621</v>
      </c>
      <c r="B27" s="727" t="s">
        <v>1424</v>
      </c>
      <c r="C27" s="727" t="s">
        <v>1486</v>
      </c>
      <c r="D27" s="727" t="s">
        <v>1520</v>
      </c>
      <c r="E27" s="727" t="s">
        <v>1521</v>
      </c>
      <c r="F27" s="731"/>
      <c r="G27" s="731"/>
      <c r="H27" s="731"/>
      <c r="I27" s="731"/>
      <c r="J27" s="731"/>
      <c r="K27" s="731"/>
      <c r="L27" s="731"/>
      <c r="M27" s="731"/>
      <c r="N27" s="731">
        <v>9</v>
      </c>
      <c r="O27" s="731">
        <v>6453</v>
      </c>
      <c r="P27" s="745"/>
      <c r="Q27" s="732">
        <v>717</v>
      </c>
    </row>
    <row r="28" spans="1:17" ht="14.4" customHeight="1" x14ac:dyDescent="0.3">
      <c r="A28" s="726" t="s">
        <v>1621</v>
      </c>
      <c r="B28" s="727" t="s">
        <v>1424</v>
      </c>
      <c r="C28" s="727" t="s">
        <v>1486</v>
      </c>
      <c r="D28" s="727" t="s">
        <v>1522</v>
      </c>
      <c r="E28" s="727" t="s">
        <v>1523</v>
      </c>
      <c r="F28" s="731">
        <v>1</v>
      </c>
      <c r="G28" s="731">
        <v>2543</v>
      </c>
      <c r="H28" s="731">
        <v>0.48217671596511186</v>
      </c>
      <c r="I28" s="731">
        <v>2543</v>
      </c>
      <c r="J28" s="731">
        <v>2</v>
      </c>
      <c r="K28" s="731">
        <v>5274</v>
      </c>
      <c r="L28" s="731">
        <v>1</v>
      </c>
      <c r="M28" s="731">
        <v>2637</v>
      </c>
      <c r="N28" s="731"/>
      <c r="O28" s="731"/>
      <c r="P28" s="745"/>
      <c r="Q28" s="732"/>
    </row>
    <row r="29" spans="1:17" ht="14.4" customHeight="1" x14ac:dyDescent="0.3">
      <c r="A29" s="726" t="s">
        <v>1621</v>
      </c>
      <c r="B29" s="727" t="s">
        <v>1424</v>
      </c>
      <c r="C29" s="727" t="s">
        <v>1486</v>
      </c>
      <c r="D29" s="727" t="s">
        <v>1524</v>
      </c>
      <c r="E29" s="727" t="s">
        <v>1525</v>
      </c>
      <c r="F29" s="731">
        <v>193</v>
      </c>
      <c r="G29" s="731">
        <v>340066</v>
      </c>
      <c r="H29" s="731">
        <v>0.97558918453704369</v>
      </c>
      <c r="I29" s="731">
        <v>1762</v>
      </c>
      <c r="J29" s="731">
        <v>191</v>
      </c>
      <c r="K29" s="731">
        <v>348575</v>
      </c>
      <c r="L29" s="731">
        <v>1</v>
      </c>
      <c r="M29" s="731">
        <v>1825</v>
      </c>
      <c r="N29" s="731">
        <v>208</v>
      </c>
      <c r="O29" s="731">
        <v>379600</v>
      </c>
      <c r="P29" s="745">
        <v>1.0890052356020943</v>
      </c>
      <c r="Q29" s="732">
        <v>1825</v>
      </c>
    </row>
    <row r="30" spans="1:17" ht="14.4" customHeight="1" x14ac:dyDescent="0.3">
      <c r="A30" s="726" t="s">
        <v>1621</v>
      </c>
      <c r="B30" s="727" t="s">
        <v>1424</v>
      </c>
      <c r="C30" s="727" t="s">
        <v>1486</v>
      </c>
      <c r="D30" s="727" t="s">
        <v>1526</v>
      </c>
      <c r="E30" s="727" t="s">
        <v>1527</v>
      </c>
      <c r="F30" s="731">
        <v>144</v>
      </c>
      <c r="G30" s="731">
        <v>59472</v>
      </c>
      <c r="H30" s="731">
        <v>1.2377622377622377</v>
      </c>
      <c r="I30" s="731">
        <v>413</v>
      </c>
      <c r="J30" s="731">
        <v>112</v>
      </c>
      <c r="K30" s="731">
        <v>48048</v>
      </c>
      <c r="L30" s="731">
        <v>1</v>
      </c>
      <c r="M30" s="731">
        <v>429</v>
      </c>
      <c r="N30" s="731">
        <v>111</v>
      </c>
      <c r="O30" s="731">
        <v>47619</v>
      </c>
      <c r="P30" s="745">
        <v>0.9910714285714286</v>
      </c>
      <c r="Q30" s="732">
        <v>429</v>
      </c>
    </row>
    <row r="31" spans="1:17" ht="14.4" customHeight="1" x14ac:dyDescent="0.3">
      <c r="A31" s="726" t="s">
        <v>1621</v>
      </c>
      <c r="B31" s="727" t="s">
        <v>1424</v>
      </c>
      <c r="C31" s="727" t="s">
        <v>1486</v>
      </c>
      <c r="D31" s="727" t="s">
        <v>1587</v>
      </c>
      <c r="E31" s="727" t="s">
        <v>1588</v>
      </c>
      <c r="F31" s="731">
        <v>1</v>
      </c>
      <c r="G31" s="731">
        <v>8499</v>
      </c>
      <c r="H31" s="731"/>
      <c r="I31" s="731">
        <v>8499</v>
      </c>
      <c r="J31" s="731"/>
      <c r="K31" s="731"/>
      <c r="L31" s="731"/>
      <c r="M31" s="731"/>
      <c r="N31" s="731">
        <v>1</v>
      </c>
      <c r="O31" s="731">
        <v>8595</v>
      </c>
      <c r="P31" s="745"/>
      <c r="Q31" s="732">
        <v>8595</v>
      </c>
    </row>
    <row r="32" spans="1:17" ht="14.4" customHeight="1" x14ac:dyDescent="0.3">
      <c r="A32" s="726" t="s">
        <v>1621</v>
      </c>
      <c r="B32" s="727" t="s">
        <v>1424</v>
      </c>
      <c r="C32" s="727" t="s">
        <v>1486</v>
      </c>
      <c r="D32" s="727" t="s">
        <v>1589</v>
      </c>
      <c r="E32" s="727" t="s">
        <v>1590</v>
      </c>
      <c r="F32" s="731">
        <v>10</v>
      </c>
      <c r="G32" s="731">
        <v>143400</v>
      </c>
      <c r="H32" s="731">
        <v>0.76042804568931688</v>
      </c>
      <c r="I32" s="731">
        <v>14340</v>
      </c>
      <c r="J32" s="731">
        <v>13</v>
      </c>
      <c r="K32" s="731">
        <v>188578</v>
      </c>
      <c r="L32" s="731">
        <v>1</v>
      </c>
      <c r="M32" s="731">
        <v>14506</v>
      </c>
      <c r="N32" s="731">
        <v>13</v>
      </c>
      <c r="O32" s="731">
        <v>188591</v>
      </c>
      <c r="P32" s="745">
        <v>1.0000689369915896</v>
      </c>
      <c r="Q32" s="732">
        <v>14507</v>
      </c>
    </row>
    <row r="33" spans="1:17" ht="14.4" customHeight="1" x14ac:dyDescent="0.3">
      <c r="A33" s="726" t="s">
        <v>1621</v>
      </c>
      <c r="B33" s="727" t="s">
        <v>1424</v>
      </c>
      <c r="C33" s="727" t="s">
        <v>1486</v>
      </c>
      <c r="D33" s="727" t="s">
        <v>1536</v>
      </c>
      <c r="E33" s="727" t="s">
        <v>1537</v>
      </c>
      <c r="F33" s="731">
        <v>27</v>
      </c>
      <c r="G33" s="731">
        <v>15822</v>
      </c>
      <c r="H33" s="731">
        <v>0.9622331691297209</v>
      </c>
      <c r="I33" s="731">
        <v>586</v>
      </c>
      <c r="J33" s="731">
        <v>27</v>
      </c>
      <c r="K33" s="731">
        <v>16443</v>
      </c>
      <c r="L33" s="731">
        <v>1</v>
      </c>
      <c r="M33" s="731">
        <v>609</v>
      </c>
      <c r="N33" s="731">
        <v>28</v>
      </c>
      <c r="O33" s="731">
        <v>17080</v>
      </c>
      <c r="P33" s="745">
        <v>1.038739889314602</v>
      </c>
      <c r="Q33" s="732">
        <v>610</v>
      </c>
    </row>
    <row r="34" spans="1:17" ht="14.4" customHeight="1" x14ac:dyDescent="0.3">
      <c r="A34" s="726" t="s">
        <v>1621</v>
      </c>
      <c r="B34" s="727" t="s">
        <v>1424</v>
      </c>
      <c r="C34" s="727" t="s">
        <v>1486</v>
      </c>
      <c r="D34" s="727" t="s">
        <v>1544</v>
      </c>
      <c r="E34" s="727" t="s">
        <v>1545</v>
      </c>
      <c r="F34" s="731">
        <v>1</v>
      </c>
      <c r="G34" s="731">
        <v>1294</v>
      </c>
      <c r="H34" s="731">
        <v>0.96423248882265278</v>
      </c>
      <c r="I34" s="731">
        <v>1294</v>
      </c>
      <c r="J34" s="731">
        <v>1</v>
      </c>
      <c r="K34" s="731">
        <v>1342</v>
      </c>
      <c r="L34" s="731">
        <v>1</v>
      </c>
      <c r="M34" s="731">
        <v>1342</v>
      </c>
      <c r="N34" s="731">
        <v>1</v>
      </c>
      <c r="O34" s="731">
        <v>1342</v>
      </c>
      <c r="P34" s="745">
        <v>1</v>
      </c>
      <c r="Q34" s="732">
        <v>1342</v>
      </c>
    </row>
    <row r="35" spans="1:17" ht="14.4" customHeight="1" x14ac:dyDescent="0.3">
      <c r="A35" s="726" t="s">
        <v>1621</v>
      </c>
      <c r="B35" s="727" t="s">
        <v>1424</v>
      </c>
      <c r="C35" s="727" t="s">
        <v>1486</v>
      </c>
      <c r="D35" s="727" t="s">
        <v>1546</v>
      </c>
      <c r="E35" s="727" t="s">
        <v>1547</v>
      </c>
      <c r="F35" s="731">
        <v>91</v>
      </c>
      <c r="G35" s="731">
        <v>44590</v>
      </c>
      <c r="H35" s="731">
        <v>1.3075096032607103</v>
      </c>
      <c r="I35" s="731">
        <v>490</v>
      </c>
      <c r="J35" s="731">
        <v>67</v>
      </c>
      <c r="K35" s="731">
        <v>34103</v>
      </c>
      <c r="L35" s="731">
        <v>1</v>
      </c>
      <c r="M35" s="731">
        <v>509</v>
      </c>
      <c r="N35" s="731">
        <v>70</v>
      </c>
      <c r="O35" s="731">
        <v>35630</v>
      </c>
      <c r="P35" s="745">
        <v>1.044776119402985</v>
      </c>
      <c r="Q35" s="732">
        <v>509</v>
      </c>
    </row>
    <row r="36" spans="1:17" ht="14.4" customHeight="1" x14ac:dyDescent="0.3">
      <c r="A36" s="726" t="s">
        <v>1621</v>
      </c>
      <c r="B36" s="727" t="s">
        <v>1424</v>
      </c>
      <c r="C36" s="727" t="s">
        <v>1486</v>
      </c>
      <c r="D36" s="727" t="s">
        <v>1548</v>
      </c>
      <c r="E36" s="727" t="s">
        <v>1549</v>
      </c>
      <c r="F36" s="731">
        <v>1</v>
      </c>
      <c r="G36" s="731">
        <v>2258</v>
      </c>
      <c r="H36" s="731">
        <v>0.48475740661227995</v>
      </c>
      <c r="I36" s="731">
        <v>2258</v>
      </c>
      <c r="J36" s="731">
        <v>2</v>
      </c>
      <c r="K36" s="731">
        <v>4658</v>
      </c>
      <c r="L36" s="731">
        <v>1</v>
      </c>
      <c r="M36" s="731">
        <v>2329</v>
      </c>
      <c r="N36" s="731"/>
      <c r="O36" s="731"/>
      <c r="P36" s="745"/>
      <c r="Q36" s="732"/>
    </row>
    <row r="37" spans="1:17" ht="14.4" customHeight="1" x14ac:dyDescent="0.3">
      <c r="A37" s="726" t="s">
        <v>1621</v>
      </c>
      <c r="B37" s="727" t="s">
        <v>1424</v>
      </c>
      <c r="C37" s="727" t="s">
        <v>1486</v>
      </c>
      <c r="D37" s="727" t="s">
        <v>1550</v>
      </c>
      <c r="E37" s="727" t="s">
        <v>1551</v>
      </c>
      <c r="F37" s="731">
        <v>1</v>
      </c>
      <c r="G37" s="731">
        <v>2551</v>
      </c>
      <c r="H37" s="731"/>
      <c r="I37" s="731">
        <v>2551</v>
      </c>
      <c r="J37" s="731"/>
      <c r="K37" s="731"/>
      <c r="L37" s="731"/>
      <c r="M37" s="731"/>
      <c r="N37" s="731"/>
      <c r="O37" s="731"/>
      <c r="P37" s="745"/>
      <c r="Q37" s="732"/>
    </row>
    <row r="38" spans="1:17" ht="14.4" customHeight="1" x14ac:dyDescent="0.3">
      <c r="A38" s="726" t="s">
        <v>1621</v>
      </c>
      <c r="B38" s="727" t="s">
        <v>1424</v>
      </c>
      <c r="C38" s="727" t="s">
        <v>1486</v>
      </c>
      <c r="D38" s="727" t="s">
        <v>1566</v>
      </c>
      <c r="E38" s="727" t="s">
        <v>1567</v>
      </c>
      <c r="F38" s="731"/>
      <c r="G38" s="731"/>
      <c r="H38" s="731"/>
      <c r="I38" s="731"/>
      <c r="J38" s="731">
        <v>2</v>
      </c>
      <c r="K38" s="731">
        <v>1436</v>
      </c>
      <c r="L38" s="731">
        <v>1</v>
      </c>
      <c r="M38" s="731">
        <v>718</v>
      </c>
      <c r="N38" s="731"/>
      <c r="O38" s="731"/>
      <c r="P38" s="745"/>
      <c r="Q38" s="732"/>
    </row>
    <row r="39" spans="1:17" ht="14.4" customHeight="1" x14ac:dyDescent="0.3">
      <c r="A39" s="726" t="s">
        <v>1622</v>
      </c>
      <c r="B39" s="727" t="s">
        <v>1424</v>
      </c>
      <c r="C39" s="727" t="s">
        <v>1425</v>
      </c>
      <c r="D39" s="727" t="s">
        <v>1572</v>
      </c>
      <c r="E39" s="727" t="s">
        <v>704</v>
      </c>
      <c r="F39" s="731">
        <v>1.4</v>
      </c>
      <c r="G39" s="731">
        <v>2663.74</v>
      </c>
      <c r="H39" s="731"/>
      <c r="I39" s="731">
        <v>1902.6714285714286</v>
      </c>
      <c r="J39" s="731"/>
      <c r="K39" s="731"/>
      <c r="L39" s="731"/>
      <c r="M39" s="731"/>
      <c r="N39" s="731"/>
      <c r="O39" s="731"/>
      <c r="P39" s="745"/>
      <c r="Q39" s="732"/>
    </row>
    <row r="40" spans="1:17" ht="14.4" customHeight="1" x14ac:dyDescent="0.3">
      <c r="A40" s="726" t="s">
        <v>1622</v>
      </c>
      <c r="B40" s="727" t="s">
        <v>1424</v>
      </c>
      <c r="C40" s="727" t="s">
        <v>1425</v>
      </c>
      <c r="D40" s="727" t="s">
        <v>1575</v>
      </c>
      <c r="E40" s="727" t="s">
        <v>708</v>
      </c>
      <c r="F40" s="731"/>
      <c r="G40" s="731"/>
      <c r="H40" s="731"/>
      <c r="I40" s="731"/>
      <c r="J40" s="731">
        <v>0.02</v>
      </c>
      <c r="K40" s="731">
        <v>177.08</v>
      </c>
      <c r="L40" s="731">
        <v>1</v>
      </c>
      <c r="M40" s="731">
        <v>8854</v>
      </c>
      <c r="N40" s="731"/>
      <c r="O40" s="731"/>
      <c r="P40" s="745"/>
      <c r="Q40" s="732"/>
    </row>
    <row r="41" spans="1:17" ht="14.4" customHeight="1" x14ac:dyDescent="0.3">
      <c r="A41" s="726" t="s">
        <v>1622</v>
      </c>
      <c r="B41" s="727" t="s">
        <v>1424</v>
      </c>
      <c r="C41" s="727" t="s">
        <v>1425</v>
      </c>
      <c r="D41" s="727" t="s">
        <v>1576</v>
      </c>
      <c r="E41" s="727" t="s">
        <v>708</v>
      </c>
      <c r="F41" s="731">
        <v>5.75</v>
      </c>
      <c r="G41" s="731">
        <v>10182.099999999999</v>
      </c>
      <c r="H41" s="731">
        <v>0.94262295081967196</v>
      </c>
      <c r="I41" s="731">
        <v>1770.7999999999997</v>
      </c>
      <c r="J41" s="731">
        <v>6.1000000000000005</v>
      </c>
      <c r="K41" s="731">
        <v>10801.880000000001</v>
      </c>
      <c r="L41" s="731">
        <v>1</v>
      </c>
      <c r="M41" s="731">
        <v>1770.8</v>
      </c>
      <c r="N41" s="731">
        <v>4.75</v>
      </c>
      <c r="O41" s="731">
        <v>8640.4400000000023</v>
      </c>
      <c r="P41" s="745">
        <v>0.79990149862801674</v>
      </c>
      <c r="Q41" s="732">
        <v>1819.0400000000004</v>
      </c>
    </row>
    <row r="42" spans="1:17" ht="14.4" customHeight="1" x14ac:dyDescent="0.3">
      <c r="A42" s="726" t="s">
        <v>1622</v>
      </c>
      <c r="B42" s="727" t="s">
        <v>1424</v>
      </c>
      <c r="C42" s="727" t="s">
        <v>1425</v>
      </c>
      <c r="D42" s="727" t="s">
        <v>1577</v>
      </c>
      <c r="E42" s="727" t="s">
        <v>706</v>
      </c>
      <c r="F42" s="731">
        <v>0.25</v>
      </c>
      <c r="G42" s="731">
        <v>225.95</v>
      </c>
      <c r="H42" s="731">
        <v>1.111138431276125</v>
      </c>
      <c r="I42" s="731">
        <v>903.8</v>
      </c>
      <c r="J42" s="731">
        <v>0.22999999999999998</v>
      </c>
      <c r="K42" s="731">
        <v>203.35</v>
      </c>
      <c r="L42" s="731">
        <v>1</v>
      </c>
      <c r="M42" s="731">
        <v>884.13043478260875</v>
      </c>
      <c r="N42" s="731">
        <v>0.26</v>
      </c>
      <c r="O42" s="731">
        <v>225.94</v>
      </c>
      <c r="P42" s="745">
        <v>1.1110892549791</v>
      </c>
      <c r="Q42" s="732">
        <v>869</v>
      </c>
    </row>
    <row r="43" spans="1:17" ht="14.4" customHeight="1" x14ac:dyDescent="0.3">
      <c r="A43" s="726" t="s">
        <v>1622</v>
      </c>
      <c r="B43" s="727" t="s">
        <v>1424</v>
      </c>
      <c r="C43" s="727" t="s">
        <v>1428</v>
      </c>
      <c r="D43" s="727" t="s">
        <v>1433</v>
      </c>
      <c r="E43" s="727" t="s">
        <v>1434</v>
      </c>
      <c r="F43" s="731">
        <v>6910</v>
      </c>
      <c r="G43" s="731">
        <v>36761.19999999999</v>
      </c>
      <c r="H43" s="731">
        <v>3.0444057971014487</v>
      </c>
      <c r="I43" s="731">
        <v>5.3199999999999985</v>
      </c>
      <c r="J43" s="731">
        <v>2300</v>
      </c>
      <c r="K43" s="731">
        <v>12075</v>
      </c>
      <c r="L43" s="731">
        <v>1</v>
      </c>
      <c r="M43" s="731">
        <v>5.25</v>
      </c>
      <c r="N43" s="731">
        <v>4135</v>
      </c>
      <c r="O43" s="731">
        <v>29606.599999999995</v>
      </c>
      <c r="P43" s="745">
        <v>2.4518923395445129</v>
      </c>
      <c r="Q43" s="732">
        <v>7.1599999999999984</v>
      </c>
    </row>
    <row r="44" spans="1:17" ht="14.4" customHeight="1" x14ac:dyDescent="0.3">
      <c r="A44" s="726" t="s">
        <v>1622</v>
      </c>
      <c r="B44" s="727" t="s">
        <v>1424</v>
      </c>
      <c r="C44" s="727" t="s">
        <v>1428</v>
      </c>
      <c r="D44" s="727" t="s">
        <v>1439</v>
      </c>
      <c r="E44" s="727" t="s">
        <v>1440</v>
      </c>
      <c r="F44" s="731"/>
      <c r="G44" s="731"/>
      <c r="H44" s="731"/>
      <c r="I44" s="731"/>
      <c r="J44" s="731">
        <v>915</v>
      </c>
      <c r="K44" s="731">
        <v>5590.65</v>
      </c>
      <c r="L44" s="731">
        <v>1</v>
      </c>
      <c r="M44" s="731">
        <v>6.1099999999999994</v>
      </c>
      <c r="N44" s="731">
        <v>2735</v>
      </c>
      <c r="O44" s="731">
        <v>14468.15</v>
      </c>
      <c r="P44" s="745">
        <v>2.5879191149508554</v>
      </c>
      <c r="Q44" s="732">
        <v>5.29</v>
      </c>
    </row>
    <row r="45" spans="1:17" ht="14.4" customHeight="1" x14ac:dyDescent="0.3">
      <c r="A45" s="726" t="s">
        <v>1622</v>
      </c>
      <c r="B45" s="727" t="s">
        <v>1424</v>
      </c>
      <c r="C45" s="727" t="s">
        <v>1428</v>
      </c>
      <c r="D45" s="727" t="s">
        <v>1447</v>
      </c>
      <c r="E45" s="727" t="s">
        <v>1448</v>
      </c>
      <c r="F45" s="731"/>
      <c r="G45" s="731"/>
      <c r="H45" s="731"/>
      <c r="I45" s="731"/>
      <c r="J45" s="731"/>
      <c r="K45" s="731"/>
      <c r="L45" s="731"/>
      <c r="M45" s="731"/>
      <c r="N45" s="731">
        <v>700</v>
      </c>
      <c r="O45" s="731">
        <v>18340</v>
      </c>
      <c r="P45" s="745"/>
      <c r="Q45" s="732">
        <v>26.2</v>
      </c>
    </row>
    <row r="46" spans="1:17" ht="14.4" customHeight="1" x14ac:dyDescent="0.3">
      <c r="A46" s="726" t="s">
        <v>1622</v>
      </c>
      <c r="B46" s="727" t="s">
        <v>1424</v>
      </c>
      <c r="C46" s="727" t="s">
        <v>1428</v>
      </c>
      <c r="D46" s="727" t="s">
        <v>1455</v>
      </c>
      <c r="E46" s="727" t="s">
        <v>1456</v>
      </c>
      <c r="F46" s="731">
        <v>5</v>
      </c>
      <c r="G46" s="731">
        <v>7271.4</v>
      </c>
      <c r="H46" s="731"/>
      <c r="I46" s="731">
        <v>1454.28</v>
      </c>
      <c r="J46" s="731"/>
      <c r="K46" s="731"/>
      <c r="L46" s="731"/>
      <c r="M46" s="731"/>
      <c r="N46" s="731"/>
      <c r="O46" s="731"/>
      <c r="P46" s="745"/>
      <c r="Q46" s="732"/>
    </row>
    <row r="47" spans="1:17" ht="14.4" customHeight="1" x14ac:dyDescent="0.3">
      <c r="A47" s="726" t="s">
        <v>1622</v>
      </c>
      <c r="B47" s="727" t="s">
        <v>1424</v>
      </c>
      <c r="C47" s="727" t="s">
        <v>1428</v>
      </c>
      <c r="D47" s="727" t="s">
        <v>1459</v>
      </c>
      <c r="E47" s="727" t="s">
        <v>1460</v>
      </c>
      <c r="F47" s="731">
        <v>25</v>
      </c>
      <c r="G47" s="731">
        <v>54839.500000000015</v>
      </c>
      <c r="H47" s="731">
        <v>2.1120644501341821</v>
      </c>
      <c r="I47" s="731">
        <v>2193.5800000000004</v>
      </c>
      <c r="J47" s="731">
        <v>12</v>
      </c>
      <c r="K47" s="731">
        <v>25964.879999999997</v>
      </c>
      <c r="L47" s="731">
        <v>1</v>
      </c>
      <c r="M47" s="731">
        <v>2163.7399999999998</v>
      </c>
      <c r="N47" s="731">
        <v>15</v>
      </c>
      <c r="O47" s="731">
        <v>29799.750000000011</v>
      </c>
      <c r="P47" s="745">
        <v>1.1476945011877588</v>
      </c>
      <c r="Q47" s="732">
        <v>1986.6500000000008</v>
      </c>
    </row>
    <row r="48" spans="1:17" ht="14.4" customHeight="1" x14ac:dyDescent="0.3">
      <c r="A48" s="726" t="s">
        <v>1622</v>
      </c>
      <c r="B48" s="727" t="s">
        <v>1424</v>
      </c>
      <c r="C48" s="727" t="s">
        <v>1428</v>
      </c>
      <c r="D48" s="727" t="s">
        <v>1463</v>
      </c>
      <c r="E48" s="727" t="s">
        <v>1464</v>
      </c>
      <c r="F48" s="731">
        <v>663</v>
      </c>
      <c r="G48" s="731">
        <v>2267.46</v>
      </c>
      <c r="H48" s="731">
        <v>0.79996471978690753</v>
      </c>
      <c r="I48" s="731">
        <v>3.42</v>
      </c>
      <c r="J48" s="731">
        <v>683</v>
      </c>
      <c r="K48" s="731">
        <v>2834.45</v>
      </c>
      <c r="L48" s="731">
        <v>1</v>
      </c>
      <c r="M48" s="731">
        <v>4.1499999999999995</v>
      </c>
      <c r="N48" s="731"/>
      <c r="O48" s="731"/>
      <c r="P48" s="745"/>
      <c r="Q48" s="732"/>
    </row>
    <row r="49" spans="1:17" ht="14.4" customHeight="1" x14ac:dyDescent="0.3">
      <c r="A49" s="726" t="s">
        <v>1622</v>
      </c>
      <c r="B49" s="727" t="s">
        <v>1424</v>
      </c>
      <c r="C49" s="727" t="s">
        <v>1428</v>
      </c>
      <c r="D49" s="727" t="s">
        <v>1578</v>
      </c>
      <c r="E49" s="727" t="s">
        <v>1579</v>
      </c>
      <c r="F49" s="731">
        <v>6595</v>
      </c>
      <c r="G49" s="731">
        <v>221262.24999999997</v>
      </c>
      <c r="H49" s="731">
        <v>2.1071629956761027</v>
      </c>
      <c r="I49" s="731">
        <v>33.549999999999997</v>
      </c>
      <c r="J49" s="731">
        <v>3181</v>
      </c>
      <c r="K49" s="731">
        <v>105004.81</v>
      </c>
      <c r="L49" s="731">
        <v>1</v>
      </c>
      <c r="M49" s="731">
        <v>33.01</v>
      </c>
      <c r="N49" s="731">
        <v>3193</v>
      </c>
      <c r="O49" s="731">
        <v>107902.94</v>
      </c>
      <c r="P49" s="745">
        <v>1.0275999737535833</v>
      </c>
      <c r="Q49" s="732">
        <v>33.793592233009711</v>
      </c>
    </row>
    <row r="50" spans="1:17" ht="14.4" customHeight="1" x14ac:dyDescent="0.3">
      <c r="A50" s="726" t="s">
        <v>1622</v>
      </c>
      <c r="B50" s="727" t="s">
        <v>1424</v>
      </c>
      <c r="C50" s="727" t="s">
        <v>1428</v>
      </c>
      <c r="D50" s="727" t="s">
        <v>1479</v>
      </c>
      <c r="E50" s="727"/>
      <c r="F50" s="731">
        <v>0.5</v>
      </c>
      <c r="G50" s="731">
        <v>6203</v>
      </c>
      <c r="H50" s="731"/>
      <c r="I50" s="731">
        <v>12406</v>
      </c>
      <c r="J50" s="731"/>
      <c r="K50" s="731"/>
      <c r="L50" s="731"/>
      <c r="M50" s="731"/>
      <c r="N50" s="731"/>
      <c r="O50" s="731"/>
      <c r="P50" s="745"/>
      <c r="Q50" s="732"/>
    </row>
    <row r="51" spans="1:17" ht="14.4" customHeight="1" x14ac:dyDescent="0.3">
      <c r="A51" s="726" t="s">
        <v>1622</v>
      </c>
      <c r="B51" s="727" t="s">
        <v>1424</v>
      </c>
      <c r="C51" s="727" t="s">
        <v>1584</v>
      </c>
      <c r="D51" s="727" t="s">
        <v>1585</v>
      </c>
      <c r="E51" s="727" t="s">
        <v>1586</v>
      </c>
      <c r="F51" s="731">
        <v>15</v>
      </c>
      <c r="G51" s="731">
        <v>13264.799999999997</v>
      </c>
      <c r="H51" s="731"/>
      <c r="I51" s="731">
        <v>884.31999999999982</v>
      </c>
      <c r="J51" s="731"/>
      <c r="K51" s="731"/>
      <c r="L51" s="731"/>
      <c r="M51" s="731"/>
      <c r="N51" s="731"/>
      <c r="O51" s="731"/>
      <c r="P51" s="745"/>
      <c r="Q51" s="732"/>
    </row>
    <row r="52" spans="1:17" ht="14.4" customHeight="1" x14ac:dyDescent="0.3">
      <c r="A52" s="726" t="s">
        <v>1622</v>
      </c>
      <c r="B52" s="727" t="s">
        <v>1424</v>
      </c>
      <c r="C52" s="727" t="s">
        <v>1486</v>
      </c>
      <c r="D52" s="727" t="s">
        <v>1489</v>
      </c>
      <c r="E52" s="727" t="s">
        <v>1490</v>
      </c>
      <c r="F52" s="731"/>
      <c r="G52" s="731"/>
      <c r="H52" s="731"/>
      <c r="I52" s="731"/>
      <c r="J52" s="731">
        <v>1</v>
      </c>
      <c r="K52" s="731">
        <v>443</v>
      </c>
      <c r="L52" s="731">
        <v>1</v>
      </c>
      <c r="M52" s="731">
        <v>443</v>
      </c>
      <c r="N52" s="731"/>
      <c r="O52" s="731"/>
      <c r="P52" s="745"/>
      <c r="Q52" s="732"/>
    </row>
    <row r="53" spans="1:17" ht="14.4" customHeight="1" x14ac:dyDescent="0.3">
      <c r="A53" s="726" t="s">
        <v>1622</v>
      </c>
      <c r="B53" s="727" t="s">
        <v>1424</v>
      </c>
      <c r="C53" s="727" t="s">
        <v>1486</v>
      </c>
      <c r="D53" s="727" t="s">
        <v>1518</v>
      </c>
      <c r="E53" s="727" t="s">
        <v>1519</v>
      </c>
      <c r="F53" s="731">
        <v>24</v>
      </c>
      <c r="G53" s="731">
        <v>15792</v>
      </c>
      <c r="H53" s="731">
        <v>1.9324522760646108</v>
      </c>
      <c r="I53" s="731">
        <v>658</v>
      </c>
      <c r="J53" s="731">
        <v>12</v>
      </c>
      <c r="K53" s="731">
        <v>8172</v>
      </c>
      <c r="L53" s="731">
        <v>1</v>
      </c>
      <c r="M53" s="731">
        <v>681</v>
      </c>
      <c r="N53" s="731">
        <v>15</v>
      </c>
      <c r="O53" s="731">
        <v>10230</v>
      </c>
      <c r="P53" s="745">
        <v>1.2518355359765052</v>
      </c>
      <c r="Q53" s="732">
        <v>682</v>
      </c>
    </row>
    <row r="54" spans="1:17" ht="14.4" customHeight="1" x14ac:dyDescent="0.3">
      <c r="A54" s="726" t="s">
        <v>1622</v>
      </c>
      <c r="B54" s="727" t="s">
        <v>1424</v>
      </c>
      <c r="C54" s="727" t="s">
        <v>1486</v>
      </c>
      <c r="D54" s="727" t="s">
        <v>1522</v>
      </c>
      <c r="E54" s="727" t="s">
        <v>1523</v>
      </c>
      <c r="F54" s="731"/>
      <c r="G54" s="731"/>
      <c r="H54" s="731"/>
      <c r="I54" s="731"/>
      <c r="J54" s="731"/>
      <c r="K54" s="731"/>
      <c r="L54" s="731"/>
      <c r="M54" s="731"/>
      <c r="N54" s="731">
        <v>1</v>
      </c>
      <c r="O54" s="731">
        <v>2638</v>
      </c>
      <c r="P54" s="745"/>
      <c r="Q54" s="732">
        <v>2638</v>
      </c>
    </row>
    <row r="55" spans="1:17" ht="14.4" customHeight="1" x14ac:dyDescent="0.3">
      <c r="A55" s="726" t="s">
        <v>1622</v>
      </c>
      <c r="B55" s="727" t="s">
        <v>1424</v>
      </c>
      <c r="C55" s="727" t="s">
        <v>1486</v>
      </c>
      <c r="D55" s="727" t="s">
        <v>1524</v>
      </c>
      <c r="E55" s="727" t="s">
        <v>1525</v>
      </c>
      <c r="F55" s="731">
        <v>18</v>
      </c>
      <c r="G55" s="731">
        <v>31716</v>
      </c>
      <c r="H55" s="731">
        <v>1.9309589041095891</v>
      </c>
      <c r="I55" s="731">
        <v>1762</v>
      </c>
      <c r="J55" s="731">
        <v>9</v>
      </c>
      <c r="K55" s="731">
        <v>16425</v>
      </c>
      <c r="L55" s="731">
        <v>1</v>
      </c>
      <c r="M55" s="731">
        <v>1825</v>
      </c>
      <c r="N55" s="731">
        <v>27</v>
      </c>
      <c r="O55" s="731">
        <v>49275</v>
      </c>
      <c r="P55" s="745">
        <v>3</v>
      </c>
      <c r="Q55" s="732">
        <v>1825</v>
      </c>
    </row>
    <row r="56" spans="1:17" ht="14.4" customHeight="1" x14ac:dyDescent="0.3">
      <c r="A56" s="726" t="s">
        <v>1622</v>
      </c>
      <c r="B56" s="727" t="s">
        <v>1424</v>
      </c>
      <c r="C56" s="727" t="s">
        <v>1486</v>
      </c>
      <c r="D56" s="727" t="s">
        <v>1526</v>
      </c>
      <c r="E56" s="727" t="s">
        <v>1527</v>
      </c>
      <c r="F56" s="731"/>
      <c r="G56" s="731"/>
      <c r="H56" s="731"/>
      <c r="I56" s="731"/>
      <c r="J56" s="731">
        <v>2</v>
      </c>
      <c r="K56" s="731">
        <v>858</v>
      </c>
      <c r="L56" s="731">
        <v>1</v>
      </c>
      <c r="M56" s="731">
        <v>429</v>
      </c>
      <c r="N56" s="731">
        <v>5</v>
      </c>
      <c r="O56" s="731">
        <v>2145</v>
      </c>
      <c r="P56" s="745">
        <v>2.5</v>
      </c>
      <c r="Q56" s="732">
        <v>429</v>
      </c>
    </row>
    <row r="57" spans="1:17" ht="14.4" customHeight="1" x14ac:dyDescent="0.3">
      <c r="A57" s="726" t="s">
        <v>1622</v>
      </c>
      <c r="B57" s="727" t="s">
        <v>1424</v>
      </c>
      <c r="C57" s="727" t="s">
        <v>1486</v>
      </c>
      <c r="D57" s="727" t="s">
        <v>1589</v>
      </c>
      <c r="E57" s="727" t="s">
        <v>1590</v>
      </c>
      <c r="F57" s="731">
        <v>16</v>
      </c>
      <c r="G57" s="731">
        <v>229440</v>
      </c>
      <c r="H57" s="731">
        <v>1.216684873102907</v>
      </c>
      <c r="I57" s="731">
        <v>14340</v>
      </c>
      <c r="J57" s="731">
        <v>13</v>
      </c>
      <c r="K57" s="731">
        <v>188578</v>
      </c>
      <c r="L57" s="731">
        <v>1</v>
      </c>
      <c r="M57" s="731">
        <v>14506</v>
      </c>
      <c r="N57" s="731">
        <v>14</v>
      </c>
      <c r="O57" s="731">
        <v>203098</v>
      </c>
      <c r="P57" s="745">
        <v>1.0769973167601734</v>
      </c>
      <c r="Q57" s="732">
        <v>14507</v>
      </c>
    </row>
    <row r="58" spans="1:17" ht="14.4" customHeight="1" x14ac:dyDescent="0.3">
      <c r="A58" s="726" t="s">
        <v>1622</v>
      </c>
      <c r="B58" s="727" t="s">
        <v>1424</v>
      </c>
      <c r="C58" s="727" t="s">
        <v>1486</v>
      </c>
      <c r="D58" s="727" t="s">
        <v>1544</v>
      </c>
      <c r="E58" s="727" t="s">
        <v>1545</v>
      </c>
      <c r="F58" s="731">
        <v>1</v>
      </c>
      <c r="G58" s="731">
        <v>1294</v>
      </c>
      <c r="H58" s="731">
        <v>0.96423248882265278</v>
      </c>
      <c r="I58" s="731">
        <v>1294</v>
      </c>
      <c r="J58" s="731">
        <v>1</v>
      </c>
      <c r="K58" s="731">
        <v>1342</v>
      </c>
      <c r="L58" s="731">
        <v>1</v>
      </c>
      <c r="M58" s="731">
        <v>1342</v>
      </c>
      <c r="N58" s="731"/>
      <c r="O58" s="731"/>
      <c r="P58" s="745"/>
      <c r="Q58" s="732"/>
    </row>
    <row r="59" spans="1:17" ht="14.4" customHeight="1" x14ac:dyDescent="0.3">
      <c r="A59" s="726" t="s">
        <v>1622</v>
      </c>
      <c r="B59" s="727" t="s">
        <v>1424</v>
      </c>
      <c r="C59" s="727" t="s">
        <v>1486</v>
      </c>
      <c r="D59" s="727" t="s">
        <v>1546</v>
      </c>
      <c r="E59" s="727" t="s">
        <v>1547</v>
      </c>
      <c r="F59" s="731">
        <v>40</v>
      </c>
      <c r="G59" s="731">
        <v>19600</v>
      </c>
      <c r="H59" s="731">
        <v>2.7504911591355601</v>
      </c>
      <c r="I59" s="731">
        <v>490</v>
      </c>
      <c r="J59" s="731">
        <v>14</v>
      </c>
      <c r="K59" s="731">
        <v>7126</v>
      </c>
      <c r="L59" s="731">
        <v>1</v>
      </c>
      <c r="M59" s="731">
        <v>509</v>
      </c>
      <c r="N59" s="731">
        <v>22</v>
      </c>
      <c r="O59" s="731">
        <v>11198</v>
      </c>
      <c r="P59" s="745">
        <v>1.5714285714285714</v>
      </c>
      <c r="Q59" s="732">
        <v>509</v>
      </c>
    </row>
    <row r="60" spans="1:17" ht="14.4" customHeight="1" x14ac:dyDescent="0.3">
      <c r="A60" s="726" t="s">
        <v>1622</v>
      </c>
      <c r="B60" s="727" t="s">
        <v>1424</v>
      </c>
      <c r="C60" s="727" t="s">
        <v>1486</v>
      </c>
      <c r="D60" s="727" t="s">
        <v>1550</v>
      </c>
      <c r="E60" s="727" t="s">
        <v>1551</v>
      </c>
      <c r="F60" s="731">
        <v>1</v>
      </c>
      <c r="G60" s="731">
        <v>2551</v>
      </c>
      <c r="H60" s="731"/>
      <c r="I60" s="731">
        <v>2551</v>
      </c>
      <c r="J60" s="731"/>
      <c r="K60" s="731"/>
      <c r="L60" s="731"/>
      <c r="M60" s="731"/>
      <c r="N60" s="731"/>
      <c r="O60" s="731"/>
      <c r="P60" s="745"/>
      <c r="Q60" s="732"/>
    </row>
    <row r="61" spans="1:17" ht="14.4" customHeight="1" x14ac:dyDescent="0.3">
      <c r="A61" s="726" t="s">
        <v>1622</v>
      </c>
      <c r="B61" s="727" t="s">
        <v>1424</v>
      </c>
      <c r="C61" s="727" t="s">
        <v>1486</v>
      </c>
      <c r="D61" s="727" t="s">
        <v>1560</v>
      </c>
      <c r="E61" s="727" t="s">
        <v>1561</v>
      </c>
      <c r="F61" s="731">
        <v>1</v>
      </c>
      <c r="G61" s="731">
        <v>134</v>
      </c>
      <c r="H61" s="731"/>
      <c r="I61" s="731">
        <v>134</v>
      </c>
      <c r="J61" s="731"/>
      <c r="K61" s="731"/>
      <c r="L61" s="731"/>
      <c r="M61" s="731"/>
      <c r="N61" s="731"/>
      <c r="O61" s="731"/>
      <c r="P61" s="745"/>
      <c r="Q61" s="732"/>
    </row>
    <row r="62" spans="1:17" ht="14.4" customHeight="1" x14ac:dyDescent="0.3">
      <c r="A62" s="726" t="s">
        <v>1622</v>
      </c>
      <c r="B62" s="727" t="s">
        <v>1424</v>
      </c>
      <c r="C62" s="727" t="s">
        <v>1486</v>
      </c>
      <c r="D62" s="727" t="s">
        <v>1566</v>
      </c>
      <c r="E62" s="727" t="s">
        <v>1567</v>
      </c>
      <c r="F62" s="731"/>
      <c r="G62" s="731"/>
      <c r="H62" s="731"/>
      <c r="I62" s="731"/>
      <c r="J62" s="731"/>
      <c r="K62" s="731"/>
      <c r="L62" s="731"/>
      <c r="M62" s="731"/>
      <c r="N62" s="731">
        <v>1</v>
      </c>
      <c r="O62" s="731">
        <v>719</v>
      </c>
      <c r="P62" s="745"/>
      <c r="Q62" s="732">
        <v>719</v>
      </c>
    </row>
    <row r="63" spans="1:17" ht="14.4" customHeight="1" x14ac:dyDescent="0.3">
      <c r="A63" s="726" t="s">
        <v>1623</v>
      </c>
      <c r="B63" s="727" t="s">
        <v>1424</v>
      </c>
      <c r="C63" s="727" t="s">
        <v>1425</v>
      </c>
      <c r="D63" s="727" t="s">
        <v>1572</v>
      </c>
      <c r="E63" s="727" t="s">
        <v>704</v>
      </c>
      <c r="F63" s="731">
        <v>0.85000000000000009</v>
      </c>
      <c r="G63" s="731">
        <v>1617.27</v>
      </c>
      <c r="H63" s="731">
        <v>1.7494780567484827</v>
      </c>
      <c r="I63" s="731">
        <v>1902.670588235294</v>
      </c>
      <c r="J63" s="731">
        <v>0.46</v>
      </c>
      <c r="K63" s="731">
        <v>924.43000000000006</v>
      </c>
      <c r="L63" s="731">
        <v>1</v>
      </c>
      <c r="M63" s="731">
        <v>2009.6304347826087</v>
      </c>
      <c r="N63" s="731">
        <v>0.45</v>
      </c>
      <c r="O63" s="731">
        <v>904.34</v>
      </c>
      <c r="P63" s="745">
        <v>0.97826768927879881</v>
      </c>
      <c r="Q63" s="732">
        <v>2009.6444444444444</v>
      </c>
    </row>
    <row r="64" spans="1:17" ht="14.4" customHeight="1" x14ac:dyDescent="0.3">
      <c r="A64" s="726" t="s">
        <v>1623</v>
      </c>
      <c r="B64" s="727" t="s">
        <v>1424</v>
      </c>
      <c r="C64" s="727" t="s">
        <v>1425</v>
      </c>
      <c r="D64" s="727" t="s">
        <v>1575</v>
      </c>
      <c r="E64" s="727" t="s">
        <v>708</v>
      </c>
      <c r="F64" s="731"/>
      <c r="G64" s="731"/>
      <c r="H64" s="731"/>
      <c r="I64" s="731"/>
      <c r="J64" s="731">
        <v>0.02</v>
      </c>
      <c r="K64" s="731">
        <v>177.08</v>
      </c>
      <c r="L64" s="731">
        <v>1</v>
      </c>
      <c r="M64" s="731">
        <v>8854</v>
      </c>
      <c r="N64" s="731"/>
      <c r="O64" s="731"/>
      <c r="P64" s="745"/>
      <c r="Q64" s="732"/>
    </row>
    <row r="65" spans="1:17" ht="14.4" customHeight="1" x14ac:dyDescent="0.3">
      <c r="A65" s="726" t="s">
        <v>1623</v>
      </c>
      <c r="B65" s="727" t="s">
        <v>1424</v>
      </c>
      <c r="C65" s="727" t="s">
        <v>1425</v>
      </c>
      <c r="D65" s="727" t="s">
        <v>1576</v>
      </c>
      <c r="E65" s="727" t="s">
        <v>708</v>
      </c>
      <c r="F65" s="731">
        <v>9.15</v>
      </c>
      <c r="G65" s="731">
        <v>16202.819999999998</v>
      </c>
      <c r="H65" s="731">
        <v>0.79836668808413491</v>
      </c>
      <c r="I65" s="731">
        <v>1770.7999999999997</v>
      </c>
      <c r="J65" s="731">
        <v>11.450000000000001</v>
      </c>
      <c r="K65" s="731">
        <v>20294.960000000003</v>
      </c>
      <c r="L65" s="731">
        <v>1</v>
      </c>
      <c r="M65" s="731">
        <v>1772.4855895196508</v>
      </c>
      <c r="N65" s="731">
        <v>3.65</v>
      </c>
      <c r="O65" s="731">
        <v>6639.5199999999995</v>
      </c>
      <c r="P65" s="745">
        <v>0.32715117447878678</v>
      </c>
      <c r="Q65" s="732">
        <v>1819.0465753424658</v>
      </c>
    </row>
    <row r="66" spans="1:17" ht="14.4" customHeight="1" x14ac:dyDescent="0.3">
      <c r="A66" s="726" t="s">
        <v>1623</v>
      </c>
      <c r="B66" s="727" t="s">
        <v>1424</v>
      </c>
      <c r="C66" s="727" t="s">
        <v>1425</v>
      </c>
      <c r="D66" s="727" t="s">
        <v>1577</v>
      </c>
      <c r="E66" s="727" t="s">
        <v>706</v>
      </c>
      <c r="F66" s="731">
        <v>0.3</v>
      </c>
      <c r="G66" s="731">
        <v>271.14</v>
      </c>
      <c r="H66" s="731">
        <v>0.8571428571428571</v>
      </c>
      <c r="I66" s="731">
        <v>903.8</v>
      </c>
      <c r="J66" s="731">
        <v>0.35</v>
      </c>
      <c r="K66" s="731">
        <v>316.33</v>
      </c>
      <c r="L66" s="731">
        <v>1</v>
      </c>
      <c r="M66" s="731">
        <v>903.80000000000007</v>
      </c>
      <c r="N66" s="731">
        <v>0.1</v>
      </c>
      <c r="O66" s="731">
        <v>90.38</v>
      </c>
      <c r="P66" s="745">
        <v>0.2857142857142857</v>
      </c>
      <c r="Q66" s="732">
        <v>903.8</v>
      </c>
    </row>
    <row r="67" spans="1:17" ht="14.4" customHeight="1" x14ac:dyDescent="0.3">
      <c r="A67" s="726" t="s">
        <v>1623</v>
      </c>
      <c r="B67" s="727" t="s">
        <v>1424</v>
      </c>
      <c r="C67" s="727" t="s">
        <v>1428</v>
      </c>
      <c r="D67" s="727" t="s">
        <v>1429</v>
      </c>
      <c r="E67" s="727" t="s">
        <v>1430</v>
      </c>
      <c r="F67" s="731"/>
      <c r="G67" s="731"/>
      <c r="H67" s="731"/>
      <c r="I67" s="731"/>
      <c r="J67" s="731">
        <v>380</v>
      </c>
      <c r="K67" s="731">
        <v>7383.4</v>
      </c>
      <c r="L67" s="731">
        <v>1</v>
      </c>
      <c r="M67" s="731">
        <v>19.43</v>
      </c>
      <c r="N67" s="731"/>
      <c r="O67" s="731"/>
      <c r="P67" s="745"/>
      <c r="Q67" s="732"/>
    </row>
    <row r="68" spans="1:17" ht="14.4" customHeight="1" x14ac:dyDescent="0.3">
      <c r="A68" s="726" t="s">
        <v>1623</v>
      </c>
      <c r="B68" s="727" t="s">
        <v>1424</v>
      </c>
      <c r="C68" s="727" t="s">
        <v>1428</v>
      </c>
      <c r="D68" s="727" t="s">
        <v>1431</v>
      </c>
      <c r="E68" s="727" t="s">
        <v>1432</v>
      </c>
      <c r="F68" s="731">
        <v>880</v>
      </c>
      <c r="G68" s="731">
        <v>1856.8</v>
      </c>
      <c r="H68" s="731">
        <v>0.74777495872095368</v>
      </c>
      <c r="I68" s="731">
        <v>2.11</v>
      </c>
      <c r="J68" s="731">
        <v>930</v>
      </c>
      <c r="K68" s="731">
        <v>2483.1</v>
      </c>
      <c r="L68" s="731">
        <v>1</v>
      </c>
      <c r="M68" s="731">
        <v>2.67</v>
      </c>
      <c r="N68" s="731">
        <v>390</v>
      </c>
      <c r="O68" s="731">
        <v>1010.1</v>
      </c>
      <c r="P68" s="745">
        <v>0.40678989972212154</v>
      </c>
      <c r="Q68" s="732">
        <v>2.59</v>
      </c>
    </row>
    <row r="69" spans="1:17" ht="14.4" customHeight="1" x14ac:dyDescent="0.3">
      <c r="A69" s="726" t="s">
        <v>1623</v>
      </c>
      <c r="B69" s="727" t="s">
        <v>1424</v>
      </c>
      <c r="C69" s="727" t="s">
        <v>1428</v>
      </c>
      <c r="D69" s="727" t="s">
        <v>1433</v>
      </c>
      <c r="E69" s="727" t="s">
        <v>1434</v>
      </c>
      <c r="F69" s="731">
        <v>14090</v>
      </c>
      <c r="G69" s="731">
        <v>74958.8</v>
      </c>
      <c r="H69" s="731">
        <v>1.4488991978351213</v>
      </c>
      <c r="I69" s="731">
        <v>5.32</v>
      </c>
      <c r="J69" s="731">
        <v>9844</v>
      </c>
      <c r="K69" s="731">
        <v>51735</v>
      </c>
      <c r="L69" s="731">
        <v>1</v>
      </c>
      <c r="M69" s="731">
        <v>5.2554855749695246</v>
      </c>
      <c r="N69" s="731">
        <v>8990</v>
      </c>
      <c r="O69" s="731">
        <v>62339.8</v>
      </c>
      <c r="P69" s="745">
        <v>1.2049830868850875</v>
      </c>
      <c r="Q69" s="732">
        <v>6.9343492769744159</v>
      </c>
    </row>
    <row r="70" spans="1:17" ht="14.4" customHeight="1" x14ac:dyDescent="0.3">
      <c r="A70" s="726" t="s">
        <v>1623</v>
      </c>
      <c r="B70" s="727" t="s">
        <v>1424</v>
      </c>
      <c r="C70" s="727" t="s">
        <v>1428</v>
      </c>
      <c r="D70" s="727" t="s">
        <v>1439</v>
      </c>
      <c r="E70" s="727" t="s">
        <v>1440</v>
      </c>
      <c r="F70" s="731">
        <v>10696</v>
      </c>
      <c r="G70" s="731">
        <v>62464.640000000014</v>
      </c>
      <c r="H70" s="731">
        <v>0.81241204725634286</v>
      </c>
      <c r="I70" s="731">
        <v>5.8400000000000016</v>
      </c>
      <c r="J70" s="731">
        <v>12628</v>
      </c>
      <c r="K70" s="731">
        <v>76887.87999999999</v>
      </c>
      <c r="L70" s="731">
        <v>1</v>
      </c>
      <c r="M70" s="731">
        <v>6.0886822933164391</v>
      </c>
      <c r="N70" s="731">
        <v>12314</v>
      </c>
      <c r="O70" s="731">
        <v>65141.05999999999</v>
      </c>
      <c r="P70" s="745">
        <v>0.84722143463963373</v>
      </c>
      <c r="Q70" s="732">
        <v>5.2899999999999991</v>
      </c>
    </row>
    <row r="71" spans="1:17" ht="14.4" customHeight="1" x14ac:dyDescent="0.3">
      <c r="A71" s="726" t="s">
        <v>1623</v>
      </c>
      <c r="B71" s="727" t="s">
        <v>1424</v>
      </c>
      <c r="C71" s="727" t="s">
        <v>1428</v>
      </c>
      <c r="D71" s="727" t="s">
        <v>1443</v>
      </c>
      <c r="E71" s="727" t="s">
        <v>1444</v>
      </c>
      <c r="F71" s="731">
        <v>578</v>
      </c>
      <c r="G71" s="731">
        <v>4652.8999999999996</v>
      </c>
      <c r="H71" s="731">
        <v>0.89431378729751121</v>
      </c>
      <c r="I71" s="731">
        <v>8.0499999999999989</v>
      </c>
      <c r="J71" s="731">
        <v>574</v>
      </c>
      <c r="K71" s="731">
        <v>5202.76</v>
      </c>
      <c r="L71" s="731">
        <v>1</v>
      </c>
      <c r="M71" s="731">
        <v>9.0640418118466908</v>
      </c>
      <c r="N71" s="731">
        <v>890</v>
      </c>
      <c r="O71" s="731">
        <v>8170.2</v>
      </c>
      <c r="P71" s="745">
        <v>1.5703588095549283</v>
      </c>
      <c r="Q71" s="732">
        <v>9.18</v>
      </c>
    </row>
    <row r="72" spans="1:17" ht="14.4" customHeight="1" x14ac:dyDescent="0.3">
      <c r="A72" s="726" t="s">
        <v>1623</v>
      </c>
      <c r="B72" s="727" t="s">
        <v>1424</v>
      </c>
      <c r="C72" s="727" t="s">
        <v>1428</v>
      </c>
      <c r="D72" s="727" t="s">
        <v>1445</v>
      </c>
      <c r="E72" s="727" t="s">
        <v>1446</v>
      </c>
      <c r="F72" s="731"/>
      <c r="G72" s="731"/>
      <c r="H72" s="731"/>
      <c r="I72" s="731"/>
      <c r="J72" s="731">
        <v>230</v>
      </c>
      <c r="K72" s="731">
        <v>2355.1999999999998</v>
      </c>
      <c r="L72" s="731">
        <v>1</v>
      </c>
      <c r="M72" s="731">
        <v>10.239999999999998</v>
      </c>
      <c r="N72" s="731"/>
      <c r="O72" s="731"/>
      <c r="P72" s="745"/>
      <c r="Q72" s="732"/>
    </row>
    <row r="73" spans="1:17" ht="14.4" customHeight="1" x14ac:dyDescent="0.3">
      <c r="A73" s="726" t="s">
        <v>1623</v>
      </c>
      <c r="B73" s="727" t="s">
        <v>1424</v>
      </c>
      <c r="C73" s="727" t="s">
        <v>1428</v>
      </c>
      <c r="D73" s="727" t="s">
        <v>1447</v>
      </c>
      <c r="E73" s="727" t="s">
        <v>1448</v>
      </c>
      <c r="F73" s="731">
        <v>600</v>
      </c>
      <c r="G73" s="731">
        <v>11286</v>
      </c>
      <c r="H73" s="731"/>
      <c r="I73" s="731">
        <v>18.809999999999999</v>
      </c>
      <c r="J73" s="731"/>
      <c r="K73" s="731"/>
      <c r="L73" s="731"/>
      <c r="M73" s="731"/>
      <c r="N73" s="731"/>
      <c r="O73" s="731"/>
      <c r="P73" s="745"/>
      <c r="Q73" s="732"/>
    </row>
    <row r="74" spans="1:17" ht="14.4" customHeight="1" x14ac:dyDescent="0.3">
      <c r="A74" s="726" t="s">
        <v>1623</v>
      </c>
      <c r="B74" s="727" t="s">
        <v>1424</v>
      </c>
      <c r="C74" s="727" t="s">
        <v>1428</v>
      </c>
      <c r="D74" s="727" t="s">
        <v>1453</v>
      </c>
      <c r="E74" s="727" t="s">
        <v>1454</v>
      </c>
      <c r="F74" s="731">
        <v>2732</v>
      </c>
      <c r="G74" s="731">
        <v>54476.079999999994</v>
      </c>
      <c r="H74" s="731">
        <v>2.4523088835069458</v>
      </c>
      <c r="I74" s="731">
        <v>19.939999999999998</v>
      </c>
      <c r="J74" s="731">
        <v>1090</v>
      </c>
      <c r="K74" s="731">
        <v>22214.2</v>
      </c>
      <c r="L74" s="731">
        <v>1</v>
      </c>
      <c r="M74" s="731">
        <v>20.38</v>
      </c>
      <c r="N74" s="731">
        <v>930</v>
      </c>
      <c r="O74" s="731">
        <v>18999.900000000001</v>
      </c>
      <c r="P74" s="745">
        <v>0.85530426483960709</v>
      </c>
      <c r="Q74" s="732">
        <v>20.430000000000003</v>
      </c>
    </row>
    <row r="75" spans="1:17" ht="14.4" customHeight="1" x14ac:dyDescent="0.3">
      <c r="A75" s="726" t="s">
        <v>1623</v>
      </c>
      <c r="B75" s="727" t="s">
        <v>1424</v>
      </c>
      <c r="C75" s="727" t="s">
        <v>1428</v>
      </c>
      <c r="D75" s="727" t="s">
        <v>1459</v>
      </c>
      <c r="E75" s="727" t="s">
        <v>1460</v>
      </c>
      <c r="F75" s="731">
        <v>26</v>
      </c>
      <c r="G75" s="731">
        <v>57033.08</v>
      </c>
      <c r="H75" s="731">
        <v>0.9413720148168544</v>
      </c>
      <c r="I75" s="731">
        <v>2193.58</v>
      </c>
      <c r="J75" s="731">
        <v>28</v>
      </c>
      <c r="K75" s="731">
        <v>60585.05999999999</v>
      </c>
      <c r="L75" s="731">
        <v>1</v>
      </c>
      <c r="M75" s="731">
        <v>2163.7521428571426</v>
      </c>
      <c r="N75" s="731">
        <v>23</v>
      </c>
      <c r="O75" s="731">
        <v>45692.950000000012</v>
      </c>
      <c r="P75" s="745">
        <v>0.75419501111330123</v>
      </c>
      <c r="Q75" s="732">
        <v>1986.6500000000005</v>
      </c>
    </row>
    <row r="76" spans="1:17" ht="14.4" customHeight="1" x14ac:dyDescent="0.3">
      <c r="A76" s="726" t="s">
        <v>1623</v>
      </c>
      <c r="B76" s="727" t="s">
        <v>1424</v>
      </c>
      <c r="C76" s="727" t="s">
        <v>1428</v>
      </c>
      <c r="D76" s="727" t="s">
        <v>1461</v>
      </c>
      <c r="E76" s="727" t="s">
        <v>1462</v>
      </c>
      <c r="F76" s="731"/>
      <c r="G76" s="731"/>
      <c r="H76" s="731"/>
      <c r="I76" s="731"/>
      <c r="J76" s="731">
        <v>400</v>
      </c>
      <c r="K76" s="731">
        <v>98432</v>
      </c>
      <c r="L76" s="731">
        <v>1</v>
      </c>
      <c r="M76" s="731">
        <v>246.08</v>
      </c>
      <c r="N76" s="731"/>
      <c r="O76" s="731"/>
      <c r="P76" s="745"/>
      <c r="Q76" s="732"/>
    </row>
    <row r="77" spans="1:17" ht="14.4" customHeight="1" x14ac:dyDescent="0.3">
      <c r="A77" s="726" t="s">
        <v>1623</v>
      </c>
      <c r="B77" s="727" t="s">
        <v>1424</v>
      </c>
      <c r="C77" s="727" t="s">
        <v>1428</v>
      </c>
      <c r="D77" s="727" t="s">
        <v>1463</v>
      </c>
      <c r="E77" s="727" t="s">
        <v>1464</v>
      </c>
      <c r="F77" s="731">
        <v>9207</v>
      </c>
      <c r="G77" s="731">
        <v>31487.940000000002</v>
      </c>
      <c r="H77" s="731">
        <v>1.3913570263928841</v>
      </c>
      <c r="I77" s="731">
        <v>3.4200000000000004</v>
      </c>
      <c r="J77" s="731">
        <v>5594</v>
      </c>
      <c r="K77" s="731">
        <v>22631.100000000002</v>
      </c>
      <c r="L77" s="731">
        <v>1</v>
      </c>
      <c r="M77" s="731">
        <v>4.0456024311762606</v>
      </c>
      <c r="N77" s="731">
        <v>5338</v>
      </c>
      <c r="O77" s="731">
        <v>20124.260000000002</v>
      </c>
      <c r="P77" s="745">
        <v>0.88923030696696137</v>
      </c>
      <c r="Q77" s="732">
        <v>3.7700000000000005</v>
      </c>
    </row>
    <row r="78" spans="1:17" ht="14.4" customHeight="1" x14ac:dyDescent="0.3">
      <c r="A78" s="726" t="s">
        <v>1623</v>
      </c>
      <c r="B78" s="727" t="s">
        <v>1424</v>
      </c>
      <c r="C78" s="727" t="s">
        <v>1428</v>
      </c>
      <c r="D78" s="727" t="s">
        <v>1465</v>
      </c>
      <c r="E78" s="727" t="s">
        <v>1466</v>
      </c>
      <c r="F78" s="731"/>
      <c r="G78" s="731"/>
      <c r="H78" s="731"/>
      <c r="I78" s="731"/>
      <c r="J78" s="731"/>
      <c r="K78" s="731"/>
      <c r="L78" s="731"/>
      <c r="M78" s="731"/>
      <c r="N78" s="731">
        <v>544</v>
      </c>
      <c r="O78" s="731">
        <v>3378.24</v>
      </c>
      <c r="P78" s="745"/>
      <c r="Q78" s="732">
        <v>6.21</v>
      </c>
    </row>
    <row r="79" spans="1:17" ht="14.4" customHeight="1" x14ac:dyDescent="0.3">
      <c r="A79" s="726" t="s">
        <v>1623</v>
      </c>
      <c r="B79" s="727" t="s">
        <v>1424</v>
      </c>
      <c r="C79" s="727" t="s">
        <v>1428</v>
      </c>
      <c r="D79" s="727" t="s">
        <v>1578</v>
      </c>
      <c r="E79" s="727" t="s">
        <v>1579</v>
      </c>
      <c r="F79" s="731">
        <v>9022</v>
      </c>
      <c r="G79" s="731">
        <v>302688.09999999998</v>
      </c>
      <c r="H79" s="731">
        <v>1.4251660699206339</v>
      </c>
      <c r="I79" s="731">
        <v>33.549999999999997</v>
      </c>
      <c r="J79" s="731">
        <v>6434</v>
      </c>
      <c r="K79" s="731">
        <v>212387.94999999992</v>
      </c>
      <c r="L79" s="731">
        <v>1</v>
      </c>
      <c r="M79" s="731">
        <v>33.010250233136453</v>
      </c>
      <c r="N79" s="731">
        <v>3202</v>
      </c>
      <c r="O79" s="731">
        <v>108162.77</v>
      </c>
      <c r="P79" s="745">
        <v>0.5092698055610031</v>
      </c>
      <c r="Q79" s="732">
        <v>33.779753279200499</v>
      </c>
    </row>
    <row r="80" spans="1:17" ht="14.4" customHeight="1" x14ac:dyDescent="0.3">
      <c r="A80" s="726" t="s">
        <v>1623</v>
      </c>
      <c r="B80" s="727" t="s">
        <v>1424</v>
      </c>
      <c r="C80" s="727" t="s">
        <v>1428</v>
      </c>
      <c r="D80" s="727" t="s">
        <v>1473</v>
      </c>
      <c r="E80" s="727" t="s">
        <v>1474</v>
      </c>
      <c r="F80" s="731">
        <v>30</v>
      </c>
      <c r="G80" s="731">
        <v>607.20000000000005</v>
      </c>
      <c r="H80" s="731">
        <v>0.2012928891098956</v>
      </c>
      <c r="I80" s="731">
        <v>20.240000000000002</v>
      </c>
      <c r="J80" s="731">
        <v>150</v>
      </c>
      <c r="K80" s="731">
        <v>3016.5</v>
      </c>
      <c r="L80" s="731">
        <v>1</v>
      </c>
      <c r="M80" s="731">
        <v>20.11</v>
      </c>
      <c r="N80" s="731"/>
      <c r="O80" s="731"/>
      <c r="P80" s="745"/>
      <c r="Q80" s="732"/>
    </row>
    <row r="81" spans="1:17" ht="14.4" customHeight="1" x14ac:dyDescent="0.3">
      <c r="A81" s="726" t="s">
        <v>1623</v>
      </c>
      <c r="B81" s="727" t="s">
        <v>1424</v>
      </c>
      <c r="C81" s="727" t="s">
        <v>1428</v>
      </c>
      <c r="D81" s="727" t="s">
        <v>1479</v>
      </c>
      <c r="E81" s="727"/>
      <c r="F81" s="731">
        <v>1</v>
      </c>
      <c r="G81" s="731">
        <v>12406</v>
      </c>
      <c r="H81" s="731"/>
      <c r="I81" s="731">
        <v>12406</v>
      </c>
      <c r="J81" s="731"/>
      <c r="K81" s="731"/>
      <c r="L81" s="731"/>
      <c r="M81" s="731"/>
      <c r="N81" s="731"/>
      <c r="O81" s="731"/>
      <c r="P81" s="745"/>
      <c r="Q81" s="732"/>
    </row>
    <row r="82" spans="1:17" ht="14.4" customHeight="1" x14ac:dyDescent="0.3">
      <c r="A82" s="726" t="s">
        <v>1623</v>
      </c>
      <c r="B82" s="727" t="s">
        <v>1424</v>
      </c>
      <c r="C82" s="727" t="s">
        <v>1584</v>
      </c>
      <c r="D82" s="727" t="s">
        <v>1585</v>
      </c>
      <c r="E82" s="727" t="s">
        <v>1586</v>
      </c>
      <c r="F82" s="731">
        <v>22</v>
      </c>
      <c r="G82" s="731">
        <v>19455.039999999997</v>
      </c>
      <c r="H82" s="731"/>
      <c r="I82" s="731">
        <v>884.31999999999982</v>
      </c>
      <c r="J82" s="731"/>
      <c r="K82" s="731"/>
      <c r="L82" s="731"/>
      <c r="M82" s="731"/>
      <c r="N82" s="731"/>
      <c r="O82" s="731"/>
      <c r="P82" s="745"/>
      <c r="Q82" s="732"/>
    </row>
    <row r="83" spans="1:17" ht="14.4" customHeight="1" x14ac:dyDescent="0.3">
      <c r="A83" s="726" t="s">
        <v>1623</v>
      </c>
      <c r="B83" s="727" t="s">
        <v>1424</v>
      </c>
      <c r="C83" s="727" t="s">
        <v>1486</v>
      </c>
      <c r="D83" s="727" t="s">
        <v>1489</v>
      </c>
      <c r="E83" s="727" t="s">
        <v>1490</v>
      </c>
      <c r="F83" s="731">
        <v>3</v>
      </c>
      <c r="G83" s="731">
        <v>1272</v>
      </c>
      <c r="H83" s="731">
        <v>1.4356659142212189</v>
      </c>
      <c r="I83" s="731">
        <v>424</v>
      </c>
      <c r="J83" s="731">
        <v>2</v>
      </c>
      <c r="K83" s="731">
        <v>886</v>
      </c>
      <c r="L83" s="731">
        <v>1</v>
      </c>
      <c r="M83" s="731">
        <v>443</v>
      </c>
      <c r="N83" s="731">
        <v>3</v>
      </c>
      <c r="O83" s="731">
        <v>1332</v>
      </c>
      <c r="P83" s="745">
        <v>1.5033860045146727</v>
      </c>
      <c r="Q83" s="732">
        <v>444</v>
      </c>
    </row>
    <row r="84" spans="1:17" ht="14.4" customHeight="1" x14ac:dyDescent="0.3">
      <c r="A84" s="726" t="s">
        <v>1623</v>
      </c>
      <c r="B84" s="727" t="s">
        <v>1424</v>
      </c>
      <c r="C84" s="727" t="s">
        <v>1486</v>
      </c>
      <c r="D84" s="727" t="s">
        <v>1491</v>
      </c>
      <c r="E84" s="727" t="s">
        <v>1492</v>
      </c>
      <c r="F84" s="731">
        <v>1</v>
      </c>
      <c r="G84" s="731">
        <v>165</v>
      </c>
      <c r="H84" s="731"/>
      <c r="I84" s="731">
        <v>165</v>
      </c>
      <c r="J84" s="731"/>
      <c r="K84" s="731"/>
      <c r="L84" s="731"/>
      <c r="M84" s="731"/>
      <c r="N84" s="731"/>
      <c r="O84" s="731"/>
      <c r="P84" s="745"/>
      <c r="Q84" s="732"/>
    </row>
    <row r="85" spans="1:17" ht="14.4" customHeight="1" x14ac:dyDescent="0.3">
      <c r="A85" s="726" t="s">
        <v>1623</v>
      </c>
      <c r="B85" s="727" t="s">
        <v>1424</v>
      </c>
      <c r="C85" s="727" t="s">
        <v>1486</v>
      </c>
      <c r="D85" s="727" t="s">
        <v>1495</v>
      </c>
      <c r="E85" s="727" t="s">
        <v>1496</v>
      </c>
      <c r="F85" s="731"/>
      <c r="G85" s="731"/>
      <c r="H85" s="731"/>
      <c r="I85" s="731"/>
      <c r="J85" s="731">
        <v>2</v>
      </c>
      <c r="K85" s="731">
        <v>636</v>
      </c>
      <c r="L85" s="731">
        <v>1</v>
      </c>
      <c r="M85" s="731">
        <v>318</v>
      </c>
      <c r="N85" s="731"/>
      <c r="O85" s="731"/>
      <c r="P85" s="745"/>
      <c r="Q85" s="732"/>
    </row>
    <row r="86" spans="1:17" ht="14.4" customHeight="1" x14ac:dyDescent="0.3">
      <c r="A86" s="726" t="s">
        <v>1623</v>
      </c>
      <c r="B86" s="727" t="s">
        <v>1424</v>
      </c>
      <c r="C86" s="727" t="s">
        <v>1486</v>
      </c>
      <c r="D86" s="727" t="s">
        <v>1500</v>
      </c>
      <c r="E86" s="727" t="s">
        <v>1501</v>
      </c>
      <c r="F86" s="731">
        <v>4</v>
      </c>
      <c r="G86" s="731">
        <v>7900</v>
      </c>
      <c r="H86" s="731">
        <v>0.77526987242394507</v>
      </c>
      <c r="I86" s="731">
        <v>1975</v>
      </c>
      <c r="J86" s="731">
        <v>5</v>
      </c>
      <c r="K86" s="731">
        <v>10190</v>
      </c>
      <c r="L86" s="731">
        <v>1</v>
      </c>
      <c r="M86" s="731">
        <v>2038</v>
      </c>
      <c r="N86" s="731">
        <v>4</v>
      </c>
      <c r="O86" s="731">
        <v>8156</v>
      </c>
      <c r="P86" s="745">
        <v>0.80039254170755647</v>
      </c>
      <c r="Q86" s="732">
        <v>2039</v>
      </c>
    </row>
    <row r="87" spans="1:17" ht="14.4" customHeight="1" x14ac:dyDescent="0.3">
      <c r="A87" s="726" t="s">
        <v>1623</v>
      </c>
      <c r="B87" s="727" t="s">
        <v>1424</v>
      </c>
      <c r="C87" s="727" t="s">
        <v>1486</v>
      </c>
      <c r="D87" s="727" t="s">
        <v>1502</v>
      </c>
      <c r="E87" s="727" t="s">
        <v>1503</v>
      </c>
      <c r="F87" s="731"/>
      <c r="G87" s="731"/>
      <c r="H87" s="731"/>
      <c r="I87" s="731"/>
      <c r="J87" s="731"/>
      <c r="K87" s="731"/>
      <c r="L87" s="731"/>
      <c r="M87" s="731"/>
      <c r="N87" s="731">
        <v>1</v>
      </c>
      <c r="O87" s="731">
        <v>3059</v>
      </c>
      <c r="P87" s="745"/>
      <c r="Q87" s="732">
        <v>3059</v>
      </c>
    </row>
    <row r="88" spans="1:17" ht="14.4" customHeight="1" x14ac:dyDescent="0.3">
      <c r="A88" s="726" t="s">
        <v>1623</v>
      </c>
      <c r="B88" s="727" t="s">
        <v>1424</v>
      </c>
      <c r="C88" s="727" t="s">
        <v>1486</v>
      </c>
      <c r="D88" s="727" t="s">
        <v>1504</v>
      </c>
      <c r="E88" s="727" t="s">
        <v>1505</v>
      </c>
      <c r="F88" s="731">
        <v>5</v>
      </c>
      <c r="G88" s="731">
        <v>3215</v>
      </c>
      <c r="H88" s="731">
        <v>1.6091091091091092</v>
      </c>
      <c r="I88" s="731">
        <v>643</v>
      </c>
      <c r="J88" s="731">
        <v>3</v>
      </c>
      <c r="K88" s="731">
        <v>1998</v>
      </c>
      <c r="L88" s="731">
        <v>1</v>
      </c>
      <c r="M88" s="731">
        <v>666</v>
      </c>
      <c r="N88" s="731">
        <v>1</v>
      </c>
      <c r="O88" s="731">
        <v>667</v>
      </c>
      <c r="P88" s="745">
        <v>0.33383383383383386</v>
      </c>
      <c r="Q88" s="732">
        <v>667</v>
      </c>
    </row>
    <row r="89" spans="1:17" ht="14.4" customHeight="1" x14ac:dyDescent="0.3">
      <c r="A89" s="726" t="s">
        <v>1623</v>
      </c>
      <c r="B89" s="727" t="s">
        <v>1424</v>
      </c>
      <c r="C89" s="727" t="s">
        <v>1486</v>
      </c>
      <c r="D89" s="727" t="s">
        <v>1510</v>
      </c>
      <c r="E89" s="727" t="s">
        <v>1511</v>
      </c>
      <c r="F89" s="731"/>
      <c r="G89" s="731"/>
      <c r="H89" s="731"/>
      <c r="I89" s="731"/>
      <c r="J89" s="731">
        <v>2</v>
      </c>
      <c r="K89" s="731">
        <v>3824</v>
      </c>
      <c r="L89" s="731">
        <v>1</v>
      </c>
      <c r="M89" s="731">
        <v>1912</v>
      </c>
      <c r="N89" s="731">
        <v>1</v>
      </c>
      <c r="O89" s="731">
        <v>1912</v>
      </c>
      <c r="P89" s="745">
        <v>0.5</v>
      </c>
      <c r="Q89" s="732">
        <v>1912</v>
      </c>
    </row>
    <row r="90" spans="1:17" ht="14.4" customHeight="1" x14ac:dyDescent="0.3">
      <c r="A90" s="726" t="s">
        <v>1623</v>
      </c>
      <c r="B90" s="727" t="s">
        <v>1424</v>
      </c>
      <c r="C90" s="727" t="s">
        <v>1486</v>
      </c>
      <c r="D90" s="727" t="s">
        <v>1514</v>
      </c>
      <c r="E90" s="727" t="s">
        <v>1515</v>
      </c>
      <c r="F90" s="731">
        <v>8</v>
      </c>
      <c r="G90" s="731">
        <v>9416</v>
      </c>
      <c r="H90" s="731">
        <v>1.9406430338004947</v>
      </c>
      <c r="I90" s="731">
        <v>1177</v>
      </c>
      <c r="J90" s="731">
        <v>4</v>
      </c>
      <c r="K90" s="731">
        <v>4852</v>
      </c>
      <c r="L90" s="731">
        <v>1</v>
      </c>
      <c r="M90" s="731">
        <v>1213</v>
      </c>
      <c r="N90" s="731">
        <v>4</v>
      </c>
      <c r="O90" s="731">
        <v>4852</v>
      </c>
      <c r="P90" s="745">
        <v>1</v>
      </c>
      <c r="Q90" s="732">
        <v>1213</v>
      </c>
    </row>
    <row r="91" spans="1:17" ht="14.4" customHeight="1" x14ac:dyDescent="0.3">
      <c r="A91" s="726" t="s">
        <v>1623</v>
      </c>
      <c r="B91" s="727" t="s">
        <v>1424</v>
      </c>
      <c r="C91" s="727" t="s">
        <v>1486</v>
      </c>
      <c r="D91" s="727" t="s">
        <v>1518</v>
      </c>
      <c r="E91" s="727" t="s">
        <v>1519</v>
      </c>
      <c r="F91" s="731">
        <v>25</v>
      </c>
      <c r="G91" s="731">
        <v>16450</v>
      </c>
      <c r="H91" s="731">
        <v>0.86270190895741561</v>
      </c>
      <c r="I91" s="731">
        <v>658</v>
      </c>
      <c r="J91" s="731">
        <v>28</v>
      </c>
      <c r="K91" s="731">
        <v>19068</v>
      </c>
      <c r="L91" s="731">
        <v>1</v>
      </c>
      <c r="M91" s="731">
        <v>681</v>
      </c>
      <c r="N91" s="731">
        <v>23</v>
      </c>
      <c r="O91" s="731">
        <v>15686</v>
      </c>
      <c r="P91" s="745">
        <v>0.82263478078456054</v>
      </c>
      <c r="Q91" s="732">
        <v>682</v>
      </c>
    </row>
    <row r="92" spans="1:17" ht="14.4" customHeight="1" x14ac:dyDescent="0.3">
      <c r="A92" s="726" t="s">
        <v>1623</v>
      </c>
      <c r="B92" s="727" t="s">
        <v>1424</v>
      </c>
      <c r="C92" s="727" t="s">
        <v>1486</v>
      </c>
      <c r="D92" s="727" t="s">
        <v>1520</v>
      </c>
      <c r="E92" s="727" t="s">
        <v>1521</v>
      </c>
      <c r="F92" s="731"/>
      <c r="G92" s="731"/>
      <c r="H92" s="731"/>
      <c r="I92" s="731"/>
      <c r="J92" s="731">
        <v>1</v>
      </c>
      <c r="K92" s="731">
        <v>716</v>
      </c>
      <c r="L92" s="731">
        <v>1</v>
      </c>
      <c r="M92" s="731">
        <v>716</v>
      </c>
      <c r="N92" s="731"/>
      <c r="O92" s="731"/>
      <c r="P92" s="745"/>
      <c r="Q92" s="732"/>
    </row>
    <row r="93" spans="1:17" ht="14.4" customHeight="1" x14ac:dyDescent="0.3">
      <c r="A93" s="726" t="s">
        <v>1623</v>
      </c>
      <c r="B93" s="727" t="s">
        <v>1424</v>
      </c>
      <c r="C93" s="727" t="s">
        <v>1486</v>
      </c>
      <c r="D93" s="727" t="s">
        <v>1522</v>
      </c>
      <c r="E93" s="727" t="s">
        <v>1523</v>
      </c>
      <c r="F93" s="731">
        <v>1</v>
      </c>
      <c r="G93" s="731">
        <v>2543</v>
      </c>
      <c r="H93" s="731"/>
      <c r="I93" s="731">
        <v>2543</v>
      </c>
      <c r="J93" s="731"/>
      <c r="K93" s="731"/>
      <c r="L93" s="731"/>
      <c r="M93" s="731"/>
      <c r="N93" s="731">
        <v>1</v>
      </c>
      <c r="O93" s="731">
        <v>2638</v>
      </c>
      <c r="P93" s="745"/>
      <c r="Q93" s="732">
        <v>2638</v>
      </c>
    </row>
    <row r="94" spans="1:17" ht="14.4" customHeight="1" x14ac:dyDescent="0.3">
      <c r="A94" s="726" t="s">
        <v>1623</v>
      </c>
      <c r="B94" s="727" t="s">
        <v>1424</v>
      </c>
      <c r="C94" s="727" t="s">
        <v>1486</v>
      </c>
      <c r="D94" s="727" t="s">
        <v>1524</v>
      </c>
      <c r="E94" s="727" t="s">
        <v>1525</v>
      </c>
      <c r="F94" s="731">
        <v>108</v>
      </c>
      <c r="G94" s="731">
        <v>190296</v>
      </c>
      <c r="H94" s="731">
        <v>1.3198959597711115</v>
      </c>
      <c r="I94" s="731">
        <v>1762</v>
      </c>
      <c r="J94" s="731">
        <v>79</v>
      </c>
      <c r="K94" s="731">
        <v>144175</v>
      </c>
      <c r="L94" s="731">
        <v>1</v>
      </c>
      <c r="M94" s="731">
        <v>1825</v>
      </c>
      <c r="N94" s="731">
        <v>102</v>
      </c>
      <c r="O94" s="731">
        <v>186150</v>
      </c>
      <c r="P94" s="745">
        <v>1.2911392405063291</v>
      </c>
      <c r="Q94" s="732">
        <v>1825</v>
      </c>
    </row>
    <row r="95" spans="1:17" ht="14.4" customHeight="1" x14ac:dyDescent="0.3">
      <c r="A95" s="726" t="s">
        <v>1623</v>
      </c>
      <c r="B95" s="727" t="s">
        <v>1424</v>
      </c>
      <c r="C95" s="727" t="s">
        <v>1486</v>
      </c>
      <c r="D95" s="727" t="s">
        <v>1526</v>
      </c>
      <c r="E95" s="727" t="s">
        <v>1527</v>
      </c>
      <c r="F95" s="731">
        <v>20</v>
      </c>
      <c r="G95" s="731">
        <v>8260</v>
      </c>
      <c r="H95" s="731">
        <v>0.91686091686091686</v>
      </c>
      <c r="I95" s="731">
        <v>413</v>
      </c>
      <c r="J95" s="731">
        <v>21</v>
      </c>
      <c r="K95" s="731">
        <v>9009</v>
      </c>
      <c r="L95" s="731">
        <v>1</v>
      </c>
      <c r="M95" s="731">
        <v>429</v>
      </c>
      <c r="N95" s="731">
        <v>29</v>
      </c>
      <c r="O95" s="731">
        <v>12441</v>
      </c>
      <c r="P95" s="745">
        <v>1.3809523809523809</v>
      </c>
      <c r="Q95" s="732">
        <v>429</v>
      </c>
    </row>
    <row r="96" spans="1:17" ht="14.4" customHeight="1" x14ac:dyDescent="0.3">
      <c r="A96" s="726" t="s">
        <v>1623</v>
      </c>
      <c r="B96" s="727" t="s">
        <v>1424</v>
      </c>
      <c r="C96" s="727" t="s">
        <v>1486</v>
      </c>
      <c r="D96" s="727" t="s">
        <v>1589</v>
      </c>
      <c r="E96" s="727" t="s">
        <v>1590</v>
      </c>
      <c r="F96" s="731">
        <v>22</v>
      </c>
      <c r="G96" s="731">
        <v>315480</v>
      </c>
      <c r="H96" s="731">
        <v>0.83647085025824852</v>
      </c>
      <c r="I96" s="731">
        <v>14340</v>
      </c>
      <c r="J96" s="731">
        <v>26</v>
      </c>
      <c r="K96" s="731">
        <v>377156</v>
      </c>
      <c r="L96" s="731">
        <v>1</v>
      </c>
      <c r="M96" s="731">
        <v>14506</v>
      </c>
      <c r="N96" s="731">
        <v>13</v>
      </c>
      <c r="O96" s="731">
        <v>188591</v>
      </c>
      <c r="P96" s="745">
        <v>0.5000344684957948</v>
      </c>
      <c r="Q96" s="732">
        <v>14507</v>
      </c>
    </row>
    <row r="97" spans="1:17" ht="14.4" customHeight="1" x14ac:dyDescent="0.3">
      <c r="A97" s="726" t="s">
        <v>1623</v>
      </c>
      <c r="B97" s="727" t="s">
        <v>1424</v>
      </c>
      <c r="C97" s="727" t="s">
        <v>1486</v>
      </c>
      <c r="D97" s="727" t="s">
        <v>1532</v>
      </c>
      <c r="E97" s="727" t="s">
        <v>1533</v>
      </c>
      <c r="F97" s="731">
        <v>1</v>
      </c>
      <c r="G97" s="731">
        <v>0</v>
      </c>
      <c r="H97" s="731"/>
      <c r="I97" s="731">
        <v>0</v>
      </c>
      <c r="J97" s="731"/>
      <c r="K97" s="731"/>
      <c r="L97" s="731"/>
      <c r="M97" s="731"/>
      <c r="N97" s="731"/>
      <c r="O97" s="731"/>
      <c r="P97" s="745"/>
      <c r="Q97" s="732"/>
    </row>
    <row r="98" spans="1:17" ht="14.4" customHeight="1" x14ac:dyDescent="0.3">
      <c r="A98" s="726" t="s">
        <v>1623</v>
      </c>
      <c r="B98" s="727" t="s">
        <v>1424</v>
      </c>
      <c r="C98" s="727" t="s">
        <v>1486</v>
      </c>
      <c r="D98" s="727" t="s">
        <v>1536</v>
      </c>
      <c r="E98" s="727" t="s">
        <v>1537</v>
      </c>
      <c r="F98" s="731">
        <v>4</v>
      </c>
      <c r="G98" s="731">
        <v>2344</v>
      </c>
      <c r="H98" s="731">
        <v>1.2829775588396277</v>
      </c>
      <c r="I98" s="731">
        <v>586</v>
      </c>
      <c r="J98" s="731">
        <v>3</v>
      </c>
      <c r="K98" s="731">
        <v>1827</v>
      </c>
      <c r="L98" s="731">
        <v>1</v>
      </c>
      <c r="M98" s="731">
        <v>609</v>
      </c>
      <c r="N98" s="731">
        <v>8</v>
      </c>
      <c r="O98" s="731">
        <v>4880</v>
      </c>
      <c r="P98" s="745">
        <v>2.6710454296661195</v>
      </c>
      <c r="Q98" s="732">
        <v>610</v>
      </c>
    </row>
    <row r="99" spans="1:17" ht="14.4" customHeight="1" x14ac:dyDescent="0.3">
      <c r="A99" s="726" t="s">
        <v>1623</v>
      </c>
      <c r="B99" s="727" t="s">
        <v>1424</v>
      </c>
      <c r="C99" s="727" t="s">
        <v>1486</v>
      </c>
      <c r="D99" s="727" t="s">
        <v>1540</v>
      </c>
      <c r="E99" s="727" t="s">
        <v>1541</v>
      </c>
      <c r="F99" s="731">
        <v>3</v>
      </c>
      <c r="G99" s="731">
        <v>1263</v>
      </c>
      <c r="H99" s="731">
        <v>1.4450800915331807</v>
      </c>
      <c r="I99" s="731">
        <v>421</v>
      </c>
      <c r="J99" s="731">
        <v>2</v>
      </c>
      <c r="K99" s="731">
        <v>874</v>
      </c>
      <c r="L99" s="731">
        <v>1</v>
      </c>
      <c r="M99" s="731">
        <v>437</v>
      </c>
      <c r="N99" s="731"/>
      <c r="O99" s="731"/>
      <c r="P99" s="745"/>
      <c r="Q99" s="732"/>
    </row>
    <row r="100" spans="1:17" ht="14.4" customHeight="1" x14ac:dyDescent="0.3">
      <c r="A100" s="726" t="s">
        <v>1623</v>
      </c>
      <c r="B100" s="727" t="s">
        <v>1424</v>
      </c>
      <c r="C100" s="727" t="s">
        <v>1486</v>
      </c>
      <c r="D100" s="727" t="s">
        <v>1542</v>
      </c>
      <c r="E100" s="727" t="s">
        <v>1543</v>
      </c>
      <c r="F100" s="731"/>
      <c r="G100" s="731"/>
      <c r="H100" s="731"/>
      <c r="I100" s="731"/>
      <c r="J100" s="731"/>
      <c r="K100" s="731"/>
      <c r="L100" s="731"/>
      <c r="M100" s="731"/>
      <c r="N100" s="731">
        <v>0</v>
      </c>
      <c r="O100" s="731">
        <v>0</v>
      </c>
      <c r="P100" s="745"/>
      <c r="Q100" s="732"/>
    </row>
    <row r="101" spans="1:17" ht="14.4" customHeight="1" x14ac:dyDescent="0.3">
      <c r="A101" s="726" t="s">
        <v>1623</v>
      </c>
      <c r="B101" s="727" t="s">
        <v>1424</v>
      </c>
      <c r="C101" s="727" t="s">
        <v>1486</v>
      </c>
      <c r="D101" s="727" t="s">
        <v>1544</v>
      </c>
      <c r="E101" s="727" t="s">
        <v>1545</v>
      </c>
      <c r="F101" s="731">
        <v>13</v>
      </c>
      <c r="G101" s="731">
        <v>16822</v>
      </c>
      <c r="H101" s="731">
        <v>1.7907174792420695</v>
      </c>
      <c r="I101" s="731">
        <v>1294</v>
      </c>
      <c r="J101" s="731">
        <v>7</v>
      </c>
      <c r="K101" s="731">
        <v>9394</v>
      </c>
      <c r="L101" s="731">
        <v>1</v>
      </c>
      <c r="M101" s="731">
        <v>1342</v>
      </c>
      <c r="N101" s="731">
        <v>8</v>
      </c>
      <c r="O101" s="731">
        <v>10736</v>
      </c>
      <c r="P101" s="745">
        <v>1.1428571428571428</v>
      </c>
      <c r="Q101" s="732">
        <v>1342</v>
      </c>
    </row>
    <row r="102" spans="1:17" ht="14.4" customHeight="1" x14ac:dyDescent="0.3">
      <c r="A102" s="726" t="s">
        <v>1623</v>
      </c>
      <c r="B102" s="727" t="s">
        <v>1424</v>
      </c>
      <c r="C102" s="727" t="s">
        <v>1486</v>
      </c>
      <c r="D102" s="727" t="s">
        <v>1546</v>
      </c>
      <c r="E102" s="727" t="s">
        <v>1547</v>
      </c>
      <c r="F102" s="731">
        <v>79</v>
      </c>
      <c r="G102" s="731">
        <v>38710</v>
      </c>
      <c r="H102" s="731">
        <v>1.3580550098231827</v>
      </c>
      <c r="I102" s="731">
        <v>490</v>
      </c>
      <c r="J102" s="731">
        <v>56</v>
      </c>
      <c r="K102" s="731">
        <v>28504</v>
      </c>
      <c r="L102" s="731">
        <v>1</v>
      </c>
      <c r="M102" s="731">
        <v>509</v>
      </c>
      <c r="N102" s="731">
        <v>49</v>
      </c>
      <c r="O102" s="731">
        <v>24941</v>
      </c>
      <c r="P102" s="745">
        <v>0.875</v>
      </c>
      <c r="Q102" s="732">
        <v>509</v>
      </c>
    </row>
    <row r="103" spans="1:17" ht="14.4" customHeight="1" x14ac:dyDescent="0.3">
      <c r="A103" s="726" t="s">
        <v>1623</v>
      </c>
      <c r="B103" s="727" t="s">
        <v>1424</v>
      </c>
      <c r="C103" s="727" t="s">
        <v>1486</v>
      </c>
      <c r="D103" s="727" t="s">
        <v>1548</v>
      </c>
      <c r="E103" s="727" t="s">
        <v>1549</v>
      </c>
      <c r="F103" s="731">
        <v>5</v>
      </c>
      <c r="G103" s="731">
        <v>11290</v>
      </c>
      <c r="H103" s="731">
        <v>2.4237870330613998</v>
      </c>
      <c r="I103" s="731">
        <v>2258</v>
      </c>
      <c r="J103" s="731">
        <v>2</v>
      </c>
      <c r="K103" s="731">
        <v>4658</v>
      </c>
      <c r="L103" s="731">
        <v>1</v>
      </c>
      <c r="M103" s="731">
        <v>2329</v>
      </c>
      <c r="N103" s="731">
        <v>2</v>
      </c>
      <c r="O103" s="731">
        <v>4660</v>
      </c>
      <c r="P103" s="745">
        <v>1.0004293688278232</v>
      </c>
      <c r="Q103" s="732">
        <v>2330</v>
      </c>
    </row>
    <row r="104" spans="1:17" ht="14.4" customHeight="1" x14ac:dyDescent="0.3">
      <c r="A104" s="726" t="s">
        <v>1623</v>
      </c>
      <c r="B104" s="727" t="s">
        <v>1424</v>
      </c>
      <c r="C104" s="727" t="s">
        <v>1486</v>
      </c>
      <c r="D104" s="727" t="s">
        <v>1550</v>
      </c>
      <c r="E104" s="727" t="s">
        <v>1551</v>
      </c>
      <c r="F104" s="731">
        <v>3</v>
      </c>
      <c r="G104" s="731">
        <v>7653</v>
      </c>
      <c r="H104" s="731">
        <v>2.8933837429111531</v>
      </c>
      <c r="I104" s="731">
        <v>2551</v>
      </c>
      <c r="J104" s="731">
        <v>1</v>
      </c>
      <c r="K104" s="731">
        <v>2645</v>
      </c>
      <c r="L104" s="731">
        <v>1</v>
      </c>
      <c r="M104" s="731">
        <v>2645</v>
      </c>
      <c r="N104" s="731"/>
      <c r="O104" s="731"/>
      <c r="P104" s="745"/>
      <c r="Q104" s="732"/>
    </row>
    <row r="105" spans="1:17" ht="14.4" customHeight="1" x14ac:dyDescent="0.3">
      <c r="A105" s="726" t="s">
        <v>1623</v>
      </c>
      <c r="B105" s="727" t="s">
        <v>1424</v>
      </c>
      <c r="C105" s="727" t="s">
        <v>1486</v>
      </c>
      <c r="D105" s="727" t="s">
        <v>1566</v>
      </c>
      <c r="E105" s="727" t="s">
        <v>1567</v>
      </c>
      <c r="F105" s="731"/>
      <c r="G105" s="731"/>
      <c r="H105" s="731"/>
      <c r="I105" s="731"/>
      <c r="J105" s="731">
        <v>2</v>
      </c>
      <c r="K105" s="731">
        <v>1436</v>
      </c>
      <c r="L105" s="731">
        <v>1</v>
      </c>
      <c r="M105" s="731">
        <v>718</v>
      </c>
      <c r="N105" s="731">
        <v>2</v>
      </c>
      <c r="O105" s="731">
        <v>1438</v>
      </c>
      <c r="P105" s="745">
        <v>1.0013927576601671</v>
      </c>
      <c r="Q105" s="732">
        <v>719</v>
      </c>
    </row>
    <row r="106" spans="1:17" ht="14.4" customHeight="1" x14ac:dyDescent="0.3">
      <c r="A106" s="726" t="s">
        <v>1623</v>
      </c>
      <c r="B106" s="727" t="s">
        <v>1424</v>
      </c>
      <c r="C106" s="727" t="s">
        <v>1486</v>
      </c>
      <c r="D106" s="727" t="s">
        <v>1570</v>
      </c>
      <c r="E106" s="727" t="s">
        <v>1571</v>
      </c>
      <c r="F106" s="731">
        <v>1</v>
      </c>
      <c r="G106" s="731">
        <v>1672</v>
      </c>
      <c r="H106" s="731">
        <v>0.96368876080691646</v>
      </c>
      <c r="I106" s="731">
        <v>1672</v>
      </c>
      <c r="J106" s="731">
        <v>1</v>
      </c>
      <c r="K106" s="731">
        <v>1735</v>
      </c>
      <c r="L106" s="731">
        <v>1</v>
      </c>
      <c r="M106" s="731">
        <v>1735</v>
      </c>
      <c r="N106" s="731">
        <v>1</v>
      </c>
      <c r="O106" s="731">
        <v>1735</v>
      </c>
      <c r="P106" s="745">
        <v>1</v>
      </c>
      <c r="Q106" s="732">
        <v>1735</v>
      </c>
    </row>
    <row r="107" spans="1:17" ht="14.4" customHeight="1" x14ac:dyDescent="0.3">
      <c r="A107" s="726" t="s">
        <v>1624</v>
      </c>
      <c r="B107" s="727" t="s">
        <v>1424</v>
      </c>
      <c r="C107" s="727" t="s">
        <v>1425</v>
      </c>
      <c r="D107" s="727" t="s">
        <v>1576</v>
      </c>
      <c r="E107" s="727" t="s">
        <v>708</v>
      </c>
      <c r="F107" s="731">
        <v>4.05</v>
      </c>
      <c r="G107" s="731">
        <v>7171.7399999999989</v>
      </c>
      <c r="H107" s="731">
        <v>1.2857142857142856</v>
      </c>
      <c r="I107" s="731">
        <v>1770.7999999999997</v>
      </c>
      <c r="J107" s="731">
        <v>3.15</v>
      </c>
      <c r="K107" s="731">
        <v>5578.0199999999995</v>
      </c>
      <c r="L107" s="731">
        <v>1</v>
      </c>
      <c r="M107" s="731">
        <v>1770.8</v>
      </c>
      <c r="N107" s="731">
        <v>1.2999999999999998</v>
      </c>
      <c r="O107" s="731">
        <v>2364.75</v>
      </c>
      <c r="P107" s="745">
        <v>0.42394075317047986</v>
      </c>
      <c r="Q107" s="732">
        <v>1819.0384615384619</v>
      </c>
    </row>
    <row r="108" spans="1:17" ht="14.4" customHeight="1" x14ac:dyDescent="0.3">
      <c r="A108" s="726" t="s">
        <v>1624</v>
      </c>
      <c r="B108" s="727" t="s">
        <v>1424</v>
      </c>
      <c r="C108" s="727" t="s">
        <v>1425</v>
      </c>
      <c r="D108" s="727" t="s">
        <v>1577</v>
      </c>
      <c r="E108" s="727" t="s">
        <v>706</v>
      </c>
      <c r="F108" s="731">
        <v>0.1</v>
      </c>
      <c r="G108" s="731">
        <v>90.38</v>
      </c>
      <c r="H108" s="731">
        <v>2</v>
      </c>
      <c r="I108" s="731">
        <v>903.8</v>
      </c>
      <c r="J108" s="731">
        <v>0.05</v>
      </c>
      <c r="K108" s="731">
        <v>45.19</v>
      </c>
      <c r="L108" s="731">
        <v>1</v>
      </c>
      <c r="M108" s="731">
        <v>903.8</v>
      </c>
      <c r="N108" s="731"/>
      <c r="O108" s="731"/>
      <c r="P108" s="745"/>
      <c r="Q108" s="732"/>
    </row>
    <row r="109" spans="1:17" ht="14.4" customHeight="1" x14ac:dyDescent="0.3">
      <c r="A109" s="726" t="s">
        <v>1624</v>
      </c>
      <c r="B109" s="727" t="s">
        <v>1424</v>
      </c>
      <c r="C109" s="727" t="s">
        <v>1428</v>
      </c>
      <c r="D109" s="727" t="s">
        <v>1439</v>
      </c>
      <c r="E109" s="727" t="s">
        <v>1440</v>
      </c>
      <c r="F109" s="731">
        <v>1737</v>
      </c>
      <c r="G109" s="731">
        <v>10144.08</v>
      </c>
      <c r="H109" s="731">
        <v>1.9440775478445518</v>
      </c>
      <c r="I109" s="731">
        <v>5.84</v>
      </c>
      <c r="J109" s="731">
        <v>854</v>
      </c>
      <c r="K109" s="731">
        <v>5217.9399999999996</v>
      </c>
      <c r="L109" s="731">
        <v>1</v>
      </c>
      <c r="M109" s="731">
        <v>6.1099999999999994</v>
      </c>
      <c r="N109" s="731"/>
      <c r="O109" s="731"/>
      <c r="P109" s="745"/>
      <c r="Q109" s="732"/>
    </row>
    <row r="110" spans="1:17" ht="14.4" customHeight="1" x14ac:dyDescent="0.3">
      <c r="A110" s="726" t="s">
        <v>1624</v>
      </c>
      <c r="B110" s="727" t="s">
        <v>1424</v>
      </c>
      <c r="C110" s="727" t="s">
        <v>1428</v>
      </c>
      <c r="D110" s="727" t="s">
        <v>1453</v>
      </c>
      <c r="E110" s="727" t="s">
        <v>1454</v>
      </c>
      <c r="F110" s="731">
        <v>515</v>
      </c>
      <c r="G110" s="731">
        <v>10269.1</v>
      </c>
      <c r="H110" s="731"/>
      <c r="I110" s="731">
        <v>19.940000000000001</v>
      </c>
      <c r="J110" s="731"/>
      <c r="K110" s="731"/>
      <c r="L110" s="731"/>
      <c r="M110" s="731"/>
      <c r="N110" s="731"/>
      <c r="O110" s="731"/>
      <c r="P110" s="745"/>
      <c r="Q110" s="732"/>
    </row>
    <row r="111" spans="1:17" ht="14.4" customHeight="1" x14ac:dyDescent="0.3">
      <c r="A111" s="726" t="s">
        <v>1624</v>
      </c>
      <c r="B111" s="727" t="s">
        <v>1424</v>
      </c>
      <c r="C111" s="727" t="s">
        <v>1428</v>
      </c>
      <c r="D111" s="727" t="s">
        <v>1463</v>
      </c>
      <c r="E111" s="727" t="s">
        <v>1464</v>
      </c>
      <c r="F111" s="731"/>
      <c r="G111" s="731"/>
      <c r="H111" s="731"/>
      <c r="I111" s="731"/>
      <c r="J111" s="731">
        <v>640</v>
      </c>
      <c r="K111" s="731">
        <v>2656</v>
      </c>
      <c r="L111" s="731">
        <v>1</v>
      </c>
      <c r="M111" s="731">
        <v>4.1500000000000004</v>
      </c>
      <c r="N111" s="731">
        <v>641</v>
      </c>
      <c r="O111" s="731">
        <v>2416.5700000000002</v>
      </c>
      <c r="P111" s="745">
        <v>0.90985316265060245</v>
      </c>
      <c r="Q111" s="732">
        <v>3.7700000000000005</v>
      </c>
    </row>
    <row r="112" spans="1:17" ht="14.4" customHeight="1" x14ac:dyDescent="0.3">
      <c r="A112" s="726" t="s">
        <v>1624</v>
      </c>
      <c r="B112" s="727" t="s">
        <v>1424</v>
      </c>
      <c r="C112" s="727" t="s">
        <v>1428</v>
      </c>
      <c r="D112" s="727" t="s">
        <v>1578</v>
      </c>
      <c r="E112" s="727" t="s">
        <v>1579</v>
      </c>
      <c r="F112" s="731">
        <v>3599</v>
      </c>
      <c r="G112" s="731">
        <v>120746.45000000001</v>
      </c>
      <c r="H112" s="731">
        <v>1.8845311109727261</v>
      </c>
      <c r="I112" s="731">
        <v>33.550000000000004</v>
      </c>
      <c r="J112" s="731">
        <v>1941</v>
      </c>
      <c r="K112" s="731">
        <v>64072.41</v>
      </c>
      <c r="L112" s="731">
        <v>1</v>
      </c>
      <c r="M112" s="731">
        <v>33.010000000000005</v>
      </c>
      <c r="N112" s="731">
        <v>1129</v>
      </c>
      <c r="O112" s="731">
        <v>37771.770000000004</v>
      </c>
      <c r="P112" s="745">
        <v>0.58951692311870274</v>
      </c>
      <c r="Q112" s="732">
        <v>33.455952170062005</v>
      </c>
    </row>
    <row r="113" spans="1:17" ht="14.4" customHeight="1" x14ac:dyDescent="0.3">
      <c r="A113" s="726" t="s">
        <v>1624</v>
      </c>
      <c r="B113" s="727" t="s">
        <v>1424</v>
      </c>
      <c r="C113" s="727" t="s">
        <v>1428</v>
      </c>
      <c r="D113" s="727" t="s">
        <v>1473</v>
      </c>
      <c r="E113" s="727" t="s">
        <v>1474</v>
      </c>
      <c r="F113" s="731">
        <v>21840</v>
      </c>
      <c r="G113" s="731">
        <v>442041.59999999998</v>
      </c>
      <c r="H113" s="731">
        <v>2.5648542435349415</v>
      </c>
      <c r="I113" s="731">
        <v>20.239999999999998</v>
      </c>
      <c r="J113" s="731">
        <v>8570</v>
      </c>
      <c r="K113" s="731">
        <v>172345.7</v>
      </c>
      <c r="L113" s="731">
        <v>1</v>
      </c>
      <c r="M113" s="731">
        <v>20.110350058343059</v>
      </c>
      <c r="N113" s="731">
        <v>4220</v>
      </c>
      <c r="O113" s="731">
        <v>85290.9</v>
      </c>
      <c r="P113" s="745">
        <v>0.49488266896127953</v>
      </c>
      <c r="Q113" s="732">
        <v>20.211113744075828</v>
      </c>
    </row>
    <row r="114" spans="1:17" ht="14.4" customHeight="1" x14ac:dyDescent="0.3">
      <c r="A114" s="726" t="s">
        <v>1624</v>
      </c>
      <c r="B114" s="727" t="s">
        <v>1424</v>
      </c>
      <c r="C114" s="727" t="s">
        <v>1428</v>
      </c>
      <c r="D114" s="727" t="s">
        <v>1582</v>
      </c>
      <c r="E114" s="727" t="s">
        <v>1583</v>
      </c>
      <c r="F114" s="731"/>
      <c r="G114" s="731"/>
      <c r="H114" s="731"/>
      <c r="I114" s="731"/>
      <c r="J114" s="731"/>
      <c r="K114" s="731"/>
      <c r="L114" s="731"/>
      <c r="M114" s="731"/>
      <c r="N114" s="731">
        <v>116</v>
      </c>
      <c r="O114" s="731">
        <v>6625.92</v>
      </c>
      <c r="P114" s="745"/>
      <c r="Q114" s="732">
        <v>57.12</v>
      </c>
    </row>
    <row r="115" spans="1:17" ht="14.4" customHeight="1" x14ac:dyDescent="0.3">
      <c r="A115" s="726" t="s">
        <v>1624</v>
      </c>
      <c r="B115" s="727" t="s">
        <v>1424</v>
      </c>
      <c r="C115" s="727" t="s">
        <v>1584</v>
      </c>
      <c r="D115" s="727" t="s">
        <v>1585</v>
      </c>
      <c r="E115" s="727" t="s">
        <v>1586</v>
      </c>
      <c r="F115" s="731">
        <v>9</v>
      </c>
      <c r="G115" s="731">
        <v>7958.8799999999992</v>
      </c>
      <c r="H115" s="731"/>
      <c r="I115" s="731">
        <v>884.31999999999994</v>
      </c>
      <c r="J115" s="731"/>
      <c r="K115" s="731"/>
      <c r="L115" s="731"/>
      <c r="M115" s="731"/>
      <c r="N115" s="731"/>
      <c r="O115" s="731"/>
      <c r="P115" s="745"/>
      <c r="Q115" s="732"/>
    </row>
    <row r="116" spans="1:17" ht="14.4" customHeight="1" x14ac:dyDescent="0.3">
      <c r="A116" s="726" t="s">
        <v>1624</v>
      </c>
      <c r="B116" s="727" t="s">
        <v>1424</v>
      </c>
      <c r="C116" s="727" t="s">
        <v>1486</v>
      </c>
      <c r="D116" s="727" t="s">
        <v>1489</v>
      </c>
      <c r="E116" s="727" t="s">
        <v>1490</v>
      </c>
      <c r="F116" s="731">
        <v>1</v>
      </c>
      <c r="G116" s="731">
        <v>424</v>
      </c>
      <c r="H116" s="731"/>
      <c r="I116" s="731">
        <v>424</v>
      </c>
      <c r="J116" s="731"/>
      <c r="K116" s="731"/>
      <c r="L116" s="731"/>
      <c r="M116" s="731"/>
      <c r="N116" s="731"/>
      <c r="O116" s="731"/>
      <c r="P116" s="745"/>
      <c r="Q116" s="732"/>
    </row>
    <row r="117" spans="1:17" ht="14.4" customHeight="1" x14ac:dyDescent="0.3">
      <c r="A117" s="726" t="s">
        <v>1624</v>
      </c>
      <c r="B117" s="727" t="s">
        <v>1424</v>
      </c>
      <c r="C117" s="727" t="s">
        <v>1486</v>
      </c>
      <c r="D117" s="727" t="s">
        <v>1520</v>
      </c>
      <c r="E117" s="727" t="s">
        <v>1521</v>
      </c>
      <c r="F117" s="731">
        <v>2</v>
      </c>
      <c r="G117" s="731">
        <v>1378</v>
      </c>
      <c r="H117" s="731"/>
      <c r="I117" s="731">
        <v>689</v>
      </c>
      <c r="J117" s="731"/>
      <c r="K117" s="731"/>
      <c r="L117" s="731"/>
      <c r="M117" s="731"/>
      <c r="N117" s="731">
        <v>1</v>
      </c>
      <c r="O117" s="731">
        <v>717</v>
      </c>
      <c r="P117" s="745"/>
      <c r="Q117" s="732">
        <v>717</v>
      </c>
    </row>
    <row r="118" spans="1:17" ht="14.4" customHeight="1" x14ac:dyDescent="0.3">
      <c r="A118" s="726" t="s">
        <v>1624</v>
      </c>
      <c r="B118" s="727" t="s">
        <v>1424</v>
      </c>
      <c r="C118" s="727" t="s">
        <v>1486</v>
      </c>
      <c r="D118" s="727" t="s">
        <v>1524</v>
      </c>
      <c r="E118" s="727" t="s">
        <v>1525</v>
      </c>
      <c r="F118" s="731">
        <v>5</v>
      </c>
      <c r="G118" s="731">
        <v>8810</v>
      </c>
      <c r="H118" s="731">
        <v>0.96547945205479457</v>
      </c>
      <c r="I118" s="731">
        <v>1762</v>
      </c>
      <c r="J118" s="731">
        <v>5</v>
      </c>
      <c r="K118" s="731">
        <v>9125</v>
      </c>
      <c r="L118" s="731">
        <v>1</v>
      </c>
      <c r="M118" s="731">
        <v>1825</v>
      </c>
      <c r="N118" s="731">
        <v>2</v>
      </c>
      <c r="O118" s="731">
        <v>3650</v>
      </c>
      <c r="P118" s="745">
        <v>0.4</v>
      </c>
      <c r="Q118" s="732">
        <v>1825</v>
      </c>
    </row>
    <row r="119" spans="1:17" ht="14.4" customHeight="1" x14ac:dyDescent="0.3">
      <c r="A119" s="726" t="s">
        <v>1624</v>
      </c>
      <c r="B119" s="727" t="s">
        <v>1424</v>
      </c>
      <c r="C119" s="727" t="s">
        <v>1486</v>
      </c>
      <c r="D119" s="727" t="s">
        <v>1526</v>
      </c>
      <c r="E119" s="727" t="s">
        <v>1527</v>
      </c>
      <c r="F119" s="731">
        <v>2</v>
      </c>
      <c r="G119" s="731">
        <v>826</v>
      </c>
      <c r="H119" s="731">
        <v>1.9254079254079255</v>
      </c>
      <c r="I119" s="731">
        <v>413</v>
      </c>
      <c r="J119" s="731">
        <v>1</v>
      </c>
      <c r="K119" s="731">
        <v>429</v>
      </c>
      <c r="L119" s="731">
        <v>1</v>
      </c>
      <c r="M119" s="731">
        <v>429</v>
      </c>
      <c r="N119" s="731"/>
      <c r="O119" s="731"/>
      <c r="P119" s="745"/>
      <c r="Q119" s="732"/>
    </row>
    <row r="120" spans="1:17" ht="14.4" customHeight="1" x14ac:dyDescent="0.3">
      <c r="A120" s="726" t="s">
        <v>1624</v>
      </c>
      <c r="B120" s="727" t="s">
        <v>1424</v>
      </c>
      <c r="C120" s="727" t="s">
        <v>1486</v>
      </c>
      <c r="D120" s="727" t="s">
        <v>1528</v>
      </c>
      <c r="E120" s="727" t="s">
        <v>1529</v>
      </c>
      <c r="F120" s="731">
        <v>165</v>
      </c>
      <c r="G120" s="731">
        <v>570075</v>
      </c>
      <c r="H120" s="731">
        <v>1.9064140721666722</v>
      </c>
      <c r="I120" s="731">
        <v>3455</v>
      </c>
      <c r="J120" s="731">
        <v>85</v>
      </c>
      <c r="K120" s="731">
        <v>299030</v>
      </c>
      <c r="L120" s="731">
        <v>1</v>
      </c>
      <c r="M120" s="731">
        <v>3518</v>
      </c>
      <c r="N120" s="731">
        <v>56</v>
      </c>
      <c r="O120" s="731">
        <v>197120</v>
      </c>
      <c r="P120" s="745">
        <v>0.65919807377186235</v>
      </c>
      <c r="Q120" s="732">
        <v>3520</v>
      </c>
    </row>
    <row r="121" spans="1:17" ht="14.4" customHeight="1" x14ac:dyDescent="0.3">
      <c r="A121" s="726" t="s">
        <v>1624</v>
      </c>
      <c r="B121" s="727" t="s">
        <v>1424</v>
      </c>
      <c r="C121" s="727" t="s">
        <v>1486</v>
      </c>
      <c r="D121" s="727" t="s">
        <v>1589</v>
      </c>
      <c r="E121" s="727" t="s">
        <v>1590</v>
      </c>
      <c r="F121" s="731">
        <v>9</v>
      </c>
      <c r="G121" s="731">
        <v>129060</v>
      </c>
      <c r="H121" s="731">
        <v>1.112126016820626</v>
      </c>
      <c r="I121" s="731">
        <v>14340</v>
      </c>
      <c r="J121" s="731">
        <v>8</v>
      </c>
      <c r="K121" s="731">
        <v>116048</v>
      </c>
      <c r="L121" s="731">
        <v>1</v>
      </c>
      <c r="M121" s="731">
        <v>14506</v>
      </c>
      <c r="N121" s="731">
        <v>6</v>
      </c>
      <c r="O121" s="731">
        <v>87042</v>
      </c>
      <c r="P121" s="745">
        <v>0.75005170274369226</v>
      </c>
      <c r="Q121" s="732">
        <v>14507</v>
      </c>
    </row>
    <row r="122" spans="1:17" ht="14.4" customHeight="1" x14ac:dyDescent="0.3">
      <c r="A122" s="726" t="s">
        <v>1624</v>
      </c>
      <c r="B122" s="727" t="s">
        <v>1424</v>
      </c>
      <c r="C122" s="727" t="s">
        <v>1486</v>
      </c>
      <c r="D122" s="727" t="s">
        <v>1544</v>
      </c>
      <c r="E122" s="727" t="s">
        <v>1545</v>
      </c>
      <c r="F122" s="731"/>
      <c r="G122" s="731"/>
      <c r="H122" s="731"/>
      <c r="I122" s="731"/>
      <c r="J122" s="731">
        <v>1</v>
      </c>
      <c r="K122" s="731">
        <v>1342</v>
      </c>
      <c r="L122" s="731">
        <v>1</v>
      </c>
      <c r="M122" s="731">
        <v>1342</v>
      </c>
      <c r="N122" s="731">
        <v>1</v>
      </c>
      <c r="O122" s="731">
        <v>1342</v>
      </c>
      <c r="P122" s="745">
        <v>1</v>
      </c>
      <c r="Q122" s="732">
        <v>1342</v>
      </c>
    </row>
    <row r="123" spans="1:17" ht="14.4" customHeight="1" x14ac:dyDescent="0.3">
      <c r="A123" s="726" t="s">
        <v>1624</v>
      </c>
      <c r="B123" s="727" t="s">
        <v>1424</v>
      </c>
      <c r="C123" s="727" t="s">
        <v>1486</v>
      </c>
      <c r="D123" s="727" t="s">
        <v>1548</v>
      </c>
      <c r="E123" s="727" t="s">
        <v>1549</v>
      </c>
      <c r="F123" s="731">
        <v>1</v>
      </c>
      <c r="G123" s="731">
        <v>2258</v>
      </c>
      <c r="H123" s="731"/>
      <c r="I123" s="731">
        <v>2258</v>
      </c>
      <c r="J123" s="731"/>
      <c r="K123" s="731"/>
      <c r="L123" s="731"/>
      <c r="M123" s="731"/>
      <c r="N123" s="731"/>
      <c r="O123" s="731"/>
      <c r="P123" s="745"/>
      <c r="Q123" s="732"/>
    </row>
    <row r="124" spans="1:17" ht="14.4" customHeight="1" x14ac:dyDescent="0.3">
      <c r="A124" s="726" t="s">
        <v>1625</v>
      </c>
      <c r="B124" s="727" t="s">
        <v>1424</v>
      </c>
      <c r="C124" s="727" t="s">
        <v>1425</v>
      </c>
      <c r="D124" s="727" t="s">
        <v>1576</v>
      </c>
      <c r="E124" s="727" t="s">
        <v>708</v>
      </c>
      <c r="F124" s="731"/>
      <c r="G124" s="731"/>
      <c r="H124" s="731"/>
      <c r="I124" s="731"/>
      <c r="J124" s="731"/>
      <c r="K124" s="731"/>
      <c r="L124" s="731"/>
      <c r="M124" s="731"/>
      <c r="N124" s="731">
        <v>0</v>
      </c>
      <c r="O124" s="731">
        <v>0</v>
      </c>
      <c r="P124" s="745"/>
      <c r="Q124" s="732"/>
    </row>
    <row r="125" spans="1:17" ht="14.4" customHeight="1" x14ac:dyDescent="0.3">
      <c r="A125" s="726" t="s">
        <v>1625</v>
      </c>
      <c r="B125" s="727" t="s">
        <v>1424</v>
      </c>
      <c r="C125" s="727" t="s">
        <v>1428</v>
      </c>
      <c r="D125" s="727" t="s">
        <v>1578</v>
      </c>
      <c r="E125" s="727" t="s">
        <v>1579</v>
      </c>
      <c r="F125" s="731"/>
      <c r="G125" s="731"/>
      <c r="H125" s="731"/>
      <c r="I125" s="731"/>
      <c r="J125" s="731"/>
      <c r="K125" s="731"/>
      <c r="L125" s="731"/>
      <c r="M125" s="731"/>
      <c r="N125" s="731">
        <v>0</v>
      </c>
      <c r="O125" s="731">
        <v>0</v>
      </c>
      <c r="P125" s="745"/>
      <c r="Q125" s="732"/>
    </row>
    <row r="126" spans="1:17" ht="14.4" customHeight="1" x14ac:dyDescent="0.3">
      <c r="A126" s="726" t="s">
        <v>1625</v>
      </c>
      <c r="B126" s="727" t="s">
        <v>1424</v>
      </c>
      <c r="C126" s="727" t="s">
        <v>1486</v>
      </c>
      <c r="D126" s="727" t="s">
        <v>1589</v>
      </c>
      <c r="E126" s="727" t="s">
        <v>1590</v>
      </c>
      <c r="F126" s="731"/>
      <c r="G126" s="731"/>
      <c r="H126" s="731"/>
      <c r="I126" s="731"/>
      <c r="J126" s="731"/>
      <c r="K126" s="731"/>
      <c r="L126" s="731"/>
      <c r="M126" s="731"/>
      <c r="N126" s="731">
        <v>0</v>
      </c>
      <c r="O126" s="731">
        <v>0</v>
      </c>
      <c r="P126" s="745"/>
      <c r="Q126" s="732"/>
    </row>
    <row r="127" spans="1:17" ht="14.4" customHeight="1" x14ac:dyDescent="0.3">
      <c r="A127" s="726" t="s">
        <v>1423</v>
      </c>
      <c r="B127" s="727" t="s">
        <v>1424</v>
      </c>
      <c r="C127" s="727" t="s">
        <v>1425</v>
      </c>
      <c r="D127" s="727" t="s">
        <v>1572</v>
      </c>
      <c r="E127" s="727" t="s">
        <v>704</v>
      </c>
      <c r="F127" s="731"/>
      <c r="G127" s="731"/>
      <c r="H127" s="731"/>
      <c r="I127" s="731"/>
      <c r="J127" s="731"/>
      <c r="K127" s="731"/>
      <c r="L127" s="731"/>
      <c r="M127" s="731"/>
      <c r="N127" s="731">
        <v>0.45</v>
      </c>
      <c r="O127" s="731">
        <v>904.34</v>
      </c>
      <c r="P127" s="745"/>
      <c r="Q127" s="732">
        <v>2009.6444444444444</v>
      </c>
    </row>
    <row r="128" spans="1:17" ht="14.4" customHeight="1" x14ac:dyDescent="0.3">
      <c r="A128" s="726" t="s">
        <v>1423</v>
      </c>
      <c r="B128" s="727" t="s">
        <v>1424</v>
      </c>
      <c r="C128" s="727" t="s">
        <v>1425</v>
      </c>
      <c r="D128" s="727" t="s">
        <v>1575</v>
      </c>
      <c r="E128" s="727" t="s">
        <v>708</v>
      </c>
      <c r="F128" s="731"/>
      <c r="G128" s="731"/>
      <c r="H128" s="731"/>
      <c r="I128" s="731"/>
      <c r="J128" s="731">
        <v>0.02</v>
      </c>
      <c r="K128" s="731">
        <v>177.08</v>
      </c>
      <c r="L128" s="731">
        <v>1</v>
      </c>
      <c r="M128" s="731">
        <v>8854</v>
      </c>
      <c r="N128" s="731"/>
      <c r="O128" s="731"/>
      <c r="P128" s="745"/>
      <c r="Q128" s="732"/>
    </row>
    <row r="129" spans="1:17" ht="14.4" customHeight="1" x14ac:dyDescent="0.3">
      <c r="A129" s="726" t="s">
        <v>1423</v>
      </c>
      <c r="B129" s="727" t="s">
        <v>1424</v>
      </c>
      <c r="C129" s="727" t="s">
        <v>1425</v>
      </c>
      <c r="D129" s="727" t="s">
        <v>1576</v>
      </c>
      <c r="E129" s="727" t="s">
        <v>708</v>
      </c>
      <c r="F129" s="731"/>
      <c r="G129" s="731"/>
      <c r="H129" s="731"/>
      <c r="I129" s="731"/>
      <c r="J129" s="731">
        <v>0.5</v>
      </c>
      <c r="K129" s="731">
        <v>885.4</v>
      </c>
      <c r="L129" s="731">
        <v>1</v>
      </c>
      <c r="M129" s="731">
        <v>1770.8</v>
      </c>
      <c r="N129" s="731">
        <v>0.25</v>
      </c>
      <c r="O129" s="731">
        <v>454.76</v>
      </c>
      <c r="P129" s="745">
        <v>0.51362096227693699</v>
      </c>
      <c r="Q129" s="732">
        <v>1819.04</v>
      </c>
    </row>
    <row r="130" spans="1:17" ht="14.4" customHeight="1" x14ac:dyDescent="0.3">
      <c r="A130" s="726" t="s">
        <v>1423</v>
      </c>
      <c r="B130" s="727" t="s">
        <v>1424</v>
      </c>
      <c r="C130" s="727" t="s">
        <v>1425</v>
      </c>
      <c r="D130" s="727" t="s">
        <v>1577</v>
      </c>
      <c r="E130" s="727" t="s">
        <v>706</v>
      </c>
      <c r="F130" s="731"/>
      <c r="G130" s="731"/>
      <c r="H130" s="731"/>
      <c r="I130" s="731"/>
      <c r="J130" s="731"/>
      <c r="K130" s="731"/>
      <c r="L130" s="731"/>
      <c r="M130" s="731"/>
      <c r="N130" s="731">
        <v>0.05</v>
      </c>
      <c r="O130" s="731">
        <v>45.19</v>
      </c>
      <c r="P130" s="745"/>
      <c r="Q130" s="732">
        <v>903.8</v>
      </c>
    </row>
    <row r="131" spans="1:17" ht="14.4" customHeight="1" x14ac:dyDescent="0.3">
      <c r="A131" s="726" t="s">
        <v>1423</v>
      </c>
      <c r="B131" s="727" t="s">
        <v>1424</v>
      </c>
      <c r="C131" s="727" t="s">
        <v>1428</v>
      </c>
      <c r="D131" s="727" t="s">
        <v>1463</v>
      </c>
      <c r="E131" s="727" t="s">
        <v>1464</v>
      </c>
      <c r="F131" s="731"/>
      <c r="G131" s="731"/>
      <c r="H131" s="731"/>
      <c r="I131" s="731"/>
      <c r="J131" s="731">
        <v>626</v>
      </c>
      <c r="K131" s="731">
        <v>2140.92</v>
      </c>
      <c r="L131" s="731">
        <v>1</v>
      </c>
      <c r="M131" s="731">
        <v>3.42</v>
      </c>
      <c r="N131" s="731"/>
      <c r="O131" s="731"/>
      <c r="P131" s="745"/>
      <c r="Q131" s="732"/>
    </row>
    <row r="132" spans="1:17" ht="14.4" customHeight="1" x14ac:dyDescent="0.3">
      <c r="A132" s="726" t="s">
        <v>1423</v>
      </c>
      <c r="B132" s="727" t="s">
        <v>1424</v>
      </c>
      <c r="C132" s="727" t="s">
        <v>1428</v>
      </c>
      <c r="D132" s="727" t="s">
        <v>1578</v>
      </c>
      <c r="E132" s="727" t="s">
        <v>1579</v>
      </c>
      <c r="F132" s="731"/>
      <c r="G132" s="731"/>
      <c r="H132" s="731"/>
      <c r="I132" s="731"/>
      <c r="J132" s="731">
        <v>202</v>
      </c>
      <c r="K132" s="731">
        <v>6668.02</v>
      </c>
      <c r="L132" s="731">
        <v>1</v>
      </c>
      <c r="M132" s="731">
        <v>33.010000000000005</v>
      </c>
      <c r="N132" s="731">
        <v>457</v>
      </c>
      <c r="O132" s="731">
        <v>15260.29</v>
      </c>
      <c r="P132" s="745">
        <v>2.2885789184795486</v>
      </c>
      <c r="Q132" s="732">
        <v>33.392319474835887</v>
      </c>
    </row>
    <row r="133" spans="1:17" ht="14.4" customHeight="1" x14ac:dyDescent="0.3">
      <c r="A133" s="726" t="s">
        <v>1423</v>
      </c>
      <c r="B133" s="727" t="s">
        <v>1424</v>
      </c>
      <c r="C133" s="727" t="s">
        <v>1428</v>
      </c>
      <c r="D133" s="727" t="s">
        <v>1582</v>
      </c>
      <c r="E133" s="727" t="s">
        <v>1583</v>
      </c>
      <c r="F133" s="731"/>
      <c r="G133" s="731"/>
      <c r="H133" s="731"/>
      <c r="I133" s="731"/>
      <c r="J133" s="731"/>
      <c r="K133" s="731"/>
      <c r="L133" s="731"/>
      <c r="M133" s="731"/>
      <c r="N133" s="731">
        <v>114</v>
      </c>
      <c r="O133" s="731">
        <v>6511.68</v>
      </c>
      <c r="P133" s="745"/>
      <c r="Q133" s="732">
        <v>57.120000000000005</v>
      </c>
    </row>
    <row r="134" spans="1:17" ht="14.4" customHeight="1" x14ac:dyDescent="0.3">
      <c r="A134" s="726" t="s">
        <v>1423</v>
      </c>
      <c r="B134" s="727" t="s">
        <v>1424</v>
      </c>
      <c r="C134" s="727" t="s">
        <v>1486</v>
      </c>
      <c r="D134" s="727" t="s">
        <v>1524</v>
      </c>
      <c r="E134" s="727" t="s">
        <v>1525</v>
      </c>
      <c r="F134" s="731"/>
      <c r="G134" s="731"/>
      <c r="H134" s="731"/>
      <c r="I134" s="731"/>
      <c r="J134" s="731">
        <v>2</v>
      </c>
      <c r="K134" s="731">
        <v>3650</v>
      </c>
      <c r="L134" s="731">
        <v>1</v>
      </c>
      <c r="M134" s="731">
        <v>1825</v>
      </c>
      <c r="N134" s="731"/>
      <c r="O134" s="731"/>
      <c r="P134" s="745"/>
      <c r="Q134" s="732"/>
    </row>
    <row r="135" spans="1:17" ht="14.4" customHeight="1" x14ac:dyDescent="0.3">
      <c r="A135" s="726" t="s">
        <v>1423</v>
      </c>
      <c r="B135" s="727" t="s">
        <v>1424</v>
      </c>
      <c r="C135" s="727" t="s">
        <v>1486</v>
      </c>
      <c r="D135" s="727" t="s">
        <v>1587</v>
      </c>
      <c r="E135" s="727" t="s">
        <v>1588</v>
      </c>
      <c r="F135" s="731"/>
      <c r="G135" s="731"/>
      <c r="H135" s="731"/>
      <c r="I135" s="731"/>
      <c r="J135" s="731"/>
      <c r="K135" s="731"/>
      <c r="L135" s="731"/>
      <c r="M135" s="731"/>
      <c r="N135" s="731">
        <v>1</v>
      </c>
      <c r="O135" s="731">
        <v>8595</v>
      </c>
      <c r="P135" s="745"/>
      <c r="Q135" s="732">
        <v>8595</v>
      </c>
    </row>
    <row r="136" spans="1:17" ht="14.4" customHeight="1" x14ac:dyDescent="0.3">
      <c r="A136" s="726" t="s">
        <v>1423</v>
      </c>
      <c r="B136" s="727" t="s">
        <v>1424</v>
      </c>
      <c r="C136" s="727" t="s">
        <v>1486</v>
      </c>
      <c r="D136" s="727" t="s">
        <v>1589</v>
      </c>
      <c r="E136" s="727" t="s">
        <v>1590</v>
      </c>
      <c r="F136" s="731"/>
      <c r="G136" s="731"/>
      <c r="H136" s="731"/>
      <c r="I136" s="731"/>
      <c r="J136" s="731">
        <v>1</v>
      </c>
      <c r="K136" s="731">
        <v>14506</v>
      </c>
      <c r="L136" s="731">
        <v>1</v>
      </c>
      <c r="M136" s="731">
        <v>14506</v>
      </c>
      <c r="N136" s="731">
        <v>3</v>
      </c>
      <c r="O136" s="731">
        <v>43521</v>
      </c>
      <c r="P136" s="745">
        <v>3.000206810974769</v>
      </c>
      <c r="Q136" s="732">
        <v>14507</v>
      </c>
    </row>
    <row r="137" spans="1:17" ht="14.4" customHeight="1" x14ac:dyDescent="0.3">
      <c r="A137" s="726" t="s">
        <v>1423</v>
      </c>
      <c r="B137" s="727" t="s">
        <v>1424</v>
      </c>
      <c r="C137" s="727" t="s">
        <v>1486</v>
      </c>
      <c r="D137" s="727" t="s">
        <v>1544</v>
      </c>
      <c r="E137" s="727" t="s">
        <v>1545</v>
      </c>
      <c r="F137" s="731"/>
      <c r="G137" s="731"/>
      <c r="H137" s="731"/>
      <c r="I137" s="731"/>
      <c r="J137" s="731">
        <v>1</v>
      </c>
      <c r="K137" s="731">
        <v>1342</v>
      </c>
      <c r="L137" s="731">
        <v>1</v>
      </c>
      <c r="M137" s="731">
        <v>1342</v>
      </c>
      <c r="N137" s="731"/>
      <c r="O137" s="731"/>
      <c r="P137" s="745"/>
      <c r="Q137" s="732"/>
    </row>
    <row r="138" spans="1:17" ht="14.4" customHeight="1" x14ac:dyDescent="0.3">
      <c r="A138" s="726" t="s">
        <v>1626</v>
      </c>
      <c r="B138" s="727" t="s">
        <v>1424</v>
      </c>
      <c r="C138" s="727" t="s">
        <v>1425</v>
      </c>
      <c r="D138" s="727" t="s">
        <v>1576</v>
      </c>
      <c r="E138" s="727" t="s">
        <v>708</v>
      </c>
      <c r="F138" s="731">
        <v>0.5</v>
      </c>
      <c r="G138" s="731">
        <v>885.4</v>
      </c>
      <c r="H138" s="731"/>
      <c r="I138" s="731">
        <v>1770.8</v>
      </c>
      <c r="J138" s="731"/>
      <c r="K138" s="731"/>
      <c r="L138" s="731"/>
      <c r="M138" s="731"/>
      <c r="N138" s="731"/>
      <c r="O138" s="731"/>
      <c r="P138" s="745"/>
      <c r="Q138" s="732"/>
    </row>
    <row r="139" spans="1:17" ht="14.4" customHeight="1" x14ac:dyDescent="0.3">
      <c r="A139" s="726" t="s">
        <v>1626</v>
      </c>
      <c r="B139" s="727" t="s">
        <v>1424</v>
      </c>
      <c r="C139" s="727" t="s">
        <v>1428</v>
      </c>
      <c r="D139" s="727" t="s">
        <v>1433</v>
      </c>
      <c r="E139" s="727" t="s">
        <v>1434</v>
      </c>
      <c r="F139" s="731">
        <v>180</v>
      </c>
      <c r="G139" s="731">
        <v>957.6</v>
      </c>
      <c r="H139" s="731"/>
      <c r="I139" s="731">
        <v>5.32</v>
      </c>
      <c r="J139" s="731"/>
      <c r="K139" s="731"/>
      <c r="L139" s="731"/>
      <c r="M139" s="731"/>
      <c r="N139" s="731"/>
      <c r="O139" s="731"/>
      <c r="P139" s="745"/>
      <c r="Q139" s="732"/>
    </row>
    <row r="140" spans="1:17" ht="14.4" customHeight="1" x14ac:dyDescent="0.3">
      <c r="A140" s="726" t="s">
        <v>1626</v>
      </c>
      <c r="B140" s="727" t="s">
        <v>1424</v>
      </c>
      <c r="C140" s="727" t="s">
        <v>1428</v>
      </c>
      <c r="D140" s="727" t="s">
        <v>1578</v>
      </c>
      <c r="E140" s="727" t="s">
        <v>1579</v>
      </c>
      <c r="F140" s="731">
        <v>833</v>
      </c>
      <c r="G140" s="731">
        <v>27947.15</v>
      </c>
      <c r="H140" s="731"/>
      <c r="I140" s="731">
        <v>33.550000000000004</v>
      </c>
      <c r="J140" s="731"/>
      <c r="K140" s="731"/>
      <c r="L140" s="731"/>
      <c r="M140" s="731"/>
      <c r="N140" s="731"/>
      <c r="O140" s="731"/>
      <c r="P140" s="745"/>
      <c r="Q140" s="732"/>
    </row>
    <row r="141" spans="1:17" ht="14.4" customHeight="1" x14ac:dyDescent="0.3">
      <c r="A141" s="726" t="s">
        <v>1626</v>
      </c>
      <c r="B141" s="727" t="s">
        <v>1424</v>
      </c>
      <c r="C141" s="727" t="s">
        <v>1584</v>
      </c>
      <c r="D141" s="727" t="s">
        <v>1585</v>
      </c>
      <c r="E141" s="727" t="s">
        <v>1586</v>
      </c>
      <c r="F141" s="731">
        <v>1</v>
      </c>
      <c r="G141" s="731">
        <v>884.32</v>
      </c>
      <c r="H141" s="731"/>
      <c r="I141" s="731">
        <v>884.32</v>
      </c>
      <c r="J141" s="731"/>
      <c r="K141" s="731"/>
      <c r="L141" s="731"/>
      <c r="M141" s="731"/>
      <c r="N141" s="731"/>
      <c r="O141" s="731"/>
      <c r="P141" s="745"/>
      <c r="Q141" s="732"/>
    </row>
    <row r="142" spans="1:17" ht="14.4" customHeight="1" x14ac:dyDescent="0.3">
      <c r="A142" s="726" t="s">
        <v>1626</v>
      </c>
      <c r="B142" s="727" t="s">
        <v>1424</v>
      </c>
      <c r="C142" s="727" t="s">
        <v>1486</v>
      </c>
      <c r="D142" s="727" t="s">
        <v>1524</v>
      </c>
      <c r="E142" s="727" t="s">
        <v>1525</v>
      </c>
      <c r="F142" s="731">
        <v>1</v>
      </c>
      <c r="G142" s="731">
        <v>1762</v>
      </c>
      <c r="H142" s="731"/>
      <c r="I142" s="731">
        <v>1762</v>
      </c>
      <c r="J142" s="731"/>
      <c r="K142" s="731"/>
      <c r="L142" s="731"/>
      <c r="M142" s="731"/>
      <c r="N142" s="731"/>
      <c r="O142" s="731"/>
      <c r="P142" s="745"/>
      <c r="Q142" s="732"/>
    </row>
    <row r="143" spans="1:17" ht="14.4" customHeight="1" x14ac:dyDescent="0.3">
      <c r="A143" s="726" t="s">
        <v>1626</v>
      </c>
      <c r="B143" s="727" t="s">
        <v>1424</v>
      </c>
      <c r="C143" s="727" t="s">
        <v>1486</v>
      </c>
      <c r="D143" s="727" t="s">
        <v>1589</v>
      </c>
      <c r="E143" s="727" t="s">
        <v>1590</v>
      </c>
      <c r="F143" s="731">
        <v>2</v>
      </c>
      <c r="G143" s="731">
        <v>28680</v>
      </c>
      <c r="H143" s="731"/>
      <c r="I143" s="731">
        <v>14340</v>
      </c>
      <c r="J143" s="731"/>
      <c r="K143" s="731"/>
      <c r="L143" s="731"/>
      <c r="M143" s="731"/>
      <c r="N143" s="731"/>
      <c r="O143" s="731"/>
      <c r="P143" s="745"/>
      <c r="Q143" s="732"/>
    </row>
    <row r="144" spans="1:17" ht="14.4" customHeight="1" x14ac:dyDescent="0.3">
      <c r="A144" s="726" t="s">
        <v>1626</v>
      </c>
      <c r="B144" s="727" t="s">
        <v>1424</v>
      </c>
      <c r="C144" s="727" t="s">
        <v>1486</v>
      </c>
      <c r="D144" s="727" t="s">
        <v>1546</v>
      </c>
      <c r="E144" s="727" t="s">
        <v>1547</v>
      </c>
      <c r="F144" s="731">
        <v>1</v>
      </c>
      <c r="G144" s="731">
        <v>490</v>
      </c>
      <c r="H144" s="731"/>
      <c r="I144" s="731">
        <v>490</v>
      </c>
      <c r="J144" s="731"/>
      <c r="K144" s="731"/>
      <c r="L144" s="731"/>
      <c r="M144" s="731"/>
      <c r="N144" s="731"/>
      <c r="O144" s="731"/>
      <c r="P144" s="745"/>
      <c r="Q144" s="732"/>
    </row>
    <row r="145" spans="1:17" ht="14.4" customHeight="1" x14ac:dyDescent="0.3">
      <c r="A145" s="726" t="s">
        <v>1627</v>
      </c>
      <c r="B145" s="727" t="s">
        <v>1424</v>
      </c>
      <c r="C145" s="727" t="s">
        <v>1425</v>
      </c>
      <c r="D145" s="727" t="s">
        <v>1576</v>
      </c>
      <c r="E145" s="727" t="s">
        <v>708</v>
      </c>
      <c r="F145" s="731">
        <v>0.45</v>
      </c>
      <c r="G145" s="731">
        <v>796.86</v>
      </c>
      <c r="H145" s="731">
        <v>0.5</v>
      </c>
      <c r="I145" s="731">
        <v>1770.8</v>
      </c>
      <c r="J145" s="731">
        <v>0.9</v>
      </c>
      <c r="K145" s="731">
        <v>1593.72</v>
      </c>
      <c r="L145" s="731">
        <v>1</v>
      </c>
      <c r="M145" s="731">
        <v>1770.8</v>
      </c>
      <c r="N145" s="731">
        <v>1.2999999999999998</v>
      </c>
      <c r="O145" s="731">
        <v>2364.75</v>
      </c>
      <c r="P145" s="745">
        <v>1.4837926360966796</v>
      </c>
      <c r="Q145" s="732">
        <v>1819.0384615384619</v>
      </c>
    </row>
    <row r="146" spans="1:17" ht="14.4" customHeight="1" x14ac:dyDescent="0.3">
      <c r="A146" s="726" t="s">
        <v>1627</v>
      </c>
      <c r="B146" s="727" t="s">
        <v>1424</v>
      </c>
      <c r="C146" s="727" t="s">
        <v>1425</v>
      </c>
      <c r="D146" s="727" t="s">
        <v>1577</v>
      </c>
      <c r="E146" s="727" t="s">
        <v>706</v>
      </c>
      <c r="F146" s="731">
        <v>0.05</v>
      </c>
      <c r="G146" s="731">
        <v>45.19</v>
      </c>
      <c r="H146" s="731">
        <v>1</v>
      </c>
      <c r="I146" s="731">
        <v>903.8</v>
      </c>
      <c r="J146" s="731">
        <v>0.05</v>
      </c>
      <c r="K146" s="731">
        <v>45.19</v>
      </c>
      <c r="L146" s="731">
        <v>1</v>
      </c>
      <c r="M146" s="731">
        <v>903.8</v>
      </c>
      <c r="N146" s="731">
        <v>0.1</v>
      </c>
      <c r="O146" s="731">
        <v>90.38</v>
      </c>
      <c r="P146" s="745">
        <v>2</v>
      </c>
      <c r="Q146" s="732">
        <v>903.8</v>
      </c>
    </row>
    <row r="147" spans="1:17" ht="14.4" customHeight="1" x14ac:dyDescent="0.3">
      <c r="A147" s="726" t="s">
        <v>1627</v>
      </c>
      <c r="B147" s="727" t="s">
        <v>1424</v>
      </c>
      <c r="C147" s="727" t="s">
        <v>1428</v>
      </c>
      <c r="D147" s="727" t="s">
        <v>1433</v>
      </c>
      <c r="E147" s="727" t="s">
        <v>1434</v>
      </c>
      <c r="F147" s="731">
        <v>180</v>
      </c>
      <c r="G147" s="731">
        <v>957.6</v>
      </c>
      <c r="H147" s="731">
        <v>1.4030769230769231</v>
      </c>
      <c r="I147" s="731">
        <v>5.32</v>
      </c>
      <c r="J147" s="731">
        <v>130</v>
      </c>
      <c r="K147" s="731">
        <v>682.5</v>
      </c>
      <c r="L147" s="731">
        <v>1</v>
      </c>
      <c r="M147" s="731">
        <v>5.25</v>
      </c>
      <c r="N147" s="731">
        <v>640</v>
      </c>
      <c r="O147" s="731">
        <v>4260.3999999999996</v>
      </c>
      <c r="P147" s="745">
        <v>6.242344322344322</v>
      </c>
      <c r="Q147" s="732">
        <v>6.6568749999999994</v>
      </c>
    </row>
    <row r="148" spans="1:17" ht="14.4" customHeight="1" x14ac:dyDescent="0.3">
      <c r="A148" s="726" t="s">
        <v>1627</v>
      </c>
      <c r="B148" s="727" t="s">
        <v>1424</v>
      </c>
      <c r="C148" s="727" t="s">
        <v>1428</v>
      </c>
      <c r="D148" s="727" t="s">
        <v>1459</v>
      </c>
      <c r="E148" s="727" t="s">
        <v>1460</v>
      </c>
      <c r="F148" s="731">
        <v>1</v>
      </c>
      <c r="G148" s="731">
        <v>2193.58</v>
      </c>
      <c r="H148" s="731"/>
      <c r="I148" s="731">
        <v>2193.58</v>
      </c>
      <c r="J148" s="731"/>
      <c r="K148" s="731"/>
      <c r="L148" s="731"/>
      <c r="M148" s="731"/>
      <c r="N148" s="731">
        <v>1</v>
      </c>
      <c r="O148" s="731">
        <v>1986.65</v>
      </c>
      <c r="P148" s="745"/>
      <c r="Q148" s="732">
        <v>1986.65</v>
      </c>
    </row>
    <row r="149" spans="1:17" ht="14.4" customHeight="1" x14ac:dyDescent="0.3">
      <c r="A149" s="726" t="s">
        <v>1627</v>
      </c>
      <c r="B149" s="727" t="s">
        <v>1424</v>
      </c>
      <c r="C149" s="727" t="s">
        <v>1428</v>
      </c>
      <c r="D149" s="727" t="s">
        <v>1578</v>
      </c>
      <c r="E149" s="727" t="s">
        <v>1579</v>
      </c>
      <c r="F149" s="731">
        <v>442</v>
      </c>
      <c r="G149" s="731">
        <v>14829.1</v>
      </c>
      <c r="H149" s="731">
        <v>0.88431207913612431</v>
      </c>
      <c r="I149" s="731">
        <v>33.550000000000004</v>
      </c>
      <c r="J149" s="731">
        <v>508</v>
      </c>
      <c r="K149" s="731">
        <v>16769.080000000002</v>
      </c>
      <c r="L149" s="731">
        <v>1</v>
      </c>
      <c r="M149" s="731">
        <v>33.010000000000005</v>
      </c>
      <c r="N149" s="731">
        <v>762</v>
      </c>
      <c r="O149" s="731">
        <v>25566.28</v>
      </c>
      <c r="P149" s="745">
        <v>1.524608386387327</v>
      </c>
      <c r="Q149" s="732">
        <v>33.551548556430447</v>
      </c>
    </row>
    <row r="150" spans="1:17" ht="14.4" customHeight="1" x14ac:dyDescent="0.3">
      <c r="A150" s="726" t="s">
        <v>1627</v>
      </c>
      <c r="B150" s="727" t="s">
        <v>1424</v>
      </c>
      <c r="C150" s="727" t="s">
        <v>1428</v>
      </c>
      <c r="D150" s="727" t="s">
        <v>1473</v>
      </c>
      <c r="E150" s="727" t="s">
        <v>1474</v>
      </c>
      <c r="F150" s="731"/>
      <c r="G150" s="731"/>
      <c r="H150" s="731"/>
      <c r="I150" s="731"/>
      <c r="J150" s="731"/>
      <c r="K150" s="731"/>
      <c r="L150" s="731"/>
      <c r="M150" s="731"/>
      <c r="N150" s="731">
        <v>800</v>
      </c>
      <c r="O150" s="731">
        <v>16158.5</v>
      </c>
      <c r="P150" s="745"/>
      <c r="Q150" s="732">
        <v>20.198125000000001</v>
      </c>
    </row>
    <row r="151" spans="1:17" ht="14.4" customHeight="1" x14ac:dyDescent="0.3">
      <c r="A151" s="726" t="s">
        <v>1627</v>
      </c>
      <c r="B151" s="727" t="s">
        <v>1424</v>
      </c>
      <c r="C151" s="727" t="s">
        <v>1584</v>
      </c>
      <c r="D151" s="727" t="s">
        <v>1585</v>
      </c>
      <c r="E151" s="727" t="s">
        <v>1586</v>
      </c>
      <c r="F151" s="731">
        <v>1</v>
      </c>
      <c r="G151" s="731">
        <v>884.32</v>
      </c>
      <c r="H151" s="731"/>
      <c r="I151" s="731">
        <v>884.32</v>
      </c>
      <c r="J151" s="731"/>
      <c r="K151" s="731"/>
      <c r="L151" s="731"/>
      <c r="M151" s="731"/>
      <c r="N151" s="731"/>
      <c r="O151" s="731"/>
      <c r="P151" s="745"/>
      <c r="Q151" s="732"/>
    </row>
    <row r="152" spans="1:17" ht="14.4" customHeight="1" x14ac:dyDescent="0.3">
      <c r="A152" s="726" t="s">
        <v>1627</v>
      </c>
      <c r="B152" s="727" t="s">
        <v>1424</v>
      </c>
      <c r="C152" s="727" t="s">
        <v>1486</v>
      </c>
      <c r="D152" s="727" t="s">
        <v>1518</v>
      </c>
      <c r="E152" s="727" t="s">
        <v>1519</v>
      </c>
      <c r="F152" s="731">
        <v>1</v>
      </c>
      <c r="G152" s="731">
        <v>658</v>
      </c>
      <c r="H152" s="731"/>
      <c r="I152" s="731">
        <v>658</v>
      </c>
      <c r="J152" s="731"/>
      <c r="K152" s="731"/>
      <c r="L152" s="731"/>
      <c r="M152" s="731"/>
      <c r="N152" s="731">
        <v>1</v>
      </c>
      <c r="O152" s="731">
        <v>682</v>
      </c>
      <c r="P152" s="745"/>
      <c r="Q152" s="732">
        <v>682</v>
      </c>
    </row>
    <row r="153" spans="1:17" ht="14.4" customHeight="1" x14ac:dyDescent="0.3">
      <c r="A153" s="726" t="s">
        <v>1627</v>
      </c>
      <c r="B153" s="727" t="s">
        <v>1424</v>
      </c>
      <c r="C153" s="727" t="s">
        <v>1486</v>
      </c>
      <c r="D153" s="727" t="s">
        <v>1524</v>
      </c>
      <c r="E153" s="727" t="s">
        <v>1525</v>
      </c>
      <c r="F153" s="731"/>
      <c r="G153" s="731"/>
      <c r="H153" s="731"/>
      <c r="I153" s="731"/>
      <c r="J153" s="731">
        <v>1</v>
      </c>
      <c r="K153" s="731">
        <v>1825</v>
      </c>
      <c r="L153" s="731">
        <v>1</v>
      </c>
      <c r="M153" s="731">
        <v>1825</v>
      </c>
      <c r="N153" s="731">
        <v>6</v>
      </c>
      <c r="O153" s="731">
        <v>10950</v>
      </c>
      <c r="P153" s="745">
        <v>6</v>
      </c>
      <c r="Q153" s="732">
        <v>1825</v>
      </c>
    </row>
    <row r="154" spans="1:17" ht="14.4" customHeight="1" x14ac:dyDescent="0.3">
      <c r="A154" s="726" t="s">
        <v>1627</v>
      </c>
      <c r="B154" s="727" t="s">
        <v>1424</v>
      </c>
      <c r="C154" s="727" t="s">
        <v>1486</v>
      </c>
      <c r="D154" s="727" t="s">
        <v>1528</v>
      </c>
      <c r="E154" s="727" t="s">
        <v>1529</v>
      </c>
      <c r="F154" s="731"/>
      <c r="G154" s="731"/>
      <c r="H154" s="731"/>
      <c r="I154" s="731"/>
      <c r="J154" s="731"/>
      <c r="K154" s="731"/>
      <c r="L154" s="731"/>
      <c r="M154" s="731"/>
      <c r="N154" s="731">
        <v>6</v>
      </c>
      <c r="O154" s="731">
        <v>21120</v>
      </c>
      <c r="P154" s="745"/>
      <c r="Q154" s="732">
        <v>3520</v>
      </c>
    </row>
    <row r="155" spans="1:17" ht="14.4" customHeight="1" x14ac:dyDescent="0.3">
      <c r="A155" s="726" t="s">
        <v>1627</v>
      </c>
      <c r="B155" s="727" t="s">
        <v>1424</v>
      </c>
      <c r="C155" s="727" t="s">
        <v>1486</v>
      </c>
      <c r="D155" s="727" t="s">
        <v>1589</v>
      </c>
      <c r="E155" s="727" t="s">
        <v>1590</v>
      </c>
      <c r="F155" s="731">
        <v>1</v>
      </c>
      <c r="G155" s="731">
        <v>14340</v>
      </c>
      <c r="H155" s="731">
        <v>0.49427822969805596</v>
      </c>
      <c r="I155" s="731">
        <v>14340</v>
      </c>
      <c r="J155" s="731">
        <v>2</v>
      </c>
      <c r="K155" s="731">
        <v>29012</v>
      </c>
      <c r="L155" s="731">
        <v>1</v>
      </c>
      <c r="M155" s="731">
        <v>14506</v>
      </c>
      <c r="N155" s="731">
        <v>3</v>
      </c>
      <c r="O155" s="731">
        <v>43521</v>
      </c>
      <c r="P155" s="745">
        <v>1.5001034054873845</v>
      </c>
      <c r="Q155" s="732">
        <v>14507</v>
      </c>
    </row>
    <row r="156" spans="1:17" ht="14.4" customHeight="1" x14ac:dyDescent="0.3">
      <c r="A156" s="726" t="s">
        <v>1627</v>
      </c>
      <c r="B156" s="727" t="s">
        <v>1424</v>
      </c>
      <c r="C156" s="727" t="s">
        <v>1486</v>
      </c>
      <c r="D156" s="727" t="s">
        <v>1546</v>
      </c>
      <c r="E156" s="727" t="s">
        <v>1547</v>
      </c>
      <c r="F156" s="731">
        <v>1</v>
      </c>
      <c r="G156" s="731">
        <v>490</v>
      </c>
      <c r="H156" s="731">
        <v>0.96267190569744598</v>
      </c>
      <c r="I156" s="731">
        <v>490</v>
      </c>
      <c r="J156" s="731">
        <v>1</v>
      </c>
      <c r="K156" s="731">
        <v>509</v>
      </c>
      <c r="L156" s="731">
        <v>1</v>
      </c>
      <c r="M156" s="731">
        <v>509</v>
      </c>
      <c r="N156" s="731">
        <v>6</v>
      </c>
      <c r="O156" s="731">
        <v>3054</v>
      </c>
      <c r="P156" s="745">
        <v>6</v>
      </c>
      <c r="Q156" s="732">
        <v>509</v>
      </c>
    </row>
    <row r="157" spans="1:17" ht="14.4" customHeight="1" x14ac:dyDescent="0.3">
      <c r="A157" s="726" t="s">
        <v>1628</v>
      </c>
      <c r="B157" s="727" t="s">
        <v>1424</v>
      </c>
      <c r="C157" s="727" t="s">
        <v>1425</v>
      </c>
      <c r="D157" s="727" t="s">
        <v>1572</v>
      </c>
      <c r="E157" s="727" t="s">
        <v>704</v>
      </c>
      <c r="F157" s="731">
        <v>0.4</v>
      </c>
      <c r="G157" s="731">
        <v>761.07</v>
      </c>
      <c r="H157" s="731"/>
      <c r="I157" s="731">
        <v>1902.675</v>
      </c>
      <c r="J157" s="731"/>
      <c r="K157" s="731"/>
      <c r="L157" s="731"/>
      <c r="M157" s="731"/>
      <c r="N157" s="731"/>
      <c r="O157" s="731"/>
      <c r="P157" s="745"/>
      <c r="Q157" s="732"/>
    </row>
    <row r="158" spans="1:17" ht="14.4" customHeight="1" x14ac:dyDescent="0.3">
      <c r="A158" s="726" t="s">
        <v>1628</v>
      </c>
      <c r="B158" s="727" t="s">
        <v>1424</v>
      </c>
      <c r="C158" s="727" t="s">
        <v>1425</v>
      </c>
      <c r="D158" s="727" t="s">
        <v>1576</v>
      </c>
      <c r="E158" s="727" t="s">
        <v>708</v>
      </c>
      <c r="F158" s="731"/>
      <c r="G158" s="731"/>
      <c r="H158" s="731"/>
      <c r="I158" s="731"/>
      <c r="J158" s="731"/>
      <c r="K158" s="731"/>
      <c r="L158" s="731"/>
      <c r="M158" s="731"/>
      <c r="N158" s="731">
        <v>0.3</v>
      </c>
      <c r="O158" s="731">
        <v>545.71</v>
      </c>
      <c r="P158" s="745"/>
      <c r="Q158" s="732">
        <v>1819.0333333333335</v>
      </c>
    </row>
    <row r="159" spans="1:17" ht="14.4" customHeight="1" x14ac:dyDescent="0.3">
      <c r="A159" s="726" t="s">
        <v>1628</v>
      </c>
      <c r="B159" s="727" t="s">
        <v>1424</v>
      </c>
      <c r="C159" s="727" t="s">
        <v>1425</v>
      </c>
      <c r="D159" s="727" t="s">
        <v>1577</v>
      </c>
      <c r="E159" s="727" t="s">
        <v>706</v>
      </c>
      <c r="F159" s="731">
        <v>0.05</v>
      </c>
      <c r="G159" s="731">
        <v>45.19</v>
      </c>
      <c r="H159" s="731"/>
      <c r="I159" s="731">
        <v>903.8</v>
      </c>
      <c r="J159" s="731"/>
      <c r="K159" s="731"/>
      <c r="L159" s="731"/>
      <c r="M159" s="731"/>
      <c r="N159" s="731"/>
      <c r="O159" s="731"/>
      <c r="P159" s="745"/>
      <c r="Q159" s="732"/>
    </row>
    <row r="160" spans="1:17" ht="14.4" customHeight="1" x14ac:dyDescent="0.3">
      <c r="A160" s="726" t="s">
        <v>1628</v>
      </c>
      <c r="B160" s="727" t="s">
        <v>1424</v>
      </c>
      <c r="C160" s="727" t="s">
        <v>1428</v>
      </c>
      <c r="D160" s="727" t="s">
        <v>1431</v>
      </c>
      <c r="E160" s="727" t="s">
        <v>1432</v>
      </c>
      <c r="F160" s="731"/>
      <c r="G160" s="731"/>
      <c r="H160" s="731"/>
      <c r="I160" s="731"/>
      <c r="J160" s="731"/>
      <c r="K160" s="731"/>
      <c r="L160" s="731"/>
      <c r="M160" s="731"/>
      <c r="N160" s="731">
        <v>300</v>
      </c>
      <c r="O160" s="731">
        <v>777</v>
      </c>
      <c r="P160" s="745"/>
      <c r="Q160" s="732">
        <v>2.59</v>
      </c>
    </row>
    <row r="161" spans="1:17" ht="14.4" customHeight="1" x14ac:dyDescent="0.3">
      <c r="A161" s="726" t="s">
        <v>1628</v>
      </c>
      <c r="B161" s="727" t="s">
        <v>1424</v>
      </c>
      <c r="C161" s="727" t="s">
        <v>1428</v>
      </c>
      <c r="D161" s="727" t="s">
        <v>1433</v>
      </c>
      <c r="E161" s="727" t="s">
        <v>1434</v>
      </c>
      <c r="F161" s="731">
        <v>150</v>
      </c>
      <c r="G161" s="731">
        <v>798</v>
      </c>
      <c r="H161" s="731"/>
      <c r="I161" s="731">
        <v>5.32</v>
      </c>
      <c r="J161" s="731"/>
      <c r="K161" s="731"/>
      <c r="L161" s="731"/>
      <c r="M161" s="731"/>
      <c r="N161" s="731"/>
      <c r="O161" s="731"/>
      <c r="P161" s="745"/>
      <c r="Q161" s="732"/>
    </row>
    <row r="162" spans="1:17" ht="14.4" customHeight="1" x14ac:dyDescent="0.3">
      <c r="A162" s="726" t="s">
        <v>1628</v>
      </c>
      <c r="B162" s="727" t="s">
        <v>1424</v>
      </c>
      <c r="C162" s="727" t="s">
        <v>1428</v>
      </c>
      <c r="D162" s="727" t="s">
        <v>1437</v>
      </c>
      <c r="E162" s="727" t="s">
        <v>1438</v>
      </c>
      <c r="F162" s="731"/>
      <c r="G162" s="731"/>
      <c r="H162" s="731"/>
      <c r="I162" s="731"/>
      <c r="J162" s="731">
        <v>300</v>
      </c>
      <c r="K162" s="731">
        <v>2007</v>
      </c>
      <c r="L162" s="731">
        <v>1</v>
      </c>
      <c r="M162" s="731">
        <v>6.69</v>
      </c>
      <c r="N162" s="731"/>
      <c r="O162" s="731"/>
      <c r="P162" s="745"/>
      <c r="Q162" s="732"/>
    </row>
    <row r="163" spans="1:17" ht="14.4" customHeight="1" x14ac:dyDescent="0.3">
      <c r="A163" s="726" t="s">
        <v>1628</v>
      </c>
      <c r="B163" s="727" t="s">
        <v>1424</v>
      </c>
      <c r="C163" s="727" t="s">
        <v>1428</v>
      </c>
      <c r="D163" s="727" t="s">
        <v>1441</v>
      </c>
      <c r="E163" s="727" t="s">
        <v>1442</v>
      </c>
      <c r="F163" s="731">
        <v>62</v>
      </c>
      <c r="G163" s="731">
        <v>522.04</v>
      </c>
      <c r="H163" s="731">
        <v>0.28150361019590503</v>
      </c>
      <c r="I163" s="731">
        <v>8.42</v>
      </c>
      <c r="J163" s="731">
        <v>207.3</v>
      </c>
      <c r="K163" s="731">
        <v>1854.47</v>
      </c>
      <c r="L163" s="731">
        <v>1</v>
      </c>
      <c r="M163" s="731">
        <v>8.9458273034249878</v>
      </c>
      <c r="N163" s="731">
        <v>118</v>
      </c>
      <c r="O163" s="731">
        <v>1078.52</v>
      </c>
      <c r="P163" s="745">
        <v>0.58157856422589738</v>
      </c>
      <c r="Q163" s="732">
        <v>9.14</v>
      </c>
    </row>
    <row r="164" spans="1:17" ht="14.4" customHeight="1" x14ac:dyDescent="0.3">
      <c r="A164" s="726" t="s">
        <v>1628</v>
      </c>
      <c r="B164" s="727" t="s">
        <v>1424</v>
      </c>
      <c r="C164" s="727" t="s">
        <v>1428</v>
      </c>
      <c r="D164" s="727" t="s">
        <v>1445</v>
      </c>
      <c r="E164" s="727" t="s">
        <v>1446</v>
      </c>
      <c r="F164" s="731">
        <v>170.5</v>
      </c>
      <c r="G164" s="731">
        <v>1614.6299999999999</v>
      </c>
      <c r="H164" s="731">
        <v>1.6722213016280707</v>
      </c>
      <c r="I164" s="731">
        <v>9.4699706744868024</v>
      </c>
      <c r="J164" s="731">
        <v>97</v>
      </c>
      <c r="K164" s="731">
        <v>965.56</v>
      </c>
      <c r="L164" s="731">
        <v>1</v>
      </c>
      <c r="M164" s="731">
        <v>9.9542268041237101</v>
      </c>
      <c r="N164" s="731">
        <v>139</v>
      </c>
      <c r="O164" s="731">
        <v>1421.9699999999998</v>
      </c>
      <c r="P164" s="745">
        <v>1.4726894237540908</v>
      </c>
      <c r="Q164" s="732">
        <v>10.229999999999999</v>
      </c>
    </row>
    <row r="165" spans="1:17" ht="14.4" customHeight="1" x14ac:dyDescent="0.3">
      <c r="A165" s="726" t="s">
        <v>1628</v>
      </c>
      <c r="B165" s="727" t="s">
        <v>1424</v>
      </c>
      <c r="C165" s="727" t="s">
        <v>1428</v>
      </c>
      <c r="D165" s="727" t="s">
        <v>1447</v>
      </c>
      <c r="E165" s="727" t="s">
        <v>1448</v>
      </c>
      <c r="F165" s="731">
        <v>110</v>
      </c>
      <c r="G165" s="731">
        <v>2069.1</v>
      </c>
      <c r="H165" s="731"/>
      <c r="I165" s="731">
        <v>18.809999999999999</v>
      </c>
      <c r="J165" s="731"/>
      <c r="K165" s="731"/>
      <c r="L165" s="731"/>
      <c r="M165" s="731"/>
      <c r="N165" s="731"/>
      <c r="O165" s="731"/>
      <c r="P165" s="745"/>
      <c r="Q165" s="732"/>
    </row>
    <row r="166" spans="1:17" ht="14.4" customHeight="1" x14ac:dyDescent="0.3">
      <c r="A166" s="726" t="s">
        <v>1628</v>
      </c>
      <c r="B166" s="727" t="s">
        <v>1424</v>
      </c>
      <c r="C166" s="727" t="s">
        <v>1428</v>
      </c>
      <c r="D166" s="727" t="s">
        <v>1451</v>
      </c>
      <c r="E166" s="727" t="s">
        <v>1452</v>
      </c>
      <c r="F166" s="731"/>
      <c r="G166" s="731"/>
      <c r="H166" s="731"/>
      <c r="I166" s="731"/>
      <c r="J166" s="731">
        <v>300</v>
      </c>
      <c r="K166" s="731">
        <v>2193</v>
      </c>
      <c r="L166" s="731">
        <v>1</v>
      </c>
      <c r="M166" s="731">
        <v>7.31</v>
      </c>
      <c r="N166" s="731"/>
      <c r="O166" s="731"/>
      <c r="P166" s="745"/>
      <c r="Q166" s="732"/>
    </row>
    <row r="167" spans="1:17" ht="14.4" customHeight="1" x14ac:dyDescent="0.3">
      <c r="A167" s="726" t="s">
        <v>1628</v>
      </c>
      <c r="B167" s="727" t="s">
        <v>1424</v>
      </c>
      <c r="C167" s="727" t="s">
        <v>1428</v>
      </c>
      <c r="D167" s="727" t="s">
        <v>1455</v>
      </c>
      <c r="E167" s="727" t="s">
        <v>1456</v>
      </c>
      <c r="F167" s="731"/>
      <c r="G167" s="731"/>
      <c r="H167" s="731"/>
      <c r="I167" s="731"/>
      <c r="J167" s="731"/>
      <c r="K167" s="731"/>
      <c r="L167" s="731"/>
      <c r="M167" s="731"/>
      <c r="N167" s="731">
        <v>4.3</v>
      </c>
      <c r="O167" s="731">
        <v>6613.91</v>
      </c>
      <c r="P167" s="745"/>
      <c r="Q167" s="732">
        <v>1538.1186046511627</v>
      </c>
    </row>
    <row r="168" spans="1:17" ht="14.4" customHeight="1" x14ac:dyDescent="0.3">
      <c r="A168" s="726" t="s">
        <v>1628</v>
      </c>
      <c r="B168" s="727" t="s">
        <v>1424</v>
      </c>
      <c r="C168" s="727" t="s">
        <v>1428</v>
      </c>
      <c r="D168" s="727" t="s">
        <v>1459</v>
      </c>
      <c r="E168" s="727" t="s">
        <v>1460</v>
      </c>
      <c r="F168" s="731">
        <v>1</v>
      </c>
      <c r="G168" s="731">
        <v>2193.58</v>
      </c>
      <c r="H168" s="731"/>
      <c r="I168" s="731">
        <v>2193.58</v>
      </c>
      <c r="J168" s="731"/>
      <c r="K168" s="731"/>
      <c r="L168" s="731"/>
      <c r="M168" s="731"/>
      <c r="N168" s="731"/>
      <c r="O168" s="731"/>
      <c r="P168" s="745"/>
      <c r="Q168" s="732"/>
    </row>
    <row r="169" spans="1:17" ht="14.4" customHeight="1" x14ac:dyDescent="0.3">
      <c r="A169" s="726" t="s">
        <v>1628</v>
      </c>
      <c r="B169" s="727" t="s">
        <v>1424</v>
      </c>
      <c r="C169" s="727" t="s">
        <v>1428</v>
      </c>
      <c r="D169" s="727" t="s">
        <v>1578</v>
      </c>
      <c r="E169" s="727" t="s">
        <v>1579</v>
      </c>
      <c r="F169" s="731">
        <v>399</v>
      </c>
      <c r="G169" s="731">
        <v>13386.45</v>
      </c>
      <c r="H169" s="731"/>
      <c r="I169" s="731">
        <v>33.550000000000004</v>
      </c>
      <c r="J169" s="731"/>
      <c r="K169" s="731"/>
      <c r="L169" s="731"/>
      <c r="M169" s="731"/>
      <c r="N169" s="731">
        <v>147</v>
      </c>
      <c r="O169" s="731">
        <v>4975.95</v>
      </c>
      <c r="P169" s="745"/>
      <c r="Q169" s="732">
        <v>33.85</v>
      </c>
    </row>
    <row r="170" spans="1:17" ht="14.4" customHeight="1" x14ac:dyDescent="0.3">
      <c r="A170" s="726" t="s">
        <v>1628</v>
      </c>
      <c r="B170" s="727" t="s">
        <v>1424</v>
      </c>
      <c r="C170" s="727" t="s">
        <v>1584</v>
      </c>
      <c r="D170" s="727" t="s">
        <v>1585</v>
      </c>
      <c r="E170" s="727" t="s">
        <v>1586</v>
      </c>
      <c r="F170" s="731">
        <v>1</v>
      </c>
      <c r="G170" s="731">
        <v>884.32</v>
      </c>
      <c r="H170" s="731"/>
      <c r="I170" s="731">
        <v>884.32</v>
      </c>
      <c r="J170" s="731"/>
      <c r="K170" s="731"/>
      <c r="L170" s="731"/>
      <c r="M170" s="731"/>
      <c r="N170" s="731"/>
      <c r="O170" s="731"/>
      <c r="P170" s="745"/>
      <c r="Q170" s="732"/>
    </row>
    <row r="171" spans="1:17" ht="14.4" customHeight="1" x14ac:dyDescent="0.3">
      <c r="A171" s="726" t="s">
        <v>1628</v>
      </c>
      <c r="B171" s="727" t="s">
        <v>1424</v>
      </c>
      <c r="C171" s="727" t="s">
        <v>1486</v>
      </c>
      <c r="D171" s="727" t="s">
        <v>1506</v>
      </c>
      <c r="E171" s="727" t="s">
        <v>1507</v>
      </c>
      <c r="F171" s="731"/>
      <c r="G171" s="731"/>
      <c r="H171" s="731"/>
      <c r="I171" s="731"/>
      <c r="J171" s="731"/>
      <c r="K171" s="731"/>
      <c r="L171" s="731"/>
      <c r="M171" s="731"/>
      <c r="N171" s="731">
        <v>2</v>
      </c>
      <c r="O171" s="731">
        <v>2698</v>
      </c>
      <c r="P171" s="745"/>
      <c r="Q171" s="732">
        <v>1349</v>
      </c>
    </row>
    <row r="172" spans="1:17" ht="14.4" customHeight="1" x14ac:dyDescent="0.3">
      <c r="A172" s="726" t="s">
        <v>1628</v>
      </c>
      <c r="B172" s="727" t="s">
        <v>1424</v>
      </c>
      <c r="C172" s="727" t="s">
        <v>1486</v>
      </c>
      <c r="D172" s="727" t="s">
        <v>1508</v>
      </c>
      <c r="E172" s="727" t="s">
        <v>1509</v>
      </c>
      <c r="F172" s="731">
        <v>2</v>
      </c>
      <c r="G172" s="731">
        <v>2782</v>
      </c>
      <c r="H172" s="731">
        <v>0.277727862633523</v>
      </c>
      <c r="I172" s="731">
        <v>1391</v>
      </c>
      <c r="J172" s="731">
        <v>7</v>
      </c>
      <c r="K172" s="731">
        <v>10017</v>
      </c>
      <c r="L172" s="731">
        <v>1</v>
      </c>
      <c r="M172" s="731">
        <v>1431</v>
      </c>
      <c r="N172" s="731">
        <v>4</v>
      </c>
      <c r="O172" s="731">
        <v>5724</v>
      </c>
      <c r="P172" s="745">
        <v>0.5714285714285714</v>
      </c>
      <c r="Q172" s="732">
        <v>1431</v>
      </c>
    </row>
    <row r="173" spans="1:17" ht="14.4" customHeight="1" x14ac:dyDescent="0.3">
      <c r="A173" s="726" t="s">
        <v>1628</v>
      </c>
      <c r="B173" s="727" t="s">
        <v>1424</v>
      </c>
      <c r="C173" s="727" t="s">
        <v>1486</v>
      </c>
      <c r="D173" s="727" t="s">
        <v>1510</v>
      </c>
      <c r="E173" s="727" t="s">
        <v>1511</v>
      </c>
      <c r="F173" s="731">
        <v>4</v>
      </c>
      <c r="G173" s="731">
        <v>7396</v>
      </c>
      <c r="H173" s="731">
        <v>0.96705020920502094</v>
      </c>
      <c r="I173" s="731">
        <v>1849</v>
      </c>
      <c r="J173" s="731">
        <v>4</v>
      </c>
      <c r="K173" s="731">
        <v>7648</v>
      </c>
      <c r="L173" s="731">
        <v>1</v>
      </c>
      <c r="M173" s="731">
        <v>1912</v>
      </c>
      <c r="N173" s="731">
        <v>2</v>
      </c>
      <c r="O173" s="731">
        <v>3824</v>
      </c>
      <c r="P173" s="745">
        <v>0.5</v>
      </c>
      <c r="Q173" s="732">
        <v>1912</v>
      </c>
    </row>
    <row r="174" spans="1:17" ht="14.4" customHeight="1" x14ac:dyDescent="0.3">
      <c r="A174" s="726" t="s">
        <v>1628</v>
      </c>
      <c r="B174" s="727" t="s">
        <v>1424</v>
      </c>
      <c r="C174" s="727" t="s">
        <v>1486</v>
      </c>
      <c r="D174" s="727" t="s">
        <v>1516</v>
      </c>
      <c r="E174" s="727" t="s">
        <v>1517</v>
      </c>
      <c r="F174" s="731"/>
      <c r="G174" s="731"/>
      <c r="H174" s="731"/>
      <c r="I174" s="731"/>
      <c r="J174" s="731">
        <v>1</v>
      </c>
      <c r="K174" s="731">
        <v>1609</v>
      </c>
      <c r="L174" s="731">
        <v>1</v>
      </c>
      <c r="M174" s="731">
        <v>1609</v>
      </c>
      <c r="N174" s="731"/>
      <c r="O174" s="731"/>
      <c r="P174" s="745"/>
      <c r="Q174" s="732"/>
    </row>
    <row r="175" spans="1:17" ht="14.4" customHeight="1" x14ac:dyDescent="0.3">
      <c r="A175" s="726" t="s">
        <v>1628</v>
      </c>
      <c r="B175" s="727" t="s">
        <v>1424</v>
      </c>
      <c r="C175" s="727" t="s">
        <v>1486</v>
      </c>
      <c r="D175" s="727" t="s">
        <v>1518</v>
      </c>
      <c r="E175" s="727" t="s">
        <v>1519</v>
      </c>
      <c r="F175" s="731">
        <v>1</v>
      </c>
      <c r="G175" s="731">
        <v>658</v>
      </c>
      <c r="H175" s="731"/>
      <c r="I175" s="731">
        <v>658</v>
      </c>
      <c r="J175" s="731"/>
      <c r="K175" s="731"/>
      <c r="L175" s="731"/>
      <c r="M175" s="731"/>
      <c r="N175" s="731"/>
      <c r="O175" s="731"/>
      <c r="P175" s="745"/>
      <c r="Q175" s="732"/>
    </row>
    <row r="176" spans="1:17" ht="14.4" customHeight="1" x14ac:dyDescent="0.3">
      <c r="A176" s="726" t="s">
        <v>1628</v>
      </c>
      <c r="B176" s="727" t="s">
        <v>1424</v>
      </c>
      <c r="C176" s="727" t="s">
        <v>1486</v>
      </c>
      <c r="D176" s="727" t="s">
        <v>1522</v>
      </c>
      <c r="E176" s="727" t="s">
        <v>1523</v>
      </c>
      <c r="F176" s="731">
        <v>1</v>
      </c>
      <c r="G176" s="731">
        <v>2543</v>
      </c>
      <c r="H176" s="731"/>
      <c r="I176" s="731">
        <v>2543</v>
      </c>
      <c r="J176" s="731"/>
      <c r="K176" s="731"/>
      <c r="L176" s="731"/>
      <c r="M176" s="731"/>
      <c r="N176" s="731"/>
      <c r="O176" s="731"/>
      <c r="P176" s="745"/>
      <c r="Q176" s="732"/>
    </row>
    <row r="177" spans="1:17" ht="14.4" customHeight="1" x14ac:dyDescent="0.3">
      <c r="A177" s="726" t="s">
        <v>1628</v>
      </c>
      <c r="B177" s="727" t="s">
        <v>1424</v>
      </c>
      <c r="C177" s="727" t="s">
        <v>1486</v>
      </c>
      <c r="D177" s="727" t="s">
        <v>1524</v>
      </c>
      <c r="E177" s="727" t="s">
        <v>1525</v>
      </c>
      <c r="F177" s="731">
        <v>2</v>
      </c>
      <c r="G177" s="731">
        <v>3524</v>
      </c>
      <c r="H177" s="731">
        <v>1.9309589041095891</v>
      </c>
      <c r="I177" s="731">
        <v>1762</v>
      </c>
      <c r="J177" s="731">
        <v>1</v>
      </c>
      <c r="K177" s="731">
        <v>1825</v>
      </c>
      <c r="L177" s="731">
        <v>1</v>
      </c>
      <c r="M177" s="731">
        <v>1825</v>
      </c>
      <c r="N177" s="731">
        <v>1</v>
      </c>
      <c r="O177" s="731">
        <v>1825</v>
      </c>
      <c r="P177" s="745">
        <v>1</v>
      </c>
      <c r="Q177" s="732">
        <v>1825</v>
      </c>
    </row>
    <row r="178" spans="1:17" ht="14.4" customHeight="1" x14ac:dyDescent="0.3">
      <c r="A178" s="726" t="s">
        <v>1628</v>
      </c>
      <c r="B178" s="727" t="s">
        <v>1424</v>
      </c>
      <c r="C178" s="727" t="s">
        <v>1486</v>
      </c>
      <c r="D178" s="727" t="s">
        <v>1526</v>
      </c>
      <c r="E178" s="727" t="s">
        <v>1527</v>
      </c>
      <c r="F178" s="731"/>
      <c r="G178" s="731"/>
      <c r="H178" s="731"/>
      <c r="I178" s="731"/>
      <c r="J178" s="731">
        <v>1</v>
      </c>
      <c r="K178" s="731">
        <v>429</v>
      </c>
      <c r="L178" s="731">
        <v>1</v>
      </c>
      <c r="M178" s="731">
        <v>429</v>
      </c>
      <c r="N178" s="731"/>
      <c r="O178" s="731"/>
      <c r="P178" s="745"/>
      <c r="Q178" s="732"/>
    </row>
    <row r="179" spans="1:17" ht="14.4" customHeight="1" x14ac:dyDescent="0.3">
      <c r="A179" s="726" t="s">
        <v>1628</v>
      </c>
      <c r="B179" s="727" t="s">
        <v>1424</v>
      </c>
      <c r="C179" s="727" t="s">
        <v>1486</v>
      </c>
      <c r="D179" s="727" t="s">
        <v>1589</v>
      </c>
      <c r="E179" s="727" t="s">
        <v>1590</v>
      </c>
      <c r="F179" s="731">
        <v>1</v>
      </c>
      <c r="G179" s="731">
        <v>14340</v>
      </c>
      <c r="H179" s="731"/>
      <c r="I179" s="731">
        <v>14340</v>
      </c>
      <c r="J179" s="731"/>
      <c r="K179" s="731"/>
      <c r="L179" s="731"/>
      <c r="M179" s="731"/>
      <c r="N179" s="731">
        <v>1</v>
      </c>
      <c r="O179" s="731">
        <v>14507</v>
      </c>
      <c r="P179" s="745"/>
      <c r="Q179" s="732">
        <v>14507</v>
      </c>
    </row>
    <row r="180" spans="1:17" ht="14.4" customHeight="1" x14ac:dyDescent="0.3">
      <c r="A180" s="726" t="s">
        <v>1628</v>
      </c>
      <c r="B180" s="727" t="s">
        <v>1424</v>
      </c>
      <c r="C180" s="727" t="s">
        <v>1486</v>
      </c>
      <c r="D180" s="727" t="s">
        <v>1546</v>
      </c>
      <c r="E180" s="727" t="s">
        <v>1547</v>
      </c>
      <c r="F180" s="731">
        <v>1</v>
      </c>
      <c r="G180" s="731">
        <v>490</v>
      </c>
      <c r="H180" s="731"/>
      <c r="I180" s="731">
        <v>490</v>
      </c>
      <c r="J180" s="731"/>
      <c r="K180" s="731"/>
      <c r="L180" s="731"/>
      <c r="M180" s="731"/>
      <c r="N180" s="731"/>
      <c r="O180" s="731"/>
      <c r="P180" s="745"/>
      <c r="Q180" s="732"/>
    </row>
    <row r="181" spans="1:17" ht="14.4" customHeight="1" x14ac:dyDescent="0.3">
      <c r="A181" s="726" t="s">
        <v>1628</v>
      </c>
      <c r="B181" s="727" t="s">
        <v>1424</v>
      </c>
      <c r="C181" s="727" t="s">
        <v>1486</v>
      </c>
      <c r="D181" s="727" t="s">
        <v>1552</v>
      </c>
      <c r="E181" s="727" t="s">
        <v>1553</v>
      </c>
      <c r="F181" s="731"/>
      <c r="G181" s="731"/>
      <c r="H181" s="731"/>
      <c r="I181" s="731"/>
      <c r="J181" s="731"/>
      <c r="K181" s="731"/>
      <c r="L181" s="731"/>
      <c r="M181" s="731"/>
      <c r="N181" s="731">
        <v>1</v>
      </c>
      <c r="O181" s="731">
        <v>355</v>
      </c>
      <c r="P181" s="745"/>
      <c r="Q181" s="732">
        <v>355</v>
      </c>
    </row>
    <row r="182" spans="1:17" ht="14.4" customHeight="1" x14ac:dyDescent="0.3">
      <c r="A182" s="726" t="s">
        <v>1628</v>
      </c>
      <c r="B182" s="727" t="s">
        <v>1424</v>
      </c>
      <c r="C182" s="727" t="s">
        <v>1486</v>
      </c>
      <c r="D182" s="727" t="s">
        <v>1560</v>
      </c>
      <c r="E182" s="727" t="s">
        <v>1561</v>
      </c>
      <c r="F182" s="731"/>
      <c r="G182" s="731"/>
      <c r="H182" s="731"/>
      <c r="I182" s="731"/>
      <c r="J182" s="731"/>
      <c r="K182" s="731"/>
      <c r="L182" s="731"/>
      <c r="M182" s="731"/>
      <c r="N182" s="731">
        <v>1</v>
      </c>
      <c r="O182" s="731">
        <v>142</v>
      </c>
      <c r="P182" s="745"/>
      <c r="Q182" s="732">
        <v>142</v>
      </c>
    </row>
    <row r="183" spans="1:17" ht="14.4" customHeight="1" x14ac:dyDescent="0.3">
      <c r="A183" s="726" t="s">
        <v>1628</v>
      </c>
      <c r="B183" s="727" t="s">
        <v>1424</v>
      </c>
      <c r="C183" s="727" t="s">
        <v>1486</v>
      </c>
      <c r="D183" s="727" t="s">
        <v>1568</v>
      </c>
      <c r="E183" s="727" t="s">
        <v>1569</v>
      </c>
      <c r="F183" s="731"/>
      <c r="G183" s="731"/>
      <c r="H183" s="731"/>
      <c r="I183" s="731"/>
      <c r="J183" s="731">
        <v>1</v>
      </c>
      <c r="K183" s="731">
        <v>1931</v>
      </c>
      <c r="L183" s="731">
        <v>1</v>
      </c>
      <c r="M183" s="731">
        <v>1931</v>
      </c>
      <c r="N183" s="731"/>
      <c r="O183" s="731"/>
      <c r="P183" s="745"/>
      <c r="Q183" s="732"/>
    </row>
    <row r="184" spans="1:17" ht="14.4" customHeight="1" x14ac:dyDescent="0.3">
      <c r="A184" s="726" t="s">
        <v>1629</v>
      </c>
      <c r="B184" s="727" t="s">
        <v>1424</v>
      </c>
      <c r="C184" s="727" t="s">
        <v>1425</v>
      </c>
      <c r="D184" s="727" t="s">
        <v>1576</v>
      </c>
      <c r="E184" s="727" t="s">
        <v>708</v>
      </c>
      <c r="F184" s="731"/>
      <c r="G184" s="731"/>
      <c r="H184" s="731"/>
      <c r="I184" s="731"/>
      <c r="J184" s="731">
        <v>1.05</v>
      </c>
      <c r="K184" s="731">
        <v>1859.3400000000001</v>
      </c>
      <c r="L184" s="731">
        <v>1</v>
      </c>
      <c r="M184" s="731">
        <v>1770.8</v>
      </c>
      <c r="N184" s="731">
        <v>0.55000000000000004</v>
      </c>
      <c r="O184" s="731">
        <v>1000.47</v>
      </c>
      <c r="P184" s="745">
        <v>0.53807802768724389</v>
      </c>
      <c r="Q184" s="732">
        <v>1819.0363636363636</v>
      </c>
    </row>
    <row r="185" spans="1:17" ht="14.4" customHeight="1" x14ac:dyDescent="0.3">
      <c r="A185" s="726" t="s">
        <v>1629</v>
      </c>
      <c r="B185" s="727" t="s">
        <v>1424</v>
      </c>
      <c r="C185" s="727" t="s">
        <v>1425</v>
      </c>
      <c r="D185" s="727" t="s">
        <v>1577</v>
      </c>
      <c r="E185" s="727" t="s">
        <v>706</v>
      </c>
      <c r="F185" s="731"/>
      <c r="G185" s="731"/>
      <c r="H185" s="731"/>
      <c r="I185" s="731"/>
      <c r="J185" s="731">
        <v>0.1</v>
      </c>
      <c r="K185" s="731">
        <v>90.38</v>
      </c>
      <c r="L185" s="731">
        <v>1</v>
      </c>
      <c r="M185" s="731">
        <v>903.8</v>
      </c>
      <c r="N185" s="731">
        <v>0.05</v>
      </c>
      <c r="O185" s="731">
        <v>45.19</v>
      </c>
      <c r="P185" s="745">
        <v>0.5</v>
      </c>
      <c r="Q185" s="732">
        <v>903.8</v>
      </c>
    </row>
    <row r="186" spans="1:17" ht="14.4" customHeight="1" x14ac:dyDescent="0.3">
      <c r="A186" s="726" t="s">
        <v>1629</v>
      </c>
      <c r="B186" s="727" t="s">
        <v>1424</v>
      </c>
      <c r="C186" s="727" t="s">
        <v>1428</v>
      </c>
      <c r="D186" s="727" t="s">
        <v>1433</v>
      </c>
      <c r="E186" s="727" t="s">
        <v>1434</v>
      </c>
      <c r="F186" s="731">
        <v>180</v>
      </c>
      <c r="G186" s="731">
        <v>957.6</v>
      </c>
      <c r="H186" s="731">
        <v>1.0133333333333334</v>
      </c>
      <c r="I186" s="731">
        <v>5.32</v>
      </c>
      <c r="J186" s="731">
        <v>180</v>
      </c>
      <c r="K186" s="731">
        <v>945</v>
      </c>
      <c r="L186" s="731">
        <v>1</v>
      </c>
      <c r="M186" s="731">
        <v>5.25</v>
      </c>
      <c r="N186" s="731">
        <v>180</v>
      </c>
      <c r="O186" s="731">
        <v>1288.8</v>
      </c>
      <c r="P186" s="745">
        <v>1.3638095238095238</v>
      </c>
      <c r="Q186" s="732">
        <v>7.16</v>
      </c>
    </row>
    <row r="187" spans="1:17" ht="14.4" customHeight="1" x14ac:dyDescent="0.3">
      <c r="A187" s="726" t="s">
        <v>1629</v>
      </c>
      <c r="B187" s="727" t="s">
        <v>1424</v>
      </c>
      <c r="C187" s="727" t="s">
        <v>1428</v>
      </c>
      <c r="D187" s="727" t="s">
        <v>1447</v>
      </c>
      <c r="E187" s="727" t="s">
        <v>1448</v>
      </c>
      <c r="F187" s="731">
        <v>1350</v>
      </c>
      <c r="G187" s="731">
        <v>25393.5</v>
      </c>
      <c r="H187" s="731"/>
      <c r="I187" s="731">
        <v>18.809999999999999</v>
      </c>
      <c r="J187" s="731"/>
      <c r="K187" s="731"/>
      <c r="L187" s="731"/>
      <c r="M187" s="731"/>
      <c r="N187" s="731"/>
      <c r="O187" s="731"/>
      <c r="P187" s="745"/>
      <c r="Q187" s="732"/>
    </row>
    <row r="188" spans="1:17" ht="14.4" customHeight="1" x14ac:dyDescent="0.3">
      <c r="A188" s="726" t="s">
        <v>1629</v>
      </c>
      <c r="B188" s="727" t="s">
        <v>1424</v>
      </c>
      <c r="C188" s="727" t="s">
        <v>1428</v>
      </c>
      <c r="D188" s="727" t="s">
        <v>1453</v>
      </c>
      <c r="E188" s="727" t="s">
        <v>1454</v>
      </c>
      <c r="F188" s="731">
        <v>2620</v>
      </c>
      <c r="G188" s="731">
        <v>52242.799999999996</v>
      </c>
      <c r="H188" s="731">
        <v>1.2565856568338818</v>
      </c>
      <c r="I188" s="731">
        <v>19.939999999999998</v>
      </c>
      <c r="J188" s="731">
        <v>2040</v>
      </c>
      <c r="K188" s="731">
        <v>41575.199999999997</v>
      </c>
      <c r="L188" s="731">
        <v>1</v>
      </c>
      <c r="M188" s="731">
        <v>20.38</v>
      </c>
      <c r="N188" s="731">
        <v>1880</v>
      </c>
      <c r="O188" s="731">
        <v>38408.400000000001</v>
      </c>
      <c r="P188" s="745">
        <v>0.92382959071754323</v>
      </c>
      <c r="Q188" s="732">
        <v>20.43</v>
      </c>
    </row>
    <row r="189" spans="1:17" ht="14.4" customHeight="1" x14ac:dyDescent="0.3">
      <c r="A189" s="726" t="s">
        <v>1629</v>
      </c>
      <c r="B189" s="727" t="s">
        <v>1424</v>
      </c>
      <c r="C189" s="727" t="s">
        <v>1428</v>
      </c>
      <c r="D189" s="727" t="s">
        <v>1459</v>
      </c>
      <c r="E189" s="727" t="s">
        <v>1460</v>
      </c>
      <c r="F189" s="731"/>
      <c r="G189" s="731"/>
      <c r="H189" s="731"/>
      <c r="I189" s="731"/>
      <c r="J189" s="731"/>
      <c r="K189" s="731"/>
      <c r="L189" s="731"/>
      <c r="M189" s="731"/>
      <c r="N189" s="731">
        <v>1</v>
      </c>
      <c r="O189" s="731">
        <v>1986.65</v>
      </c>
      <c r="P189" s="745"/>
      <c r="Q189" s="732">
        <v>1986.65</v>
      </c>
    </row>
    <row r="190" spans="1:17" ht="14.4" customHeight="1" x14ac:dyDescent="0.3">
      <c r="A190" s="726" t="s">
        <v>1629</v>
      </c>
      <c r="B190" s="727" t="s">
        <v>1424</v>
      </c>
      <c r="C190" s="727" t="s">
        <v>1428</v>
      </c>
      <c r="D190" s="727" t="s">
        <v>1578</v>
      </c>
      <c r="E190" s="727" t="s">
        <v>1579</v>
      </c>
      <c r="F190" s="731"/>
      <c r="G190" s="731"/>
      <c r="H190" s="731"/>
      <c r="I190" s="731"/>
      <c r="J190" s="731">
        <v>558</v>
      </c>
      <c r="K190" s="731">
        <v>18419.579999999998</v>
      </c>
      <c r="L190" s="731">
        <v>1</v>
      </c>
      <c r="M190" s="731">
        <v>33.01</v>
      </c>
      <c r="N190" s="731">
        <v>319</v>
      </c>
      <c r="O190" s="731">
        <v>10798.15</v>
      </c>
      <c r="P190" s="745">
        <v>0.58623215078736868</v>
      </c>
      <c r="Q190" s="732">
        <v>33.85</v>
      </c>
    </row>
    <row r="191" spans="1:17" ht="14.4" customHeight="1" x14ac:dyDescent="0.3">
      <c r="A191" s="726" t="s">
        <v>1629</v>
      </c>
      <c r="B191" s="727" t="s">
        <v>1424</v>
      </c>
      <c r="C191" s="727" t="s">
        <v>1428</v>
      </c>
      <c r="D191" s="727" t="s">
        <v>1484</v>
      </c>
      <c r="E191" s="727" t="s">
        <v>1485</v>
      </c>
      <c r="F191" s="731"/>
      <c r="G191" s="731"/>
      <c r="H191" s="731"/>
      <c r="I191" s="731"/>
      <c r="J191" s="731"/>
      <c r="K191" s="731"/>
      <c r="L191" s="731"/>
      <c r="M191" s="731"/>
      <c r="N191" s="731">
        <v>400</v>
      </c>
      <c r="O191" s="731">
        <v>8132</v>
      </c>
      <c r="P191" s="745"/>
      <c r="Q191" s="732">
        <v>20.329999999999998</v>
      </c>
    </row>
    <row r="192" spans="1:17" ht="14.4" customHeight="1" x14ac:dyDescent="0.3">
      <c r="A192" s="726" t="s">
        <v>1629</v>
      </c>
      <c r="B192" s="727" t="s">
        <v>1424</v>
      </c>
      <c r="C192" s="727" t="s">
        <v>1486</v>
      </c>
      <c r="D192" s="727" t="s">
        <v>1518</v>
      </c>
      <c r="E192" s="727" t="s">
        <v>1519</v>
      </c>
      <c r="F192" s="731"/>
      <c r="G192" s="731"/>
      <c r="H192" s="731"/>
      <c r="I192" s="731"/>
      <c r="J192" s="731"/>
      <c r="K192" s="731"/>
      <c r="L192" s="731"/>
      <c r="M192" s="731"/>
      <c r="N192" s="731">
        <v>1</v>
      </c>
      <c r="O192" s="731">
        <v>682</v>
      </c>
      <c r="P192" s="745"/>
      <c r="Q192" s="732">
        <v>682</v>
      </c>
    </row>
    <row r="193" spans="1:17" ht="14.4" customHeight="1" x14ac:dyDescent="0.3">
      <c r="A193" s="726" t="s">
        <v>1629</v>
      </c>
      <c r="B193" s="727" t="s">
        <v>1424</v>
      </c>
      <c r="C193" s="727" t="s">
        <v>1486</v>
      </c>
      <c r="D193" s="727" t="s">
        <v>1522</v>
      </c>
      <c r="E193" s="727" t="s">
        <v>1523</v>
      </c>
      <c r="F193" s="731">
        <v>2</v>
      </c>
      <c r="G193" s="731">
        <v>5086</v>
      </c>
      <c r="H193" s="731"/>
      <c r="I193" s="731">
        <v>2543</v>
      </c>
      <c r="J193" s="731"/>
      <c r="K193" s="731"/>
      <c r="L193" s="731"/>
      <c r="M193" s="731"/>
      <c r="N193" s="731">
        <v>2</v>
      </c>
      <c r="O193" s="731">
        <v>5276</v>
      </c>
      <c r="P193" s="745"/>
      <c r="Q193" s="732">
        <v>2638</v>
      </c>
    </row>
    <row r="194" spans="1:17" ht="14.4" customHeight="1" x14ac:dyDescent="0.3">
      <c r="A194" s="726" t="s">
        <v>1629</v>
      </c>
      <c r="B194" s="727" t="s">
        <v>1424</v>
      </c>
      <c r="C194" s="727" t="s">
        <v>1486</v>
      </c>
      <c r="D194" s="727" t="s">
        <v>1524</v>
      </c>
      <c r="E194" s="727" t="s">
        <v>1525</v>
      </c>
      <c r="F194" s="731">
        <v>9</v>
      </c>
      <c r="G194" s="731">
        <v>15858</v>
      </c>
      <c r="H194" s="731">
        <v>1.4482191780821918</v>
      </c>
      <c r="I194" s="731">
        <v>1762</v>
      </c>
      <c r="J194" s="731">
        <v>6</v>
      </c>
      <c r="K194" s="731">
        <v>10950</v>
      </c>
      <c r="L194" s="731">
        <v>1</v>
      </c>
      <c r="M194" s="731">
        <v>1825</v>
      </c>
      <c r="N194" s="731">
        <v>11</v>
      </c>
      <c r="O194" s="731">
        <v>20075</v>
      </c>
      <c r="P194" s="745">
        <v>1.8333333333333333</v>
      </c>
      <c r="Q194" s="732">
        <v>1825</v>
      </c>
    </row>
    <row r="195" spans="1:17" ht="14.4" customHeight="1" x14ac:dyDescent="0.3">
      <c r="A195" s="726" t="s">
        <v>1629</v>
      </c>
      <c r="B195" s="727" t="s">
        <v>1424</v>
      </c>
      <c r="C195" s="727" t="s">
        <v>1486</v>
      </c>
      <c r="D195" s="727" t="s">
        <v>1526</v>
      </c>
      <c r="E195" s="727" t="s">
        <v>1527</v>
      </c>
      <c r="F195" s="731"/>
      <c r="G195" s="731"/>
      <c r="H195" s="731"/>
      <c r="I195" s="731"/>
      <c r="J195" s="731"/>
      <c r="K195" s="731"/>
      <c r="L195" s="731"/>
      <c r="M195" s="731"/>
      <c r="N195" s="731">
        <v>3</v>
      </c>
      <c r="O195" s="731">
        <v>1287</v>
      </c>
      <c r="P195" s="745"/>
      <c r="Q195" s="732">
        <v>429</v>
      </c>
    </row>
    <row r="196" spans="1:17" ht="14.4" customHeight="1" x14ac:dyDescent="0.3">
      <c r="A196" s="726" t="s">
        <v>1629</v>
      </c>
      <c r="B196" s="727" t="s">
        <v>1424</v>
      </c>
      <c r="C196" s="727" t="s">
        <v>1486</v>
      </c>
      <c r="D196" s="727" t="s">
        <v>1589</v>
      </c>
      <c r="E196" s="727" t="s">
        <v>1590</v>
      </c>
      <c r="F196" s="731"/>
      <c r="G196" s="731"/>
      <c r="H196" s="731"/>
      <c r="I196" s="731"/>
      <c r="J196" s="731">
        <v>2</v>
      </c>
      <c r="K196" s="731">
        <v>29012</v>
      </c>
      <c r="L196" s="731">
        <v>1</v>
      </c>
      <c r="M196" s="731">
        <v>14506</v>
      </c>
      <c r="N196" s="731">
        <v>1</v>
      </c>
      <c r="O196" s="731">
        <v>14507</v>
      </c>
      <c r="P196" s="745">
        <v>0.5000344684957948</v>
      </c>
      <c r="Q196" s="732">
        <v>14507</v>
      </c>
    </row>
    <row r="197" spans="1:17" ht="14.4" customHeight="1" x14ac:dyDescent="0.3">
      <c r="A197" s="726" t="s">
        <v>1629</v>
      </c>
      <c r="B197" s="727" t="s">
        <v>1424</v>
      </c>
      <c r="C197" s="727" t="s">
        <v>1486</v>
      </c>
      <c r="D197" s="727" t="s">
        <v>1546</v>
      </c>
      <c r="E197" s="727" t="s">
        <v>1547</v>
      </c>
      <c r="F197" s="731">
        <v>1</v>
      </c>
      <c r="G197" s="731">
        <v>490</v>
      </c>
      <c r="H197" s="731">
        <v>0.96267190569744598</v>
      </c>
      <c r="I197" s="731">
        <v>490</v>
      </c>
      <c r="J197" s="731">
        <v>1</v>
      </c>
      <c r="K197" s="731">
        <v>509</v>
      </c>
      <c r="L197" s="731">
        <v>1</v>
      </c>
      <c r="M197" s="731">
        <v>509</v>
      </c>
      <c r="N197" s="731">
        <v>1</v>
      </c>
      <c r="O197" s="731">
        <v>509</v>
      </c>
      <c r="P197" s="745">
        <v>1</v>
      </c>
      <c r="Q197" s="732">
        <v>509</v>
      </c>
    </row>
    <row r="198" spans="1:17" ht="14.4" customHeight="1" x14ac:dyDescent="0.3">
      <c r="A198" s="726" t="s">
        <v>1629</v>
      </c>
      <c r="B198" s="727" t="s">
        <v>1424</v>
      </c>
      <c r="C198" s="727" t="s">
        <v>1486</v>
      </c>
      <c r="D198" s="727" t="s">
        <v>1548</v>
      </c>
      <c r="E198" s="727" t="s">
        <v>1549</v>
      </c>
      <c r="F198" s="731">
        <v>5</v>
      </c>
      <c r="G198" s="731">
        <v>11290</v>
      </c>
      <c r="H198" s="731">
        <v>1.2118935165306999</v>
      </c>
      <c r="I198" s="731">
        <v>2258</v>
      </c>
      <c r="J198" s="731">
        <v>4</v>
      </c>
      <c r="K198" s="731">
        <v>9316</v>
      </c>
      <c r="L198" s="731">
        <v>1</v>
      </c>
      <c r="M198" s="731">
        <v>2329</v>
      </c>
      <c r="N198" s="731">
        <v>3</v>
      </c>
      <c r="O198" s="731">
        <v>6990</v>
      </c>
      <c r="P198" s="745">
        <v>0.75032202662086733</v>
      </c>
      <c r="Q198" s="732">
        <v>2330</v>
      </c>
    </row>
    <row r="199" spans="1:17" ht="14.4" customHeight="1" x14ac:dyDescent="0.3">
      <c r="A199" s="726" t="s">
        <v>1629</v>
      </c>
      <c r="B199" s="727" t="s">
        <v>1424</v>
      </c>
      <c r="C199" s="727" t="s">
        <v>1486</v>
      </c>
      <c r="D199" s="727" t="s">
        <v>1566</v>
      </c>
      <c r="E199" s="727" t="s">
        <v>1567</v>
      </c>
      <c r="F199" s="731"/>
      <c r="G199" s="731"/>
      <c r="H199" s="731"/>
      <c r="I199" s="731"/>
      <c r="J199" s="731">
        <v>4</v>
      </c>
      <c r="K199" s="731">
        <v>2872</v>
      </c>
      <c r="L199" s="731">
        <v>1</v>
      </c>
      <c r="M199" s="731">
        <v>718</v>
      </c>
      <c r="N199" s="731">
        <v>5</v>
      </c>
      <c r="O199" s="731">
        <v>3595</v>
      </c>
      <c r="P199" s="745">
        <v>1.251740947075209</v>
      </c>
      <c r="Q199" s="732">
        <v>719</v>
      </c>
    </row>
    <row r="200" spans="1:17" ht="14.4" customHeight="1" x14ac:dyDescent="0.3">
      <c r="A200" s="726" t="s">
        <v>1630</v>
      </c>
      <c r="B200" s="727" t="s">
        <v>1424</v>
      </c>
      <c r="C200" s="727" t="s">
        <v>1425</v>
      </c>
      <c r="D200" s="727" t="s">
        <v>1572</v>
      </c>
      <c r="E200" s="727" t="s">
        <v>704</v>
      </c>
      <c r="F200" s="731"/>
      <c r="G200" s="731"/>
      <c r="H200" s="731"/>
      <c r="I200" s="731"/>
      <c r="J200" s="731">
        <v>0.45</v>
      </c>
      <c r="K200" s="731">
        <v>904.34</v>
      </c>
      <c r="L200" s="731">
        <v>1</v>
      </c>
      <c r="M200" s="731">
        <v>2009.6444444444444</v>
      </c>
      <c r="N200" s="731">
        <v>0.3</v>
      </c>
      <c r="O200" s="731">
        <v>602.89</v>
      </c>
      <c r="P200" s="745">
        <v>0.66666298073733321</v>
      </c>
      <c r="Q200" s="732">
        <v>2009.6333333333334</v>
      </c>
    </row>
    <row r="201" spans="1:17" ht="14.4" customHeight="1" x14ac:dyDescent="0.3">
      <c r="A201" s="726" t="s">
        <v>1630</v>
      </c>
      <c r="B201" s="727" t="s">
        <v>1424</v>
      </c>
      <c r="C201" s="727" t="s">
        <v>1425</v>
      </c>
      <c r="D201" s="727" t="s">
        <v>1576</v>
      </c>
      <c r="E201" s="727" t="s">
        <v>708</v>
      </c>
      <c r="F201" s="731"/>
      <c r="G201" s="731"/>
      <c r="H201" s="731"/>
      <c r="I201" s="731"/>
      <c r="J201" s="731">
        <v>1.1000000000000001</v>
      </c>
      <c r="K201" s="731">
        <v>1947.88</v>
      </c>
      <c r="L201" s="731">
        <v>1</v>
      </c>
      <c r="M201" s="731">
        <v>1770.8</v>
      </c>
      <c r="N201" s="731">
        <v>1.85</v>
      </c>
      <c r="O201" s="731">
        <v>3365.23</v>
      </c>
      <c r="P201" s="745">
        <v>1.7276372261124915</v>
      </c>
      <c r="Q201" s="732">
        <v>1819.0432432432431</v>
      </c>
    </row>
    <row r="202" spans="1:17" ht="14.4" customHeight="1" x14ac:dyDescent="0.3">
      <c r="A202" s="726" t="s">
        <v>1630</v>
      </c>
      <c r="B202" s="727" t="s">
        <v>1424</v>
      </c>
      <c r="C202" s="727" t="s">
        <v>1425</v>
      </c>
      <c r="D202" s="727" t="s">
        <v>1577</v>
      </c>
      <c r="E202" s="727" t="s">
        <v>706</v>
      </c>
      <c r="F202" s="731"/>
      <c r="G202" s="731"/>
      <c r="H202" s="731"/>
      <c r="I202" s="731"/>
      <c r="J202" s="731">
        <v>0.15000000000000002</v>
      </c>
      <c r="K202" s="731">
        <v>135.57</v>
      </c>
      <c r="L202" s="731">
        <v>1</v>
      </c>
      <c r="M202" s="731">
        <v>903.79999999999984</v>
      </c>
      <c r="N202" s="731">
        <v>0.15000000000000002</v>
      </c>
      <c r="O202" s="731">
        <v>135.57</v>
      </c>
      <c r="P202" s="745">
        <v>1</v>
      </c>
      <c r="Q202" s="732">
        <v>903.79999999999984</v>
      </c>
    </row>
    <row r="203" spans="1:17" ht="14.4" customHeight="1" x14ac:dyDescent="0.3">
      <c r="A203" s="726" t="s">
        <v>1630</v>
      </c>
      <c r="B203" s="727" t="s">
        <v>1424</v>
      </c>
      <c r="C203" s="727" t="s">
        <v>1428</v>
      </c>
      <c r="D203" s="727" t="s">
        <v>1433</v>
      </c>
      <c r="E203" s="727" t="s">
        <v>1434</v>
      </c>
      <c r="F203" s="731">
        <v>360</v>
      </c>
      <c r="G203" s="731">
        <v>1915.2</v>
      </c>
      <c r="H203" s="731"/>
      <c r="I203" s="731">
        <v>5.32</v>
      </c>
      <c r="J203" s="731"/>
      <c r="K203" s="731"/>
      <c r="L203" s="731"/>
      <c r="M203" s="731"/>
      <c r="N203" s="731"/>
      <c r="O203" s="731"/>
      <c r="P203" s="745"/>
      <c r="Q203" s="732"/>
    </row>
    <row r="204" spans="1:17" ht="14.4" customHeight="1" x14ac:dyDescent="0.3">
      <c r="A204" s="726" t="s">
        <v>1630</v>
      </c>
      <c r="B204" s="727" t="s">
        <v>1424</v>
      </c>
      <c r="C204" s="727" t="s">
        <v>1428</v>
      </c>
      <c r="D204" s="727" t="s">
        <v>1439</v>
      </c>
      <c r="E204" s="727" t="s">
        <v>1440</v>
      </c>
      <c r="F204" s="731"/>
      <c r="G204" s="731"/>
      <c r="H204" s="731"/>
      <c r="I204" s="731"/>
      <c r="J204" s="731">
        <v>664</v>
      </c>
      <c r="K204" s="731">
        <v>4057.04</v>
      </c>
      <c r="L204" s="731">
        <v>1</v>
      </c>
      <c r="M204" s="731">
        <v>6.11</v>
      </c>
      <c r="N204" s="731"/>
      <c r="O204" s="731"/>
      <c r="P204" s="745"/>
      <c r="Q204" s="732"/>
    </row>
    <row r="205" spans="1:17" ht="14.4" customHeight="1" x14ac:dyDescent="0.3">
      <c r="A205" s="726" t="s">
        <v>1630</v>
      </c>
      <c r="B205" s="727" t="s">
        <v>1424</v>
      </c>
      <c r="C205" s="727" t="s">
        <v>1428</v>
      </c>
      <c r="D205" s="727" t="s">
        <v>1441</v>
      </c>
      <c r="E205" s="727" t="s">
        <v>1442</v>
      </c>
      <c r="F205" s="731">
        <v>270</v>
      </c>
      <c r="G205" s="731">
        <v>2273.3999999999996</v>
      </c>
      <c r="H205" s="731">
        <v>1.3879120879120876</v>
      </c>
      <c r="I205" s="731">
        <v>8.4199999999999982</v>
      </c>
      <c r="J205" s="731">
        <v>180</v>
      </c>
      <c r="K205" s="731">
        <v>1638</v>
      </c>
      <c r="L205" s="731">
        <v>1</v>
      </c>
      <c r="M205" s="731">
        <v>9.1</v>
      </c>
      <c r="N205" s="731">
        <v>523</v>
      </c>
      <c r="O205" s="731">
        <v>4780.2199999999993</v>
      </c>
      <c r="P205" s="745">
        <v>2.9183272283272279</v>
      </c>
      <c r="Q205" s="732">
        <v>9.1399999999999988</v>
      </c>
    </row>
    <row r="206" spans="1:17" ht="14.4" customHeight="1" x14ac:dyDescent="0.3">
      <c r="A206" s="726" t="s">
        <v>1630</v>
      </c>
      <c r="B206" s="727" t="s">
        <v>1424</v>
      </c>
      <c r="C206" s="727" t="s">
        <v>1428</v>
      </c>
      <c r="D206" s="727" t="s">
        <v>1445</v>
      </c>
      <c r="E206" s="727" t="s">
        <v>1446</v>
      </c>
      <c r="F206" s="731">
        <v>140</v>
      </c>
      <c r="G206" s="731">
        <v>1325.8</v>
      </c>
      <c r="H206" s="731">
        <v>0.44645743534482757</v>
      </c>
      <c r="I206" s="731">
        <v>9.4699999999999989</v>
      </c>
      <c r="J206" s="731">
        <v>290</v>
      </c>
      <c r="K206" s="731">
        <v>2969.6</v>
      </c>
      <c r="L206" s="731">
        <v>1</v>
      </c>
      <c r="M206" s="731">
        <v>10.24</v>
      </c>
      <c r="N206" s="731">
        <v>165</v>
      </c>
      <c r="O206" s="731">
        <v>1687.95</v>
      </c>
      <c r="P206" s="745">
        <v>0.56840988685344829</v>
      </c>
      <c r="Q206" s="732">
        <v>10.23</v>
      </c>
    </row>
    <row r="207" spans="1:17" ht="14.4" customHeight="1" x14ac:dyDescent="0.3">
      <c r="A207" s="726" t="s">
        <v>1630</v>
      </c>
      <c r="B207" s="727" t="s">
        <v>1424</v>
      </c>
      <c r="C207" s="727" t="s">
        <v>1428</v>
      </c>
      <c r="D207" s="727" t="s">
        <v>1453</v>
      </c>
      <c r="E207" s="727" t="s">
        <v>1454</v>
      </c>
      <c r="F207" s="731"/>
      <c r="G207" s="731"/>
      <c r="H207" s="731"/>
      <c r="I207" s="731"/>
      <c r="J207" s="731">
        <v>600</v>
      </c>
      <c r="K207" s="731">
        <v>12228</v>
      </c>
      <c r="L207" s="731">
        <v>1</v>
      </c>
      <c r="M207" s="731">
        <v>20.38</v>
      </c>
      <c r="N207" s="731"/>
      <c r="O207" s="731"/>
      <c r="P207" s="745"/>
      <c r="Q207" s="732"/>
    </row>
    <row r="208" spans="1:17" ht="14.4" customHeight="1" x14ac:dyDescent="0.3">
      <c r="A208" s="726" t="s">
        <v>1630</v>
      </c>
      <c r="B208" s="727" t="s">
        <v>1424</v>
      </c>
      <c r="C208" s="727" t="s">
        <v>1428</v>
      </c>
      <c r="D208" s="727" t="s">
        <v>1463</v>
      </c>
      <c r="E208" s="727" t="s">
        <v>1464</v>
      </c>
      <c r="F208" s="731">
        <v>5463</v>
      </c>
      <c r="G208" s="731">
        <v>18683.46</v>
      </c>
      <c r="H208" s="731">
        <v>1.9698981915719154</v>
      </c>
      <c r="I208" s="731">
        <v>3.42</v>
      </c>
      <c r="J208" s="731">
        <v>2433</v>
      </c>
      <c r="K208" s="731">
        <v>9484.48</v>
      </c>
      <c r="L208" s="731">
        <v>1</v>
      </c>
      <c r="M208" s="731">
        <v>3.8982655158240851</v>
      </c>
      <c r="N208" s="731">
        <v>4786</v>
      </c>
      <c r="O208" s="731">
        <v>18025.22</v>
      </c>
      <c r="P208" s="745">
        <v>1.9004963898916969</v>
      </c>
      <c r="Q208" s="732">
        <v>3.7662390305056417</v>
      </c>
    </row>
    <row r="209" spans="1:17" ht="14.4" customHeight="1" x14ac:dyDescent="0.3">
      <c r="A209" s="726" t="s">
        <v>1630</v>
      </c>
      <c r="B209" s="727" t="s">
        <v>1424</v>
      </c>
      <c r="C209" s="727" t="s">
        <v>1428</v>
      </c>
      <c r="D209" s="727" t="s">
        <v>1578</v>
      </c>
      <c r="E209" s="727" t="s">
        <v>1579</v>
      </c>
      <c r="F209" s="731">
        <v>508</v>
      </c>
      <c r="G209" s="731">
        <v>17043.400000000001</v>
      </c>
      <c r="H209" s="731">
        <v>0.49125614560187197</v>
      </c>
      <c r="I209" s="731">
        <v>33.550000000000004</v>
      </c>
      <c r="J209" s="731">
        <v>1051</v>
      </c>
      <c r="K209" s="731">
        <v>34693.51</v>
      </c>
      <c r="L209" s="731">
        <v>1</v>
      </c>
      <c r="M209" s="731">
        <v>33.010000000000005</v>
      </c>
      <c r="N209" s="731">
        <v>1127</v>
      </c>
      <c r="O209" s="731">
        <v>38148.950000000004</v>
      </c>
      <c r="P209" s="745">
        <v>1.0995990316344471</v>
      </c>
      <c r="Q209" s="732">
        <v>33.85</v>
      </c>
    </row>
    <row r="210" spans="1:17" ht="14.4" customHeight="1" x14ac:dyDescent="0.3">
      <c r="A210" s="726" t="s">
        <v>1630</v>
      </c>
      <c r="B210" s="727" t="s">
        <v>1424</v>
      </c>
      <c r="C210" s="727" t="s">
        <v>1428</v>
      </c>
      <c r="D210" s="727" t="s">
        <v>1473</v>
      </c>
      <c r="E210" s="727" t="s">
        <v>1474</v>
      </c>
      <c r="F210" s="731"/>
      <c r="G210" s="731"/>
      <c r="H210" s="731"/>
      <c r="I210" s="731"/>
      <c r="J210" s="731"/>
      <c r="K210" s="731"/>
      <c r="L210" s="731"/>
      <c r="M210" s="731"/>
      <c r="N210" s="731">
        <v>52</v>
      </c>
      <c r="O210" s="731">
        <v>1051.44</v>
      </c>
      <c r="P210" s="745"/>
      <c r="Q210" s="732">
        <v>20.220000000000002</v>
      </c>
    </row>
    <row r="211" spans="1:17" ht="14.4" customHeight="1" x14ac:dyDescent="0.3">
      <c r="A211" s="726" t="s">
        <v>1630</v>
      </c>
      <c r="B211" s="727" t="s">
        <v>1424</v>
      </c>
      <c r="C211" s="727" t="s">
        <v>1486</v>
      </c>
      <c r="D211" s="727" t="s">
        <v>1508</v>
      </c>
      <c r="E211" s="727" t="s">
        <v>1509</v>
      </c>
      <c r="F211" s="731">
        <v>1</v>
      </c>
      <c r="G211" s="731">
        <v>1391</v>
      </c>
      <c r="H211" s="731"/>
      <c r="I211" s="731">
        <v>1391</v>
      </c>
      <c r="J211" s="731"/>
      <c r="K211" s="731"/>
      <c r="L211" s="731"/>
      <c r="M211" s="731"/>
      <c r="N211" s="731">
        <v>4</v>
      </c>
      <c r="O211" s="731">
        <v>5724</v>
      </c>
      <c r="P211" s="745"/>
      <c r="Q211" s="732">
        <v>1431</v>
      </c>
    </row>
    <row r="212" spans="1:17" ht="14.4" customHeight="1" x14ac:dyDescent="0.3">
      <c r="A212" s="726" t="s">
        <v>1630</v>
      </c>
      <c r="B212" s="727" t="s">
        <v>1424</v>
      </c>
      <c r="C212" s="727" t="s">
        <v>1486</v>
      </c>
      <c r="D212" s="727" t="s">
        <v>1510</v>
      </c>
      <c r="E212" s="727" t="s">
        <v>1511</v>
      </c>
      <c r="F212" s="731">
        <v>1</v>
      </c>
      <c r="G212" s="731">
        <v>1849</v>
      </c>
      <c r="H212" s="731">
        <v>0.48352510460251047</v>
      </c>
      <c r="I212" s="731">
        <v>1849</v>
      </c>
      <c r="J212" s="731">
        <v>2</v>
      </c>
      <c r="K212" s="731">
        <v>3824</v>
      </c>
      <c r="L212" s="731">
        <v>1</v>
      </c>
      <c r="M212" s="731">
        <v>1912</v>
      </c>
      <c r="N212" s="731">
        <v>1</v>
      </c>
      <c r="O212" s="731">
        <v>1912</v>
      </c>
      <c r="P212" s="745">
        <v>0.5</v>
      </c>
      <c r="Q212" s="732">
        <v>1912</v>
      </c>
    </row>
    <row r="213" spans="1:17" ht="14.4" customHeight="1" x14ac:dyDescent="0.3">
      <c r="A213" s="726" t="s">
        <v>1630</v>
      </c>
      <c r="B213" s="727" t="s">
        <v>1424</v>
      </c>
      <c r="C213" s="727" t="s">
        <v>1486</v>
      </c>
      <c r="D213" s="727" t="s">
        <v>1520</v>
      </c>
      <c r="E213" s="727" t="s">
        <v>1521</v>
      </c>
      <c r="F213" s="731"/>
      <c r="G213" s="731"/>
      <c r="H213" s="731"/>
      <c r="I213" s="731"/>
      <c r="J213" s="731"/>
      <c r="K213" s="731"/>
      <c r="L213" s="731"/>
      <c r="M213" s="731"/>
      <c r="N213" s="731">
        <v>1</v>
      </c>
      <c r="O213" s="731">
        <v>717</v>
      </c>
      <c r="P213" s="745"/>
      <c r="Q213" s="732">
        <v>717</v>
      </c>
    </row>
    <row r="214" spans="1:17" ht="14.4" customHeight="1" x14ac:dyDescent="0.3">
      <c r="A214" s="726" t="s">
        <v>1630</v>
      </c>
      <c r="B214" s="727" t="s">
        <v>1424</v>
      </c>
      <c r="C214" s="727" t="s">
        <v>1486</v>
      </c>
      <c r="D214" s="727" t="s">
        <v>1524</v>
      </c>
      <c r="E214" s="727" t="s">
        <v>1525</v>
      </c>
      <c r="F214" s="731">
        <v>16</v>
      </c>
      <c r="G214" s="731">
        <v>28192</v>
      </c>
      <c r="H214" s="731">
        <v>1.9309589041095891</v>
      </c>
      <c r="I214" s="731">
        <v>1762</v>
      </c>
      <c r="J214" s="731">
        <v>8</v>
      </c>
      <c r="K214" s="731">
        <v>14600</v>
      </c>
      <c r="L214" s="731">
        <v>1</v>
      </c>
      <c r="M214" s="731">
        <v>1825</v>
      </c>
      <c r="N214" s="731">
        <v>14</v>
      </c>
      <c r="O214" s="731">
        <v>25550</v>
      </c>
      <c r="P214" s="745">
        <v>1.75</v>
      </c>
      <c r="Q214" s="732">
        <v>1825</v>
      </c>
    </row>
    <row r="215" spans="1:17" ht="14.4" customHeight="1" x14ac:dyDescent="0.3">
      <c r="A215" s="726" t="s">
        <v>1630</v>
      </c>
      <c r="B215" s="727" t="s">
        <v>1424</v>
      </c>
      <c r="C215" s="727" t="s">
        <v>1486</v>
      </c>
      <c r="D215" s="727" t="s">
        <v>1526</v>
      </c>
      <c r="E215" s="727" t="s">
        <v>1527</v>
      </c>
      <c r="F215" s="731"/>
      <c r="G215" s="731"/>
      <c r="H215" s="731"/>
      <c r="I215" s="731"/>
      <c r="J215" s="731">
        <v>2</v>
      </c>
      <c r="K215" s="731">
        <v>858</v>
      </c>
      <c r="L215" s="731">
        <v>1</v>
      </c>
      <c r="M215" s="731">
        <v>429</v>
      </c>
      <c r="N215" s="731"/>
      <c r="O215" s="731"/>
      <c r="P215" s="745"/>
      <c r="Q215" s="732"/>
    </row>
    <row r="216" spans="1:17" ht="14.4" customHeight="1" x14ac:dyDescent="0.3">
      <c r="A216" s="726" t="s">
        <v>1630</v>
      </c>
      <c r="B216" s="727" t="s">
        <v>1424</v>
      </c>
      <c r="C216" s="727" t="s">
        <v>1486</v>
      </c>
      <c r="D216" s="727" t="s">
        <v>1589</v>
      </c>
      <c r="E216" s="727" t="s">
        <v>1590</v>
      </c>
      <c r="F216" s="731">
        <v>1</v>
      </c>
      <c r="G216" s="731">
        <v>14340</v>
      </c>
      <c r="H216" s="731">
        <v>0.32951881979870401</v>
      </c>
      <c r="I216" s="731">
        <v>14340</v>
      </c>
      <c r="J216" s="731">
        <v>3</v>
      </c>
      <c r="K216" s="731">
        <v>43518</v>
      </c>
      <c r="L216" s="731">
        <v>1</v>
      </c>
      <c r="M216" s="731">
        <v>14506</v>
      </c>
      <c r="N216" s="731">
        <v>5</v>
      </c>
      <c r="O216" s="731">
        <v>72535</v>
      </c>
      <c r="P216" s="745">
        <v>1.6667815616526496</v>
      </c>
      <c r="Q216" s="732">
        <v>14507</v>
      </c>
    </row>
    <row r="217" spans="1:17" ht="14.4" customHeight="1" x14ac:dyDescent="0.3">
      <c r="A217" s="726" t="s">
        <v>1630</v>
      </c>
      <c r="B217" s="727" t="s">
        <v>1424</v>
      </c>
      <c r="C217" s="727" t="s">
        <v>1486</v>
      </c>
      <c r="D217" s="727" t="s">
        <v>1536</v>
      </c>
      <c r="E217" s="727" t="s">
        <v>1537</v>
      </c>
      <c r="F217" s="731"/>
      <c r="G217" s="731"/>
      <c r="H217" s="731"/>
      <c r="I217" s="731"/>
      <c r="J217" s="731">
        <v>1</v>
      </c>
      <c r="K217" s="731">
        <v>609</v>
      </c>
      <c r="L217" s="731">
        <v>1</v>
      </c>
      <c r="M217" s="731">
        <v>609</v>
      </c>
      <c r="N217" s="731"/>
      <c r="O217" s="731"/>
      <c r="P217" s="745"/>
      <c r="Q217" s="732"/>
    </row>
    <row r="218" spans="1:17" ht="14.4" customHeight="1" x14ac:dyDescent="0.3">
      <c r="A218" s="726" t="s">
        <v>1630</v>
      </c>
      <c r="B218" s="727" t="s">
        <v>1424</v>
      </c>
      <c r="C218" s="727" t="s">
        <v>1486</v>
      </c>
      <c r="D218" s="727" t="s">
        <v>1544</v>
      </c>
      <c r="E218" s="727" t="s">
        <v>1545</v>
      </c>
      <c r="F218" s="731">
        <v>8</v>
      </c>
      <c r="G218" s="731">
        <v>10352</v>
      </c>
      <c r="H218" s="731">
        <v>2.5712866368604073</v>
      </c>
      <c r="I218" s="731">
        <v>1294</v>
      </c>
      <c r="J218" s="731">
        <v>3</v>
      </c>
      <c r="K218" s="731">
        <v>4026</v>
      </c>
      <c r="L218" s="731">
        <v>1</v>
      </c>
      <c r="M218" s="731">
        <v>1342</v>
      </c>
      <c r="N218" s="731">
        <v>6</v>
      </c>
      <c r="O218" s="731">
        <v>8052</v>
      </c>
      <c r="P218" s="745">
        <v>2</v>
      </c>
      <c r="Q218" s="732">
        <v>1342</v>
      </c>
    </row>
    <row r="219" spans="1:17" ht="14.4" customHeight="1" x14ac:dyDescent="0.3">
      <c r="A219" s="726" t="s">
        <v>1630</v>
      </c>
      <c r="B219" s="727" t="s">
        <v>1424</v>
      </c>
      <c r="C219" s="727" t="s">
        <v>1486</v>
      </c>
      <c r="D219" s="727" t="s">
        <v>1546</v>
      </c>
      <c r="E219" s="727" t="s">
        <v>1547</v>
      </c>
      <c r="F219" s="731">
        <v>2</v>
      </c>
      <c r="G219" s="731">
        <v>980</v>
      </c>
      <c r="H219" s="731"/>
      <c r="I219" s="731">
        <v>490</v>
      </c>
      <c r="J219" s="731"/>
      <c r="K219" s="731"/>
      <c r="L219" s="731"/>
      <c r="M219" s="731"/>
      <c r="N219" s="731"/>
      <c r="O219" s="731"/>
      <c r="P219" s="745"/>
      <c r="Q219" s="732"/>
    </row>
    <row r="220" spans="1:17" ht="14.4" customHeight="1" x14ac:dyDescent="0.3">
      <c r="A220" s="726" t="s">
        <v>1630</v>
      </c>
      <c r="B220" s="727" t="s">
        <v>1424</v>
      </c>
      <c r="C220" s="727" t="s">
        <v>1486</v>
      </c>
      <c r="D220" s="727" t="s">
        <v>1548</v>
      </c>
      <c r="E220" s="727" t="s">
        <v>1549</v>
      </c>
      <c r="F220" s="731"/>
      <c r="G220" s="731"/>
      <c r="H220" s="731"/>
      <c r="I220" s="731"/>
      <c r="J220" s="731">
        <v>1</v>
      </c>
      <c r="K220" s="731">
        <v>2329</v>
      </c>
      <c r="L220" s="731">
        <v>1</v>
      </c>
      <c r="M220" s="731">
        <v>2329</v>
      </c>
      <c r="N220" s="731"/>
      <c r="O220" s="731"/>
      <c r="P220" s="745"/>
      <c r="Q220" s="732"/>
    </row>
    <row r="221" spans="1:17" ht="14.4" customHeight="1" x14ac:dyDescent="0.3">
      <c r="A221" s="726" t="s">
        <v>1630</v>
      </c>
      <c r="B221" s="727" t="s">
        <v>1424</v>
      </c>
      <c r="C221" s="727" t="s">
        <v>1486</v>
      </c>
      <c r="D221" s="727" t="s">
        <v>1558</v>
      </c>
      <c r="E221" s="727" t="s">
        <v>1559</v>
      </c>
      <c r="F221" s="731">
        <v>1</v>
      </c>
      <c r="G221" s="731">
        <v>502</v>
      </c>
      <c r="H221" s="731">
        <v>0.95619047619047615</v>
      </c>
      <c r="I221" s="731">
        <v>502</v>
      </c>
      <c r="J221" s="731">
        <v>1</v>
      </c>
      <c r="K221" s="731">
        <v>525</v>
      </c>
      <c r="L221" s="731">
        <v>1</v>
      </c>
      <c r="M221" s="731">
        <v>525</v>
      </c>
      <c r="N221" s="731"/>
      <c r="O221" s="731"/>
      <c r="P221" s="745"/>
      <c r="Q221" s="732"/>
    </row>
    <row r="222" spans="1:17" ht="14.4" customHeight="1" x14ac:dyDescent="0.3">
      <c r="A222" s="726" t="s">
        <v>1630</v>
      </c>
      <c r="B222" s="727" t="s">
        <v>1424</v>
      </c>
      <c r="C222" s="727" t="s">
        <v>1486</v>
      </c>
      <c r="D222" s="727" t="s">
        <v>1566</v>
      </c>
      <c r="E222" s="727" t="s">
        <v>1567</v>
      </c>
      <c r="F222" s="731"/>
      <c r="G222" s="731"/>
      <c r="H222" s="731"/>
      <c r="I222" s="731"/>
      <c r="J222" s="731">
        <v>1</v>
      </c>
      <c r="K222" s="731">
        <v>718</v>
      </c>
      <c r="L222" s="731">
        <v>1</v>
      </c>
      <c r="M222" s="731">
        <v>718</v>
      </c>
      <c r="N222" s="731"/>
      <c r="O222" s="731"/>
      <c r="P222" s="745"/>
      <c r="Q222" s="732"/>
    </row>
    <row r="223" spans="1:17" ht="14.4" customHeight="1" x14ac:dyDescent="0.3">
      <c r="A223" s="726" t="s">
        <v>1631</v>
      </c>
      <c r="B223" s="727" t="s">
        <v>1424</v>
      </c>
      <c r="C223" s="727" t="s">
        <v>1425</v>
      </c>
      <c r="D223" s="727" t="s">
        <v>1572</v>
      </c>
      <c r="E223" s="727" t="s">
        <v>704</v>
      </c>
      <c r="F223" s="731">
        <v>0.4</v>
      </c>
      <c r="G223" s="731">
        <v>761.07</v>
      </c>
      <c r="H223" s="731"/>
      <c r="I223" s="731">
        <v>1902.675</v>
      </c>
      <c r="J223" s="731"/>
      <c r="K223" s="731"/>
      <c r="L223" s="731"/>
      <c r="M223" s="731"/>
      <c r="N223" s="731"/>
      <c r="O223" s="731"/>
      <c r="P223" s="745"/>
      <c r="Q223" s="732"/>
    </row>
    <row r="224" spans="1:17" ht="14.4" customHeight="1" x14ac:dyDescent="0.3">
      <c r="A224" s="726" t="s">
        <v>1631</v>
      </c>
      <c r="B224" s="727" t="s">
        <v>1424</v>
      </c>
      <c r="C224" s="727" t="s">
        <v>1425</v>
      </c>
      <c r="D224" s="727" t="s">
        <v>1576</v>
      </c>
      <c r="E224" s="727" t="s">
        <v>708</v>
      </c>
      <c r="F224" s="731">
        <v>2.35</v>
      </c>
      <c r="G224" s="731">
        <v>4161.38</v>
      </c>
      <c r="H224" s="731"/>
      <c r="I224" s="731">
        <v>1770.8</v>
      </c>
      <c r="J224" s="731"/>
      <c r="K224" s="731"/>
      <c r="L224" s="731"/>
      <c r="M224" s="731"/>
      <c r="N224" s="731">
        <v>1.9</v>
      </c>
      <c r="O224" s="731">
        <v>3456.1699999999996</v>
      </c>
      <c r="P224" s="745"/>
      <c r="Q224" s="732">
        <v>1819.0368421052631</v>
      </c>
    </row>
    <row r="225" spans="1:17" ht="14.4" customHeight="1" x14ac:dyDescent="0.3">
      <c r="A225" s="726" t="s">
        <v>1631</v>
      </c>
      <c r="B225" s="727" t="s">
        <v>1424</v>
      </c>
      <c r="C225" s="727" t="s">
        <v>1425</v>
      </c>
      <c r="D225" s="727" t="s">
        <v>1577</v>
      </c>
      <c r="E225" s="727" t="s">
        <v>706</v>
      </c>
      <c r="F225" s="731">
        <v>0.15000000000000002</v>
      </c>
      <c r="G225" s="731">
        <v>135.57</v>
      </c>
      <c r="H225" s="731"/>
      <c r="I225" s="731">
        <v>903.79999999999984</v>
      </c>
      <c r="J225" s="731"/>
      <c r="K225" s="731"/>
      <c r="L225" s="731"/>
      <c r="M225" s="731"/>
      <c r="N225" s="731">
        <v>0.08</v>
      </c>
      <c r="O225" s="731">
        <v>67.78</v>
      </c>
      <c r="P225" s="745"/>
      <c r="Q225" s="732">
        <v>847.25</v>
      </c>
    </row>
    <row r="226" spans="1:17" ht="14.4" customHeight="1" x14ac:dyDescent="0.3">
      <c r="A226" s="726" t="s">
        <v>1631</v>
      </c>
      <c r="B226" s="727" t="s">
        <v>1424</v>
      </c>
      <c r="C226" s="727" t="s">
        <v>1428</v>
      </c>
      <c r="D226" s="727" t="s">
        <v>1433</v>
      </c>
      <c r="E226" s="727" t="s">
        <v>1434</v>
      </c>
      <c r="F226" s="731"/>
      <c r="G226" s="731"/>
      <c r="H226" s="731"/>
      <c r="I226" s="731"/>
      <c r="J226" s="731"/>
      <c r="K226" s="731"/>
      <c r="L226" s="731"/>
      <c r="M226" s="731"/>
      <c r="N226" s="731">
        <v>180</v>
      </c>
      <c r="O226" s="731">
        <v>1288.8</v>
      </c>
      <c r="P226" s="745"/>
      <c r="Q226" s="732">
        <v>7.16</v>
      </c>
    </row>
    <row r="227" spans="1:17" ht="14.4" customHeight="1" x14ac:dyDescent="0.3">
      <c r="A227" s="726" t="s">
        <v>1631</v>
      </c>
      <c r="B227" s="727" t="s">
        <v>1424</v>
      </c>
      <c r="C227" s="727" t="s">
        <v>1428</v>
      </c>
      <c r="D227" s="727" t="s">
        <v>1459</v>
      </c>
      <c r="E227" s="727" t="s">
        <v>1460</v>
      </c>
      <c r="F227" s="731"/>
      <c r="G227" s="731"/>
      <c r="H227" s="731"/>
      <c r="I227" s="731"/>
      <c r="J227" s="731"/>
      <c r="K227" s="731"/>
      <c r="L227" s="731"/>
      <c r="M227" s="731"/>
      <c r="N227" s="731">
        <v>1</v>
      </c>
      <c r="O227" s="731">
        <v>1986.65</v>
      </c>
      <c r="P227" s="745"/>
      <c r="Q227" s="732">
        <v>1986.65</v>
      </c>
    </row>
    <row r="228" spans="1:17" ht="14.4" customHeight="1" x14ac:dyDescent="0.3">
      <c r="A228" s="726" t="s">
        <v>1631</v>
      </c>
      <c r="B228" s="727" t="s">
        <v>1424</v>
      </c>
      <c r="C228" s="727" t="s">
        <v>1428</v>
      </c>
      <c r="D228" s="727" t="s">
        <v>1578</v>
      </c>
      <c r="E228" s="727" t="s">
        <v>1579</v>
      </c>
      <c r="F228" s="731">
        <v>2425</v>
      </c>
      <c r="G228" s="731">
        <v>81358.75</v>
      </c>
      <c r="H228" s="731"/>
      <c r="I228" s="731">
        <v>33.549999999999997</v>
      </c>
      <c r="J228" s="731"/>
      <c r="K228" s="731"/>
      <c r="L228" s="731"/>
      <c r="M228" s="731"/>
      <c r="N228" s="731">
        <v>960</v>
      </c>
      <c r="O228" s="731">
        <v>32362.37</v>
      </c>
      <c r="P228" s="745"/>
      <c r="Q228" s="732">
        <v>33.710802083333334</v>
      </c>
    </row>
    <row r="229" spans="1:17" ht="14.4" customHeight="1" x14ac:dyDescent="0.3">
      <c r="A229" s="726" t="s">
        <v>1631</v>
      </c>
      <c r="B229" s="727" t="s">
        <v>1424</v>
      </c>
      <c r="C229" s="727" t="s">
        <v>1584</v>
      </c>
      <c r="D229" s="727" t="s">
        <v>1585</v>
      </c>
      <c r="E229" s="727" t="s">
        <v>1586</v>
      </c>
      <c r="F229" s="731">
        <v>6</v>
      </c>
      <c r="G229" s="731">
        <v>5305.92</v>
      </c>
      <c r="H229" s="731"/>
      <c r="I229" s="731">
        <v>884.32</v>
      </c>
      <c r="J229" s="731"/>
      <c r="K229" s="731"/>
      <c r="L229" s="731"/>
      <c r="M229" s="731"/>
      <c r="N229" s="731"/>
      <c r="O229" s="731"/>
      <c r="P229" s="745"/>
      <c r="Q229" s="732"/>
    </row>
    <row r="230" spans="1:17" ht="14.4" customHeight="1" x14ac:dyDescent="0.3">
      <c r="A230" s="726" t="s">
        <v>1631</v>
      </c>
      <c r="B230" s="727" t="s">
        <v>1424</v>
      </c>
      <c r="C230" s="727" t="s">
        <v>1486</v>
      </c>
      <c r="D230" s="727" t="s">
        <v>1487</v>
      </c>
      <c r="E230" s="727" t="s">
        <v>1488</v>
      </c>
      <c r="F230" s="731"/>
      <c r="G230" s="731"/>
      <c r="H230" s="731"/>
      <c r="I230" s="731"/>
      <c r="J230" s="731">
        <v>1</v>
      </c>
      <c r="K230" s="731">
        <v>37</v>
      </c>
      <c r="L230" s="731">
        <v>1</v>
      </c>
      <c r="M230" s="731">
        <v>37</v>
      </c>
      <c r="N230" s="731"/>
      <c r="O230" s="731"/>
      <c r="P230" s="745"/>
      <c r="Q230" s="732"/>
    </row>
    <row r="231" spans="1:17" ht="14.4" customHeight="1" x14ac:dyDescent="0.3">
      <c r="A231" s="726" t="s">
        <v>1631</v>
      </c>
      <c r="B231" s="727" t="s">
        <v>1424</v>
      </c>
      <c r="C231" s="727" t="s">
        <v>1486</v>
      </c>
      <c r="D231" s="727" t="s">
        <v>1518</v>
      </c>
      <c r="E231" s="727" t="s">
        <v>1519</v>
      </c>
      <c r="F231" s="731"/>
      <c r="G231" s="731"/>
      <c r="H231" s="731"/>
      <c r="I231" s="731"/>
      <c r="J231" s="731"/>
      <c r="K231" s="731"/>
      <c r="L231" s="731"/>
      <c r="M231" s="731"/>
      <c r="N231" s="731">
        <v>1</v>
      </c>
      <c r="O231" s="731">
        <v>682</v>
      </c>
      <c r="P231" s="745"/>
      <c r="Q231" s="732">
        <v>682</v>
      </c>
    </row>
    <row r="232" spans="1:17" ht="14.4" customHeight="1" x14ac:dyDescent="0.3">
      <c r="A232" s="726" t="s">
        <v>1631</v>
      </c>
      <c r="B232" s="727" t="s">
        <v>1424</v>
      </c>
      <c r="C232" s="727" t="s">
        <v>1486</v>
      </c>
      <c r="D232" s="727" t="s">
        <v>1524</v>
      </c>
      <c r="E232" s="727" t="s">
        <v>1525</v>
      </c>
      <c r="F232" s="731"/>
      <c r="G232" s="731"/>
      <c r="H232" s="731"/>
      <c r="I232" s="731"/>
      <c r="J232" s="731"/>
      <c r="K232" s="731"/>
      <c r="L232" s="731"/>
      <c r="M232" s="731"/>
      <c r="N232" s="731">
        <v>1</v>
      </c>
      <c r="O232" s="731">
        <v>1825</v>
      </c>
      <c r="P232" s="745"/>
      <c r="Q232" s="732">
        <v>1825</v>
      </c>
    </row>
    <row r="233" spans="1:17" ht="14.4" customHeight="1" x14ac:dyDescent="0.3">
      <c r="A233" s="726" t="s">
        <v>1631</v>
      </c>
      <c r="B233" s="727" t="s">
        <v>1424</v>
      </c>
      <c r="C233" s="727" t="s">
        <v>1486</v>
      </c>
      <c r="D233" s="727" t="s">
        <v>1589</v>
      </c>
      <c r="E233" s="727" t="s">
        <v>1590</v>
      </c>
      <c r="F233" s="731">
        <v>6</v>
      </c>
      <c r="G233" s="731">
        <v>86040</v>
      </c>
      <c r="H233" s="731"/>
      <c r="I233" s="731">
        <v>14340</v>
      </c>
      <c r="J233" s="731"/>
      <c r="K233" s="731"/>
      <c r="L233" s="731"/>
      <c r="M233" s="731"/>
      <c r="N233" s="731">
        <v>5</v>
      </c>
      <c r="O233" s="731">
        <v>72535</v>
      </c>
      <c r="P233" s="745"/>
      <c r="Q233" s="732">
        <v>14507</v>
      </c>
    </row>
    <row r="234" spans="1:17" ht="14.4" customHeight="1" x14ac:dyDescent="0.3">
      <c r="A234" s="726" t="s">
        <v>1631</v>
      </c>
      <c r="B234" s="727" t="s">
        <v>1424</v>
      </c>
      <c r="C234" s="727" t="s">
        <v>1486</v>
      </c>
      <c r="D234" s="727" t="s">
        <v>1546</v>
      </c>
      <c r="E234" s="727" t="s">
        <v>1547</v>
      </c>
      <c r="F234" s="731"/>
      <c r="G234" s="731"/>
      <c r="H234" s="731"/>
      <c r="I234" s="731"/>
      <c r="J234" s="731"/>
      <c r="K234" s="731"/>
      <c r="L234" s="731"/>
      <c r="M234" s="731"/>
      <c r="N234" s="731">
        <v>1</v>
      </c>
      <c r="O234" s="731">
        <v>509</v>
      </c>
      <c r="P234" s="745"/>
      <c r="Q234" s="732">
        <v>509</v>
      </c>
    </row>
    <row r="235" spans="1:17" ht="14.4" customHeight="1" x14ac:dyDescent="0.3">
      <c r="A235" s="726" t="s">
        <v>1632</v>
      </c>
      <c r="B235" s="727" t="s">
        <v>1424</v>
      </c>
      <c r="C235" s="727" t="s">
        <v>1425</v>
      </c>
      <c r="D235" s="727" t="s">
        <v>1572</v>
      </c>
      <c r="E235" s="727" t="s">
        <v>704</v>
      </c>
      <c r="F235" s="731">
        <v>0.45</v>
      </c>
      <c r="G235" s="731">
        <v>856.2</v>
      </c>
      <c r="H235" s="731">
        <v>0.50122936424306286</v>
      </c>
      <c r="I235" s="731">
        <v>1902.6666666666667</v>
      </c>
      <c r="J235" s="731">
        <v>0.85000000000000009</v>
      </c>
      <c r="K235" s="731">
        <v>1708.2</v>
      </c>
      <c r="L235" s="731">
        <v>1</v>
      </c>
      <c r="M235" s="731">
        <v>2009.6470588235293</v>
      </c>
      <c r="N235" s="731"/>
      <c r="O235" s="731"/>
      <c r="P235" s="745"/>
      <c r="Q235" s="732"/>
    </row>
    <row r="236" spans="1:17" ht="14.4" customHeight="1" x14ac:dyDescent="0.3">
      <c r="A236" s="726" t="s">
        <v>1632</v>
      </c>
      <c r="B236" s="727" t="s">
        <v>1424</v>
      </c>
      <c r="C236" s="727" t="s">
        <v>1425</v>
      </c>
      <c r="D236" s="727" t="s">
        <v>1575</v>
      </c>
      <c r="E236" s="727" t="s">
        <v>708</v>
      </c>
      <c r="F236" s="731">
        <v>0.16</v>
      </c>
      <c r="G236" s="731">
        <v>1416.6399999999999</v>
      </c>
      <c r="H236" s="731">
        <v>7.9999999999999991</v>
      </c>
      <c r="I236" s="731">
        <v>8853.9999999999982</v>
      </c>
      <c r="J236" s="731">
        <v>0.02</v>
      </c>
      <c r="K236" s="731">
        <v>177.08</v>
      </c>
      <c r="L236" s="731">
        <v>1</v>
      </c>
      <c r="M236" s="731">
        <v>8854</v>
      </c>
      <c r="N236" s="731"/>
      <c r="O236" s="731"/>
      <c r="P236" s="745"/>
      <c r="Q236" s="732"/>
    </row>
    <row r="237" spans="1:17" ht="14.4" customHeight="1" x14ac:dyDescent="0.3">
      <c r="A237" s="726" t="s">
        <v>1632</v>
      </c>
      <c r="B237" s="727" t="s">
        <v>1424</v>
      </c>
      <c r="C237" s="727" t="s">
        <v>1425</v>
      </c>
      <c r="D237" s="727" t="s">
        <v>1576</v>
      </c>
      <c r="E237" s="727" t="s">
        <v>708</v>
      </c>
      <c r="F237" s="731">
        <v>4.95</v>
      </c>
      <c r="G237" s="731">
        <v>8765.4599999999991</v>
      </c>
      <c r="H237" s="731">
        <v>0.61300309597523217</v>
      </c>
      <c r="I237" s="731">
        <v>1770.7999999999997</v>
      </c>
      <c r="J237" s="731">
        <v>8.08</v>
      </c>
      <c r="K237" s="731">
        <v>14299.21</v>
      </c>
      <c r="L237" s="731">
        <v>1</v>
      </c>
      <c r="M237" s="731">
        <v>1769.704207920792</v>
      </c>
      <c r="N237" s="731">
        <v>5</v>
      </c>
      <c r="O237" s="731">
        <v>9095.2099999999991</v>
      </c>
      <c r="P237" s="745">
        <v>0.63606381051820338</v>
      </c>
      <c r="Q237" s="732">
        <v>1819.0419999999999</v>
      </c>
    </row>
    <row r="238" spans="1:17" ht="14.4" customHeight="1" x14ac:dyDescent="0.3">
      <c r="A238" s="726" t="s">
        <v>1632</v>
      </c>
      <c r="B238" s="727" t="s">
        <v>1424</v>
      </c>
      <c r="C238" s="727" t="s">
        <v>1425</v>
      </c>
      <c r="D238" s="727" t="s">
        <v>1577</v>
      </c>
      <c r="E238" s="727" t="s">
        <v>706</v>
      </c>
      <c r="F238" s="731">
        <v>0.44999999999999996</v>
      </c>
      <c r="G238" s="731">
        <v>406.71</v>
      </c>
      <c r="H238" s="731">
        <v>0.75</v>
      </c>
      <c r="I238" s="731">
        <v>903.80000000000007</v>
      </c>
      <c r="J238" s="731">
        <v>0.6</v>
      </c>
      <c r="K238" s="731">
        <v>542.28</v>
      </c>
      <c r="L238" s="731">
        <v>1</v>
      </c>
      <c r="M238" s="731">
        <v>903.8</v>
      </c>
      <c r="N238" s="731">
        <v>0.35</v>
      </c>
      <c r="O238" s="731">
        <v>316.33</v>
      </c>
      <c r="P238" s="745">
        <v>0.58333333333333337</v>
      </c>
      <c r="Q238" s="732">
        <v>903.80000000000007</v>
      </c>
    </row>
    <row r="239" spans="1:17" ht="14.4" customHeight="1" x14ac:dyDescent="0.3">
      <c r="A239" s="726" t="s">
        <v>1632</v>
      </c>
      <c r="B239" s="727" t="s">
        <v>1424</v>
      </c>
      <c r="C239" s="727" t="s">
        <v>1428</v>
      </c>
      <c r="D239" s="727" t="s">
        <v>1433</v>
      </c>
      <c r="E239" s="727" t="s">
        <v>1434</v>
      </c>
      <c r="F239" s="731">
        <v>5400</v>
      </c>
      <c r="G239" s="731">
        <v>28728</v>
      </c>
      <c r="H239" s="731">
        <v>1.0107129663834502</v>
      </c>
      <c r="I239" s="731">
        <v>5.32</v>
      </c>
      <c r="J239" s="731">
        <v>5414</v>
      </c>
      <c r="K239" s="731">
        <v>28423.5</v>
      </c>
      <c r="L239" s="731">
        <v>1</v>
      </c>
      <c r="M239" s="731">
        <v>5.25</v>
      </c>
      <c r="N239" s="731">
        <v>9790</v>
      </c>
      <c r="O239" s="731">
        <v>67778.000000000015</v>
      </c>
      <c r="P239" s="745">
        <v>2.384576142980281</v>
      </c>
      <c r="Q239" s="732">
        <v>6.9231869254341181</v>
      </c>
    </row>
    <row r="240" spans="1:17" ht="14.4" customHeight="1" x14ac:dyDescent="0.3">
      <c r="A240" s="726" t="s">
        <v>1632</v>
      </c>
      <c r="B240" s="727" t="s">
        <v>1424</v>
      </c>
      <c r="C240" s="727" t="s">
        <v>1428</v>
      </c>
      <c r="D240" s="727" t="s">
        <v>1439</v>
      </c>
      <c r="E240" s="727" t="s">
        <v>1440</v>
      </c>
      <c r="F240" s="731">
        <v>1791</v>
      </c>
      <c r="G240" s="731">
        <v>10459.439999999999</v>
      </c>
      <c r="H240" s="731">
        <v>1.2271368987909823</v>
      </c>
      <c r="I240" s="731">
        <v>5.839999999999999</v>
      </c>
      <c r="J240" s="731">
        <v>1395</v>
      </c>
      <c r="K240" s="731">
        <v>8523.4500000000007</v>
      </c>
      <c r="L240" s="731">
        <v>1</v>
      </c>
      <c r="M240" s="731">
        <v>6.11</v>
      </c>
      <c r="N240" s="731">
        <v>1065</v>
      </c>
      <c r="O240" s="731">
        <v>5633.85</v>
      </c>
      <c r="P240" s="745">
        <v>0.66098234869683048</v>
      </c>
      <c r="Q240" s="732">
        <v>5.29</v>
      </c>
    </row>
    <row r="241" spans="1:17" ht="14.4" customHeight="1" x14ac:dyDescent="0.3">
      <c r="A241" s="726" t="s">
        <v>1632</v>
      </c>
      <c r="B241" s="727" t="s">
        <v>1424</v>
      </c>
      <c r="C241" s="727" t="s">
        <v>1428</v>
      </c>
      <c r="D241" s="727" t="s">
        <v>1443</v>
      </c>
      <c r="E241" s="727" t="s">
        <v>1444</v>
      </c>
      <c r="F241" s="731">
        <v>700</v>
      </c>
      <c r="G241" s="731">
        <v>5635</v>
      </c>
      <c r="H241" s="731">
        <v>4.7424675980474662</v>
      </c>
      <c r="I241" s="731">
        <v>8.0500000000000007</v>
      </c>
      <c r="J241" s="731">
        <v>130</v>
      </c>
      <c r="K241" s="731">
        <v>1188.2</v>
      </c>
      <c r="L241" s="731">
        <v>1</v>
      </c>
      <c r="M241" s="731">
        <v>9.14</v>
      </c>
      <c r="N241" s="731">
        <v>985</v>
      </c>
      <c r="O241" s="731">
        <v>9042.2999999999993</v>
      </c>
      <c r="P241" s="745">
        <v>7.6100824776973566</v>
      </c>
      <c r="Q241" s="732">
        <v>9.18</v>
      </c>
    </row>
    <row r="242" spans="1:17" ht="14.4" customHeight="1" x14ac:dyDescent="0.3">
      <c r="A242" s="726" t="s">
        <v>1632</v>
      </c>
      <c r="B242" s="727" t="s">
        <v>1424</v>
      </c>
      <c r="C242" s="727" t="s">
        <v>1428</v>
      </c>
      <c r="D242" s="727" t="s">
        <v>1445</v>
      </c>
      <c r="E242" s="727" t="s">
        <v>1446</v>
      </c>
      <c r="F242" s="731">
        <v>120</v>
      </c>
      <c r="G242" s="731">
        <v>1136.4000000000001</v>
      </c>
      <c r="H242" s="731"/>
      <c r="I242" s="731">
        <v>9.4700000000000006</v>
      </c>
      <c r="J242" s="731"/>
      <c r="K242" s="731"/>
      <c r="L242" s="731"/>
      <c r="M242" s="731"/>
      <c r="N242" s="731"/>
      <c r="O242" s="731"/>
      <c r="P242" s="745"/>
      <c r="Q242" s="732"/>
    </row>
    <row r="243" spans="1:17" ht="14.4" customHeight="1" x14ac:dyDescent="0.3">
      <c r="A243" s="726" t="s">
        <v>1632</v>
      </c>
      <c r="B243" s="727" t="s">
        <v>1424</v>
      </c>
      <c r="C243" s="727" t="s">
        <v>1428</v>
      </c>
      <c r="D243" s="727" t="s">
        <v>1453</v>
      </c>
      <c r="E243" s="727" t="s">
        <v>1454</v>
      </c>
      <c r="F243" s="731">
        <v>460</v>
      </c>
      <c r="G243" s="731">
        <v>9172.4</v>
      </c>
      <c r="H243" s="731"/>
      <c r="I243" s="731">
        <v>19.939999999999998</v>
      </c>
      <c r="J243" s="731"/>
      <c r="K243" s="731"/>
      <c r="L243" s="731"/>
      <c r="M243" s="731"/>
      <c r="N243" s="731"/>
      <c r="O243" s="731"/>
      <c r="P243" s="745"/>
      <c r="Q243" s="732"/>
    </row>
    <row r="244" spans="1:17" ht="14.4" customHeight="1" x14ac:dyDescent="0.3">
      <c r="A244" s="726" t="s">
        <v>1632</v>
      </c>
      <c r="B244" s="727" t="s">
        <v>1424</v>
      </c>
      <c r="C244" s="727" t="s">
        <v>1428</v>
      </c>
      <c r="D244" s="727" t="s">
        <v>1459</v>
      </c>
      <c r="E244" s="727" t="s">
        <v>1460</v>
      </c>
      <c r="F244" s="731">
        <v>16</v>
      </c>
      <c r="G244" s="731">
        <v>35097.280000000006</v>
      </c>
      <c r="H244" s="731">
        <v>0.85371868300160625</v>
      </c>
      <c r="I244" s="731">
        <v>2193.5800000000004</v>
      </c>
      <c r="J244" s="731">
        <v>19</v>
      </c>
      <c r="K244" s="731">
        <v>41111.05999999999</v>
      </c>
      <c r="L244" s="731">
        <v>1</v>
      </c>
      <c r="M244" s="731">
        <v>2163.7399999999993</v>
      </c>
      <c r="N244" s="731">
        <v>36</v>
      </c>
      <c r="O244" s="731">
        <v>71519.400000000009</v>
      </c>
      <c r="P244" s="745">
        <v>1.7396632439056552</v>
      </c>
      <c r="Q244" s="732">
        <v>1986.6500000000003</v>
      </c>
    </row>
    <row r="245" spans="1:17" ht="14.4" customHeight="1" x14ac:dyDescent="0.3">
      <c r="A245" s="726" t="s">
        <v>1632</v>
      </c>
      <c r="B245" s="727" t="s">
        <v>1424</v>
      </c>
      <c r="C245" s="727" t="s">
        <v>1428</v>
      </c>
      <c r="D245" s="727" t="s">
        <v>1463</v>
      </c>
      <c r="E245" s="727" t="s">
        <v>1464</v>
      </c>
      <c r="F245" s="731">
        <v>23189</v>
      </c>
      <c r="G245" s="731">
        <v>79306.38</v>
      </c>
      <c r="H245" s="731">
        <v>2.1142217024327055</v>
      </c>
      <c r="I245" s="731">
        <v>3.4200000000000004</v>
      </c>
      <c r="J245" s="731">
        <v>9151</v>
      </c>
      <c r="K245" s="731">
        <v>37510.910000000003</v>
      </c>
      <c r="L245" s="731">
        <v>1</v>
      </c>
      <c r="M245" s="731">
        <v>4.0991050158452635</v>
      </c>
      <c r="N245" s="731">
        <v>4705</v>
      </c>
      <c r="O245" s="731">
        <v>17722.989999999998</v>
      </c>
      <c r="P245" s="745">
        <v>0.47247560776318132</v>
      </c>
      <c r="Q245" s="732">
        <v>3.766841657810839</v>
      </c>
    </row>
    <row r="246" spans="1:17" ht="14.4" customHeight="1" x14ac:dyDescent="0.3">
      <c r="A246" s="726" t="s">
        <v>1632</v>
      </c>
      <c r="B246" s="727" t="s">
        <v>1424</v>
      </c>
      <c r="C246" s="727" t="s">
        <v>1428</v>
      </c>
      <c r="D246" s="727" t="s">
        <v>1578</v>
      </c>
      <c r="E246" s="727" t="s">
        <v>1579</v>
      </c>
      <c r="F246" s="731">
        <v>5652</v>
      </c>
      <c r="G246" s="731">
        <v>189624.6</v>
      </c>
      <c r="H246" s="731">
        <v>1.2468980366336622</v>
      </c>
      <c r="I246" s="731">
        <v>33.550000000000004</v>
      </c>
      <c r="J246" s="731">
        <v>4607</v>
      </c>
      <c r="K246" s="731">
        <v>152077.07</v>
      </c>
      <c r="L246" s="731">
        <v>1</v>
      </c>
      <c r="M246" s="731">
        <v>33.01</v>
      </c>
      <c r="N246" s="731">
        <v>2811</v>
      </c>
      <c r="O246" s="731">
        <v>94927.42</v>
      </c>
      <c r="P246" s="745">
        <v>0.6242060029168105</v>
      </c>
      <c r="Q246" s="732">
        <v>33.769982212735684</v>
      </c>
    </row>
    <row r="247" spans="1:17" ht="14.4" customHeight="1" x14ac:dyDescent="0.3">
      <c r="A247" s="726" t="s">
        <v>1632</v>
      </c>
      <c r="B247" s="727" t="s">
        <v>1424</v>
      </c>
      <c r="C247" s="727" t="s">
        <v>1428</v>
      </c>
      <c r="D247" s="727" t="s">
        <v>1582</v>
      </c>
      <c r="E247" s="727" t="s">
        <v>1583</v>
      </c>
      <c r="F247" s="731"/>
      <c r="G247" s="731"/>
      <c r="H247" s="731"/>
      <c r="I247" s="731"/>
      <c r="J247" s="731">
        <v>186</v>
      </c>
      <c r="K247" s="731">
        <v>10780.56</v>
      </c>
      <c r="L247" s="731">
        <v>1</v>
      </c>
      <c r="M247" s="731">
        <v>57.959999999999994</v>
      </c>
      <c r="N247" s="731"/>
      <c r="O247" s="731"/>
      <c r="P247" s="745"/>
      <c r="Q247" s="732"/>
    </row>
    <row r="248" spans="1:17" ht="14.4" customHeight="1" x14ac:dyDescent="0.3">
      <c r="A248" s="726" t="s">
        <v>1632</v>
      </c>
      <c r="B248" s="727" t="s">
        <v>1424</v>
      </c>
      <c r="C248" s="727" t="s">
        <v>1584</v>
      </c>
      <c r="D248" s="727" t="s">
        <v>1585</v>
      </c>
      <c r="E248" s="727" t="s">
        <v>1586</v>
      </c>
      <c r="F248" s="731">
        <v>13</v>
      </c>
      <c r="G248" s="731">
        <v>11496.16</v>
      </c>
      <c r="H248" s="731"/>
      <c r="I248" s="731">
        <v>884.31999999999994</v>
      </c>
      <c r="J248" s="731"/>
      <c r="K248" s="731"/>
      <c r="L248" s="731"/>
      <c r="M248" s="731"/>
      <c r="N248" s="731"/>
      <c r="O248" s="731"/>
      <c r="P248" s="745"/>
      <c r="Q248" s="732"/>
    </row>
    <row r="249" spans="1:17" ht="14.4" customHeight="1" x14ac:dyDescent="0.3">
      <c r="A249" s="726" t="s">
        <v>1632</v>
      </c>
      <c r="B249" s="727" t="s">
        <v>1424</v>
      </c>
      <c r="C249" s="727" t="s">
        <v>1486</v>
      </c>
      <c r="D249" s="727" t="s">
        <v>1510</v>
      </c>
      <c r="E249" s="727" t="s">
        <v>1511</v>
      </c>
      <c r="F249" s="731">
        <v>6</v>
      </c>
      <c r="G249" s="731">
        <v>11094</v>
      </c>
      <c r="H249" s="731">
        <v>5.8023012552301259</v>
      </c>
      <c r="I249" s="731">
        <v>1849</v>
      </c>
      <c r="J249" s="731">
        <v>1</v>
      </c>
      <c r="K249" s="731">
        <v>1912</v>
      </c>
      <c r="L249" s="731">
        <v>1</v>
      </c>
      <c r="M249" s="731">
        <v>1912</v>
      </c>
      <c r="N249" s="731">
        <v>5</v>
      </c>
      <c r="O249" s="731">
        <v>9560</v>
      </c>
      <c r="P249" s="745">
        <v>5</v>
      </c>
      <c r="Q249" s="732">
        <v>1912</v>
      </c>
    </row>
    <row r="250" spans="1:17" ht="14.4" customHeight="1" x14ac:dyDescent="0.3">
      <c r="A250" s="726" t="s">
        <v>1632</v>
      </c>
      <c r="B250" s="727" t="s">
        <v>1424</v>
      </c>
      <c r="C250" s="727" t="s">
        <v>1486</v>
      </c>
      <c r="D250" s="727" t="s">
        <v>1514</v>
      </c>
      <c r="E250" s="727" t="s">
        <v>1515</v>
      </c>
      <c r="F250" s="731"/>
      <c r="G250" s="731"/>
      <c r="H250" s="731"/>
      <c r="I250" s="731"/>
      <c r="J250" s="731">
        <v>1</v>
      </c>
      <c r="K250" s="731">
        <v>1213</v>
      </c>
      <c r="L250" s="731">
        <v>1</v>
      </c>
      <c r="M250" s="731">
        <v>1213</v>
      </c>
      <c r="N250" s="731"/>
      <c r="O250" s="731"/>
      <c r="P250" s="745"/>
      <c r="Q250" s="732"/>
    </row>
    <row r="251" spans="1:17" ht="14.4" customHeight="1" x14ac:dyDescent="0.3">
      <c r="A251" s="726" t="s">
        <v>1632</v>
      </c>
      <c r="B251" s="727" t="s">
        <v>1424</v>
      </c>
      <c r="C251" s="727" t="s">
        <v>1486</v>
      </c>
      <c r="D251" s="727" t="s">
        <v>1518</v>
      </c>
      <c r="E251" s="727" t="s">
        <v>1519</v>
      </c>
      <c r="F251" s="731">
        <v>15</v>
      </c>
      <c r="G251" s="731">
        <v>9870</v>
      </c>
      <c r="H251" s="731">
        <v>0.80518844836025449</v>
      </c>
      <c r="I251" s="731">
        <v>658</v>
      </c>
      <c r="J251" s="731">
        <v>18</v>
      </c>
      <c r="K251" s="731">
        <v>12258</v>
      </c>
      <c r="L251" s="731">
        <v>1</v>
      </c>
      <c r="M251" s="731">
        <v>681</v>
      </c>
      <c r="N251" s="731">
        <v>36</v>
      </c>
      <c r="O251" s="731">
        <v>24552</v>
      </c>
      <c r="P251" s="745">
        <v>2.0029368575624082</v>
      </c>
      <c r="Q251" s="732">
        <v>682</v>
      </c>
    </row>
    <row r="252" spans="1:17" ht="14.4" customHeight="1" x14ac:dyDescent="0.3">
      <c r="A252" s="726" t="s">
        <v>1632</v>
      </c>
      <c r="B252" s="727" t="s">
        <v>1424</v>
      </c>
      <c r="C252" s="727" t="s">
        <v>1486</v>
      </c>
      <c r="D252" s="727" t="s">
        <v>1524</v>
      </c>
      <c r="E252" s="727" t="s">
        <v>1525</v>
      </c>
      <c r="F252" s="731">
        <v>84</v>
      </c>
      <c r="G252" s="731">
        <v>148008</v>
      </c>
      <c r="H252" s="731">
        <v>1.8860528830837846</v>
      </c>
      <c r="I252" s="731">
        <v>1762</v>
      </c>
      <c r="J252" s="731">
        <v>43</v>
      </c>
      <c r="K252" s="731">
        <v>78475</v>
      </c>
      <c r="L252" s="731">
        <v>1</v>
      </c>
      <c r="M252" s="731">
        <v>1825</v>
      </c>
      <c r="N252" s="731">
        <v>70</v>
      </c>
      <c r="O252" s="731">
        <v>127750</v>
      </c>
      <c r="P252" s="745">
        <v>1.6279069767441861</v>
      </c>
      <c r="Q252" s="732">
        <v>1825</v>
      </c>
    </row>
    <row r="253" spans="1:17" ht="14.4" customHeight="1" x14ac:dyDescent="0.3">
      <c r="A253" s="726" t="s">
        <v>1632</v>
      </c>
      <c r="B253" s="727" t="s">
        <v>1424</v>
      </c>
      <c r="C253" s="727" t="s">
        <v>1486</v>
      </c>
      <c r="D253" s="727" t="s">
        <v>1526</v>
      </c>
      <c r="E253" s="727" t="s">
        <v>1527</v>
      </c>
      <c r="F253" s="731">
        <v>5</v>
      </c>
      <c r="G253" s="731">
        <v>2065</v>
      </c>
      <c r="H253" s="731">
        <v>1.2033799533799534</v>
      </c>
      <c r="I253" s="731">
        <v>413</v>
      </c>
      <c r="J253" s="731">
        <v>4</v>
      </c>
      <c r="K253" s="731">
        <v>1716</v>
      </c>
      <c r="L253" s="731">
        <v>1</v>
      </c>
      <c r="M253" s="731">
        <v>429</v>
      </c>
      <c r="N253" s="731">
        <v>3</v>
      </c>
      <c r="O253" s="731">
        <v>1287</v>
      </c>
      <c r="P253" s="745">
        <v>0.75</v>
      </c>
      <c r="Q253" s="732">
        <v>429</v>
      </c>
    </row>
    <row r="254" spans="1:17" ht="14.4" customHeight="1" x14ac:dyDescent="0.3">
      <c r="A254" s="726" t="s">
        <v>1632</v>
      </c>
      <c r="B254" s="727" t="s">
        <v>1424</v>
      </c>
      <c r="C254" s="727" t="s">
        <v>1486</v>
      </c>
      <c r="D254" s="727" t="s">
        <v>1589</v>
      </c>
      <c r="E254" s="727" t="s">
        <v>1590</v>
      </c>
      <c r="F254" s="731">
        <v>14</v>
      </c>
      <c r="G254" s="731">
        <v>200760</v>
      </c>
      <c r="H254" s="731">
        <v>0.69198952157727833</v>
      </c>
      <c r="I254" s="731">
        <v>14340</v>
      </c>
      <c r="J254" s="731">
        <v>20</v>
      </c>
      <c r="K254" s="731">
        <v>290120</v>
      </c>
      <c r="L254" s="731">
        <v>1</v>
      </c>
      <c r="M254" s="731">
        <v>14506</v>
      </c>
      <c r="N254" s="731">
        <v>11</v>
      </c>
      <c r="O254" s="731">
        <v>159577</v>
      </c>
      <c r="P254" s="745">
        <v>0.55003791534537427</v>
      </c>
      <c r="Q254" s="732">
        <v>14507</v>
      </c>
    </row>
    <row r="255" spans="1:17" ht="14.4" customHeight="1" x14ac:dyDescent="0.3">
      <c r="A255" s="726" t="s">
        <v>1632</v>
      </c>
      <c r="B255" s="727" t="s">
        <v>1424</v>
      </c>
      <c r="C255" s="727" t="s">
        <v>1486</v>
      </c>
      <c r="D255" s="727" t="s">
        <v>1536</v>
      </c>
      <c r="E255" s="727" t="s">
        <v>1537</v>
      </c>
      <c r="F255" s="731">
        <v>3</v>
      </c>
      <c r="G255" s="731">
        <v>1758</v>
      </c>
      <c r="H255" s="731">
        <v>2.8866995073891624</v>
      </c>
      <c r="I255" s="731">
        <v>586</v>
      </c>
      <c r="J255" s="731">
        <v>1</v>
      </c>
      <c r="K255" s="731">
        <v>609</v>
      </c>
      <c r="L255" s="731">
        <v>1</v>
      </c>
      <c r="M255" s="731">
        <v>609</v>
      </c>
      <c r="N255" s="731"/>
      <c r="O255" s="731"/>
      <c r="P255" s="745"/>
      <c r="Q255" s="732"/>
    </row>
    <row r="256" spans="1:17" ht="14.4" customHeight="1" x14ac:dyDescent="0.3">
      <c r="A256" s="726" t="s">
        <v>1632</v>
      </c>
      <c r="B256" s="727" t="s">
        <v>1424</v>
      </c>
      <c r="C256" s="727" t="s">
        <v>1486</v>
      </c>
      <c r="D256" s="727" t="s">
        <v>1544</v>
      </c>
      <c r="E256" s="727" t="s">
        <v>1545</v>
      </c>
      <c r="F256" s="731">
        <v>35</v>
      </c>
      <c r="G256" s="731">
        <v>45290</v>
      </c>
      <c r="H256" s="731">
        <v>2.596010546830219</v>
      </c>
      <c r="I256" s="731">
        <v>1294</v>
      </c>
      <c r="J256" s="731">
        <v>13</v>
      </c>
      <c r="K256" s="731">
        <v>17446</v>
      </c>
      <c r="L256" s="731">
        <v>1</v>
      </c>
      <c r="M256" s="731">
        <v>1342</v>
      </c>
      <c r="N256" s="731">
        <v>7</v>
      </c>
      <c r="O256" s="731">
        <v>9394</v>
      </c>
      <c r="P256" s="745">
        <v>0.53846153846153844</v>
      </c>
      <c r="Q256" s="732">
        <v>1342</v>
      </c>
    </row>
    <row r="257" spans="1:17" ht="14.4" customHeight="1" x14ac:dyDescent="0.3">
      <c r="A257" s="726" t="s">
        <v>1632</v>
      </c>
      <c r="B257" s="727" t="s">
        <v>1424</v>
      </c>
      <c r="C257" s="727" t="s">
        <v>1486</v>
      </c>
      <c r="D257" s="727" t="s">
        <v>1546</v>
      </c>
      <c r="E257" s="727" t="s">
        <v>1547</v>
      </c>
      <c r="F257" s="731">
        <v>30</v>
      </c>
      <c r="G257" s="731">
        <v>14700</v>
      </c>
      <c r="H257" s="731">
        <v>0.87515627790676909</v>
      </c>
      <c r="I257" s="731">
        <v>490</v>
      </c>
      <c r="J257" s="731">
        <v>33</v>
      </c>
      <c r="K257" s="731">
        <v>16797</v>
      </c>
      <c r="L257" s="731">
        <v>1</v>
      </c>
      <c r="M257" s="731">
        <v>509</v>
      </c>
      <c r="N257" s="731">
        <v>54</v>
      </c>
      <c r="O257" s="731">
        <v>27486</v>
      </c>
      <c r="P257" s="745">
        <v>1.6363636363636365</v>
      </c>
      <c r="Q257" s="732">
        <v>509</v>
      </c>
    </row>
    <row r="258" spans="1:17" ht="14.4" customHeight="1" x14ac:dyDescent="0.3">
      <c r="A258" s="726" t="s">
        <v>1632</v>
      </c>
      <c r="B258" s="727" t="s">
        <v>1424</v>
      </c>
      <c r="C258" s="727" t="s">
        <v>1486</v>
      </c>
      <c r="D258" s="727" t="s">
        <v>1548</v>
      </c>
      <c r="E258" s="727" t="s">
        <v>1549</v>
      </c>
      <c r="F258" s="731">
        <v>1</v>
      </c>
      <c r="G258" s="731">
        <v>2258</v>
      </c>
      <c r="H258" s="731"/>
      <c r="I258" s="731">
        <v>2258</v>
      </c>
      <c r="J258" s="731"/>
      <c r="K258" s="731"/>
      <c r="L258" s="731"/>
      <c r="M258" s="731"/>
      <c r="N258" s="731"/>
      <c r="O258" s="731"/>
      <c r="P258" s="745"/>
      <c r="Q258" s="732"/>
    </row>
    <row r="259" spans="1:17" ht="14.4" customHeight="1" x14ac:dyDescent="0.3">
      <c r="A259" s="726" t="s">
        <v>1633</v>
      </c>
      <c r="B259" s="727" t="s">
        <v>1424</v>
      </c>
      <c r="C259" s="727" t="s">
        <v>1425</v>
      </c>
      <c r="D259" s="727" t="s">
        <v>1572</v>
      </c>
      <c r="E259" s="727" t="s">
        <v>704</v>
      </c>
      <c r="F259" s="731">
        <v>0.85000000000000009</v>
      </c>
      <c r="G259" s="731">
        <v>1617.27</v>
      </c>
      <c r="H259" s="731">
        <v>0.94676852827537761</v>
      </c>
      <c r="I259" s="731">
        <v>1902.670588235294</v>
      </c>
      <c r="J259" s="731">
        <v>0.85000000000000009</v>
      </c>
      <c r="K259" s="731">
        <v>1708.2</v>
      </c>
      <c r="L259" s="731">
        <v>1</v>
      </c>
      <c r="M259" s="731">
        <v>2009.6470588235293</v>
      </c>
      <c r="N259" s="731"/>
      <c r="O259" s="731"/>
      <c r="P259" s="745"/>
      <c r="Q259" s="732"/>
    </row>
    <row r="260" spans="1:17" ht="14.4" customHeight="1" x14ac:dyDescent="0.3">
      <c r="A260" s="726" t="s">
        <v>1633</v>
      </c>
      <c r="B260" s="727" t="s">
        <v>1424</v>
      </c>
      <c r="C260" s="727" t="s">
        <v>1425</v>
      </c>
      <c r="D260" s="727" t="s">
        <v>1575</v>
      </c>
      <c r="E260" s="727" t="s">
        <v>708</v>
      </c>
      <c r="F260" s="731"/>
      <c r="G260" s="731"/>
      <c r="H260" s="731"/>
      <c r="I260" s="731"/>
      <c r="J260" s="731">
        <v>0.02</v>
      </c>
      <c r="K260" s="731">
        <v>177.08</v>
      </c>
      <c r="L260" s="731">
        <v>1</v>
      </c>
      <c r="M260" s="731">
        <v>8854</v>
      </c>
      <c r="N260" s="731"/>
      <c r="O260" s="731"/>
      <c r="P260" s="745"/>
      <c r="Q260" s="732"/>
    </row>
    <row r="261" spans="1:17" ht="14.4" customHeight="1" x14ac:dyDescent="0.3">
      <c r="A261" s="726" t="s">
        <v>1633</v>
      </c>
      <c r="B261" s="727" t="s">
        <v>1424</v>
      </c>
      <c r="C261" s="727" t="s">
        <v>1425</v>
      </c>
      <c r="D261" s="727" t="s">
        <v>1576</v>
      </c>
      <c r="E261" s="727" t="s">
        <v>708</v>
      </c>
      <c r="F261" s="731">
        <v>5.5500000000000007</v>
      </c>
      <c r="G261" s="731">
        <v>9827.9399999999987</v>
      </c>
      <c r="H261" s="731">
        <v>1.088235294117647</v>
      </c>
      <c r="I261" s="731">
        <v>1770.7999999999995</v>
      </c>
      <c r="J261" s="731">
        <v>5.1000000000000005</v>
      </c>
      <c r="K261" s="731">
        <v>9031.08</v>
      </c>
      <c r="L261" s="731">
        <v>1</v>
      </c>
      <c r="M261" s="731">
        <v>1770.7999999999997</v>
      </c>
      <c r="N261" s="731">
        <v>5.3999999999999995</v>
      </c>
      <c r="O261" s="731">
        <v>9822.82</v>
      </c>
      <c r="P261" s="745">
        <v>1.0876683630307782</v>
      </c>
      <c r="Q261" s="732">
        <v>1819.0407407407408</v>
      </c>
    </row>
    <row r="262" spans="1:17" ht="14.4" customHeight="1" x14ac:dyDescent="0.3">
      <c r="A262" s="726" t="s">
        <v>1633</v>
      </c>
      <c r="B262" s="727" t="s">
        <v>1424</v>
      </c>
      <c r="C262" s="727" t="s">
        <v>1425</v>
      </c>
      <c r="D262" s="727" t="s">
        <v>1577</v>
      </c>
      <c r="E262" s="727" t="s">
        <v>706</v>
      </c>
      <c r="F262" s="731">
        <v>0.15000000000000002</v>
      </c>
      <c r="G262" s="731">
        <v>135.57</v>
      </c>
      <c r="H262" s="731">
        <v>1</v>
      </c>
      <c r="I262" s="731">
        <v>903.79999999999984</v>
      </c>
      <c r="J262" s="731">
        <v>0.15000000000000002</v>
      </c>
      <c r="K262" s="731">
        <v>135.57</v>
      </c>
      <c r="L262" s="731">
        <v>1</v>
      </c>
      <c r="M262" s="731">
        <v>903.79999999999984</v>
      </c>
      <c r="N262" s="731">
        <v>0.05</v>
      </c>
      <c r="O262" s="731">
        <v>45.19</v>
      </c>
      <c r="P262" s="745">
        <v>0.33333333333333331</v>
      </c>
      <c r="Q262" s="732">
        <v>903.8</v>
      </c>
    </row>
    <row r="263" spans="1:17" ht="14.4" customHeight="1" x14ac:dyDescent="0.3">
      <c r="A263" s="726" t="s">
        <v>1633</v>
      </c>
      <c r="B263" s="727" t="s">
        <v>1424</v>
      </c>
      <c r="C263" s="727" t="s">
        <v>1428</v>
      </c>
      <c r="D263" s="727" t="s">
        <v>1433</v>
      </c>
      <c r="E263" s="727" t="s">
        <v>1434</v>
      </c>
      <c r="F263" s="731">
        <v>500</v>
      </c>
      <c r="G263" s="731">
        <v>2660</v>
      </c>
      <c r="H263" s="731">
        <v>1.5353535353535352</v>
      </c>
      <c r="I263" s="731">
        <v>5.32</v>
      </c>
      <c r="J263" s="731">
        <v>330</v>
      </c>
      <c r="K263" s="731">
        <v>1732.5</v>
      </c>
      <c r="L263" s="731">
        <v>1</v>
      </c>
      <c r="M263" s="731">
        <v>5.25</v>
      </c>
      <c r="N263" s="731">
        <v>1440</v>
      </c>
      <c r="O263" s="731">
        <v>10020.599999999999</v>
      </c>
      <c r="P263" s="745">
        <v>5.7838961038961028</v>
      </c>
      <c r="Q263" s="732">
        <v>6.9587499999999993</v>
      </c>
    </row>
    <row r="264" spans="1:17" ht="14.4" customHeight="1" x14ac:dyDescent="0.3">
      <c r="A264" s="726" t="s">
        <v>1633</v>
      </c>
      <c r="B264" s="727" t="s">
        <v>1424</v>
      </c>
      <c r="C264" s="727" t="s">
        <v>1428</v>
      </c>
      <c r="D264" s="727" t="s">
        <v>1439</v>
      </c>
      <c r="E264" s="727" t="s">
        <v>1440</v>
      </c>
      <c r="F264" s="731">
        <v>300</v>
      </c>
      <c r="G264" s="731">
        <v>1752</v>
      </c>
      <c r="H264" s="731">
        <v>0.12261059797860474</v>
      </c>
      <c r="I264" s="731">
        <v>5.84</v>
      </c>
      <c r="J264" s="731">
        <v>2374</v>
      </c>
      <c r="K264" s="731">
        <v>14289.14</v>
      </c>
      <c r="L264" s="731">
        <v>1</v>
      </c>
      <c r="M264" s="731">
        <v>6.0190143218197134</v>
      </c>
      <c r="N264" s="731">
        <v>402</v>
      </c>
      <c r="O264" s="731">
        <v>2126.58</v>
      </c>
      <c r="P264" s="745">
        <v>0.14882491178615367</v>
      </c>
      <c r="Q264" s="732">
        <v>5.29</v>
      </c>
    </row>
    <row r="265" spans="1:17" ht="14.4" customHeight="1" x14ac:dyDescent="0.3">
      <c r="A265" s="726" t="s">
        <v>1633</v>
      </c>
      <c r="B265" s="727" t="s">
        <v>1424</v>
      </c>
      <c r="C265" s="727" t="s">
        <v>1428</v>
      </c>
      <c r="D265" s="727" t="s">
        <v>1453</v>
      </c>
      <c r="E265" s="727" t="s">
        <v>1454</v>
      </c>
      <c r="F265" s="731">
        <v>540</v>
      </c>
      <c r="G265" s="731">
        <v>10767.6</v>
      </c>
      <c r="H265" s="731">
        <v>0.83203387604027423</v>
      </c>
      <c r="I265" s="731">
        <v>19.940000000000001</v>
      </c>
      <c r="J265" s="731">
        <v>635</v>
      </c>
      <c r="K265" s="731">
        <v>12941.3</v>
      </c>
      <c r="L265" s="731">
        <v>1</v>
      </c>
      <c r="M265" s="731">
        <v>20.38</v>
      </c>
      <c r="N265" s="731"/>
      <c r="O265" s="731"/>
      <c r="P265" s="745"/>
      <c r="Q265" s="732"/>
    </row>
    <row r="266" spans="1:17" ht="14.4" customHeight="1" x14ac:dyDescent="0.3">
      <c r="A266" s="726" t="s">
        <v>1633</v>
      </c>
      <c r="B266" s="727" t="s">
        <v>1424</v>
      </c>
      <c r="C266" s="727" t="s">
        <v>1428</v>
      </c>
      <c r="D266" s="727" t="s">
        <v>1459</v>
      </c>
      <c r="E266" s="727" t="s">
        <v>1460</v>
      </c>
      <c r="F266" s="731">
        <v>1</v>
      </c>
      <c r="G266" s="731">
        <v>2193.58</v>
      </c>
      <c r="H266" s="731"/>
      <c r="I266" s="731">
        <v>2193.58</v>
      </c>
      <c r="J266" s="731"/>
      <c r="K266" s="731"/>
      <c r="L266" s="731"/>
      <c r="M266" s="731"/>
      <c r="N266" s="731">
        <v>1</v>
      </c>
      <c r="O266" s="731">
        <v>1986.65</v>
      </c>
      <c r="P266" s="745"/>
      <c r="Q266" s="732">
        <v>1986.65</v>
      </c>
    </row>
    <row r="267" spans="1:17" ht="14.4" customHeight="1" x14ac:dyDescent="0.3">
      <c r="A267" s="726" t="s">
        <v>1633</v>
      </c>
      <c r="B267" s="727" t="s">
        <v>1424</v>
      </c>
      <c r="C267" s="727" t="s">
        <v>1428</v>
      </c>
      <c r="D267" s="727" t="s">
        <v>1463</v>
      </c>
      <c r="E267" s="727" t="s">
        <v>1464</v>
      </c>
      <c r="F267" s="731">
        <v>4018</v>
      </c>
      <c r="G267" s="731">
        <v>13741.560000000001</v>
      </c>
      <c r="H267" s="731">
        <v>0.53728486119566343</v>
      </c>
      <c r="I267" s="731">
        <v>3.4200000000000004</v>
      </c>
      <c r="J267" s="731">
        <v>6416</v>
      </c>
      <c r="K267" s="731">
        <v>25575.929999999997</v>
      </c>
      <c r="L267" s="731">
        <v>1</v>
      </c>
      <c r="M267" s="731">
        <v>3.9862733790523683</v>
      </c>
      <c r="N267" s="731">
        <v>769</v>
      </c>
      <c r="O267" s="731">
        <v>2899.13</v>
      </c>
      <c r="P267" s="745">
        <v>0.11335384480642544</v>
      </c>
      <c r="Q267" s="732">
        <v>3.77</v>
      </c>
    </row>
    <row r="268" spans="1:17" ht="14.4" customHeight="1" x14ac:dyDescent="0.3">
      <c r="A268" s="726" t="s">
        <v>1633</v>
      </c>
      <c r="B268" s="727" t="s">
        <v>1424</v>
      </c>
      <c r="C268" s="727" t="s">
        <v>1428</v>
      </c>
      <c r="D268" s="727" t="s">
        <v>1578</v>
      </c>
      <c r="E268" s="727" t="s">
        <v>1579</v>
      </c>
      <c r="F268" s="731">
        <v>5565</v>
      </c>
      <c r="G268" s="731">
        <v>186705.75000000003</v>
      </c>
      <c r="H268" s="731">
        <v>1.7077403531648296</v>
      </c>
      <c r="I268" s="731">
        <v>33.550000000000004</v>
      </c>
      <c r="J268" s="731">
        <v>3312</v>
      </c>
      <c r="K268" s="731">
        <v>109329.12</v>
      </c>
      <c r="L268" s="731">
        <v>1</v>
      </c>
      <c r="M268" s="731">
        <v>33.01</v>
      </c>
      <c r="N268" s="731">
        <v>3357</v>
      </c>
      <c r="O268" s="731">
        <v>113170.48</v>
      </c>
      <c r="P268" s="745">
        <v>1.0351357442555102</v>
      </c>
      <c r="Q268" s="732">
        <v>33.711790288948464</v>
      </c>
    </row>
    <row r="269" spans="1:17" ht="14.4" customHeight="1" x14ac:dyDescent="0.3">
      <c r="A269" s="726" t="s">
        <v>1633</v>
      </c>
      <c r="B269" s="727" t="s">
        <v>1424</v>
      </c>
      <c r="C269" s="727" t="s">
        <v>1428</v>
      </c>
      <c r="D269" s="727" t="s">
        <v>1471</v>
      </c>
      <c r="E269" s="727" t="s">
        <v>1472</v>
      </c>
      <c r="F269" s="731"/>
      <c r="G269" s="731"/>
      <c r="H269" s="731"/>
      <c r="I269" s="731"/>
      <c r="J269" s="731"/>
      <c r="K269" s="731"/>
      <c r="L269" s="731"/>
      <c r="M269" s="731"/>
      <c r="N269" s="731">
        <v>124</v>
      </c>
      <c r="O269" s="731">
        <v>19716</v>
      </c>
      <c r="P269" s="745"/>
      <c r="Q269" s="732">
        <v>159</v>
      </c>
    </row>
    <row r="270" spans="1:17" ht="14.4" customHeight="1" x14ac:dyDescent="0.3">
      <c r="A270" s="726" t="s">
        <v>1633</v>
      </c>
      <c r="B270" s="727" t="s">
        <v>1424</v>
      </c>
      <c r="C270" s="727" t="s">
        <v>1584</v>
      </c>
      <c r="D270" s="727" t="s">
        <v>1585</v>
      </c>
      <c r="E270" s="727" t="s">
        <v>1586</v>
      </c>
      <c r="F270" s="731">
        <v>13</v>
      </c>
      <c r="G270" s="731">
        <v>11496.159999999998</v>
      </c>
      <c r="H270" s="731"/>
      <c r="I270" s="731">
        <v>884.31999999999982</v>
      </c>
      <c r="J270" s="731"/>
      <c r="K270" s="731"/>
      <c r="L270" s="731"/>
      <c r="M270" s="731"/>
      <c r="N270" s="731"/>
      <c r="O270" s="731"/>
      <c r="P270" s="745"/>
      <c r="Q270" s="732"/>
    </row>
    <row r="271" spans="1:17" ht="14.4" customHeight="1" x14ac:dyDescent="0.3">
      <c r="A271" s="726" t="s">
        <v>1633</v>
      </c>
      <c r="B271" s="727" t="s">
        <v>1424</v>
      </c>
      <c r="C271" s="727" t="s">
        <v>1486</v>
      </c>
      <c r="D271" s="727" t="s">
        <v>1487</v>
      </c>
      <c r="E271" s="727" t="s">
        <v>1488</v>
      </c>
      <c r="F271" s="731"/>
      <c r="G271" s="731"/>
      <c r="H271" s="731"/>
      <c r="I271" s="731"/>
      <c r="J271" s="731"/>
      <c r="K271" s="731"/>
      <c r="L271" s="731"/>
      <c r="M271" s="731"/>
      <c r="N271" s="731">
        <v>1</v>
      </c>
      <c r="O271" s="731">
        <v>37</v>
      </c>
      <c r="P271" s="745"/>
      <c r="Q271" s="732">
        <v>37</v>
      </c>
    </row>
    <row r="272" spans="1:17" ht="14.4" customHeight="1" x14ac:dyDescent="0.3">
      <c r="A272" s="726" t="s">
        <v>1633</v>
      </c>
      <c r="B272" s="727" t="s">
        <v>1424</v>
      </c>
      <c r="C272" s="727" t="s">
        <v>1486</v>
      </c>
      <c r="D272" s="727" t="s">
        <v>1514</v>
      </c>
      <c r="E272" s="727" t="s">
        <v>1515</v>
      </c>
      <c r="F272" s="731"/>
      <c r="G272" s="731"/>
      <c r="H272" s="731"/>
      <c r="I272" s="731"/>
      <c r="J272" s="731">
        <v>2</v>
      </c>
      <c r="K272" s="731">
        <v>2426</v>
      </c>
      <c r="L272" s="731">
        <v>1</v>
      </c>
      <c r="M272" s="731">
        <v>1213</v>
      </c>
      <c r="N272" s="731"/>
      <c r="O272" s="731"/>
      <c r="P272" s="745"/>
      <c r="Q272" s="732"/>
    </row>
    <row r="273" spans="1:17" ht="14.4" customHeight="1" x14ac:dyDescent="0.3">
      <c r="A273" s="726" t="s">
        <v>1633</v>
      </c>
      <c r="B273" s="727" t="s">
        <v>1424</v>
      </c>
      <c r="C273" s="727" t="s">
        <v>1486</v>
      </c>
      <c r="D273" s="727" t="s">
        <v>1518</v>
      </c>
      <c r="E273" s="727" t="s">
        <v>1519</v>
      </c>
      <c r="F273" s="731">
        <v>1</v>
      </c>
      <c r="G273" s="731">
        <v>658</v>
      </c>
      <c r="H273" s="731"/>
      <c r="I273" s="731">
        <v>658</v>
      </c>
      <c r="J273" s="731"/>
      <c r="K273" s="731"/>
      <c r="L273" s="731"/>
      <c r="M273" s="731"/>
      <c r="N273" s="731">
        <v>1</v>
      </c>
      <c r="O273" s="731">
        <v>682</v>
      </c>
      <c r="P273" s="745"/>
      <c r="Q273" s="732">
        <v>682</v>
      </c>
    </row>
    <row r="274" spans="1:17" ht="14.4" customHeight="1" x14ac:dyDescent="0.3">
      <c r="A274" s="726" t="s">
        <v>1633</v>
      </c>
      <c r="B274" s="727" t="s">
        <v>1424</v>
      </c>
      <c r="C274" s="727" t="s">
        <v>1486</v>
      </c>
      <c r="D274" s="727" t="s">
        <v>1522</v>
      </c>
      <c r="E274" s="727" t="s">
        <v>1523</v>
      </c>
      <c r="F274" s="731"/>
      <c r="G274" s="731"/>
      <c r="H274" s="731"/>
      <c r="I274" s="731"/>
      <c r="J274" s="731"/>
      <c r="K274" s="731"/>
      <c r="L274" s="731"/>
      <c r="M274" s="731"/>
      <c r="N274" s="731">
        <v>1</v>
      </c>
      <c r="O274" s="731">
        <v>2638</v>
      </c>
      <c r="P274" s="745"/>
      <c r="Q274" s="732">
        <v>2638</v>
      </c>
    </row>
    <row r="275" spans="1:17" ht="14.4" customHeight="1" x14ac:dyDescent="0.3">
      <c r="A275" s="726" t="s">
        <v>1633</v>
      </c>
      <c r="B275" s="727" t="s">
        <v>1424</v>
      </c>
      <c r="C275" s="727" t="s">
        <v>1486</v>
      </c>
      <c r="D275" s="727" t="s">
        <v>1524</v>
      </c>
      <c r="E275" s="727" t="s">
        <v>1525</v>
      </c>
      <c r="F275" s="731">
        <v>14</v>
      </c>
      <c r="G275" s="731">
        <v>24668</v>
      </c>
      <c r="H275" s="731">
        <v>0.5876831447290054</v>
      </c>
      <c r="I275" s="731">
        <v>1762</v>
      </c>
      <c r="J275" s="731">
        <v>23</v>
      </c>
      <c r="K275" s="731">
        <v>41975</v>
      </c>
      <c r="L275" s="731">
        <v>1</v>
      </c>
      <c r="M275" s="731">
        <v>1825</v>
      </c>
      <c r="N275" s="731">
        <v>13</v>
      </c>
      <c r="O275" s="731">
        <v>23725</v>
      </c>
      <c r="P275" s="745">
        <v>0.56521739130434778</v>
      </c>
      <c r="Q275" s="732">
        <v>1825</v>
      </c>
    </row>
    <row r="276" spans="1:17" ht="14.4" customHeight="1" x14ac:dyDescent="0.3">
      <c r="A276" s="726" t="s">
        <v>1633</v>
      </c>
      <c r="B276" s="727" t="s">
        <v>1424</v>
      </c>
      <c r="C276" s="727" t="s">
        <v>1486</v>
      </c>
      <c r="D276" s="727" t="s">
        <v>1526</v>
      </c>
      <c r="E276" s="727" t="s">
        <v>1527</v>
      </c>
      <c r="F276" s="731">
        <v>1</v>
      </c>
      <c r="G276" s="731">
        <v>413</v>
      </c>
      <c r="H276" s="731">
        <v>0.24067599067599069</v>
      </c>
      <c r="I276" s="731">
        <v>413</v>
      </c>
      <c r="J276" s="731">
        <v>4</v>
      </c>
      <c r="K276" s="731">
        <v>1716</v>
      </c>
      <c r="L276" s="731">
        <v>1</v>
      </c>
      <c r="M276" s="731">
        <v>429</v>
      </c>
      <c r="N276" s="731">
        <v>3</v>
      </c>
      <c r="O276" s="731">
        <v>1287</v>
      </c>
      <c r="P276" s="745">
        <v>0.75</v>
      </c>
      <c r="Q276" s="732">
        <v>429</v>
      </c>
    </row>
    <row r="277" spans="1:17" ht="14.4" customHeight="1" x14ac:dyDescent="0.3">
      <c r="A277" s="726" t="s">
        <v>1633</v>
      </c>
      <c r="B277" s="727" t="s">
        <v>1424</v>
      </c>
      <c r="C277" s="727" t="s">
        <v>1486</v>
      </c>
      <c r="D277" s="727" t="s">
        <v>1589</v>
      </c>
      <c r="E277" s="727" t="s">
        <v>1590</v>
      </c>
      <c r="F277" s="731">
        <v>13</v>
      </c>
      <c r="G277" s="731">
        <v>186420</v>
      </c>
      <c r="H277" s="731">
        <v>0.98855645939611192</v>
      </c>
      <c r="I277" s="731">
        <v>14340</v>
      </c>
      <c r="J277" s="731">
        <v>13</v>
      </c>
      <c r="K277" s="731">
        <v>188578</v>
      </c>
      <c r="L277" s="731">
        <v>1</v>
      </c>
      <c r="M277" s="731">
        <v>14506</v>
      </c>
      <c r="N277" s="731">
        <v>14</v>
      </c>
      <c r="O277" s="731">
        <v>203098</v>
      </c>
      <c r="P277" s="745">
        <v>1.0769973167601734</v>
      </c>
      <c r="Q277" s="732">
        <v>14507</v>
      </c>
    </row>
    <row r="278" spans="1:17" ht="14.4" customHeight="1" x14ac:dyDescent="0.3">
      <c r="A278" s="726" t="s">
        <v>1633</v>
      </c>
      <c r="B278" s="727" t="s">
        <v>1424</v>
      </c>
      <c r="C278" s="727" t="s">
        <v>1486</v>
      </c>
      <c r="D278" s="727" t="s">
        <v>1536</v>
      </c>
      <c r="E278" s="727" t="s">
        <v>1537</v>
      </c>
      <c r="F278" s="731"/>
      <c r="G278" s="731"/>
      <c r="H278" s="731"/>
      <c r="I278" s="731"/>
      <c r="J278" s="731">
        <v>1</v>
      </c>
      <c r="K278" s="731">
        <v>609</v>
      </c>
      <c r="L278" s="731">
        <v>1</v>
      </c>
      <c r="M278" s="731">
        <v>609</v>
      </c>
      <c r="N278" s="731"/>
      <c r="O278" s="731"/>
      <c r="P278" s="745"/>
      <c r="Q278" s="732"/>
    </row>
    <row r="279" spans="1:17" ht="14.4" customHeight="1" x14ac:dyDescent="0.3">
      <c r="A279" s="726" t="s">
        <v>1633</v>
      </c>
      <c r="B279" s="727" t="s">
        <v>1424</v>
      </c>
      <c r="C279" s="727" t="s">
        <v>1486</v>
      </c>
      <c r="D279" s="727" t="s">
        <v>1544</v>
      </c>
      <c r="E279" s="727" t="s">
        <v>1545</v>
      </c>
      <c r="F279" s="731">
        <v>6</v>
      </c>
      <c r="G279" s="731">
        <v>7764</v>
      </c>
      <c r="H279" s="731">
        <v>0.64282165921510181</v>
      </c>
      <c r="I279" s="731">
        <v>1294</v>
      </c>
      <c r="J279" s="731">
        <v>9</v>
      </c>
      <c r="K279" s="731">
        <v>12078</v>
      </c>
      <c r="L279" s="731">
        <v>1</v>
      </c>
      <c r="M279" s="731">
        <v>1342</v>
      </c>
      <c r="N279" s="731">
        <v>1</v>
      </c>
      <c r="O279" s="731">
        <v>1342</v>
      </c>
      <c r="P279" s="745">
        <v>0.1111111111111111</v>
      </c>
      <c r="Q279" s="732">
        <v>1342</v>
      </c>
    </row>
    <row r="280" spans="1:17" ht="14.4" customHeight="1" x14ac:dyDescent="0.3">
      <c r="A280" s="726" t="s">
        <v>1633</v>
      </c>
      <c r="B280" s="727" t="s">
        <v>1424</v>
      </c>
      <c r="C280" s="727" t="s">
        <v>1486</v>
      </c>
      <c r="D280" s="727" t="s">
        <v>1546</v>
      </c>
      <c r="E280" s="727" t="s">
        <v>1547</v>
      </c>
      <c r="F280" s="731">
        <v>3</v>
      </c>
      <c r="G280" s="731">
        <v>1470</v>
      </c>
      <c r="H280" s="731">
        <v>1.4440078585461689</v>
      </c>
      <c r="I280" s="731">
        <v>490</v>
      </c>
      <c r="J280" s="731">
        <v>2</v>
      </c>
      <c r="K280" s="731">
        <v>1018</v>
      </c>
      <c r="L280" s="731">
        <v>1</v>
      </c>
      <c r="M280" s="731">
        <v>509</v>
      </c>
      <c r="N280" s="731">
        <v>8</v>
      </c>
      <c r="O280" s="731">
        <v>4072</v>
      </c>
      <c r="P280" s="745">
        <v>4</v>
      </c>
      <c r="Q280" s="732">
        <v>509</v>
      </c>
    </row>
    <row r="281" spans="1:17" ht="14.4" customHeight="1" x14ac:dyDescent="0.3">
      <c r="A281" s="726" t="s">
        <v>1633</v>
      </c>
      <c r="B281" s="727" t="s">
        <v>1424</v>
      </c>
      <c r="C281" s="727" t="s">
        <v>1486</v>
      </c>
      <c r="D281" s="727" t="s">
        <v>1548</v>
      </c>
      <c r="E281" s="727" t="s">
        <v>1549</v>
      </c>
      <c r="F281" s="731">
        <v>1</v>
      </c>
      <c r="G281" s="731">
        <v>2258</v>
      </c>
      <c r="H281" s="731">
        <v>0.9695148132245599</v>
      </c>
      <c r="I281" s="731">
        <v>2258</v>
      </c>
      <c r="J281" s="731">
        <v>1</v>
      </c>
      <c r="K281" s="731">
        <v>2329</v>
      </c>
      <c r="L281" s="731">
        <v>1</v>
      </c>
      <c r="M281" s="731">
        <v>2329</v>
      </c>
      <c r="N281" s="731"/>
      <c r="O281" s="731"/>
      <c r="P281" s="745"/>
      <c r="Q281" s="732"/>
    </row>
    <row r="282" spans="1:17" ht="14.4" customHeight="1" x14ac:dyDescent="0.3">
      <c r="A282" s="726" t="s">
        <v>1633</v>
      </c>
      <c r="B282" s="727" t="s">
        <v>1424</v>
      </c>
      <c r="C282" s="727" t="s">
        <v>1486</v>
      </c>
      <c r="D282" s="727" t="s">
        <v>1550</v>
      </c>
      <c r="E282" s="727" t="s">
        <v>1551</v>
      </c>
      <c r="F282" s="731"/>
      <c r="G282" s="731"/>
      <c r="H282" s="731"/>
      <c r="I282" s="731"/>
      <c r="J282" s="731">
        <v>1</v>
      </c>
      <c r="K282" s="731">
        <v>2645</v>
      </c>
      <c r="L282" s="731">
        <v>1</v>
      </c>
      <c r="M282" s="731">
        <v>2645</v>
      </c>
      <c r="N282" s="731"/>
      <c r="O282" s="731"/>
      <c r="P282" s="745"/>
      <c r="Q282" s="732"/>
    </row>
    <row r="283" spans="1:17" ht="14.4" customHeight="1" x14ac:dyDescent="0.3">
      <c r="A283" s="726" t="s">
        <v>1633</v>
      </c>
      <c r="B283" s="727" t="s">
        <v>1424</v>
      </c>
      <c r="C283" s="727" t="s">
        <v>1486</v>
      </c>
      <c r="D283" s="727" t="s">
        <v>1566</v>
      </c>
      <c r="E283" s="727" t="s">
        <v>1567</v>
      </c>
      <c r="F283" s="731"/>
      <c r="G283" s="731"/>
      <c r="H283" s="731"/>
      <c r="I283" s="731"/>
      <c r="J283" s="731"/>
      <c r="K283" s="731"/>
      <c r="L283" s="731"/>
      <c r="M283" s="731"/>
      <c r="N283" s="731">
        <v>1</v>
      </c>
      <c r="O283" s="731">
        <v>719</v>
      </c>
      <c r="P283" s="745"/>
      <c r="Q283" s="732">
        <v>719</v>
      </c>
    </row>
    <row r="284" spans="1:17" ht="14.4" customHeight="1" x14ac:dyDescent="0.3">
      <c r="A284" s="726" t="s">
        <v>1634</v>
      </c>
      <c r="B284" s="727" t="s">
        <v>1424</v>
      </c>
      <c r="C284" s="727" t="s">
        <v>1428</v>
      </c>
      <c r="D284" s="727" t="s">
        <v>1431</v>
      </c>
      <c r="E284" s="727" t="s">
        <v>1432</v>
      </c>
      <c r="F284" s="731">
        <v>200</v>
      </c>
      <c r="G284" s="731">
        <v>422</v>
      </c>
      <c r="H284" s="731"/>
      <c r="I284" s="731">
        <v>2.11</v>
      </c>
      <c r="J284" s="731"/>
      <c r="K284" s="731"/>
      <c r="L284" s="731"/>
      <c r="M284" s="731"/>
      <c r="N284" s="731"/>
      <c r="O284" s="731"/>
      <c r="P284" s="745"/>
      <c r="Q284" s="732"/>
    </row>
    <row r="285" spans="1:17" ht="14.4" customHeight="1" x14ac:dyDescent="0.3">
      <c r="A285" s="726" t="s">
        <v>1634</v>
      </c>
      <c r="B285" s="727" t="s">
        <v>1424</v>
      </c>
      <c r="C285" s="727" t="s">
        <v>1428</v>
      </c>
      <c r="D285" s="727" t="s">
        <v>1433</v>
      </c>
      <c r="E285" s="727" t="s">
        <v>1434</v>
      </c>
      <c r="F285" s="731">
        <v>180</v>
      </c>
      <c r="G285" s="731">
        <v>957.6</v>
      </c>
      <c r="H285" s="731"/>
      <c r="I285" s="731">
        <v>5.32</v>
      </c>
      <c r="J285" s="731"/>
      <c r="K285" s="731"/>
      <c r="L285" s="731"/>
      <c r="M285" s="731"/>
      <c r="N285" s="731"/>
      <c r="O285" s="731"/>
      <c r="P285" s="745"/>
      <c r="Q285" s="732"/>
    </row>
    <row r="286" spans="1:17" ht="14.4" customHeight="1" x14ac:dyDescent="0.3">
      <c r="A286" s="726" t="s">
        <v>1634</v>
      </c>
      <c r="B286" s="727" t="s">
        <v>1424</v>
      </c>
      <c r="C286" s="727" t="s">
        <v>1428</v>
      </c>
      <c r="D286" s="727" t="s">
        <v>1459</v>
      </c>
      <c r="E286" s="727" t="s">
        <v>1460</v>
      </c>
      <c r="F286" s="731">
        <v>1</v>
      </c>
      <c r="G286" s="731">
        <v>2193.58</v>
      </c>
      <c r="H286" s="731"/>
      <c r="I286" s="731">
        <v>2193.58</v>
      </c>
      <c r="J286" s="731"/>
      <c r="K286" s="731"/>
      <c r="L286" s="731"/>
      <c r="M286" s="731"/>
      <c r="N286" s="731"/>
      <c r="O286" s="731"/>
      <c r="P286" s="745"/>
      <c r="Q286" s="732"/>
    </row>
    <row r="287" spans="1:17" ht="14.4" customHeight="1" x14ac:dyDescent="0.3">
      <c r="A287" s="726" t="s">
        <v>1634</v>
      </c>
      <c r="B287" s="727" t="s">
        <v>1424</v>
      </c>
      <c r="C287" s="727" t="s">
        <v>1428</v>
      </c>
      <c r="D287" s="727" t="s">
        <v>1463</v>
      </c>
      <c r="E287" s="727" t="s">
        <v>1464</v>
      </c>
      <c r="F287" s="731"/>
      <c r="G287" s="731"/>
      <c r="H287" s="731"/>
      <c r="I287" s="731"/>
      <c r="J287" s="731">
        <v>533</v>
      </c>
      <c r="K287" s="731">
        <v>2211.9499999999998</v>
      </c>
      <c r="L287" s="731">
        <v>1</v>
      </c>
      <c r="M287" s="731">
        <v>4.1499999999999995</v>
      </c>
      <c r="N287" s="731"/>
      <c r="O287" s="731"/>
      <c r="P287" s="745"/>
      <c r="Q287" s="732"/>
    </row>
    <row r="288" spans="1:17" ht="14.4" customHeight="1" x14ac:dyDescent="0.3">
      <c r="A288" s="726" t="s">
        <v>1634</v>
      </c>
      <c r="B288" s="727" t="s">
        <v>1424</v>
      </c>
      <c r="C288" s="727" t="s">
        <v>1486</v>
      </c>
      <c r="D288" s="727" t="s">
        <v>1491</v>
      </c>
      <c r="E288" s="727" t="s">
        <v>1492</v>
      </c>
      <c r="F288" s="731">
        <v>1</v>
      </c>
      <c r="G288" s="731">
        <v>165</v>
      </c>
      <c r="H288" s="731"/>
      <c r="I288" s="731">
        <v>165</v>
      </c>
      <c r="J288" s="731"/>
      <c r="K288" s="731"/>
      <c r="L288" s="731"/>
      <c r="M288" s="731"/>
      <c r="N288" s="731"/>
      <c r="O288" s="731"/>
      <c r="P288" s="745"/>
      <c r="Q288" s="732"/>
    </row>
    <row r="289" spans="1:17" ht="14.4" customHeight="1" x14ac:dyDescent="0.3">
      <c r="A289" s="726" t="s">
        <v>1634</v>
      </c>
      <c r="B289" s="727" t="s">
        <v>1424</v>
      </c>
      <c r="C289" s="727" t="s">
        <v>1486</v>
      </c>
      <c r="D289" s="727" t="s">
        <v>1518</v>
      </c>
      <c r="E289" s="727" t="s">
        <v>1519</v>
      </c>
      <c r="F289" s="731">
        <v>1</v>
      </c>
      <c r="G289" s="731">
        <v>658</v>
      </c>
      <c r="H289" s="731"/>
      <c r="I289" s="731">
        <v>658</v>
      </c>
      <c r="J289" s="731"/>
      <c r="K289" s="731"/>
      <c r="L289" s="731"/>
      <c r="M289" s="731"/>
      <c r="N289" s="731"/>
      <c r="O289" s="731"/>
      <c r="P289" s="745"/>
      <c r="Q289" s="732"/>
    </row>
    <row r="290" spans="1:17" ht="14.4" customHeight="1" x14ac:dyDescent="0.3">
      <c r="A290" s="726" t="s">
        <v>1634</v>
      </c>
      <c r="B290" s="727" t="s">
        <v>1424</v>
      </c>
      <c r="C290" s="727" t="s">
        <v>1486</v>
      </c>
      <c r="D290" s="727" t="s">
        <v>1524</v>
      </c>
      <c r="E290" s="727" t="s">
        <v>1525</v>
      </c>
      <c r="F290" s="731"/>
      <c r="G290" s="731"/>
      <c r="H290" s="731"/>
      <c r="I290" s="731"/>
      <c r="J290" s="731">
        <v>2</v>
      </c>
      <c r="K290" s="731">
        <v>3650</v>
      </c>
      <c r="L290" s="731">
        <v>1</v>
      </c>
      <c r="M290" s="731">
        <v>1825</v>
      </c>
      <c r="N290" s="731"/>
      <c r="O290" s="731"/>
      <c r="P290" s="745"/>
      <c r="Q290" s="732"/>
    </row>
    <row r="291" spans="1:17" ht="14.4" customHeight="1" x14ac:dyDescent="0.3">
      <c r="A291" s="726" t="s">
        <v>1634</v>
      </c>
      <c r="B291" s="727" t="s">
        <v>1424</v>
      </c>
      <c r="C291" s="727" t="s">
        <v>1486</v>
      </c>
      <c r="D291" s="727" t="s">
        <v>1540</v>
      </c>
      <c r="E291" s="727" t="s">
        <v>1541</v>
      </c>
      <c r="F291" s="731">
        <v>1</v>
      </c>
      <c r="G291" s="731">
        <v>421</v>
      </c>
      <c r="H291" s="731"/>
      <c r="I291" s="731">
        <v>421</v>
      </c>
      <c r="J291" s="731"/>
      <c r="K291" s="731"/>
      <c r="L291" s="731"/>
      <c r="M291" s="731"/>
      <c r="N291" s="731"/>
      <c r="O291" s="731"/>
      <c r="P291" s="745"/>
      <c r="Q291" s="732"/>
    </row>
    <row r="292" spans="1:17" ht="14.4" customHeight="1" x14ac:dyDescent="0.3">
      <c r="A292" s="726" t="s">
        <v>1634</v>
      </c>
      <c r="B292" s="727" t="s">
        <v>1424</v>
      </c>
      <c r="C292" s="727" t="s">
        <v>1486</v>
      </c>
      <c r="D292" s="727" t="s">
        <v>1544</v>
      </c>
      <c r="E292" s="727" t="s">
        <v>1545</v>
      </c>
      <c r="F292" s="731"/>
      <c r="G292" s="731"/>
      <c r="H292" s="731"/>
      <c r="I292" s="731"/>
      <c r="J292" s="731">
        <v>1</v>
      </c>
      <c r="K292" s="731">
        <v>1342</v>
      </c>
      <c r="L292" s="731">
        <v>1</v>
      </c>
      <c r="M292" s="731">
        <v>1342</v>
      </c>
      <c r="N292" s="731"/>
      <c r="O292" s="731"/>
      <c r="P292" s="745"/>
      <c r="Q292" s="732"/>
    </row>
    <row r="293" spans="1:17" ht="14.4" customHeight="1" x14ac:dyDescent="0.3">
      <c r="A293" s="726" t="s">
        <v>1634</v>
      </c>
      <c r="B293" s="727" t="s">
        <v>1424</v>
      </c>
      <c r="C293" s="727" t="s">
        <v>1486</v>
      </c>
      <c r="D293" s="727" t="s">
        <v>1546</v>
      </c>
      <c r="E293" s="727" t="s">
        <v>1547</v>
      </c>
      <c r="F293" s="731">
        <v>1</v>
      </c>
      <c r="G293" s="731">
        <v>490</v>
      </c>
      <c r="H293" s="731"/>
      <c r="I293" s="731">
        <v>490</v>
      </c>
      <c r="J293" s="731"/>
      <c r="K293" s="731"/>
      <c r="L293" s="731"/>
      <c r="M293" s="731"/>
      <c r="N293" s="731"/>
      <c r="O293" s="731"/>
      <c r="P293" s="745"/>
      <c r="Q293" s="732"/>
    </row>
    <row r="294" spans="1:17" ht="14.4" customHeight="1" x14ac:dyDescent="0.3">
      <c r="A294" s="726" t="s">
        <v>1635</v>
      </c>
      <c r="B294" s="727" t="s">
        <v>1424</v>
      </c>
      <c r="C294" s="727" t="s">
        <v>1428</v>
      </c>
      <c r="D294" s="727" t="s">
        <v>1433</v>
      </c>
      <c r="E294" s="727" t="s">
        <v>1434</v>
      </c>
      <c r="F294" s="731"/>
      <c r="G294" s="731"/>
      <c r="H294" s="731"/>
      <c r="I294" s="731"/>
      <c r="J294" s="731">
        <v>180</v>
      </c>
      <c r="K294" s="731">
        <v>945</v>
      </c>
      <c r="L294" s="731">
        <v>1</v>
      </c>
      <c r="M294" s="731">
        <v>5.25</v>
      </c>
      <c r="N294" s="731">
        <v>180</v>
      </c>
      <c r="O294" s="731">
        <v>1288.8</v>
      </c>
      <c r="P294" s="745">
        <v>1.3638095238095238</v>
      </c>
      <c r="Q294" s="732">
        <v>7.16</v>
      </c>
    </row>
    <row r="295" spans="1:17" ht="14.4" customHeight="1" x14ac:dyDescent="0.3">
      <c r="A295" s="726" t="s">
        <v>1635</v>
      </c>
      <c r="B295" s="727" t="s">
        <v>1424</v>
      </c>
      <c r="C295" s="727" t="s">
        <v>1428</v>
      </c>
      <c r="D295" s="727" t="s">
        <v>1439</v>
      </c>
      <c r="E295" s="727" t="s">
        <v>1440</v>
      </c>
      <c r="F295" s="731">
        <v>280</v>
      </c>
      <c r="G295" s="731">
        <v>1635.2</v>
      </c>
      <c r="H295" s="731"/>
      <c r="I295" s="731">
        <v>5.84</v>
      </c>
      <c r="J295" s="731"/>
      <c r="K295" s="731"/>
      <c r="L295" s="731"/>
      <c r="M295" s="731"/>
      <c r="N295" s="731"/>
      <c r="O295" s="731"/>
      <c r="P295" s="745"/>
      <c r="Q295" s="732"/>
    </row>
    <row r="296" spans="1:17" ht="14.4" customHeight="1" x14ac:dyDescent="0.3">
      <c r="A296" s="726" t="s">
        <v>1635</v>
      </c>
      <c r="B296" s="727" t="s">
        <v>1424</v>
      </c>
      <c r="C296" s="727" t="s">
        <v>1428</v>
      </c>
      <c r="D296" s="727" t="s">
        <v>1443</v>
      </c>
      <c r="E296" s="727" t="s">
        <v>1444</v>
      </c>
      <c r="F296" s="731"/>
      <c r="G296" s="731"/>
      <c r="H296" s="731"/>
      <c r="I296" s="731"/>
      <c r="J296" s="731">
        <v>120</v>
      </c>
      <c r="K296" s="731">
        <v>1096.8</v>
      </c>
      <c r="L296" s="731">
        <v>1</v>
      </c>
      <c r="M296" s="731">
        <v>9.1399999999999988</v>
      </c>
      <c r="N296" s="731"/>
      <c r="O296" s="731"/>
      <c r="P296" s="745"/>
      <c r="Q296" s="732"/>
    </row>
    <row r="297" spans="1:17" ht="14.4" customHeight="1" x14ac:dyDescent="0.3">
      <c r="A297" s="726" t="s">
        <v>1635</v>
      </c>
      <c r="B297" s="727" t="s">
        <v>1424</v>
      </c>
      <c r="C297" s="727" t="s">
        <v>1428</v>
      </c>
      <c r="D297" s="727" t="s">
        <v>1459</v>
      </c>
      <c r="E297" s="727" t="s">
        <v>1460</v>
      </c>
      <c r="F297" s="731"/>
      <c r="G297" s="731"/>
      <c r="H297" s="731"/>
      <c r="I297" s="731"/>
      <c r="J297" s="731">
        <v>1</v>
      </c>
      <c r="K297" s="731">
        <v>2163.7399999999998</v>
      </c>
      <c r="L297" s="731">
        <v>1</v>
      </c>
      <c r="M297" s="731">
        <v>2163.7399999999998</v>
      </c>
      <c r="N297" s="731">
        <v>1</v>
      </c>
      <c r="O297" s="731">
        <v>1986.65</v>
      </c>
      <c r="P297" s="745">
        <v>0.91815560095020676</v>
      </c>
      <c r="Q297" s="732">
        <v>1986.65</v>
      </c>
    </row>
    <row r="298" spans="1:17" ht="14.4" customHeight="1" x14ac:dyDescent="0.3">
      <c r="A298" s="726" t="s">
        <v>1635</v>
      </c>
      <c r="B298" s="727" t="s">
        <v>1424</v>
      </c>
      <c r="C298" s="727" t="s">
        <v>1486</v>
      </c>
      <c r="D298" s="727" t="s">
        <v>1510</v>
      </c>
      <c r="E298" s="727" t="s">
        <v>1511</v>
      </c>
      <c r="F298" s="731"/>
      <c r="G298" s="731"/>
      <c r="H298" s="731"/>
      <c r="I298" s="731"/>
      <c r="J298" s="731">
        <v>1</v>
      </c>
      <c r="K298" s="731">
        <v>1912</v>
      </c>
      <c r="L298" s="731">
        <v>1</v>
      </c>
      <c r="M298" s="731">
        <v>1912</v>
      </c>
      <c r="N298" s="731"/>
      <c r="O298" s="731"/>
      <c r="P298" s="745"/>
      <c r="Q298" s="732"/>
    </row>
    <row r="299" spans="1:17" ht="14.4" customHeight="1" x14ac:dyDescent="0.3">
      <c r="A299" s="726" t="s">
        <v>1635</v>
      </c>
      <c r="B299" s="727" t="s">
        <v>1424</v>
      </c>
      <c r="C299" s="727" t="s">
        <v>1486</v>
      </c>
      <c r="D299" s="727" t="s">
        <v>1518</v>
      </c>
      <c r="E299" s="727" t="s">
        <v>1519</v>
      </c>
      <c r="F299" s="731"/>
      <c r="G299" s="731"/>
      <c r="H299" s="731"/>
      <c r="I299" s="731"/>
      <c r="J299" s="731">
        <v>1</v>
      </c>
      <c r="K299" s="731">
        <v>681</v>
      </c>
      <c r="L299" s="731">
        <v>1</v>
      </c>
      <c r="M299" s="731">
        <v>681</v>
      </c>
      <c r="N299" s="731">
        <v>1</v>
      </c>
      <c r="O299" s="731">
        <v>682</v>
      </c>
      <c r="P299" s="745">
        <v>1.0014684287812041</v>
      </c>
      <c r="Q299" s="732">
        <v>682</v>
      </c>
    </row>
    <row r="300" spans="1:17" ht="14.4" customHeight="1" x14ac:dyDescent="0.3">
      <c r="A300" s="726" t="s">
        <v>1635</v>
      </c>
      <c r="B300" s="727" t="s">
        <v>1424</v>
      </c>
      <c r="C300" s="727" t="s">
        <v>1486</v>
      </c>
      <c r="D300" s="727" t="s">
        <v>1524</v>
      </c>
      <c r="E300" s="727" t="s">
        <v>1525</v>
      </c>
      <c r="F300" s="731">
        <v>2</v>
      </c>
      <c r="G300" s="731">
        <v>3524</v>
      </c>
      <c r="H300" s="731"/>
      <c r="I300" s="731">
        <v>1762</v>
      </c>
      <c r="J300" s="731"/>
      <c r="K300" s="731"/>
      <c r="L300" s="731"/>
      <c r="M300" s="731"/>
      <c r="N300" s="731">
        <v>1</v>
      </c>
      <c r="O300" s="731">
        <v>1825</v>
      </c>
      <c r="P300" s="745"/>
      <c r="Q300" s="732">
        <v>1825</v>
      </c>
    </row>
    <row r="301" spans="1:17" ht="14.4" customHeight="1" x14ac:dyDescent="0.3">
      <c r="A301" s="726" t="s">
        <v>1635</v>
      </c>
      <c r="B301" s="727" t="s">
        <v>1424</v>
      </c>
      <c r="C301" s="727" t="s">
        <v>1486</v>
      </c>
      <c r="D301" s="727" t="s">
        <v>1526</v>
      </c>
      <c r="E301" s="727" t="s">
        <v>1527</v>
      </c>
      <c r="F301" s="731">
        <v>1</v>
      </c>
      <c r="G301" s="731">
        <v>413</v>
      </c>
      <c r="H301" s="731"/>
      <c r="I301" s="731">
        <v>413</v>
      </c>
      <c r="J301" s="731"/>
      <c r="K301" s="731"/>
      <c r="L301" s="731"/>
      <c r="M301" s="731"/>
      <c r="N301" s="731"/>
      <c r="O301" s="731"/>
      <c r="P301" s="745"/>
      <c r="Q301" s="732"/>
    </row>
    <row r="302" spans="1:17" ht="14.4" customHeight="1" x14ac:dyDescent="0.3">
      <c r="A302" s="726" t="s">
        <v>1635</v>
      </c>
      <c r="B302" s="727" t="s">
        <v>1424</v>
      </c>
      <c r="C302" s="727" t="s">
        <v>1486</v>
      </c>
      <c r="D302" s="727" t="s">
        <v>1536</v>
      </c>
      <c r="E302" s="727" t="s">
        <v>1537</v>
      </c>
      <c r="F302" s="731">
        <v>1</v>
      </c>
      <c r="G302" s="731">
        <v>586</v>
      </c>
      <c r="H302" s="731"/>
      <c r="I302" s="731">
        <v>586</v>
      </c>
      <c r="J302" s="731"/>
      <c r="K302" s="731"/>
      <c r="L302" s="731"/>
      <c r="M302" s="731"/>
      <c r="N302" s="731"/>
      <c r="O302" s="731"/>
      <c r="P302" s="745"/>
      <c r="Q302" s="732"/>
    </row>
    <row r="303" spans="1:17" ht="14.4" customHeight="1" x14ac:dyDescent="0.3">
      <c r="A303" s="726" t="s">
        <v>1635</v>
      </c>
      <c r="B303" s="727" t="s">
        <v>1424</v>
      </c>
      <c r="C303" s="727" t="s">
        <v>1486</v>
      </c>
      <c r="D303" s="727" t="s">
        <v>1546</v>
      </c>
      <c r="E303" s="727" t="s">
        <v>1547</v>
      </c>
      <c r="F303" s="731"/>
      <c r="G303" s="731"/>
      <c r="H303" s="731"/>
      <c r="I303" s="731"/>
      <c r="J303" s="731">
        <v>1</v>
      </c>
      <c r="K303" s="731">
        <v>509</v>
      </c>
      <c r="L303" s="731">
        <v>1</v>
      </c>
      <c r="M303" s="731">
        <v>509</v>
      </c>
      <c r="N303" s="731">
        <v>1</v>
      </c>
      <c r="O303" s="731">
        <v>509</v>
      </c>
      <c r="P303" s="745">
        <v>1</v>
      </c>
      <c r="Q303" s="732">
        <v>509</v>
      </c>
    </row>
    <row r="304" spans="1:17" ht="14.4" customHeight="1" x14ac:dyDescent="0.3">
      <c r="A304" s="726" t="s">
        <v>1636</v>
      </c>
      <c r="B304" s="727" t="s">
        <v>1424</v>
      </c>
      <c r="C304" s="727" t="s">
        <v>1425</v>
      </c>
      <c r="D304" s="727" t="s">
        <v>1572</v>
      </c>
      <c r="E304" s="727" t="s">
        <v>704</v>
      </c>
      <c r="F304" s="731">
        <v>0.55000000000000004</v>
      </c>
      <c r="G304" s="731">
        <v>1046.47</v>
      </c>
      <c r="H304" s="731"/>
      <c r="I304" s="731">
        <v>1902.6727272727271</v>
      </c>
      <c r="J304" s="731"/>
      <c r="K304" s="731"/>
      <c r="L304" s="731"/>
      <c r="M304" s="731"/>
      <c r="N304" s="731"/>
      <c r="O304" s="731"/>
      <c r="P304" s="745"/>
      <c r="Q304" s="732"/>
    </row>
    <row r="305" spans="1:17" ht="14.4" customHeight="1" x14ac:dyDescent="0.3">
      <c r="A305" s="726" t="s">
        <v>1636</v>
      </c>
      <c r="B305" s="727" t="s">
        <v>1424</v>
      </c>
      <c r="C305" s="727" t="s">
        <v>1425</v>
      </c>
      <c r="D305" s="727" t="s">
        <v>1575</v>
      </c>
      <c r="E305" s="727" t="s">
        <v>708</v>
      </c>
      <c r="F305" s="731">
        <v>0.02</v>
      </c>
      <c r="G305" s="731">
        <v>177.08</v>
      </c>
      <c r="H305" s="731"/>
      <c r="I305" s="731">
        <v>8854</v>
      </c>
      <c r="J305" s="731"/>
      <c r="K305" s="731"/>
      <c r="L305" s="731"/>
      <c r="M305" s="731"/>
      <c r="N305" s="731"/>
      <c r="O305" s="731"/>
      <c r="P305" s="745"/>
      <c r="Q305" s="732"/>
    </row>
    <row r="306" spans="1:17" ht="14.4" customHeight="1" x14ac:dyDescent="0.3">
      <c r="A306" s="726" t="s">
        <v>1636</v>
      </c>
      <c r="B306" s="727" t="s">
        <v>1424</v>
      </c>
      <c r="C306" s="727" t="s">
        <v>1425</v>
      </c>
      <c r="D306" s="727" t="s">
        <v>1576</v>
      </c>
      <c r="E306" s="727" t="s">
        <v>708</v>
      </c>
      <c r="F306" s="731">
        <v>5.7499999999999991</v>
      </c>
      <c r="G306" s="731">
        <v>10182.099999999999</v>
      </c>
      <c r="H306" s="731">
        <v>1.1274509803921569</v>
      </c>
      <c r="I306" s="731">
        <v>1770.8</v>
      </c>
      <c r="J306" s="731">
        <v>5.0999999999999996</v>
      </c>
      <c r="K306" s="731">
        <v>9031.0799999999981</v>
      </c>
      <c r="L306" s="731">
        <v>1</v>
      </c>
      <c r="M306" s="731">
        <v>1770.7999999999997</v>
      </c>
      <c r="N306" s="731">
        <v>3.2</v>
      </c>
      <c r="O306" s="731">
        <v>5820.9299999999994</v>
      </c>
      <c r="P306" s="745">
        <v>0.64454417411871012</v>
      </c>
      <c r="Q306" s="732">
        <v>1819.0406249999996</v>
      </c>
    </row>
    <row r="307" spans="1:17" ht="14.4" customHeight="1" x14ac:dyDescent="0.3">
      <c r="A307" s="726" t="s">
        <v>1636</v>
      </c>
      <c r="B307" s="727" t="s">
        <v>1424</v>
      </c>
      <c r="C307" s="727" t="s">
        <v>1425</v>
      </c>
      <c r="D307" s="727" t="s">
        <v>1577</v>
      </c>
      <c r="E307" s="727" t="s">
        <v>706</v>
      </c>
      <c r="F307" s="731">
        <v>0.25</v>
      </c>
      <c r="G307" s="731">
        <v>225.95</v>
      </c>
      <c r="H307" s="731">
        <v>1.25</v>
      </c>
      <c r="I307" s="731">
        <v>903.8</v>
      </c>
      <c r="J307" s="731">
        <v>0.2</v>
      </c>
      <c r="K307" s="731">
        <v>180.76</v>
      </c>
      <c r="L307" s="731">
        <v>1</v>
      </c>
      <c r="M307" s="731">
        <v>903.8</v>
      </c>
      <c r="N307" s="731">
        <v>0.1</v>
      </c>
      <c r="O307" s="731">
        <v>90.38</v>
      </c>
      <c r="P307" s="745">
        <v>0.5</v>
      </c>
      <c r="Q307" s="732">
        <v>903.8</v>
      </c>
    </row>
    <row r="308" spans="1:17" ht="14.4" customHeight="1" x14ac:dyDescent="0.3">
      <c r="A308" s="726" t="s">
        <v>1636</v>
      </c>
      <c r="B308" s="727" t="s">
        <v>1424</v>
      </c>
      <c r="C308" s="727" t="s">
        <v>1428</v>
      </c>
      <c r="D308" s="727" t="s">
        <v>1433</v>
      </c>
      <c r="E308" s="727" t="s">
        <v>1434</v>
      </c>
      <c r="F308" s="731">
        <v>870</v>
      </c>
      <c r="G308" s="731">
        <v>4628.3999999999996</v>
      </c>
      <c r="H308" s="731">
        <v>1.3357575757575757</v>
      </c>
      <c r="I308" s="731">
        <v>5.3199999999999994</v>
      </c>
      <c r="J308" s="731">
        <v>660</v>
      </c>
      <c r="K308" s="731">
        <v>3465</v>
      </c>
      <c r="L308" s="731">
        <v>1</v>
      </c>
      <c r="M308" s="731">
        <v>5.25</v>
      </c>
      <c r="N308" s="731">
        <v>920</v>
      </c>
      <c r="O308" s="731">
        <v>6265.2000000000007</v>
      </c>
      <c r="P308" s="745">
        <v>1.8081385281385283</v>
      </c>
      <c r="Q308" s="732">
        <v>6.8100000000000005</v>
      </c>
    </row>
    <row r="309" spans="1:17" ht="14.4" customHeight="1" x14ac:dyDescent="0.3">
      <c r="A309" s="726" t="s">
        <v>1636</v>
      </c>
      <c r="B309" s="727" t="s">
        <v>1424</v>
      </c>
      <c r="C309" s="727" t="s">
        <v>1428</v>
      </c>
      <c r="D309" s="727" t="s">
        <v>1443</v>
      </c>
      <c r="E309" s="727" t="s">
        <v>1444</v>
      </c>
      <c r="F309" s="731">
        <v>3550</v>
      </c>
      <c r="G309" s="731">
        <v>28577.5</v>
      </c>
      <c r="H309" s="731">
        <v>2.9220945213603553</v>
      </c>
      <c r="I309" s="731">
        <v>8.0500000000000007</v>
      </c>
      <c r="J309" s="731">
        <v>1070</v>
      </c>
      <c r="K309" s="731">
        <v>9779.7999999999993</v>
      </c>
      <c r="L309" s="731">
        <v>1</v>
      </c>
      <c r="M309" s="731">
        <v>9.1399999999999988</v>
      </c>
      <c r="N309" s="731"/>
      <c r="O309" s="731"/>
      <c r="P309" s="745"/>
      <c r="Q309" s="732"/>
    </row>
    <row r="310" spans="1:17" ht="14.4" customHeight="1" x14ac:dyDescent="0.3">
      <c r="A310" s="726" t="s">
        <v>1636</v>
      </c>
      <c r="B310" s="727" t="s">
        <v>1424</v>
      </c>
      <c r="C310" s="727" t="s">
        <v>1428</v>
      </c>
      <c r="D310" s="727" t="s">
        <v>1445</v>
      </c>
      <c r="E310" s="727" t="s">
        <v>1446</v>
      </c>
      <c r="F310" s="731">
        <v>260</v>
      </c>
      <c r="G310" s="731">
        <v>2462.1999999999998</v>
      </c>
      <c r="H310" s="731">
        <v>2.0037434895833335</v>
      </c>
      <c r="I310" s="731">
        <v>9.4699999999999989</v>
      </c>
      <c r="J310" s="731">
        <v>120</v>
      </c>
      <c r="K310" s="731">
        <v>1228.8</v>
      </c>
      <c r="L310" s="731">
        <v>1</v>
      </c>
      <c r="M310" s="731">
        <v>10.24</v>
      </c>
      <c r="N310" s="731"/>
      <c r="O310" s="731"/>
      <c r="P310" s="745"/>
      <c r="Q310" s="732"/>
    </row>
    <row r="311" spans="1:17" ht="14.4" customHeight="1" x14ac:dyDescent="0.3">
      <c r="A311" s="726" t="s">
        <v>1636</v>
      </c>
      <c r="B311" s="727" t="s">
        <v>1424</v>
      </c>
      <c r="C311" s="727" t="s">
        <v>1428</v>
      </c>
      <c r="D311" s="727" t="s">
        <v>1453</v>
      </c>
      <c r="E311" s="727" t="s">
        <v>1454</v>
      </c>
      <c r="F311" s="731">
        <v>520</v>
      </c>
      <c r="G311" s="731">
        <v>10368.799999999999</v>
      </c>
      <c r="H311" s="731"/>
      <c r="I311" s="731">
        <v>19.939999999999998</v>
      </c>
      <c r="J311" s="731"/>
      <c r="K311" s="731"/>
      <c r="L311" s="731"/>
      <c r="M311" s="731"/>
      <c r="N311" s="731"/>
      <c r="O311" s="731"/>
      <c r="P311" s="745"/>
      <c r="Q311" s="732"/>
    </row>
    <row r="312" spans="1:17" ht="14.4" customHeight="1" x14ac:dyDescent="0.3">
      <c r="A312" s="726" t="s">
        <v>1636</v>
      </c>
      <c r="B312" s="727" t="s">
        <v>1424</v>
      </c>
      <c r="C312" s="727" t="s">
        <v>1428</v>
      </c>
      <c r="D312" s="727" t="s">
        <v>1459</v>
      </c>
      <c r="E312" s="727" t="s">
        <v>1460</v>
      </c>
      <c r="F312" s="731">
        <v>3</v>
      </c>
      <c r="G312" s="731">
        <v>6580.74</v>
      </c>
      <c r="H312" s="731">
        <v>1.0137909360644071</v>
      </c>
      <c r="I312" s="731">
        <v>2193.58</v>
      </c>
      <c r="J312" s="731">
        <v>3</v>
      </c>
      <c r="K312" s="731">
        <v>6491.2199999999993</v>
      </c>
      <c r="L312" s="731">
        <v>1</v>
      </c>
      <c r="M312" s="731">
        <v>2163.7399999999998</v>
      </c>
      <c r="N312" s="731">
        <v>5</v>
      </c>
      <c r="O312" s="731">
        <v>9933.25</v>
      </c>
      <c r="P312" s="745">
        <v>1.530259334917011</v>
      </c>
      <c r="Q312" s="732">
        <v>1986.65</v>
      </c>
    </row>
    <row r="313" spans="1:17" ht="14.4" customHeight="1" x14ac:dyDescent="0.3">
      <c r="A313" s="726" t="s">
        <v>1636</v>
      </c>
      <c r="B313" s="727" t="s">
        <v>1424</v>
      </c>
      <c r="C313" s="727" t="s">
        <v>1428</v>
      </c>
      <c r="D313" s="727" t="s">
        <v>1463</v>
      </c>
      <c r="E313" s="727" t="s">
        <v>1464</v>
      </c>
      <c r="F313" s="731">
        <v>9850</v>
      </c>
      <c r="G313" s="731">
        <v>33687</v>
      </c>
      <c r="H313" s="731">
        <v>1.5296107522731659</v>
      </c>
      <c r="I313" s="731">
        <v>3.42</v>
      </c>
      <c r="J313" s="731">
        <v>5305</v>
      </c>
      <c r="K313" s="731">
        <v>22023.25</v>
      </c>
      <c r="L313" s="731">
        <v>1</v>
      </c>
      <c r="M313" s="731">
        <v>4.1514137606032042</v>
      </c>
      <c r="N313" s="731">
        <v>4654</v>
      </c>
      <c r="O313" s="731">
        <v>17520.52</v>
      </c>
      <c r="P313" s="745">
        <v>0.79554652469549225</v>
      </c>
      <c r="Q313" s="732">
        <v>3.7646153846153849</v>
      </c>
    </row>
    <row r="314" spans="1:17" ht="14.4" customHeight="1" x14ac:dyDescent="0.3">
      <c r="A314" s="726" t="s">
        <v>1636</v>
      </c>
      <c r="B314" s="727" t="s">
        <v>1424</v>
      </c>
      <c r="C314" s="727" t="s">
        <v>1428</v>
      </c>
      <c r="D314" s="727" t="s">
        <v>1578</v>
      </c>
      <c r="E314" s="727" t="s">
        <v>1579</v>
      </c>
      <c r="F314" s="731">
        <v>6309</v>
      </c>
      <c r="G314" s="731">
        <v>211666.95000000004</v>
      </c>
      <c r="H314" s="731">
        <v>2.4307076978763762</v>
      </c>
      <c r="I314" s="731">
        <v>33.550000000000004</v>
      </c>
      <c r="J314" s="731">
        <v>2638</v>
      </c>
      <c r="K314" s="731">
        <v>87080.38</v>
      </c>
      <c r="L314" s="731">
        <v>1</v>
      </c>
      <c r="M314" s="731">
        <v>33.010000000000005</v>
      </c>
      <c r="N314" s="731">
        <v>1522</v>
      </c>
      <c r="O314" s="731">
        <v>51519.7</v>
      </c>
      <c r="P314" s="745">
        <v>0.59163384450090817</v>
      </c>
      <c r="Q314" s="732">
        <v>33.85</v>
      </c>
    </row>
    <row r="315" spans="1:17" ht="14.4" customHeight="1" x14ac:dyDescent="0.3">
      <c r="A315" s="726" t="s">
        <v>1636</v>
      </c>
      <c r="B315" s="727" t="s">
        <v>1424</v>
      </c>
      <c r="C315" s="727" t="s">
        <v>1428</v>
      </c>
      <c r="D315" s="727" t="s">
        <v>1473</v>
      </c>
      <c r="E315" s="727" t="s">
        <v>1474</v>
      </c>
      <c r="F315" s="731">
        <v>100</v>
      </c>
      <c r="G315" s="731">
        <v>2024</v>
      </c>
      <c r="H315" s="731"/>
      <c r="I315" s="731">
        <v>20.239999999999998</v>
      </c>
      <c r="J315" s="731"/>
      <c r="K315" s="731"/>
      <c r="L315" s="731"/>
      <c r="M315" s="731"/>
      <c r="N315" s="731"/>
      <c r="O315" s="731"/>
      <c r="P315" s="745"/>
      <c r="Q315" s="732"/>
    </row>
    <row r="316" spans="1:17" ht="14.4" customHeight="1" x14ac:dyDescent="0.3">
      <c r="A316" s="726" t="s">
        <v>1636</v>
      </c>
      <c r="B316" s="727" t="s">
        <v>1424</v>
      </c>
      <c r="C316" s="727" t="s">
        <v>1584</v>
      </c>
      <c r="D316" s="727" t="s">
        <v>1585</v>
      </c>
      <c r="E316" s="727" t="s">
        <v>1586</v>
      </c>
      <c r="F316" s="731">
        <v>12</v>
      </c>
      <c r="G316" s="731">
        <v>10611.839999999998</v>
      </c>
      <c r="H316" s="731"/>
      <c r="I316" s="731">
        <v>884.31999999999982</v>
      </c>
      <c r="J316" s="731"/>
      <c r="K316" s="731"/>
      <c r="L316" s="731"/>
      <c r="M316" s="731"/>
      <c r="N316" s="731"/>
      <c r="O316" s="731"/>
      <c r="P316" s="745"/>
      <c r="Q316" s="732"/>
    </row>
    <row r="317" spans="1:17" ht="14.4" customHeight="1" x14ac:dyDescent="0.3">
      <c r="A317" s="726" t="s">
        <v>1636</v>
      </c>
      <c r="B317" s="727" t="s">
        <v>1424</v>
      </c>
      <c r="C317" s="727" t="s">
        <v>1486</v>
      </c>
      <c r="D317" s="727" t="s">
        <v>1491</v>
      </c>
      <c r="E317" s="727" t="s">
        <v>1492</v>
      </c>
      <c r="F317" s="731"/>
      <c r="G317" s="731"/>
      <c r="H317" s="731"/>
      <c r="I317" s="731"/>
      <c r="J317" s="731"/>
      <c r="K317" s="731"/>
      <c r="L317" s="731"/>
      <c r="M317" s="731"/>
      <c r="N317" s="731">
        <v>1</v>
      </c>
      <c r="O317" s="731">
        <v>177</v>
      </c>
      <c r="P317" s="745"/>
      <c r="Q317" s="732">
        <v>177</v>
      </c>
    </row>
    <row r="318" spans="1:17" ht="14.4" customHeight="1" x14ac:dyDescent="0.3">
      <c r="A318" s="726" t="s">
        <v>1636</v>
      </c>
      <c r="B318" s="727" t="s">
        <v>1424</v>
      </c>
      <c r="C318" s="727" t="s">
        <v>1486</v>
      </c>
      <c r="D318" s="727" t="s">
        <v>1510</v>
      </c>
      <c r="E318" s="727" t="s">
        <v>1511</v>
      </c>
      <c r="F318" s="731">
        <v>26</v>
      </c>
      <c r="G318" s="731">
        <v>48074</v>
      </c>
      <c r="H318" s="731">
        <v>3.1429131799163179</v>
      </c>
      <c r="I318" s="731">
        <v>1849</v>
      </c>
      <c r="J318" s="731">
        <v>8</v>
      </c>
      <c r="K318" s="731">
        <v>15296</v>
      </c>
      <c r="L318" s="731">
        <v>1</v>
      </c>
      <c r="M318" s="731">
        <v>1912</v>
      </c>
      <c r="N318" s="731"/>
      <c r="O318" s="731"/>
      <c r="P318" s="745"/>
      <c r="Q318" s="732"/>
    </row>
    <row r="319" spans="1:17" ht="14.4" customHeight="1" x14ac:dyDescent="0.3">
      <c r="A319" s="726" t="s">
        <v>1636</v>
      </c>
      <c r="B319" s="727" t="s">
        <v>1424</v>
      </c>
      <c r="C319" s="727" t="s">
        <v>1486</v>
      </c>
      <c r="D319" s="727" t="s">
        <v>1518</v>
      </c>
      <c r="E319" s="727" t="s">
        <v>1519</v>
      </c>
      <c r="F319" s="731">
        <v>3</v>
      </c>
      <c r="G319" s="731">
        <v>1974</v>
      </c>
      <c r="H319" s="731">
        <v>0.96622613803230539</v>
      </c>
      <c r="I319" s="731">
        <v>658</v>
      </c>
      <c r="J319" s="731">
        <v>3</v>
      </c>
      <c r="K319" s="731">
        <v>2043</v>
      </c>
      <c r="L319" s="731">
        <v>1</v>
      </c>
      <c r="M319" s="731">
        <v>681</v>
      </c>
      <c r="N319" s="731">
        <v>5</v>
      </c>
      <c r="O319" s="731">
        <v>3410</v>
      </c>
      <c r="P319" s="745">
        <v>1.6691140479686735</v>
      </c>
      <c r="Q319" s="732">
        <v>682</v>
      </c>
    </row>
    <row r="320" spans="1:17" ht="14.4" customHeight="1" x14ac:dyDescent="0.3">
      <c r="A320" s="726" t="s">
        <v>1636</v>
      </c>
      <c r="B320" s="727" t="s">
        <v>1424</v>
      </c>
      <c r="C320" s="727" t="s">
        <v>1486</v>
      </c>
      <c r="D320" s="727" t="s">
        <v>1520</v>
      </c>
      <c r="E320" s="727" t="s">
        <v>1521</v>
      </c>
      <c r="F320" s="731">
        <v>1</v>
      </c>
      <c r="G320" s="731">
        <v>689</v>
      </c>
      <c r="H320" s="731"/>
      <c r="I320" s="731">
        <v>689</v>
      </c>
      <c r="J320" s="731"/>
      <c r="K320" s="731"/>
      <c r="L320" s="731"/>
      <c r="M320" s="731"/>
      <c r="N320" s="731"/>
      <c r="O320" s="731"/>
      <c r="P320" s="745"/>
      <c r="Q320" s="732"/>
    </row>
    <row r="321" spans="1:17" ht="14.4" customHeight="1" x14ac:dyDescent="0.3">
      <c r="A321" s="726" t="s">
        <v>1636</v>
      </c>
      <c r="B321" s="727" t="s">
        <v>1424</v>
      </c>
      <c r="C321" s="727" t="s">
        <v>1486</v>
      </c>
      <c r="D321" s="727" t="s">
        <v>1524</v>
      </c>
      <c r="E321" s="727" t="s">
        <v>1525</v>
      </c>
      <c r="F321" s="731">
        <v>30</v>
      </c>
      <c r="G321" s="731">
        <v>52860</v>
      </c>
      <c r="H321" s="731">
        <v>1.9309589041095891</v>
      </c>
      <c r="I321" s="731">
        <v>1762</v>
      </c>
      <c r="J321" s="731">
        <v>15</v>
      </c>
      <c r="K321" s="731">
        <v>27375</v>
      </c>
      <c r="L321" s="731">
        <v>1</v>
      </c>
      <c r="M321" s="731">
        <v>1825</v>
      </c>
      <c r="N321" s="731">
        <v>17</v>
      </c>
      <c r="O321" s="731">
        <v>31025</v>
      </c>
      <c r="P321" s="745">
        <v>1.1333333333333333</v>
      </c>
      <c r="Q321" s="732">
        <v>1825</v>
      </c>
    </row>
    <row r="322" spans="1:17" ht="14.4" customHeight="1" x14ac:dyDescent="0.3">
      <c r="A322" s="726" t="s">
        <v>1636</v>
      </c>
      <c r="B322" s="727" t="s">
        <v>1424</v>
      </c>
      <c r="C322" s="727" t="s">
        <v>1486</v>
      </c>
      <c r="D322" s="727" t="s">
        <v>1589</v>
      </c>
      <c r="E322" s="727" t="s">
        <v>1590</v>
      </c>
      <c r="F322" s="731">
        <v>13</v>
      </c>
      <c r="G322" s="731">
        <v>186420</v>
      </c>
      <c r="H322" s="731">
        <v>1.1682939974681323</v>
      </c>
      <c r="I322" s="731">
        <v>14340</v>
      </c>
      <c r="J322" s="731">
        <v>11</v>
      </c>
      <c r="K322" s="731">
        <v>159566</v>
      </c>
      <c r="L322" s="731">
        <v>1</v>
      </c>
      <c r="M322" s="731">
        <v>14506</v>
      </c>
      <c r="N322" s="731">
        <v>7</v>
      </c>
      <c r="O322" s="731">
        <v>101549</v>
      </c>
      <c r="P322" s="745">
        <v>0.63640750535828439</v>
      </c>
      <c r="Q322" s="732">
        <v>14507</v>
      </c>
    </row>
    <row r="323" spans="1:17" ht="14.4" customHeight="1" x14ac:dyDescent="0.3">
      <c r="A323" s="726" t="s">
        <v>1636</v>
      </c>
      <c r="B323" s="727" t="s">
        <v>1424</v>
      </c>
      <c r="C323" s="727" t="s">
        <v>1486</v>
      </c>
      <c r="D323" s="727" t="s">
        <v>1544</v>
      </c>
      <c r="E323" s="727" t="s">
        <v>1545</v>
      </c>
      <c r="F323" s="731">
        <v>15</v>
      </c>
      <c r="G323" s="731">
        <v>19410</v>
      </c>
      <c r="H323" s="731">
        <v>1.807935916542474</v>
      </c>
      <c r="I323" s="731">
        <v>1294</v>
      </c>
      <c r="J323" s="731">
        <v>8</v>
      </c>
      <c r="K323" s="731">
        <v>10736</v>
      </c>
      <c r="L323" s="731">
        <v>1</v>
      </c>
      <c r="M323" s="731">
        <v>1342</v>
      </c>
      <c r="N323" s="731">
        <v>7</v>
      </c>
      <c r="O323" s="731">
        <v>9394</v>
      </c>
      <c r="P323" s="745">
        <v>0.875</v>
      </c>
      <c r="Q323" s="732">
        <v>1342</v>
      </c>
    </row>
    <row r="324" spans="1:17" ht="14.4" customHeight="1" x14ac:dyDescent="0.3">
      <c r="A324" s="726" t="s">
        <v>1636</v>
      </c>
      <c r="B324" s="727" t="s">
        <v>1424</v>
      </c>
      <c r="C324" s="727" t="s">
        <v>1486</v>
      </c>
      <c r="D324" s="727" t="s">
        <v>1546</v>
      </c>
      <c r="E324" s="727" t="s">
        <v>1547</v>
      </c>
      <c r="F324" s="731">
        <v>5</v>
      </c>
      <c r="G324" s="731">
        <v>2450</v>
      </c>
      <c r="H324" s="731">
        <v>1.2033398821218075</v>
      </c>
      <c r="I324" s="731">
        <v>490</v>
      </c>
      <c r="J324" s="731">
        <v>4</v>
      </c>
      <c r="K324" s="731">
        <v>2036</v>
      </c>
      <c r="L324" s="731">
        <v>1</v>
      </c>
      <c r="M324" s="731">
        <v>509</v>
      </c>
      <c r="N324" s="731">
        <v>5</v>
      </c>
      <c r="O324" s="731">
        <v>2545</v>
      </c>
      <c r="P324" s="745">
        <v>1.25</v>
      </c>
      <c r="Q324" s="732">
        <v>509</v>
      </c>
    </row>
    <row r="325" spans="1:17" ht="14.4" customHeight="1" x14ac:dyDescent="0.3">
      <c r="A325" s="726" t="s">
        <v>1636</v>
      </c>
      <c r="B325" s="727" t="s">
        <v>1424</v>
      </c>
      <c r="C325" s="727" t="s">
        <v>1486</v>
      </c>
      <c r="D325" s="727" t="s">
        <v>1548</v>
      </c>
      <c r="E325" s="727" t="s">
        <v>1549</v>
      </c>
      <c r="F325" s="731">
        <v>1</v>
      </c>
      <c r="G325" s="731">
        <v>2258</v>
      </c>
      <c r="H325" s="731"/>
      <c r="I325" s="731">
        <v>2258</v>
      </c>
      <c r="J325" s="731"/>
      <c r="K325" s="731"/>
      <c r="L325" s="731"/>
      <c r="M325" s="731"/>
      <c r="N325" s="731"/>
      <c r="O325" s="731"/>
      <c r="P325" s="745"/>
      <c r="Q325" s="732"/>
    </row>
    <row r="326" spans="1:17" ht="14.4" customHeight="1" x14ac:dyDescent="0.3">
      <c r="A326" s="726" t="s">
        <v>536</v>
      </c>
      <c r="B326" s="727" t="s">
        <v>1424</v>
      </c>
      <c r="C326" s="727" t="s">
        <v>1425</v>
      </c>
      <c r="D326" s="727" t="s">
        <v>1572</v>
      </c>
      <c r="E326" s="727" t="s">
        <v>704</v>
      </c>
      <c r="F326" s="731">
        <v>0.75</v>
      </c>
      <c r="G326" s="731">
        <v>1427</v>
      </c>
      <c r="H326" s="731">
        <v>71.030363364858133</v>
      </c>
      <c r="I326" s="731">
        <v>1902.6666666666667</v>
      </c>
      <c r="J326" s="731">
        <v>0.01</v>
      </c>
      <c r="K326" s="731">
        <v>20.09</v>
      </c>
      <c r="L326" s="731">
        <v>1</v>
      </c>
      <c r="M326" s="731">
        <v>2009</v>
      </c>
      <c r="N326" s="731">
        <v>0.4</v>
      </c>
      <c r="O326" s="731">
        <v>803.86</v>
      </c>
      <c r="P326" s="745">
        <v>40.012941762070682</v>
      </c>
      <c r="Q326" s="732">
        <v>2009.6499999999999</v>
      </c>
    </row>
    <row r="327" spans="1:17" ht="14.4" customHeight="1" x14ac:dyDescent="0.3">
      <c r="A327" s="726" t="s">
        <v>536</v>
      </c>
      <c r="B327" s="727" t="s">
        <v>1424</v>
      </c>
      <c r="C327" s="727" t="s">
        <v>1425</v>
      </c>
      <c r="D327" s="727" t="s">
        <v>1576</v>
      </c>
      <c r="E327" s="727" t="s">
        <v>708</v>
      </c>
      <c r="F327" s="731">
        <v>4.8500000000000005</v>
      </c>
      <c r="G327" s="731">
        <v>8588.3799999999992</v>
      </c>
      <c r="H327" s="731">
        <v>0.88181818181818172</v>
      </c>
      <c r="I327" s="731">
        <v>1770.7999999999997</v>
      </c>
      <c r="J327" s="731">
        <v>5.5</v>
      </c>
      <c r="K327" s="731">
        <v>9739.4</v>
      </c>
      <c r="L327" s="731">
        <v>1</v>
      </c>
      <c r="M327" s="731">
        <v>1770.8</v>
      </c>
      <c r="N327" s="731">
        <v>3.3000000000000003</v>
      </c>
      <c r="O327" s="731">
        <v>6002.83</v>
      </c>
      <c r="P327" s="745">
        <v>0.61634494938086537</v>
      </c>
      <c r="Q327" s="732">
        <v>1819.0393939393937</v>
      </c>
    </row>
    <row r="328" spans="1:17" ht="14.4" customHeight="1" x14ac:dyDescent="0.3">
      <c r="A328" s="726" t="s">
        <v>536</v>
      </c>
      <c r="B328" s="727" t="s">
        <v>1424</v>
      </c>
      <c r="C328" s="727" t="s">
        <v>1425</v>
      </c>
      <c r="D328" s="727" t="s">
        <v>1577</v>
      </c>
      <c r="E328" s="727" t="s">
        <v>706</v>
      </c>
      <c r="F328" s="731">
        <v>0.65</v>
      </c>
      <c r="G328" s="731">
        <v>587.47</v>
      </c>
      <c r="H328" s="731">
        <v>1.3</v>
      </c>
      <c r="I328" s="731">
        <v>903.8</v>
      </c>
      <c r="J328" s="731">
        <v>0.49999999999999994</v>
      </c>
      <c r="K328" s="731">
        <v>451.9</v>
      </c>
      <c r="L328" s="731">
        <v>1</v>
      </c>
      <c r="M328" s="731">
        <v>903.80000000000007</v>
      </c>
      <c r="N328" s="731">
        <v>0.35</v>
      </c>
      <c r="O328" s="731">
        <v>316.33</v>
      </c>
      <c r="P328" s="745">
        <v>0.7</v>
      </c>
      <c r="Q328" s="732">
        <v>903.80000000000007</v>
      </c>
    </row>
    <row r="329" spans="1:17" ht="14.4" customHeight="1" x14ac:dyDescent="0.3">
      <c r="A329" s="726" t="s">
        <v>536</v>
      </c>
      <c r="B329" s="727" t="s">
        <v>1424</v>
      </c>
      <c r="C329" s="727" t="s">
        <v>1425</v>
      </c>
      <c r="D329" s="727" t="s">
        <v>1637</v>
      </c>
      <c r="E329" s="727" t="s">
        <v>1638</v>
      </c>
      <c r="F329" s="731">
        <v>6</v>
      </c>
      <c r="G329" s="731">
        <v>112394.04</v>
      </c>
      <c r="H329" s="731"/>
      <c r="I329" s="731">
        <v>18732.34</v>
      </c>
      <c r="J329" s="731"/>
      <c r="K329" s="731"/>
      <c r="L329" s="731"/>
      <c r="M329" s="731"/>
      <c r="N329" s="731"/>
      <c r="O329" s="731"/>
      <c r="P329" s="745"/>
      <c r="Q329" s="732"/>
    </row>
    <row r="330" spans="1:17" ht="14.4" customHeight="1" x14ac:dyDescent="0.3">
      <c r="A330" s="726" t="s">
        <v>536</v>
      </c>
      <c r="B330" s="727" t="s">
        <v>1424</v>
      </c>
      <c r="C330" s="727" t="s">
        <v>1428</v>
      </c>
      <c r="D330" s="727" t="s">
        <v>1431</v>
      </c>
      <c r="E330" s="727" t="s">
        <v>1432</v>
      </c>
      <c r="F330" s="731">
        <v>3890</v>
      </c>
      <c r="G330" s="731">
        <v>8107.9</v>
      </c>
      <c r="H330" s="731">
        <v>0.47326885247815448</v>
      </c>
      <c r="I330" s="731">
        <v>2.0842930591259639</v>
      </c>
      <c r="J330" s="731">
        <v>6710</v>
      </c>
      <c r="K330" s="731">
        <v>17131.7</v>
      </c>
      <c r="L330" s="731">
        <v>1</v>
      </c>
      <c r="M330" s="731">
        <v>2.5531594634873325</v>
      </c>
      <c r="N330" s="731">
        <v>5800</v>
      </c>
      <c r="O330" s="731">
        <v>15022</v>
      </c>
      <c r="P330" s="745">
        <v>0.8768540191574683</v>
      </c>
      <c r="Q330" s="732">
        <v>2.59</v>
      </c>
    </row>
    <row r="331" spans="1:17" ht="14.4" customHeight="1" x14ac:dyDescent="0.3">
      <c r="A331" s="726" t="s">
        <v>536</v>
      </c>
      <c r="B331" s="727" t="s">
        <v>1424</v>
      </c>
      <c r="C331" s="727" t="s">
        <v>1428</v>
      </c>
      <c r="D331" s="727" t="s">
        <v>1433</v>
      </c>
      <c r="E331" s="727" t="s">
        <v>1434</v>
      </c>
      <c r="F331" s="731">
        <v>-150</v>
      </c>
      <c r="G331" s="731">
        <v>-12782.3</v>
      </c>
      <c r="H331" s="731"/>
      <c r="I331" s="731">
        <v>85.215333333333334</v>
      </c>
      <c r="J331" s="731"/>
      <c r="K331" s="731"/>
      <c r="L331" s="731"/>
      <c r="M331" s="731"/>
      <c r="N331" s="731"/>
      <c r="O331" s="731"/>
      <c r="P331" s="745"/>
      <c r="Q331" s="732"/>
    </row>
    <row r="332" spans="1:17" ht="14.4" customHeight="1" x14ac:dyDescent="0.3">
      <c r="A332" s="726" t="s">
        <v>536</v>
      </c>
      <c r="B332" s="727" t="s">
        <v>1424</v>
      </c>
      <c r="C332" s="727" t="s">
        <v>1428</v>
      </c>
      <c r="D332" s="727" t="s">
        <v>1439</v>
      </c>
      <c r="E332" s="727" t="s">
        <v>1440</v>
      </c>
      <c r="F332" s="731">
        <v>0</v>
      </c>
      <c r="G332" s="731">
        <v>-16662.25</v>
      </c>
      <c r="H332" s="731">
        <v>-3.4088072831423895</v>
      </c>
      <c r="I332" s="731"/>
      <c r="J332" s="731">
        <v>800</v>
      </c>
      <c r="K332" s="731">
        <v>4888</v>
      </c>
      <c r="L332" s="731">
        <v>1</v>
      </c>
      <c r="M332" s="731">
        <v>6.11</v>
      </c>
      <c r="N332" s="731"/>
      <c r="O332" s="731"/>
      <c r="P332" s="745"/>
      <c r="Q332" s="732"/>
    </row>
    <row r="333" spans="1:17" ht="14.4" customHeight="1" x14ac:dyDescent="0.3">
      <c r="A333" s="726" t="s">
        <v>536</v>
      </c>
      <c r="B333" s="727" t="s">
        <v>1424</v>
      </c>
      <c r="C333" s="727" t="s">
        <v>1428</v>
      </c>
      <c r="D333" s="727" t="s">
        <v>1441</v>
      </c>
      <c r="E333" s="727" t="s">
        <v>1442</v>
      </c>
      <c r="F333" s="731">
        <v>0</v>
      </c>
      <c r="G333" s="731">
        <v>-29.700000000000003</v>
      </c>
      <c r="H333" s="731"/>
      <c r="I333" s="731"/>
      <c r="J333" s="731"/>
      <c r="K333" s="731"/>
      <c r="L333" s="731"/>
      <c r="M333" s="731"/>
      <c r="N333" s="731"/>
      <c r="O333" s="731"/>
      <c r="P333" s="745"/>
      <c r="Q333" s="732"/>
    </row>
    <row r="334" spans="1:17" ht="14.4" customHeight="1" x14ac:dyDescent="0.3">
      <c r="A334" s="726" t="s">
        <v>536</v>
      </c>
      <c r="B334" s="727" t="s">
        <v>1424</v>
      </c>
      <c r="C334" s="727" t="s">
        <v>1428</v>
      </c>
      <c r="D334" s="727" t="s">
        <v>1445</v>
      </c>
      <c r="E334" s="727" t="s">
        <v>1446</v>
      </c>
      <c r="F334" s="731">
        <v>0</v>
      </c>
      <c r="G334" s="731">
        <v>-19.600000000000001</v>
      </c>
      <c r="H334" s="731"/>
      <c r="I334" s="731"/>
      <c r="J334" s="731"/>
      <c r="K334" s="731"/>
      <c r="L334" s="731"/>
      <c r="M334" s="731"/>
      <c r="N334" s="731"/>
      <c r="O334" s="731"/>
      <c r="P334" s="745"/>
      <c r="Q334" s="732"/>
    </row>
    <row r="335" spans="1:17" ht="14.4" customHeight="1" x14ac:dyDescent="0.3">
      <c r="A335" s="726" t="s">
        <v>536</v>
      </c>
      <c r="B335" s="727" t="s">
        <v>1424</v>
      </c>
      <c r="C335" s="727" t="s">
        <v>1428</v>
      </c>
      <c r="D335" s="727" t="s">
        <v>1449</v>
      </c>
      <c r="E335" s="727" t="s">
        <v>1450</v>
      </c>
      <c r="F335" s="731">
        <v>8437.380000000001</v>
      </c>
      <c r="G335" s="731">
        <v>304076.57</v>
      </c>
      <c r="H335" s="731">
        <v>0.87446004905060726</v>
      </c>
      <c r="I335" s="731">
        <v>36.039217150347618</v>
      </c>
      <c r="J335" s="731">
        <v>7849.11</v>
      </c>
      <c r="K335" s="731">
        <v>347730.66</v>
      </c>
      <c r="L335" s="731">
        <v>1</v>
      </c>
      <c r="M335" s="731">
        <v>44.301922128750903</v>
      </c>
      <c r="N335" s="731">
        <v>8514.4600000000009</v>
      </c>
      <c r="O335" s="731">
        <v>293663.7</v>
      </c>
      <c r="P335" s="745">
        <v>0.84451483225551649</v>
      </c>
      <c r="Q335" s="732">
        <v>34.489997016839588</v>
      </c>
    </row>
    <row r="336" spans="1:17" ht="14.4" customHeight="1" x14ac:dyDescent="0.3">
      <c r="A336" s="726" t="s">
        <v>536</v>
      </c>
      <c r="B336" s="727" t="s">
        <v>1424</v>
      </c>
      <c r="C336" s="727" t="s">
        <v>1428</v>
      </c>
      <c r="D336" s="727" t="s">
        <v>1453</v>
      </c>
      <c r="E336" s="727" t="s">
        <v>1454</v>
      </c>
      <c r="F336" s="731">
        <v>0</v>
      </c>
      <c r="G336" s="731">
        <v>-1627.6</v>
      </c>
      <c r="H336" s="731"/>
      <c r="I336" s="731"/>
      <c r="J336" s="731"/>
      <c r="K336" s="731"/>
      <c r="L336" s="731"/>
      <c r="M336" s="731"/>
      <c r="N336" s="731"/>
      <c r="O336" s="731"/>
      <c r="P336" s="745"/>
      <c r="Q336" s="732"/>
    </row>
    <row r="337" spans="1:17" ht="14.4" customHeight="1" x14ac:dyDescent="0.3">
      <c r="A337" s="726" t="s">
        <v>536</v>
      </c>
      <c r="B337" s="727" t="s">
        <v>1424</v>
      </c>
      <c r="C337" s="727" t="s">
        <v>1428</v>
      </c>
      <c r="D337" s="727" t="s">
        <v>1457</v>
      </c>
      <c r="E337" s="727" t="s">
        <v>1458</v>
      </c>
      <c r="F337" s="731"/>
      <c r="G337" s="731"/>
      <c r="H337" s="731"/>
      <c r="I337" s="731"/>
      <c r="J337" s="731">
        <v>5.2</v>
      </c>
      <c r="K337" s="731">
        <v>20722.52</v>
      </c>
      <c r="L337" s="731">
        <v>1</v>
      </c>
      <c r="M337" s="731">
        <v>3985.1</v>
      </c>
      <c r="N337" s="731"/>
      <c r="O337" s="731"/>
      <c r="P337" s="745"/>
      <c r="Q337" s="732"/>
    </row>
    <row r="338" spans="1:17" ht="14.4" customHeight="1" x14ac:dyDescent="0.3">
      <c r="A338" s="726" t="s">
        <v>536</v>
      </c>
      <c r="B338" s="727" t="s">
        <v>1424</v>
      </c>
      <c r="C338" s="727" t="s">
        <v>1428</v>
      </c>
      <c r="D338" s="727" t="s">
        <v>1459</v>
      </c>
      <c r="E338" s="727" t="s">
        <v>1460</v>
      </c>
      <c r="F338" s="731">
        <v>-1</v>
      </c>
      <c r="G338" s="731">
        <v>-3466.81</v>
      </c>
      <c r="H338" s="731"/>
      <c r="I338" s="731">
        <v>3466.81</v>
      </c>
      <c r="J338" s="731"/>
      <c r="K338" s="731"/>
      <c r="L338" s="731"/>
      <c r="M338" s="731"/>
      <c r="N338" s="731"/>
      <c r="O338" s="731"/>
      <c r="P338" s="745"/>
      <c r="Q338" s="732"/>
    </row>
    <row r="339" spans="1:17" ht="14.4" customHeight="1" x14ac:dyDescent="0.3">
      <c r="A339" s="726" t="s">
        <v>536</v>
      </c>
      <c r="B339" s="727" t="s">
        <v>1424</v>
      </c>
      <c r="C339" s="727" t="s">
        <v>1428</v>
      </c>
      <c r="D339" s="727" t="s">
        <v>1463</v>
      </c>
      <c r="E339" s="727" t="s">
        <v>1464</v>
      </c>
      <c r="F339" s="731">
        <v>0</v>
      </c>
      <c r="G339" s="731">
        <v>-1580.4000000000003</v>
      </c>
      <c r="H339" s="731"/>
      <c r="I339" s="731"/>
      <c r="J339" s="731"/>
      <c r="K339" s="731"/>
      <c r="L339" s="731"/>
      <c r="M339" s="731"/>
      <c r="N339" s="731"/>
      <c r="O339" s="731"/>
      <c r="P339" s="745"/>
      <c r="Q339" s="732"/>
    </row>
    <row r="340" spans="1:17" ht="14.4" customHeight="1" x14ac:dyDescent="0.3">
      <c r="A340" s="726" t="s">
        <v>536</v>
      </c>
      <c r="B340" s="727" t="s">
        <v>1424</v>
      </c>
      <c r="C340" s="727" t="s">
        <v>1428</v>
      </c>
      <c r="D340" s="727" t="s">
        <v>1578</v>
      </c>
      <c r="E340" s="727" t="s">
        <v>1579</v>
      </c>
      <c r="F340" s="731">
        <v>6006</v>
      </c>
      <c r="G340" s="731">
        <v>200429.59999999998</v>
      </c>
      <c r="H340" s="731">
        <v>1.8562471133554017</v>
      </c>
      <c r="I340" s="731">
        <v>33.371561771561765</v>
      </c>
      <c r="J340" s="731">
        <v>3271</v>
      </c>
      <c r="K340" s="731">
        <v>107975.70999999999</v>
      </c>
      <c r="L340" s="731">
        <v>1</v>
      </c>
      <c r="M340" s="731">
        <v>33.01</v>
      </c>
      <c r="N340" s="731">
        <v>3230</v>
      </c>
      <c r="O340" s="731">
        <v>109335.5</v>
      </c>
      <c r="P340" s="745">
        <v>1.012593480515201</v>
      </c>
      <c r="Q340" s="732">
        <v>33.85</v>
      </c>
    </row>
    <row r="341" spans="1:17" ht="14.4" customHeight="1" x14ac:dyDescent="0.3">
      <c r="A341" s="726" t="s">
        <v>536</v>
      </c>
      <c r="B341" s="727" t="s">
        <v>1424</v>
      </c>
      <c r="C341" s="727" t="s">
        <v>1428</v>
      </c>
      <c r="D341" s="727" t="s">
        <v>1473</v>
      </c>
      <c r="E341" s="727" t="s">
        <v>1474</v>
      </c>
      <c r="F341" s="731">
        <v>0</v>
      </c>
      <c r="G341" s="731">
        <v>-5085</v>
      </c>
      <c r="H341" s="731"/>
      <c r="I341" s="731"/>
      <c r="J341" s="731"/>
      <c r="K341" s="731"/>
      <c r="L341" s="731"/>
      <c r="M341" s="731"/>
      <c r="N341" s="731"/>
      <c r="O341" s="731"/>
      <c r="P341" s="745"/>
      <c r="Q341" s="732"/>
    </row>
    <row r="342" spans="1:17" ht="14.4" customHeight="1" x14ac:dyDescent="0.3">
      <c r="A342" s="726" t="s">
        <v>536</v>
      </c>
      <c r="B342" s="727" t="s">
        <v>1424</v>
      </c>
      <c r="C342" s="727" t="s">
        <v>1428</v>
      </c>
      <c r="D342" s="727" t="s">
        <v>1639</v>
      </c>
      <c r="E342" s="727" t="s">
        <v>1640</v>
      </c>
      <c r="F342" s="731"/>
      <c r="G342" s="731"/>
      <c r="H342" s="731"/>
      <c r="I342" s="731"/>
      <c r="J342" s="731">
        <v>292</v>
      </c>
      <c r="K342" s="731">
        <v>45487.76</v>
      </c>
      <c r="L342" s="731">
        <v>1</v>
      </c>
      <c r="M342" s="731">
        <v>155.78</v>
      </c>
      <c r="N342" s="731"/>
      <c r="O342" s="731"/>
      <c r="P342" s="745"/>
      <c r="Q342" s="732"/>
    </row>
    <row r="343" spans="1:17" ht="14.4" customHeight="1" x14ac:dyDescent="0.3">
      <c r="A343" s="726" t="s">
        <v>536</v>
      </c>
      <c r="B343" s="727" t="s">
        <v>1424</v>
      </c>
      <c r="C343" s="727" t="s">
        <v>1584</v>
      </c>
      <c r="D343" s="727" t="s">
        <v>1585</v>
      </c>
      <c r="E343" s="727" t="s">
        <v>1586</v>
      </c>
      <c r="F343" s="731">
        <v>13</v>
      </c>
      <c r="G343" s="731">
        <v>11496.16</v>
      </c>
      <c r="H343" s="731"/>
      <c r="I343" s="731">
        <v>884.31999999999994</v>
      </c>
      <c r="J343" s="731"/>
      <c r="K343" s="731"/>
      <c r="L343" s="731"/>
      <c r="M343" s="731"/>
      <c r="N343" s="731"/>
      <c r="O343" s="731"/>
      <c r="P343" s="745"/>
      <c r="Q343" s="732"/>
    </row>
    <row r="344" spans="1:17" ht="14.4" customHeight="1" x14ac:dyDescent="0.3">
      <c r="A344" s="726" t="s">
        <v>536</v>
      </c>
      <c r="B344" s="727" t="s">
        <v>1424</v>
      </c>
      <c r="C344" s="727" t="s">
        <v>1486</v>
      </c>
      <c r="D344" s="727" t="s">
        <v>1512</v>
      </c>
      <c r="E344" s="727" t="s">
        <v>1513</v>
      </c>
      <c r="F344" s="731"/>
      <c r="G344" s="731"/>
      <c r="H344" s="731"/>
      <c r="I344" s="731"/>
      <c r="J344" s="731">
        <v>1</v>
      </c>
      <c r="K344" s="731">
        <v>1279</v>
      </c>
      <c r="L344" s="731">
        <v>1</v>
      </c>
      <c r="M344" s="731">
        <v>1279</v>
      </c>
      <c r="N344" s="731"/>
      <c r="O344" s="731"/>
      <c r="P344" s="745"/>
      <c r="Q344" s="732"/>
    </row>
    <row r="345" spans="1:17" ht="14.4" customHeight="1" x14ac:dyDescent="0.3">
      <c r="A345" s="726" t="s">
        <v>536</v>
      </c>
      <c r="B345" s="727" t="s">
        <v>1424</v>
      </c>
      <c r="C345" s="727" t="s">
        <v>1486</v>
      </c>
      <c r="D345" s="727" t="s">
        <v>1524</v>
      </c>
      <c r="E345" s="727" t="s">
        <v>1525</v>
      </c>
      <c r="F345" s="731">
        <v>79</v>
      </c>
      <c r="G345" s="731">
        <v>139198</v>
      </c>
      <c r="H345" s="731">
        <v>0.88689391525963679</v>
      </c>
      <c r="I345" s="731">
        <v>1762</v>
      </c>
      <c r="J345" s="731">
        <v>86</v>
      </c>
      <c r="K345" s="731">
        <v>156950</v>
      </c>
      <c r="L345" s="731">
        <v>1</v>
      </c>
      <c r="M345" s="731">
        <v>1825</v>
      </c>
      <c r="N345" s="731">
        <v>71</v>
      </c>
      <c r="O345" s="731">
        <v>129575</v>
      </c>
      <c r="P345" s="745">
        <v>0.82558139534883723</v>
      </c>
      <c r="Q345" s="732">
        <v>1825</v>
      </c>
    </row>
    <row r="346" spans="1:17" ht="14.4" customHeight="1" x14ac:dyDescent="0.3">
      <c r="A346" s="726" t="s">
        <v>536</v>
      </c>
      <c r="B346" s="727" t="s">
        <v>1424</v>
      </c>
      <c r="C346" s="727" t="s">
        <v>1486</v>
      </c>
      <c r="D346" s="727" t="s">
        <v>1589</v>
      </c>
      <c r="E346" s="727" t="s">
        <v>1590</v>
      </c>
      <c r="F346" s="731">
        <v>14</v>
      </c>
      <c r="G346" s="731">
        <v>200760</v>
      </c>
      <c r="H346" s="731">
        <v>1.1533158692954639</v>
      </c>
      <c r="I346" s="731">
        <v>14340</v>
      </c>
      <c r="J346" s="731">
        <v>12</v>
      </c>
      <c r="K346" s="731">
        <v>174072</v>
      </c>
      <c r="L346" s="731">
        <v>1</v>
      </c>
      <c r="M346" s="731">
        <v>14506</v>
      </c>
      <c r="N346" s="731">
        <v>12</v>
      </c>
      <c r="O346" s="731">
        <v>174084</v>
      </c>
      <c r="P346" s="745">
        <v>1.0000689369915896</v>
      </c>
      <c r="Q346" s="732">
        <v>14507</v>
      </c>
    </row>
    <row r="347" spans="1:17" ht="14.4" customHeight="1" x14ac:dyDescent="0.3">
      <c r="A347" s="726" t="s">
        <v>536</v>
      </c>
      <c r="B347" s="727" t="s">
        <v>1424</v>
      </c>
      <c r="C347" s="727" t="s">
        <v>1486</v>
      </c>
      <c r="D347" s="727" t="s">
        <v>1530</v>
      </c>
      <c r="E347" s="727" t="s">
        <v>1531</v>
      </c>
      <c r="F347" s="731">
        <v>12</v>
      </c>
      <c r="G347" s="731">
        <v>0</v>
      </c>
      <c r="H347" s="731"/>
      <c r="I347" s="731">
        <v>0</v>
      </c>
      <c r="J347" s="731"/>
      <c r="K347" s="731"/>
      <c r="L347" s="731"/>
      <c r="M347" s="731"/>
      <c r="N347" s="731"/>
      <c r="O347" s="731"/>
      <c r="P347" s="745"/>
      <c r="Q347" s="732"/>
    </row>
    <row r="348" spans="1:17" ht="14.4" customHeight="1" x14ac:dyDescent="0.3">
      <c r="A348" s="726" t="s">
        <v>536</v>
      </c>
      <c r="B348" s="727" t="s">
        <v>1424</v>
      </c>
      <c r="C348" s="727" t="s">
        <v>1486</v>
      </c>
      <c r="D348" s="727" t="s">
        <v>1538</v>
      </c>
      <c r="E348" s="727" t="s">
        <v>1539</v>
      </c>
      <c r="F348" s="731">
        <v>145</v>
      </c>
      <c r="G348" s="731">
        <v>284925</v>
      </c>
      <c r="H348" s="731">
        <v>0.93120048631265195</v>
      </c>
      <c r="I348" s="731">
        <v>1965</v>
      </c>
      <c r="J348" s="731">
        <v>152</v>
      </c>
      <c r="K348" s="731">
        <v>305976</v>
      </c>
      <c r="L348" s="731">
        <v>1</v>
      </c>
      <c r="M348" s="731">
        <v>2013</v>
      </c>
      <c r="N348" s="731">
        <v>130</v>
      </c>
      <c r="O348" s="731">
        <v>261820</v>
      </c>
      <c r="P348" s="745">
        <v>0.85568802781917541</v>
      </c>
      <c r="Q348" s="732">
        <v>2014</v>
      </c>
    </row>
    <row r="349" spans="1:17" ht="14.4" customHeight="1" x14ac:dyDescent="0.3">
      <c r="A349" s="726" t="s">
        <v>536</v>
      </c>
      <c r="B349" s="727" t="s">
        <v>1424</v>
      </c>
      <c r="C349" s="727" t="s">
        <v>1486</v>
      </c>
      <c r="D349" s="727" t="s">
        <v>1540</v>
      </c>
      <c r="E349" s="727" t="s">
        <v>1541</v>
      </c>
      <c r="F349" s="731">
        <v>64</v>
      </c>
      <c r="G349" s="731">
        <v>26944</v>
      </c>
      <c r="H349" s="731">
        <v>0.6701820714356781</v>
      </c>
      <c r="I349" s="731">
        <v>421</v>
      </c>
      <c r="J349" s="731">
        <v>92</v>
      </c>
      <c r="K349" s="731">
        <v>40204</v>
      </c>
      <c r="L349" s="731">
        <v>1</v>
      </c>
      <c r="M349" s="731">
        <v>437</v>
      </c>
      <c r="N349" s="731">
        <v>74</v>
      </c>
      <c r="O349" s="731">
        <v>32338</v>
      </c>
      <c r="P349" s="745">
        <v>0.80434782608695654</v>
      </c>
      <c r="Q349" s="732">
        <v>437</v>
      </c>
    </row>
    <row r="350" spans="1:17" ht="14.4" customHeight="1" x14ac:dyDescent="0.3">
      <c r="A350" s="726" t="s">
        <v>536</v>
      </c>
      <c r="B350" s="727" t="s">
        <v>1424</v>
      </c>
      <c r="C350" s="727" t="s">
        <v>1486</v>
      </c>
      <c r="D350" s="727" t="s">
        <v>1556</v>
      </c>
      <c r="E350" s="727" t="s">
        <v>1557</v>
      </c>
      <c r="F350" s="731">
        <v>7</v>
      </c>
      <c r="G350" s="731">
        <v>7063</v>
      </c>
      <c r="H350" s="731">
        <v>1.3661508704061895</v>
      </c>
      <c r="I350" s="731">
        <v>1009</v>
      </c>
      <c r="J350" s="731">
        <v>5</v>
      </c>
      <c r="K350" s="731">
        <v>5170</v>
      </c>
      <c r="L350" s="731">
        <v>1</v>
      </c>
      <c r="M350" s="731">
        <v>1034</v>
      </c>
      <c r="N350" s="731">
        <v>4</v>
      </c>
      <c r="O350" s="731">
        <v>4144</v>
      </c>
      <c r="P350" s="745">
        <v>0.80154738878143128</v>
      </c>
      <c r="Q350" s="732">
        <v>1036</v>
      </c>
    </row>
    <row r="351" spans="1:17" ht="14.4" customHeight="1" x14ac:dyDescent="0.3">
      <c r="A351" s="726" t="s">
        <v>536</v>
      </c>
      <c r="B351" s="727" t="s">
        <v>1641</v>
      </c>
      <c r="C351" s="727" t="s">
        <v>1425</v>
      </c>
      <c r="D351" s="727" t="s">
        <v>1637</v>
      </c>
      <c r="E351" s="727" t="s">
        <v>1642</v>
      </c>
      <c r="F351" s="731"/>
      <c r="G351" s="731"/>
      <c r="H351" s="731"/>
      <c r="I351" s="731"/>
      <c r="J351" s="731"/>
      <c r="K351" s="731"/>
      <c r="L351" s="731"/>
      <c r="M351" s="731"/>
      <c r="N351" s="731">
        <v>0</v>
      </c>
      <c r="O351" s="731">
        <v>0</v>
      </c>
      <c r="P351" s="745"/>
      <c r="Q351" s="732"/>
    </row>
    <row r="352" spans="1:17" ht="14.4" customHeight="1" x14ac:dyDescent="0.3">
      <c r="A352" s="726" t="s">
        <v>536</v>
      </c>
      <c r="B352" s="727" t="s">
        <v>1641</v>
      </c>
      <c r="C352" s="727" t="s">
        <v>1425</v>
      </c>
      <c r="D352" s="727" t="s">
        <v>1637</v>
      </c>
      <c r="E352" s="727" t="s">
        <v>1638</v>
      </c>
      <c r="F352" s="731">
        <v>17</v>
      </c>
      <c r="G352" s="731">
        <v>318449.44000000006</v>
      </c>
      <c r="H352" s="731">
        <v>1.5454545454545456</v>
      </c>
      <c r="I352" s="731">
        <v>18732.320000000003</v>
      </c>
      <c r="J352" s="731">
        <v>11</v>
      </c>
      <c r="K352" s="731">
        <v>206055.52000000002</v>
      </c>
      <c r="L352" s="731">
        <v>1</v>
      </c>
      <c r="M352" s="731">
        <v>18732.320000000003</v>
      </c>
      <c r="N352" s="731">
        <v>35.5</v>
      </c>
      <c r="O352" s="731">
        <v>664997.47</v>
      </c>
      <c r="P352" s="745">
        <v>3.2272732611094326</v>
      </c>
      <c r="Q352" s="732">
        <v>18732.323098591547</v>
      </c>
    </row>
    <row r="353" spans="1:17" ht="14.4" customHeight="1" x14ac:dyDescent="0.3">
      <c r="A353" s="726" t="s">
        <v>536</v>
      </c>
      <c r="B353" s="727" t="s">
        <v>1641</v>
      </c>
      <c r="C353" s="727" t="s">
        <v>1428</v>
      </c>
      <c r="D353" s="727" t="s">
        <v>1643</v>
      </c>
      <c r="E353" s="727" t="s">
        <v>1644</v>
      </c>
      <c r="F353" s="731">
        <v>7550</v>
      </c>
      <c r="G353" s="731">
        <v>11325</v>
      </c>
      <c r="H353" s="731">
        <v>2.4731394129979036</v>
      </c>
      <c r="I353" s="731">
        <v>1.5</v>
      </c>
      <c r="J353" s="731">
        <v>2880</v>
      </c>
      <c r="K353" s="731">
        <v>4579.2</v>
      </c>
      <c r="L353" s="731">
        <v>1</v>
      </c>
      <c r="M353" s="731">
        <v>1.5899999999999999</v>
      </c>
      <c r="N353" s="731">
        <v>2339</v>
      </c>
      <c r="O353" s="731">
        <v>4397.3200000000006</v>
      </c>
      <c r="P353" s="745">
        <v>0.96028127183787582</v>
      </c>
      <c r="Q353" s="732">
        <v>1.8800000000000003</v>
      </c>
    </row>
    <row r="354" spans="1:17" ht="14.4" customHeight="1" x14ac:dyDescent="0.3">
      <c r="A354" s="726" t="s">
        <v>536</v>
      </c>
      <c r="B354" s="727" t="s">
        <v>1641</v>
      </c>
      <c r="C354" s="727" t="s">
        <v>1428</v>
      </c>
      <c r="D354" s="727" t="s">
        <v>1645</v>
      </c>
      <c r="E354" s="727" t="s">
        <v>1646</v>
      </c>
      <c r="F354" s="731">
        <v>220560</v>
      </c>
      <c r="G354" s="731">
        <v>383774.39999999997</v>
      </c>
      <c r="H354" s="731">
        <v>0.78125991144587503</v>
      </c>
      <c r="I354" s="731">
        <v>1.7399999999999998</v>
      </c>
      <c r="J354" s="731">
        <v>280700</v>
      </c>
      <c r="K354" s="731">
        <v>491225</v>
      </c>
      <c r="L354" s="731">
        <v>1</v>
      </c>
      <c r="M354" s="731">
        <v>1.75</v>
      </c>
      <c r="N354" s="731">
        <v>198335.1</v>
      </c>
      <c r="O354" s="731">
        <v>335186.31</v>
      </c>
      <c r="P354" s="745">
        <v>0.68234782431675911</v>
      </c>
      <c r="Q354" s="732">
        <v>1.6899999546222528</v>
      </c>
    </row>
    <row r="355" spans="1:17" ht="14.4" customHeight="1" x14ac:dyDescent="0.3">
      <c r="A355" s="726" t="s">
        <v>536</v>
      </c>
      <c r="B355" s="727" t="s">
        <v>1641</v>
      </c>
      <c r="C355" s="727" t="s">
        <v>1486</v>
      </c>
      <c r="D355" s="727" t="s">
        <v>1647</v>
      </c>
      <c r="E355" s="727" t="s">
        <v>1648</v>
      </c>
      <c r="F355" s="731">
        <v>1019</v>
      </c>
      <c r="G355" s="731">
        <v>1026111</v>
      </c>
      <c r="H355" s="731">
        <v>0.93893896733376581</v>
      </c>
      <c r="I355" s="731">
        <v>1006.9784102060844</v>
      </c>
      <c r="J355" s="731">
        <v>1088</v>
      </c>
      <c r="K355" s="731">
        <v>1092841</v>
      </c>
      <c r="L355" s="731">
        <v>1</v>
      </c>
      <c r="M355" s="731">
        <v>1004.4494485294117</v>
      </c>
      <c r="N355" s="731">
        <v>907</v>
      </c>
      <c r="O355" s="731">
        <v>912118</v>
      </c>
      <c r="P355" s="745">
        <v>0.83463010630091661</v>
      </c>
      <c r="Q355" s="732">
        <v>1005.6427783902977</v>
      </c>
    </row>
    <row r="356" spans="1:17" ht="14.4" customHeight="1" x14ac:dyDescent="0.3">
      <c r="A356" s="726" t="s">
        <v>536</v>
      </c>
      <c r="B356" s="727" t="s">
        <v>1641</v>
      </c>
      <c r="C356" s="727" t="s">
        <v>1486</v>
      </c>
      <c r="D356" s="727" t="s">
        <v>1649</v>
      </c>
      <c r="E356" s="727" t="s">
        <v>1650</v>
      </c>
      <c r="F356" s="731">
        <v>26</v>
      </c>
      <c r="G356" s="731">
        <v>16900</v>
      </c>
      <c r="H356" s="731">
        <v>0.56307056706870129</v>
      </c>
      <c r="I356" s="731">
        <v>650</v>
      </c>
      <c r="J356" s="731">
        <v>43</v>
      </c>
      <c r="K356" s="731">
        <v>30014</v>
      </c>
      <c r="L356" s="731">
        <v>1</v>
      </c>
      <c r="M356" s="731">
        <v>698</v>
      </c>
      <c r="N356" s="731">
        <v>29</v>
      </c>
      <c r="O356" s="731">
        <v>20242</v>
      </c>
      <c r="P356" s="745">
        <v>0.67441860465116277</v>
      </c>
      <c r="Q356" s="732">
        <v>698</v>
      </c>
    </row>
    <row r="357" spans="1:17" ht="14.4" customHeight="1" x14ac:dyDescent="0.3">
      <c r="A357" s="726" t="s">
        <v>536</v>
      </c>
      <c r="B357" s="727" t="s">
        <v>1641</v>
      </c>
      <c r="C357" s="727" t="s">
        <v>1486</v>
      </c>
      <c r="D357" s="727" t="s">
        <v>1651</v>
      </c>
      <c r="E357" s="727" t="s">
        <v>1652</v>
      </c>
      <c r="F357" s="731">
        <v>0</v>
      </c>
      <c r="G357" s="731">
        <v>0</v>
      </c>
      <c r="H357" s="731"/>
      <c r="I357" s="731"/>
      <c r="J357" s="731">
        <v>0</v>
      </c>
      <c r="K357" s="731">
        <v>0</v>
      </c>
      <c r="L357" s="731"/>
      <c r="M357" s="731"/>
      <c r="N357" s="731">
        <v>0</v>
      </c>
      <c r="O357" s="731">
        <v>0</v>
      </c>
      <c r="P357" s="745"/>
      <c r="Q357" s="732"/>
    </row>
    <row r="358" spans="1:17" ht="14.4" customHeight="1" x14ac:dyDescent="0.3">
      <c r="A358" s="726" t="s">
        <v>536</v>
      </c>
      <c r="B358" s="727" t="s">
        <v>1641</v>
      </c>
      <c r="C358" s="727" t="s">
        <v>1486</v>
      </c>
      <c r="D358" s="727" t="s">
        <v>1653</v>
      </c>
      <c r="E358" s="727" t="s">
        <v>1654</v>
      </c>
      <c r="F358" s="731">
        <v>2</v>
      </c>
      <c r="G358" s="731">
        <v>0</v>
      </c>
      <c r="H358" s="731"/>
      <c r="I358" s="731">
        <v>0</v>
      </c>
      <c r="J358" s="731">
        <v>5</v>
      </c>
      <c r="K358" s="731">
        <v>0</v>
      </c>
      <c r="L358" s="731"/>
      <c r="M358" s="731">
        <v>0</v>
      </c>
      <c r="N358" s="731">
        <v>3</v>
      </c>
      <c r="O358" s="731">
        <v>0</v>
      </c>
      <c r="P358" s="745"/>
      <c r="Q358" s="732">
        <v>0</v>
      </c>
    </row>
    <row r="359" spans="1:17" ht="14.4" customHeight="1" x14ac:dyDescent="0.3">
      <c r="A359" s="726" t="s">
        <v>536</v>
      </c>
      <c r="B359" s="727" t="s">
        <v>1641</v>
      </c>
      <c r="C359" s="727" t="s">
        <v>1486</v>
      </c>
      <c r="D359" s="727" t="s">
        <v>1530</v>
      </c>
      <c r="E359" s="727" t="s">
        <v>1531</v>
      </c>
      <c r="F359" s="731">
        <v>5</v>
      </c>
      <c r="G359" s="731">
        <v>0</v>
      </c>
      <c r="H359" s="731"/>
      <c r="I359" s="731">
        <v>0</v>
      </c>
      <c r="J359" s="731">
        <v>7</v>
      </c>
      <c r="K359" s="731">
        <v>0</v>
      </c>
      <c r="L359" s="731"/>
      <c r="M359" s="731">
        <v>0</v>
      </c>
      <c r="N359" s="731">
        <v>16</v>
      </c>
      <c r="O359" s="731">
        <v>0</v>
      </c>
      <c r="P359" s="745"/>
      <c r="Q359" s="732">
        <v>0</v>
      </c>
    </row>
    <row r="360" spans="1:17" ht="14.4" customHeight="1" x14ac:dyDescent="0.3">
      <c r="A360" s="726" t="s">
        <v>536</v>
      </c>
      <c r="B360" s="727" t="s">
        <v>1641</v>
      </c>
      <c r="C360" s="727" t="s">
        <v>1486</v>
      </c>
      <c r="D360" s="727" t="s">
        <v>1655</v>
      </c>
      <c r="E360" s="727" t="s">
        <v>1656</v>
      </c>
      <c r="F360" s="731"/>
      <c r="G360" s="731"/>
      <c r="H360" s="731"/>
      <c r="I360" s="731"/>
      <c r="J360" s="731">
        <v>1</v>
      </c>
      <c r="K360" s="731">
        <v>0</v>
      </c>
      <c r="L360" s="731"/>
      <c r="M360" s="731">
        <v>0</v>
      </c>
      <c r="N360" s="731"/>
      <c r="O360" s="731"/>
      <c r="P360" s="745"/>
      <c r="Q360" s="732"/>
    </row>
    <row r="361" spans="1:17" ht="14.4" customHeight="1" x14ac:dyDescent="0.3">
      <c r="A361" s="726" t="s">
        <v>536</v>
      </c>
      <c r="B361" s="727" t="s">
        <v>1641</v>
      </c>
      <c r="C361" s="727" t="s">
        <v>1486</v>
      </c>
      <c r="D361" s="727" t="s">
        <v>1552</v>
      </c>
      <c r="E361" s="727" t="s">
        <v>1553</v>
      </c>
      <c r="F361" s="731">
        <v>180</v>
      </c>
      <c r="G361" s="731">
        <v>59580</v>
      </c>
      <c r="H361" s="731">
        <v>0.89523981247746121</v>
      </c>
      <c r="I361" s="731">
        <v>331</v>
      </c>
      <c r="J361" s="731">
        <v>188</v>
      </c>
      <c r="K361" s="731">
        <v>66552</v>
      </c>
      <c r="L361" s="731">
        <v>1</v>
      </c>
      <c r="M361" s="731">
        <v>354</v>
      </c>
      <c r="N361" s="731">
        <v>164</v>
      </c>
      <c r="O361" s="731">
        <v>58220</v>
      </c>
      <c r="P361" s="745">
        <v>0.87480466402211809</v>
      </c>
      <c r="Q361" s="732">
        <v>355</v>
      </c>
    </row>
    <row r="362" spans="1:17" ht="14.4" customHeight="1" x14ac:dyDescent="0.3">
      <c r="A362" s="726" t="s">
        <v>536</v>
      </c>
      <c r="B362" s="727" t="s">
        <v>1641</v>
      </c>
      <c r="C362" s="727" t="s">
        <v>1486</v>
      </c>
      <c r="D362" s="727" t="s">
        <v>1657</v>
      </c>
      <c r="E362" s="727" t="s">
        <v>1658</v>
      </c>
      <c r="F362" s="731">
        <v>15</v>
      </c>
      <c r="G362" s="731">
        <v>4905</v>
      </c>
      <c r="H362" s="731">
        <v>1.7517857142857143</v>
      </c>
      <c r="I362" s="731">
        <v>327</v>
      </c>
      <c r="J362" s="731">
        <v>8</v>
      </c>
      <c r="K362" s="731">
        <v>2800</v>
      </c>
      <c r="L362" s="731">
        <v>1</v>
      </c>
      <c r="M362" s="731">
        <v>350</v>
      </c>
      <c r="N362" s="731">
        <v>10</v>
      </c>
      <c r="O362" s="731">
        <v>3510</v>
      </c>
      <c r="P362" s="745">
        <v>1.2535714285714286</v>
      </c>
      <c r="Q362" s="732">
        <v>351</v>
      </c>
    </row>
    <row r="363" spans="1:17" ht="14.4" customHeight="1" x14ac:dyDescent="0.3">
      <c r="A363" s="726" t="s">
        <v>536</v>
      </c>
      <c r="B363" s="727" t="s">
        <v>1641</v>
      </c>
      <c r="C363" s="727" t="s">
        <v>1486</v>
      </c>
      <c r="D363" s="727" t="s">
        <v>1659</v>
      </c>
      <c r="E363" s="727" t="s">
        <v>1660</v>
      </c>
      <c r="F363" s="731">
        <v>155</v>
      </c>
      <c r="G363" s="731">
        <v>101215</v>
      </c>
      <c r="H363" s="731">
        <v>0.88040604015169965</v>
      </c>
      <c r="I363" s="731">
        <v>653</v>
      </c>
      <c r="J363" s="731">
        <v>164</v>
      </c>
      <c r="K363" s="731">
        <v>114964</v>
      </c>
      <c r="L363" s="731">
        <v>1</v>
      </c>
      <c r="M363" s="731">
        <v>701</v>
      </c>
      <c r="N363" s="731">
        <v>139</v>
      </c>
      <c r="O363" s="731">
        <v>97439</v>
      </c>
      <c r="P363" s="745">
        <v>0.84756097560975607</v>
      </c>
      <c r="Q363" s="732">
        <v>701</v>
      </c>
    </row>
    <row r="364" spans="1:17" ht="14.4" customHeight="1" x14ac:dyDescent="0.3">
      <c r="A364" s="726" t="s">
        <v>536</v>
      </c>
      <c r="B364" s="727" t="s">
        <v>1641</v>
      </c>
      <c r="C364" s="727" t="s">
        <v>1486</v>
      </c>
      <c r="D364" s="727" t="s">
        <v>1661</v>
      </c>
      <c r="E364" s="727" t="s">
        <v>1662</v>
      </c>
      <c r="F364" s="731">
        <v>18</v>
      </c>
      <c r="G364" s="731">
        <v>11700</v>
      </c>
      <c r="H364" s="731">
        <v>0.98601045002528231</v>
      </c>
      <c r="I364" s="731">
        <v>650</v>
      </c>
      <c r="J364" s="731">
        <v>17</v>
      </c>
      <c r="K364" s="731">
        <v>11866</v>
      </c>
      <c r="L364" s="731">
        <v>1</v>
      </c>
      <c r="M364" s="731">
        <v>698</v>
      </c>
      <c r="N364" s="731">
        <v>15</v>
      </c>
      <c r="O364" s="731">
        <v>10470</v>
      </c>
      <c r="P364" s="745">
        <v>0.88235294117647056</v>
      </c>
      <c r="Q364" s="732">
        <v>698</v>
      </c>
    </row>
    <row r="365" spans="1:17" ht="14.4" customHeight="1" x14ac:dyDescent="0.3">
      <c r="A365" s="726" t="s">
        <v>1663</v>
      </c>
      <c r="B365" s="727" t="s">
        <v>1424</v>
      </c>
      <c r="C365" s="727" t="s">
        <v>1425</v>
      </c>
      <c r="D365" s="727" t="s">
        <v>1572</v>
      </c>
      <c r="E365" s="727" t="s">
        <v>704</v>
      </c>
      <c r="F365" s="731"/>
      <c r="G365" s="731"/>
      <c r="H365" s="731"/>
      <c r="I365" s="731"/>
      <c r="J365" s="731">
        <v>0.25</v>
      </c>
      <c r="K365" s="731">
        <v>502.41</v>
      </c>
      <c r="L365" s="731">
        <v>1</v>
      </c>
      <c r="M365" s="731">
        <v>2009.64</v>
      </c>
      <c r="N365" s="731"/>
      <c r="O365" s="731"/>
      <c r="P365" s="745"/>
      <c r="Q365" s="732"/>
    </row>
    <row r="366" spans="1:17" ht="14.4" customHeight="1" x14ac:dyDescent="0.3">
      <c r="A366" s="726" t="s">
        <v>1663</v>
      </c>
      <c r="B366" s="727" t="s">
        <v>1424</v>
      </c>
      <c r="C366" s="727" t="s">
        <v>1425</v>
      </c>
      <c r="D366" s="727" t="s">
        <v>1575</v>
      </c>
      <c r="E366" s="727" t="s">
        <v>708</v>
      </c>
      <c r="F366" s="731">
        <v>0.01</v>
      </c>
      <c r="G366" s="731">
        <v>88.54</v>
      </c>
      <c r="H366" s="731"/>
      <c r="I366" s="731">
        <v>8854</v>
      </c>
      <c r="J366" s="731"/>
      <c r="K366" s="731"/>
      <c r="L366" s="731"/>
      <c r="M366" s="731"/>
      <c r="N366" s="731"/>
      <c r="O366" s="731"/>
      <c r="P366" s="745"/>
      <c r="Q366" s="732"/>
    </row>
    <row r="367" spans="1:17" ht="14.4" customHeight="1" x14ac:dyDescent="0.3">
      <c r="A367" s="726" t="s">
        <v>1663</v>
      </c>
      <c r="B367" s="727" t="s">
        <v>1424</v>
      </c>
      <c r="C367" s="727" t="s">
        <v>1425</v>
      </c>
      <c r="D367" s="727" t="s">
        <v>1576</v>
      </c>
      <c r="E367" s="727" t="s">
        <v>708</v>
      </c>
      <c r="F367" s="731">
        <v>3</v>
      </c>
      <c r="G367" s="731">
        <v>5312.4</v>
      </c>
      <c r="H367" s="731">
        <v>1.935483870967742</v>
      </c>
      <c r="I367" s="731">
        <v>1770.8</v>
      </c>
      <c r="J367" s="731">
        <v>1.5500000000000003</v>
      </c>
      <c r="K367" s="731">
        <v>2744.74</v>
      </c>
      <c r="L367" s="731">
        <v>1</v>
      </c>
      <c r="M367" s="731">
        <v>1770.7999999999995</v>
      </c>
      <c r="N367" s="731">
        <v>2.1</v>
      </c>
      <c r="O367" s="731">
        <v>3819.99</v>
      </c>
      <c r="P367" s="745">
        <v>1.3917493095885221</v>
      </c>
      <c r="Q367" s="732">
        <v>1819.042857142857</v>
      </c>
    </row>
    <row r="368" spans="1:17" ht="14.4" customHeight="1" x14ac:dyDescent="0.3">
      <c r="A368" s="726" t="s">
        <v>1663</v>
      </c>
      <c r="B368" s="727" t="s">
        <v>1424</v>
      </c>
      <c r="C368" s="727" t="s">
        <v>1425</v>
      </c>
      <c r="D368" s="727" t="s">
        <v>1577</v>
      </c>
      <c r="E368" s="727" t="s">
        <v>706</v>
      </c>
      <c r="F368" s="731">
        <v>0.27999999999999997</v>
      </c>
      <c r="G368" s="731">
        <v>248.54</v>
      </c>
      <c r="H368" s="731">
        <v>2.7499446780261119</v>
      </c>
      <c r="I368" s="731">
        <v>887.64285714285722</v>
      </c>
      <c r="J368" s="731">
        <v>0.1</v>
      </c>
      <c r="K368" s="731">
        <v>90.38</v>
      </c>
      <c r="L368" s="731">
        <v>1</v>
      </c>
      <c r="M368" s="731">
        <v>903.8</v>
      </c>
      <c r="N368" s="731">
        <v>0.15000000000000002</v>
      </c>
      <c r="O368" s="731">
        <v>135.57</v>
      </c>
      <c r="P368" s="745">
        <v>1.5</v>
      </c>
      <c r="Q368" s="732">
        <v>903.79999999999984</v>
      </c>
    </row>
    <row r="369" spans="1:17" ht="14.4" customHeight="1" x14ac:dyDescent="0.3">
      <c r="A369" s="726" t="s">
        <v>1663</v>
      </c>
      <c r="B369" s="727" t="s">
        <v>1424</v>
      </c>
      <c r="C369" s="727" t="s">
        <v>1428</v>
      </c>
      <c r="D369" s="727" t="s">
        <v>1433</v>
      </c>
      <c r="E369" s="727" t="s">
        <v>1434</v>
      </c>
      <c r="F369" s="731"/>
      <c r="G369" s="731"/>
      <c r="H369" s="731"/>
      <c r="I369" s="731"/>
      <c r="J369" s="731">
        <v>180</v>
      </c>
      <c r="K369" s="731">
        <v>945</v>
      </c>
      <c r="L369" s="731">
        <v>1</v>
      </c>
      <c r="M369" s="731">
        <v>5.25</v>
      </c>
      <c r="N369" s="731"/>
      <c r="O369" s="731"/>
      <c r="P369" s="745"/>
      <c r="Q369" s="732"/>
    </row>
    <row r="370" spans="1:17" ht="14.4" customHeight="1" x14ac:dyDescent="0.3">
      <c r="A370" s="726" t="s">
        <v>1663</v>
      </c>
      <c r="B370" s="727" t="s">
        <v>1424</v>
      </c>
      <c r="C370" s="727" t="s">
        <v>1428</v>
      </c>
      <c r="D370" s="727" t="s">
        <v>1453</v>
      </c>
      <c r="E370" s="727" t="s">
        <v>1454</v>
      </c>
      <c r="F370" s="731"/>
      <c r="G370" s="731"/>
      <c r="H370" s="731"/>
      <c r="I370" s="731"/>
      <c r="J370" s="731">
        <v>390</v>
      </c>
      <c r="K370" s="731">
        <v>7948.2</v>
      </c>
      <c r="L370" s="731">
        <v>1</v>
      </c>
      <c r="M370" s="731">
        <v>20.38</v>
      </c>
      <c r="N370" s="731"/>
      <c r="O370" s="731"/>
      <c r="P370" s="745"/>
      <c r="Q370" s="732"/>
    </row>
    <row r="371" spans="1:17" ht="14.4" customHeight="1" x14ac:dyDescent="0.3">
      <c r="A371" s="726" t="s">
        <v>1663</v>
      </c>
      <c r="B371" s="727" t="s">
        <v>1424</v>
      </c>
      <c r="C371" s="727" t="s">
        <v>1428</v>
      </c>
      <c r="D371" s="727" t="s">
        <v>1459</v>
      </c>
      <c r="E371" s="727" t="s">
        <v>1460</v>
      </c>
      <c r="F371" s="731"/>
      <c r="G371" s="731"/>
      <c r="H371" s="731"/>
      <c r="I371" s="731"/>
      <c r="J371" s="731">
        <v>1</v>
      </c>
      <c r="K371" s="731">
        <v>2163.7399999999998</v>
      </c>
      <c r="L371" s="731">
        <v>1</v>
      </c>
      <c r="M371" s="731">
        <v>2163.7399999999998</v>
      </c>
      <c r="N371" s="731"/>
      <c r="O371" s="731"/>
      <c r="P371" s="745"/>
      <c r="Q371" s="732"/>
    </row>
    <row r="372" spans="1:17" ht="14.4" customHeight="1" x14ac:dyDescent="0.3">
      <c r="A372" s="726" t="s">
        <v>1663</v>
      </c>
      <c r="B372" s="727" t="s">
        <v>1424</v>
      </c>
      <c r="C372" s="727" t="s">
        <v>1428</v>
      </c>
      <c r="D372" s="727" t="s">
        <v>1578</v>
      </c>
      <c r="E372" s="727" t="s">
        <v>1579</v>
      </c>
      <c r="F372" s="731">
        <v>2793</v>
      </c>
      <c r="G372" s="731">
        <v>93705.15</v>
      </c>
      <c r="H372" s="731">
        <v>3.4201081818944972</v>
      </c>
      <c r="I372" s="731">
        <v>33.549999999999997</v>
      </c>
      <c r="J372" s="731">
        <v>830</v>
      </c>
      <c r="K372" s="731">
        <v>27398.3</v>
      </c>
      <c r="L372" s="731">
        <v>1</v>
      </c>
      <c r="M372" s="731">
        <v>33.01</v>
      </c>
      <c r="N372" s="731">
        <v>962</v>
      </c>
      <c r="O372" s="731">
        <v>32385.25</v>
      </c>
      <c r="P372" s="745">
        <v>1.1820167674636748</v>
      </c>
      <c r="Q372" s="732">
        <v>33.66450103950104</v>
      </c>
    </row>
    <row r="373" spans="1:17" ht="14.4" customHeight="1" x14ac:dyDescent="0.3">
      <c r="A373" s="726" t="s">
        <v>1663</v>
      </c>
      <c r="B373" s="727" t="s">
        <v>1424</v>
      </c>
      <c r="C373" s="727" t="s">
        <v>1584</v>
      </c>
      <c r="D373" s="727" t="s">
        <v>1585</v>
      </c>
      <c r="E373" s="727" t="s">
        <v>1586</v>
      </c>
      <c r="F373" s="731">
        <v>7</v>
      </c>
      <c r="G373" s="731">
        <v>6190.24</v>
      </c>
      <c r="H373" s="731"/>
      <c r="I373" s="731">
        <v>884.31999999999994</v>
      </c>
      <c r="J373" s="731"/>
      <c r="K373" s="731"/>
      <c r="L373" s="731"/>
      <c r="M373" s="731"/>
      <c r="N373" s="731"/>
      <c r="O373" s="731"/>
      <c r="P373" s="745"/>
      <c r="Q373" s="732"/>
    </row>
    <row r="374" spans="1:17" ht="14.4" customHeight="1" x14ac:dyDescent="0.3">
      <c r="A374" s="726" t="s">
        <v>1663</v>
      </c>
      <c r="B374" s="727" t="s">
        <v>1424</v>
      </c>
      <c r="C374" s="727" t="s">
        <v>1486</v>
      </c>
      <c r="D374" s="727" t="s">
        <v>1518</v>
      </c>
      <c r="E374" s="727" t="s">
        <v>1519</v>
      </c>
      <c r="F374" s="731"/>
      <c r="G374" s="731"/>
      <c r="H374" s="731"/>
      <c r="I374" s="731"/>
      <c r="J374" s="731">
        <v>1</v>
      </c>
      <c r="K374" s="731">
        <v>681</v>
      </c>
      <c r="L374" s="731">
        <v>1</v>
      </c>
      <c r="M374" s="731">
        <v>681</v>
      </c>
      <c r="N374" s="731"/>
      <c r="O374" s="731"/>
      <c r="P374" s="745"/>
      <c r="Q374" s="732"/>
    </row>
    <row r="375" spans="1:17" ht="14.4" customHeight="1" x14ac:dyDescent="0.3">
      <c r="A375" s="726" t="s">
        <v>1663</v>
      </c>
      <c r="B375" s="727" t="s">
        <v>1424</v>
      </c>
      <c r="C375" s="727" t="s">
        <v>1486</v>
      </c>
      <c r="D375" s="727" t="s">
        <v>1524</v>
      </c>
      <c r="E375" s="727" t="s">
        <v>1525</v>
      </c>
      <c r="F375" s="731"/>
      <c r="G375" s="731"/>
      <c r="H375" s="731"/>
      <c r="I375" s="731"/>
      <c r="J375" s="731">
        <v>2</v>
      </c>
      <c r="K375" s="731">
        <v>3650</v>
      </c>
      <c r="L375" s="731">
        <v>1</v>
      </c>
      <c r="M375" s="731">
        <v>1825</v>
      </c>
      <c r="N375" s="731"/>
      <c r="O375" s="731"/>
      <c r="P375" s="745"/>
      <c r="Q375" s="732"/>
    </row>
    <row r="376" spans="1:17" ht="14.4" customHeight="1" x14ac:dyDescent="0.3">
      <c r="A376" s="726" t="s">
        <v>1663</v>
      </c>
      <c r="B376" s="727" t="s">
        <v>1424</v>
      </c>
      <c r="C376" s="727" t="s">
        <v>1486</v>
      </c>
      <c r="D376" s="727" t="s">
        <v>1589</v>
      </c>
      <c r="E376" s="727" t="s">
        <v>1590</v>
      </c>
      <c r="F376" s="731">
        <v>7</v>
      </c>
      <c r="G376" s="731">
        <v>100380</v>
      </c>
      <c r="H376" s="731">
        <v>1.3839790431545567</v>
      </c>
      <c r="I376" s="731">
        <v>14340</v>
      </c>
      <c r="J376" s="731">
        <v>5</v>
      </c>
      <c r="K376" s="731">
        <v>72530</v>
      </c>
      <c r="L376" s="731">
        <v>1</v>
      </c>
      <c r="M376" s="731">
        <v>14506</v>
      </c>
      <c r="N376" s="731">
        <v>4</v>
      </c>
      <c r="O376" s="731">
        <v>58028</v>
      </c>
      <c r="P376" s="745">
        <v>0.80005514959327173</v>
      </c>
      <c r="Q376" s="732">
        <v>14507</v>
      </c>
    </row>
    <row r="377" spans="1:17" ht="14.4" customHeight="1" x14ac:dyDescent="0.3">
      <c r="A377" s="726" t="s">
        <v>1663</v>
      </c>
      <c r="B377" s="727" t="s">
        <v>1424</v>
      </c>
      <c r="C377" s="727" t="s">
        <v>1486</v>
      </c>
      <c r="D377" s="727" t="s">
        <v>1546</v>
      </c>
      <c r="E377" s="727" t="s">
        <v>1547</v>
      </c>
      <c r="F377" s="731"/>
      <c r="G377" s="731"/>
      <c r="H377" s="731"/>
      <c r="I377" s="731"/>
      <c r="J377" s="731">
        <v>1</v>
      </c>
      <c r="K377" s="731">
        <v>509</v>
      </c>
      <c r="L377" s="731">
        <v>1</v>
      </c>
      <c r="M377" s="731">
        <v>509</v>
      </c>
      <c r="N377" s="731"/>
      <c r="O377" s="731"/>
      <c r="P377" s="745"/>
      <c r="Q377" s="732"/>
    </row>
    <row r="378" spans="1:17" ht="14.4" customHeight="1" x14ac:dyDescent="0.3">
      <c r="A378" s="726" t="s">
        <v>1663</v>
      </c>
      <c r="B378" s="727" t="s">
        <v>1424</v>
      </c>
      <c r="C378" s="727" t="s">
        <v>1486</v>
      </c>
      <c r="D378" s="727" t="s">
        <v>1548</v>
      </c>
      <c r="E378" s="727" t="s">
        <v>1549</v>
      </c>
      <c r="F378" s="731"/>
      <c r="G378" s="731"/>
      <c r="H378" s="731"/>
      <c r="I378" s="731"/>
      <c r="J378" s="731">
        <v>1</v>
      </c>
      <c r="K378" s="731">
        <v>2329</v>
      </c>
      <c r="L378" s="731">
        <v>1</v>
      </c>
      <c r="M378" s="731">
        <v>2329</v>
      </c>
      <c r="N378" s="731"/>
      <c r="O378" s="731"/>
      <c r="P378" s="745"/>
      <c r="Q378" s="732"/>
    </row>
    <row r="379" spans="1:17" ht="14.4" customHeight="1" x14ac:dyDescent="0.3">
      <c r="A379" s="726" t="s">
        <v>1663</v>
      </c>
      <c r="B379" s="727" t="s">
        <v>1424</v>
      </c>
      <c r="C379" s="727" t="s">
        <v>1486</v>
      </c>
      <c r="D379" s="727" t="s">
        <v>1566</v>
      </c>
      <c r="E379" s="727" t="s">
        <v>1567</v>
      </c>
      <c r="F379" s="731"/>
      <c r="G379" s="731"/>
      <c r="H379" s="731"/>
      <c r="I379" s="731"/>
      <c r="J379" s="731">
        <v>1</v>
      </c>
      <c r="K379" s="731">
        <v>718</v>
      </c>
      <c r="L379" s="731">
        <v>1</v>
      </c>
      <c r="M379" s="731">
        <v>718</v>
      </c>
      <c r="N379" s="731"/>
      <c r="O379" s="731"/>
      <c r="P379" s="745"/>
      <c r="Q379" s="732"/>
    </row>
    <row r="380" spans="1:17" ht="14.4" customHeight="1" x14ac:dyDescent="0.3">
      <c r="A380" s="726" t="s">
        <v>1664</v>
      </c>
      <c r="B380" s="727" t="s">
        <v>1424</v>
      </c>
      <c r="C380" s="727" t="s">
        <v>1425</v>
      </c>
      <c r="D380" s="727" t="s">
        <v>1576</v>
      </c>
      <c r="E380" s="727" t="s">
        <v>708</v>
      </c>
      <c r="F380" s="731">
        <v>0.5</v>
      </c>
      <c r="G380" s="731">
        <v>885.4</v>
      </c>
      <c r="H380" s="731"/>
      <c r="I380" s="731">
        <v>1770.8</v>
      </c>
      <c r="J380" s="731"/>
      <c r="K380" s="731"/>
      <c r="L380" s="731"/>
      <c r="M380" s="731"/>
      <c r="N380" s="731">
        <v>0.8</v>
      </c>
      <c r="O380" s="731">
        <v>1455.23</v>
      </c>
      <c r="P380" s="745"/>
      <c r="Q380" s="732">
        <v>1819.0374999999999</v>
      </c>
    </row>
    <row r="381" spans="1:17" ht="14.4" customHeight="1" x14ac:dyDescent="0.3">
      <c r="A381" s="726" t="s">
        <v>1664</v>
      </c>
      <c r="B381" s="727" t="s">
        <v>1424</v>
      </c>
      <c r="C381" s="727" t="s">
        <v>1425</v>
      </c>
      <c r="D381" s="727" t="s">
        <v>1577</v>
      </c>
      <c r="E381" s="727" t="s">
        <v>706</v>
      </c>
      <c r="F381" s="731"/>
      <c r="G381" s="731"/>
      <c r="H381" s="731"/>
      <c r="I381" s="731"/>
      <c r="J381" s="731"/>
      <c r="K381" s="731"/>
      <c r="L381" s="731"/>
      <c r="M381" s="731"/>
      <c r="N381" s="731">
        <v>0.03</v>
      </c>
      <c r="O381" s="731">
        <v>22.59</v>
      </c>
      <c r="P381" s="745"/>
      <c r="Q381" s="732">
        <v>753</v>
      </c>
    </row>
    <row r="382" spans="1:17" ht="14.4" customHeight="1" x14ac:dyDescent="0.3">
      <c r="A382" s="726" t="s">
        <v>1664</v>
      </c>
      <c r="B382" s="727" t="s">
        <v>1424</v>
      </c>
      <c r="C382" s="727" t="s">
        <v>1428</v>
      </c>
      <c r="D382" s="727" t="s">
        <v>1439</v>
      </c>
      <c r="E382" s="727" t="s">
        <v>1440</v>
      </c>
      <c r="F382" s="731">
        <v>290</v>
      </c>
      <c r="G382" s="731">
        <v>1693.6</v>
      </c>
      <c r="H382" s="731">
        <v>0.2007132097877318</v>
      </c>
      <c r="I382" s="731">
        <v>5.84</v>
      </c>
      <c r="J382" s="731">
        <v>1381</v>
      </c>
      <c r="K382" s="731">
        <v>8437.91</v>
      </c>
      <c r="L382" s="731">
        <v>1</v>
      </c>
      <c r="M382" s="731">
        <v>6.11</v>
      </c>
      <c r="N382" s="731">
        <v>711</v>
      </c>
      <c r="O382" s="731">
        <v>3761.19</v>
      </c>
      <c r="P382" s="745">
        <v>0.44574900656679201</v>
      </c>
      <c r="Q382" s="732">
        <v>5.29</v>
      </c>
    </row>
    <row r="383" spans="1:17" ht="14.4" customHeight="1" x14ac:dyDescent="0.3">
      <c r="A383" s="726" t="s">
        <v>1664</v>
      </c>
      <c r="B383" s="727" t="s">
        <v>1424</v>
      </c>
      <c r="C383" s="727" t="s">
        <v>1428</v>
      </c>
      <c r="D383" s="727" t="s">
        <v>1447</v>
      </c>
      <c r="E383" s="727" t="s">
        <v>1448</v>
      </c>
      <c r="F383" s="731"/>
      <c r="G383" s="731"/>
      <c r="H383" s="731"/>
      <c r="I383" s="731"/>
      <c r="J383" s="731">
        <v>800</v>
      </c>
      <c r="K383" s="731">
        <v>15696</v>
      </c>
      <c r="L383" s="731">
        <v>1</v>
      </c>
      <c r="M383" s="731">
        <v>19.62</v>
      </c>
      <c r="N383" s="731"/>
      <c r="O383" s="731"/>
      <c r="P383" s="745"/>
      <c r="Q383" s="732"/>
    </row>
    <row r="384" spans="1:17" ht="14.4" customHeight="1" x14ac:dyDescent="0.3">
      <c r="A384" s="726" t="s">
        <v>1664</v>
      </c>
      <c r="B384" s="727" t="s">
        <v>1424</v>
      </c>
      <c r="C384" s="727" t="s">
        <v>1428</v>
      </c>
      <c r="D384" s="727" t="s">
        <v>1453</v>
      </c>
      <c r="E384" s="727" t="s">
        <v>1454</v>
      </c>
      <c r="F384" s="731">
        <v>540</v>
      </c>
      <c r="G384" s="731">
        <v>10767.6</v>
      </c>
      <c r="H384" s="731"/>
      <c r="I384" s="731">
        <v>19.940000000000001</v>
      </c>
      <c r="J384" s="731"/>
      <c r="K384" s="731"/>
      <c r="L384" s="731"/>
      <c r="M384" s="731"/>
      <c r="N384" s="731"/>
      <c r="O384" s="731"/>
      <c r="P384" s="745"/>
      <c r="Q384" s="732"/>
    </row>
    <row r="385" spans="1:17" ht="14.4" customHeight="1" x14ac:dyDescent="0.3">
      <c r="A385" s="726" t="s">
        <v>1664</v>
      </c>
      <c r="B385" s="727" t="s">
        <v>1424</v>
      </c>
      <c r="C385" s="727" t="s">
        <v>1428</v>
      </c>
      <c r="D385" s="727" t="s">
        <v>1578</v>
      </c>
      <c r="E385" s="727" t="s">
        <v>1579</v>
      </c>
      <c r="F385" s="731">
        <v>403</v>
      </c>
      <c r="G385" s="731">
        <v>13520.65</v>
      </c>
      <c r="H385" s="731"/>
      <c r="I385" s="731">
        <v>33.549999999999997</v>
      </c>
      <c r="J385" s="731"/>
      <c r="K385" s="731"/>
      <c r="L385" s="731"/>
      <c r="M385" s="731"/>
      <c r="N385" s="731">
        <v>354</v>
      </c>
      <c r="O385" s="731">
        <v>11982.900000000001</v>
      </c>
      <c r="P385" s="745"/>
      <c r="Q385" s="732">
        <v>33.85</v>
      </c>
    </row>
    <row r="386" spans="1:17" ht="14.4" customHeight="1" x14ac:dyDescent="0.3">
      <c r="A386" s="726" t="s">
        <v>1664</v>
      </c>
      <c r="B386" s="727" t="s">
        <v>1424</v>
      </c>
      <c r="C386" s="727" t="s">
        <v>1584</v>
      </c>
      <c r="D386" s="727" t="s">
        <v>1585</v>
      </c>
      <c r="E386" s="727" t="s">
        <v>1586</v>
      </c>
      <c r="F386" s="731">
        <v>1</v>
      </c>
      <c r="G386" s="731">
        <v>884.32</v>
      </c>
      <c r="H386" s="731"/>
      <c r="I386" s="731">
        <v>884.32</v>
      </c>
      <c r="J386" s="731"/>
      <c r="K386" s="731"/>
      <c r="L386" s="731"/>
      <c r="M386" s="731"/>
      <c r="N386" s="731"/>
      <c r="O386" s="731"/>
      <c r="P386" s="745"/>
      <c r="Q386" s="732"/>
    </row>
    <row r="387" spans="1:17" ht="14.4" customHeight="1" x14ac:dyDescent="0.3">
      <c r="A387" s="726" t="s">
        <v>1664</v>
      </c>
      <c r="B387" s="727" t="s">
        <v>1424</v>
      </c>
      <c r="C387" s="727" t="s">
        <v>1486</v>
      </c>
      <c r="D387" s="727" t="s">
        <v>1489</v>
      </c>
      <c r="E387" s="727" t="s">
        <v>1490</v>
      </c>
      <c r="F387" s="731"/>
      <c r="G387" s="731"/>
      <c r="H387" s="731"/>
      <c r="I387" s="731"/>
      <c r="J387" s="731"/>
      <c r="K387" s="731"/>
      <c r="L387" s="731"/>
      <c r="M387" s="731"/>
      <c r="N387" s="731">
        <v>1</v>
      </c>
      <c r="O387" s="731">
        <v>444</v>
      </c>
      <c r="P387" s="745"/>
      <c r="Q387" s="732">
        <v>444</v>
      </c>
    </row>
    <row r="388" spans="1:17" ht="14.4" customHeight="1" x14ac:dyDescent="0.3">
      <c r="A388" s="726" t="s">
        <v>1664</v>
      </c>
      <c r="B388" s="727" t="s">
        <v>1424</v>
      </c>
      <c r="C388" s="727" t="s">
        <v>1486</v>
      </c>
      <c r="D388" s="727" t="s">
        <v>1491</v>
      </c>
      <c r="E388" s="727" t="s">
        <v>1492</v>
      </c>
      <c r="F388" s="731">
        <v>1</v>
      </c>
      <c r="G388" s="731">
        <v>165</v>
      </c>
      <c r="H388" s="731"/>
      <c r="I388" s="731">
        <v>165</v>
      </c>
      <c r="J388" s="731"/>
      <c r="K388" s="731"/>
      <c r="L388" s="731"/>
      <c r="M388" s="731"/>
      <c r="N388" s="731"/>
      <c r="O388" s="731"/>
      <c r="P388" s="745"/>
      <c r="Q388" s="732"/>
    </row>
    <row r="389" spans="1:17" ht="14.4" customHeight="1" x14ac:dyDescent="0.3">
      <c r="A389" s="726" t="s">
        <v>1664</v>
      </c>
      <c r="B389" s="727" t="s">
        <v>1424</v>
      </c>
      <c r="C389" s="727" t="s">
        <v>1486</v>
      </c>
      <c r="D389" s="727" t="s">
        <v>1522</v>
      </c>
      <c r="E389" s="727" t="s">
        <v>1523</v>
      </c>
      <c r="F389" s="731"/>
      <c r="G389" s="731"/>
      <c r="H389" s="731"/>
      <c r="I389" s="731"/>
      <c r="J389" s="731">
        <v>1</v>
      </c>
      <c r="K389" s="731">
        <v>2637</v>
      </c>
      <c r="L389" s="731">
        <v>1</v>
      </c>
      <c r="M389" s="731">
        <v>2637</v>
      </c>
      <c r="N389" s="731"/>
      <c r="O389" s="731"/>
      <c r="P389" s="745"/>
      <c r="Q389" s="732"/>
    </row>
    <row r="390" spans="1:17" ht="14.4" customHeight="1" x14ac:dyDescent="0.3">
      <c r="A390" s="726" t="s">
        <v>1664</v>
      </c>
      <c r="B390" s="727" t="s">
        <v>1424</v>
      </c>
      <c r="C390" s="727" t="s">
        <v>1486</v>
      </c>
      <c r="D390" s="727" t="s">
        <v>1524</v>
      </c>
      <c r="E390" s="727" t="s">
        <v>1525</v>
      </c>
      <c r="F390" s="731">
        <v>2</v>
      </c>
      <c r="G390" s="731">
        <v>3524</v>
      </c>
      <c r="H390" s="731">
        <v>0.64365296803652972</v>
      </c>
      <c r="I390" s="731">
        <v>1762</v>
      </c>
      <c r="J390" s="731">
        <v>3</v>
      </c>
      <c r="K390" s="731">
        <v>5475</v>
      </c>
      <c r="L390" s="731">
        <v>1</v>
      </c>
      <c r="M390" s="731">
        <v>1825</v>
      </c>
      <c r="N390" s="731">
        <v>2</v>
      </c>
      <c r="O390" s="731">
        <v>3650</v>
      </c>
      <c r="P390" s="745">
        <v>0.66666666666666663</v>
      </c>
      <c r="Q390" s="732">
        <v>1825</v>
      </c>
    </row>
    <row r="391" spans="1:17" ht="14.4" customHeight="1" x14ac:dyDescent="0.3">
      <c r="A391" s="726" t="s">
        <v>1664</v>
      </c>
      <c r="B391" s="727" t="s">
        <v>1424</v>
      </c>
      <c r="C391" s="727" t="s">
        <v>1486</v>
      </c>
      <c r="D391" s="727" t="s">
        <v>1526</v>
      </c>
      <c r="E391" s="727" t="s">
        <v>1527</v>
      </c>
      <c r="F391" s="731">
        <v>1</v>
      </c>
      <c r="G391" s="731">
        <v>413</v>
      </c>
      <c r="H391" s="731">
        <v>0.96270396270396275</v>
      </c>
      <c r="I391" s="731">
        <v>413</v>
      </c>
      <c r="J391" s="731">
        <v>1</v>
      </c>
      <c r="K391" s="731">
        <v>429</v>
      </c>
      <c r="L391" s="731">
        <v>1</v>
      </c>
      <c r="M391" s="731">
        <v>429</v>
      </c>
      <c r="N391" s="731">
        <v>2</v>
      </c>
      <c r="O391" s="731">
        <v>858</v>
      </c>
      <c r="P391" s="745">
        <v>2</v>
      </c>
      <c r="Q391" s="732">
        <v>429</v>
      </c>
    </row>
    <row r="392" spans="1:17" ht="14.4" customHeight="1" x14ac:dyDescent="0.3">
      <c r="A392" s="726" t="s">
        <v>1664</v>
      </c>
      <c r="B392" s="727" t="s">
        <v>1424</v>
      </c>
      <c r="C392" s="727" t="s">
        <v>1486</v>
      </c>
      <c r="D392" s="727" t="s">
        <v>1589</v>
      </c>
      <c r="E392" s="727" t="s">
        <v>1590</v>
      </c>
      <c r="F392" s="731">
        <v>1</v>
      </c>
      <c r="G392" s="731">
        <v>14340</v>
      </c>
      <c r="H392" s="731"/>
      <c r="I392" s="731">
        <v>14340</v>
      </c>
      <c r="J392" s="731"/>
      <c r="K392" s="731"/>
      <c r="L392" s="731"/>
      <c r="M392" s="731"/>
      <c r="N392" s="731">
        <v>2</v>
      </c>
      <c r="O392" s="731">
        <v>29014</v>
      </c>
      <c r="P392" s="745"/>
      <c r="Q392" s="732">
        <v>14507</v>
      </c>
    </row>
    <row r="393" spans="1:17" ht="14.4" customHeight="1" x14ac:dyDescent="0.3">
      <c r="A393" s="726" t="s">
        <v>1664</v>
      </c>
      <c r="B393" s="727" t="s">
        <v>1424</v>
      </c>
      <c r="C393" s="727" t="s">
        <v>1486</v>
      </c>
      <c r="D393" s="727" t="s">
        <v>1536</v>
      </c>
      <c r="E393" s="727" t="s">
        <v>1537</v>
      </c>
      <c r="F393" s="731"/>
      <c r="G393" s="731"/>
      <c r="H393" s="731"/>
      <c r="I393" s="731"/>
      <c r="J393" s="731">
        <v>1</v>
      </c>
      <c r="K393" s="731">
        <v>609</v>
      </c>
      <c r="L393" s="731">
        <v>1</v>
      </c>
      <c r="M393" s="731">
        <v>609</v>
      </c>
      <c r="N393" s="731"/>
      <c r="O393" s="731"/>
      <c r="P393" s="745"/>
      <c r="Q393" s="732"/>
    </row>
    <row r="394" spans="1:17" ht="14.4" customHeight="1" x14ac:dyDescent="0.3">
      <c r="A394" s="726" t="s">
        <v>1664</v>
      </c>
      <c r="B394" s="727" t="s">
        <v>1424</v>
      </c>
      <c r="C394" s="727" t="s">
        <v>1486</v>
      </c>
      <c r="D394" s="727" t="s">
        <v>1548</v>
      </c>
      <c r="E394" s="727" t="s">
        <v>1549</v>
      </c>
      <c r="F394" s="731">
        <v>1</v>
      </c>
      <c r="G394" s="731">
        <v>2258</v>
      </c>
      <c r="H394" s="731"/>
      <c r="I394" s="731">
        <v>2258</v>
      </c>
      <c r="J394" s="731"/>
      <c r="K394" s="731"/>
      <c r="L394" s="731"/>
      <c r="M394" s="731"/>
      <c r="N394" s="731"/>
      <c r="O394" s="731"/>
      <c r="P394" s="745"/>
      <c r="Q394" s="732"/>
    </row>
    <row r="395" spans="1:17" ht="14.4" customHeight="1" x14ac:dyDescent="0.3">
      <c r="A395" s="726" t="s">
        <v>1664</v>
      </c>
      <c r="B395" s="727" t="s">
        <v>1424</v>
      </c>
      <c r="C395" s="727" t="s">
        <v>1486</v>
      </c>
      <c r="D395" s="727" t="s">
        <v>1566</v>
      </c>
      <c r="E395" s="727" t="s">
        <v>1567</v>
      </c>
      <c r="F395" s="731"/>
      <c r="G395" s="731"/>
      <c r="H395" s="731"/>
      <c r="I395" s="731"/>
      <c r="J395" s="731">
        <v>1</v>
      </c>
      <c r="K395" s="731">
        <v>718</v>
      </c>
      <c r="L395" s="731">
        <v>1</v>
      </c>
      <c r="M395" s="731">
        <v>718</v>
      </c>
      <c r="N395" s="731"/>
      <c r="O395" s="731"/>
      <c r="P395" s="745"/>
      <c r="Q395" s="732"/>
    </row>
    <row r="396" spans="1:17" ht="14.4" customHeight="1" x14ac:dyDescent="0.3">
      <c r="A396" s="726" t="s">
        <v>1665</v>
      </c>
      <c r="B396" s="727" t="s">
        <v>1424</v>
      </c>
      <c r="C396" s="727" t="s">
        <v>1425</v>
      </c>
      <c r="D396" s="727" t="s">
        <v>1572</v>
      </c>
      <c r="E396" s="727" t="s">
        <v>704</v>
      </c>
      <c r="F396" s="731">
        <v>0.5</v>
      </c>
      <c r="G396" s="731">
        <v>951.34</v>
      </c>
      <c r="H396" s="731"/>
      <c r="I396" s="731">
        <v>1902.68</v>
      </c>
      <c r="J396" s="731"/>
      <c r="K396" s="731"/>
      <c r="L396" s="731"/>
      <c r="M396" s="731"/>
      <c r="N396" s="731">
        <v>0.85</v>
      </c>
      <c r="O396" s="731">
        <v>1708.19</v>
      </c>
      <c r="P396" s="745"/>
      <c r="Q396" s="732">
        <v>2009.6352941176472</v>
      </c>
    </row>
    <row r="397" spans="1:17" ht="14.4" customHeight="1" x14ac:dyDescent="0.3">
      <c r="A397" s="726" t="s">
        <v>1665</v>
      </c>
      <c r="B397" s="727" t="s">
        <v>1424</v>
      </c>
      <c r="C397" s="727" t="s">
        <v>1425</v>
      </c>
      <c r="D397" s="727" t="s">
        <v>1576</v>
      </c>
      <c r="E397" s="727" t="s">
        <v>708</v>
      </c>
      <c r="F397" s="731">
        <v>0.5</v>
      </c>
      <c r="G397" s="731">
        <v>885.4</v>
      </c>
      <c r="H397" s="731"/>
      <c r="I397" s="731">
        <v>1770.8</v>
      </c>
      <c r="J397" s="731"/>
      <c r="K397" s="731"/>
      <c r="L397" s="731"/>
      <c r="M397" s="731"/>
      <c r="N397" s="731">
        <v>0.85</v>
      </c>
      <c r="O397" s="731">
        <v>1546.1799999999998</v>
      </c>
      <c r="P397" s="745"/>
      <c r="Q397" s="732">
        <v>1819.035294117647</v>
      </c>
    </row>
    <row r="398" spans="1:17" ht="14.4" customHeight="1" x14ac:dyDescent="0.3">
      <c r="A398" s="726" t="s">
        <v>1665</v>
      </c>
      <c r="B398" s="727" t="s">
        <v>1424</v>
      </c>
      <c r="C398" s="727" t="s">
        <v>1425</v>
      </c>
      <c r="D398" s="727" t="s">
        <v>1577</v>
      </c>
      <c r="E398" s="727" t="s">
        <v>706</v>
      </c>
      <c r="F398" s="731"/>
      <c r="G398" s="731"/>
      <c r="H398" s="731"/>
      <c r="I398" s="731"/>
      <c r="J398" s="731"/>
      <c r="K398" s="731"/>
      <c r="L398" s="731"/>
      <c r="M398" s="731"/>
      <c r="N398" s="731">
        <v>0.1</v>
      </c>
      <c r="O398" s="731">
        <v>90.38</v>
      </c>
      <c r="P398" s="745"/>
      <c r="Q398" s="732">
        <v>903.8</v>
      </c>
    </row>
    <row r="399" spans="1:17" ht="14.4" customHeight="1" x14ac:dyDescent="0.3">
      <c r="A399" s="726" t="s">
        <v>1665</v>
      </c>
      <c r="B399" s="727" t="s">
        <v>1424</v>
      </c>
      <c r="C399" s="727" t="s">
        <v>1428</v>
      </c>
      <c r="D399" s="727" t="s">
        <v>1431</v>
      </c>
      <c r="E399" s="727" t="s">
        <v>1432</v>
      </c>
      <c r="F399" s="731">
        <v>200</v>
      </c>
      <c r="G399" s="731">
        <v>422</v>
      </c>
      <c r="H399" s="731"/>
      <c r="I399" s="731">
        <v>2.11</v>
      </c>
      <c r="J399" s="731"/>
      <c r="K399" s="731"/>
      <c r="L399" s="731"/>
      <c r="M399" s="731"/>
      <c r="N399" s="731"/>
      <c r="O399" s="731"/>
      <c r="P399" s="745"/>
      <c r="Q399" s="732"/>
    </row>
    <row r="400" spans="1:17" ht="14.4" customHeight="1" x14ac:dyDescent="0.3">
      <c r="A400" s="726" t="s">
        <v>1665</v>
      </c>
      <c r="B400" s="727" t="s">
        <v>1424</v>
      </c>
      <c r="C400" s="727" t="s">
        <v>1428</v>
      </c>
      <c r="D400" s="727" t="s">
        <v>1433</v>
      </c>
      <c r="E400" s="727" t="s">
        <v>1434</v>
      </c>
      <c r="F400" s="731">
        <v>150</v>
      </c>
      <c r="G400" s="731">
        <v>798</v>
      </c>
      <c r="H400" s="731">
        <v>0.31666666666666665</v>
      </c>
      <c r="I400" s="731">
        <v>5.32</v>
      </c>
      <c r="J400" s="731">
        <v>480</v>
      </c>
      <c r="K400" s="731">
        <v>2520</v>
      </c>
      <c r="L400" s="731">
        <v>1</v>
      </c>
      <c r="M400" s="731">
        <v>5.25</v>
      </c>
      <c r="N400" s="731">
        <v>540</v>
      </c>
      <c r="O400" s="731">
        <v>3866.3999999999996</v>
      </c>
      <c r="P400" s="745">
        <v>1.534285714285714</v>
      </c>
      <c r="Q400" s="732">
        <v>7.1599999999999993</v>
      </c>
    </row>
    <row r="401" spans="1:17" ht="14.4" customHeight="1" x14ac:dyDescent="0.3">
      <c r="A401" s="726" t="s">
        <v>1665</v>
      </c>
      <c r="B401" s="727" t="s">
        <v>1424</v>
      </c>
      <c r="C401" s="727" t="s">
        <v>1428</v>
      </c>
      <c r="D401" s="727" t="s">
        <v>1439</v>
      </c>
      <c r="E401" s="727" t="s">
        <v>1440</v>
      </c>
      <c r="F401" s="731">
        <v>2182</v>
      </c>
      <c r="G401" s="731">
        <v>12742.880000000003</v>
      </c>
      <c r="H401" s="731">
        <v>6.436968337677559</v>
      </c>
      <c r="I401" s="731">
        <v>5.8400000000000016</v>
      </c>
      <c r="J401" s="731">
        <v>324</v>
      </c>
      <c r="K401" s="731">
        <v>1979.64</v>
      </c>
      <c r="L401" s="731">
        <v>1</v>
      </c>
      <c r="M401" s="731">
        <v>6.11</v>
      </c>
      <c r="N401" s="731"/>
      <c r="O401" s="731"/>
      <c r="P401" s="745"/>
      <c r="Q401" s="732"/>
    </row>
    <row r="402" spans="1:17" ht="14.4" customHeight="1" x14ac:dyDescent="0.3">
      <c r="A402" s="726" t="s">
        <v>1665</v>
      </c>
      <c r="B402" s="727" t="s">
        <v>1424</v>
      </c>
      <c r="C402" s="727" t="s">
        <v>1428</v>
      </c>
      <c r="D402" s="727" t="s">
        <v>1453</v>
      </c>
      <c r="E402" s="727" t="s">
        <v>1454</v>
      </c>
      <c r="F402" s="731">
        <v>520</v>
      </c>
      <c r="G402" s="731">
        <v>10368.799999999999</v>
      </c>
      <c r="H402" s="731">
        <v>1.0505050505050506</v>
      </c>
      <c r="I402" s="731">
        <v>19.939999999999998</v>
      </c>
      <c r="J402" s="731">
        <v>495</v>
      </c>
      <c r="K402" s="731">
        <v>9870.2999999999993</v>
      </c>
      <c r="L402" s="731">
        <v>1</v>
      </c>
      <c r="M402" s="731">
        <v>19.939999999999998</v>
      </c>
      <c r="N402" s="731"/>
      <c r="O402" s="731"/>
      <c r="P402" s="745"/>
      <c r="Q402" s="732"/>
    </row>
    <row r="403" spans="1:17" ht="14.4" customHeight="1" x14ac:dyDescent="0.3">
      <c r="A403" s="726" t="s">
        <v>1665</v>
      </c>
      <c r="B403" s="727" t="s">
        <v>1424</v>
      </c>
      <c r="C403" s="727" t="s">
        <v>1428</v>
      </c>
      <c r="D403" s="727" t="s">
        <v>1459</v>
      </c>
      <c r="E403" s="727" t="s">
        <v>1460</v>
      </c>
      <c r="F403" s="731">
        <v>1</v>
      </c>
      <c r="G403" s="731">
        <v>2193.58</v>
      </c>
      <c r="H403" s="731">
        <v>0.337930312021469</v>
      </c>
      <c r="I403" s="731">
        <v>2193.58</v>
      </c>
      <c r="J403" s="731">
        <v>3</v>
      </c>
      <c r="K403" s="731">
        <v>6491.2199999999993</v>
      </c>
      <c r="L403" s="731">
        <v>1</v>
      </c>
      <c r="M403" s="731">
        <v>2163.7399999999998</v>
      </c>
      <c r="N403" s="731">
        <v>2</v>
      </c>
      <c r="O403" s="731">
        <v>3973.3</v>
      </c>
      <c r="P403" s="745">
        <v>0.61210373396680451</v>
      </c>
      <c r="Q403" s="732">
        <v>1986.65</v>
      </c>
    </row>
    <row r="404" spans="1:17" ht="14.4" customHeight="1" x14ac:dyDescent="0.3">
      <c r="A404" s="726" t="s">
        <v>1665</v>
      </c>
      <c r="B404" s="727" t="s">
        <v>1424</v>
      </c>
      <c r="C404" s="727" t="s">
        <v>1428</v>
      </c>
      <c r="D404" s="727" t="s">
        <v>1463</v>
      </c>
      <c r="E404" s="727" t="s">
        <v>1464</v>
      </c>
      <c r="F404" s="731"/>
      <c r="G404" s="731"/>
      <c r="H404" s="731"/>
      <c r="I404" s="731"/>
      <c r="J404" s="731">
        <v>596</v>
      </c>
      <c r="K404" s="731">
        <v>2473.4</v>
      </c>
      <c r="L404" s="731">
        <v>1</v>
      </c>
      <c r="M404" s="731">
        <v>4.1500000000000004</v>
      </c>
      <c r="N404" s="731">
        <v>1572</v>
      </c>
      <c r="O404" s="731">
        <v>5926.4400000000005</v>
      </c>
      <c r="P404" s="745">
        <v>2.3960701867874183</v>
      </c>
      <c r="Q404" s="732">
        <v>3.7700000000000005</v>
      </c>
    </row>
    <row r="405" spans="1:17" ht="14.4" customHeight="1" x14ac:dyDescent="0.3">
      <c r="A405" s="726" t="s">
        <v>1665</v>
      </c>
      <c r="B405" s="727" t="s">
        <v>1424</v>
      </c>
      <c r="C405" s="727" t="s">
        <v>1428</v>
      </c>
      <c r="D405" s="727" t="s">
        <v>1578</v>
      </c>
      <c r="E405" s="727" t="s">
        <v>1579</v>
      </c>
      <c r="F405" s="731">
        <v>875</v>
      </c>
      <c r="G405" s="731">
        <v>29356.25</v>
      </c>
      <c r="H405" s="731"/>
      <c r="I405" s="731">
        <v>33.549999999999997</v>
      </c>
      <c r="J405" s="731"/>
      <c r="K405" s="731"/>
      <c r="L405" s="731"/>
      <c r="M405" s="731"/>
      <c r="N405" s="731">
        <v>689</v>
      </c>
      <c r="O405" s="731">
        <v>23084.440000000002</v>
      </c>
      <c r="P405" s="745"/>
      <c r="Q405" s="732">
        <v>33.504267053701021</v>
      </c>
    </row>
    <row r="406" spans="1:17" ht="14.4" customHeight="1" x14ac:dyDescent="0.3">
      <c r="A406" s="726" t="s">
        <v>1665</v>
      </c>
      <c r="B406" s="727" t="s">
        <v>1424</v>
      </c>
      <c r="C406" s="727" t="s">
        <v>1428</v>
      </c>
      <c r="D406" s="727" t="s">
        <v>1580</v>
      </c>
      <c r="E406" s="727" t="s">
        <v>1581</v>
      </c>
      <c r="F406" s="731"/>
      <c r="G406" s="731"/>
      <c r="H406" s="731"/>
      <c r="I406" s="731"/>
      <c r="J406" s="731"/>
      <c r="K406" s="731"/>
      <c r="L406" s="731"/>
      <c r="M406" s="731"/>
      <c r="N406" s="731">
        <v>1</v>
      </c>
      <c r="O406" s="731">
        <v>57.78</v>
      </c>
      <c r="P406" s="745"/>
      <c r="Q406" s="732">
        <v>57.78</v>
      </c>
    </row>
    <row r="407" spans="1:17" ht="14.4" customHeight="1" x14ac:dyDescent="0.3">
      <c r="A407" s="726" t="s">
        <v>1665</v>
      </c>
      <c r="B407" s="727" t="s">
        <v>1424</v>
      </c>
      <c r="C407" s="727" t="s">
        <v>1584</v>
      </c>
      <c r="D407" s="727" t="s">
        <v>1585</v>
      </c>
      <c r="E407" s="727" t="s">
        <v>1586</v>
      </c>
      <c r="F407" s="731">
        <v>2</v>
      </c>
      <c r="G407" s="731">
        <v>1768.64</v>
      </c>
      <c r="H407" s="731"/>
      <c r="I407" s="731">
        <v>884.32</v>
      </c>
      <c r="J407" s="731"/>
      <c r="K407" s="731"/>
      <c r="L407" s="731"/>
      <c r="M407" s="731"/>
      <c r="N407" s="731"/>
      <c r="O407" s="731"/>
      <c r="P407" s="745"/>
      <c r="Q407" s="732"/>
    </row>
    <row r="408" spans="1:17" ht="14.4" customHeight="1" x14ac:dyDescent="0.3">
      <c r="A408" s="726" t="s">
        <v>1665</v>
      </c>
      <c r="B408" s="727" t="s">
        <v>1424</v>
      </c>
      <c r="C408" s="727" t="s">
        <v>1486</v>
      </c>
      <c r="D408" s="727" t="s">
        <v>1487</v>
      </c>
      <c r="E408" s="727" t="s">
        <v>1488</v>
      </c>
      <c r="F408" s="731">
        <v>2</v>
      </c>
      <c r="G408" s="731">
        <v>70</v>
      </c>
      <c r="H408" s="731"/>
      <c r="I408" s="731">
        <v>35</v>
      </c>
      <c r="J408" s="731"/>
      <c r="K408" s="731"/>
      <c r="L408" s="731"/>
      <c r="M408" s="731"/>
      <c r="N408" s="731"/>
      <c r="O408" s="731"/>
      <c r="P408" s="745"/>
      <c r="Q408" s="732"/>
    </row>
    <row r="409" spans="1:17" ht="14.4" customHeight="1" x14ac:dyDescent="0.3">
      <c r="A409" s="726" t="s">
        <v>1665</v>
      </c>
      <c r="B409" s="727" t="s">
        <v>1424</v>
      </c>
      <c r="C409" s="727" t="s">
        <v>1486</v>
      </c>
      <c r="D409" s="727" t="s">
        <v>1500</v>
      </c>
      <c r="E409" s="727" t="s">
        <v>1501</v>
      </c>
      <c r="F409" s="731">
        <v>2</v>
      </c>
      <c r="G409" s="731">
        <v>3950</v>
      </c>
      <c r="H409" s="731"/>
      <c r="I409" s="731">
        <v>1975</v>
      </c>
      <c r="J409" s="731"/>
      <c r="K409" s="731"/>
      <c r="L409" s="731"/>
      <c r="M409" s="731"/>
      <c r="N409" s="731"/>
      <c r="O409" s="731"/>
      <c r="P409" s="745"/>
      <c r="Q409" s="732"/>
    </row>
    <row r="410" spans="1:17" ht="14.4" customHeight="1" x14ac:dyDescent="0.3">
      <c r="A410" s="726" t="s">
        <v>1665</v>
      </c>
      <c r="B410" s="727" t="s">
        <v>1424</v>
      </c>
      <c r="C410" s="727" t="s">
        <v>1486</v>
      </c>
      <c r="D410" s="727" t="s">
        <v>1514</v>
      </c>
      <c r="E410" s="727" t="s">
        <v>1515</v>
      </c>
      <c r="F410" s="731"/>
      <c r="G410" s="731"/>
      <c r="H410" s="731"/>
      <c r="I410" s="731"/>
      <c r="J410" s="731">
        <v>1</v>
      </c>
      <c r="K410" s="731">
        <v>1213</v>
      </c>
      <c r="L410" s="731">
        <v>1</v>
      </c>
      <c r="M410" s="731">
        <v>1213</v>
      </c>
      <c r="N410" s="731">
        <v>1</v>
      </c>
      <c r="O410" s="731">
        <v>1213</v>
      </c>
      <c r="P410" s="745">
        <v>1</v>
      </c>
      <c r="Q410" s="732">
        <v>1213</v>
      </c>
    </row>
    <row r="411" spans="1:17" ht="14.4" customHeight="1" x14ac:dyDescent="0.3">
      <c r="A411" s="726" t="s">
        <v>1665</v>
      </c>
      <c r="B411" s="727" t="s">
        <v>1424</v>
      </c>
      <c r="C411" s="727" t="s">
        <v>1486</v>
      </c>
      <c r="D411" s="727" t="s">
        <v>1518</v>
      </c>
      <c r="E411" s="727" t="s">
        <v>1519</v>
      </c>
      <c r="F411" s="731">
        <v>1</v>
      </c>
      <c r="G411" s="731">
        <v>658</v>
      </c>
      <c r="H411" s="731">
        <v>0.3220753793441018</v>
      </c>
      <c r="I411" s="731">
        <v>658</v>
      </c>
      <c r="J411" s="731">
        <v>3</v>
      </c>
      <c r="K411" s="731">
        <v>2043</v>
      </c>
      <c r="L411" s="731">
        <v>1</v>
      </c>
      <c r="M411" s="731">
        <v>681</v>
      </c>
      <c r="N411" s="731">
        <v>2</v>
      </c>
      <c r="O411" s="731">
        <v>1364</v>
      </c>
      <c r="P411" s="745">
        <v>0.66764561918746945</v>
      </c>
      <c r="Q411" s="732">
        <v>682</v>
      </c>
    </row>
    <row r="412" spans="1:17" ht="14.4" customHeight="1" x14ac:dyDescent="0.3">
      <c r="A412" s="726" t="s">
        <v>1665</v>
      </c>
      <c r="B412" s="727" t="s">
        <v>1424</v>
      </c>
      <c r="C412" s="727" t="s">
        <v>1486</v>
      </c>
      <c r="D412" s="727" t="s">
        <v>1524</v>
      </c>
      <c r="E412" s="727" t="s">
        <v>1525</v>
      </c>
      <c r="F412" s="731">
        <v>5</v>
      </c>
      <c r="G412" s="731">
        <v>8810</v>
      </c>
      <c r="H412" s="731">
        <v>1.2068493150684931</v>
      </c>
      <c r="I412" s="731">
        <v>1762</v>
      </c>
      <c r="J412" s="731">
        <v>4</v>
      </c>
      <c r="K412" s="731">
        <v>7300</v>
      </c>
      <c r="L412" s="731">
        <v>1</v>
      </c>
      <c r="M412" s="731">
        <v>1825</v>
      </c>
      <c r="N412" s="731">
        <v>7</v>
      </c>
      <c r="O412" s="731">
        <v>12775</v>
      </c>
      <c r="P412" s="745">
        <v>1.75</v>
      </c>
      <c r="Q412" s="732">
        <v>1825</v>
      </c>
    </row>
    <row r="413" spans="1:17" ht="14.4" customHeight="1" x14ac:dyDescent="0.3">
      <c r="A413" s="726" t="s">
        <v>1665</v>
      </c>
      <c r="B413" s="727" t="s">
        <v>1424</v>
      </c>
      <c r="C413" s="727" t="s">
        <v>1486</v>
      </c>
      <c r="D413" s="727" t="s">
        <v>1526</v>
      </c>
      <c r="E413" s="727" t="s">
        <v>1527</v>
      </c>
      <c r="F413" s="731">
        <v>2</v>
      </c>
      <c r="G413" s="731">
        <v>826</v>
      </c>
      <c r="H413" s="731">
        <v>1.9254079254079255</v>
      </c>
      <c r="I413" s="731">
        <v>413</v>
      </c>
      <c r="J413" s="731">
        <v>1</v>
      </c>
      <c r="K413" s="731">
        <v>429</v>
      </c>
      <c r="L413" s="731">
        <v>1</v>
      </c>
      <c r="M413" s="731">
        <v>429</v>
      </c>
      <c r="N413" s="731"/>
      <c r="O413" s="731"/>
      <c r="P413" s="745"/>
      <c r="Q413" s="732"/>
    </row>
    <row r="414" spans="1:17" ht="14.4" customHeight="1" x14ac:dyDescent="0.3">
      <c r="A414" s="726" t="s">
        <v>1665</v>
      </c>
      <c r="B414" s="727" t="s">
        <v>1424</v>
      </c>
      <c r="C414" s="727" t="s">
        <v>1486</v>
      </c>
      <c r="D414" s="727" t="s">
        <v>1589</v>
      </c>
      <c r="E414" s="727" t="s">
        <v>1590</v>
      </c>
      <c r="F414" s="731">
        <v>2</v>
      </c>
      <c r="G414" s="731">
        <v>28680</v>
      </c>
      <c r="H414" s="731"/>
      <c r="I414" s="731">
        <v>14340</v>
      </c>
      <c r="J414" s="731"/>
      <c r="K414" s="731"/>
      <c r="L414" s="731"/>
      <c r="M414" s="731"/>
      <c r="N414" s="731">
        <v>4</v>
      </c>
      <c r="O414" s="731">
        <v>58028</v>
      </c>
      <c r="P414" s="745"/>
      <c r="Q414" s="732">
        <v>14507</v>
      </c>
    </row>
    <row r="415" spans="1:17" ht="14.4" customHeight="1" x14ac:dyDescent="0.3">
      <c r="A415" s="726" t="s">
        <v>1665</v>
      </c>
      <c r="B415" s="727" t="s">
        <v>1424</v>
      </c>
      <c r="C415" s="727" t="s">
        <v>1486</v>
      </c>
      <c r="D415" s="727" t="s">
        <v>1544</v>
      </c>
      <c r="E415" s="727" t="s">
        <v>1545</v>
      </c>
      <c r="F415" s="731"/>
      <c r="G415" s="731"/>
      <c r="H415" s="731"/>
      <c r="I415" s="731"/>
      <c r="J415" s="731">
        <v>1</v>
      </c>
      <c r="K415" s="731">
        <v>1342</v>
      </c>
      <c r="L415" s="731">
        <v>1</v>
      </c>
      <c r="M415" s="731">
        <v>1342</v>
      </c>
      <c r="N415" s="731">
        <v>2</v>
      </c>
      <c r="O415" s="731">
        <v>2684</v>
      </c>
      <c r="P415" s="745">
        <v>2</v>
      </c>
      <c r="Q415" s="732">
        <v>1342</v>
      </c>
    </row>
    <row r="416" spans="1:17" ht="14.4" customHeight="1" x14ac:dyDescent="0.3">
      <c r="A416" s="726" t="s">
        <v>1665</v>
      </c>
      <c r="B416" s="727" t="s">
        <v>1424</v>
      </c>
      <c r="C416" s="727" t="s">
        <v>1486</v>
      </c>
      <c r="D416" s="727" t="s">
        <v>1546</v>
      </c>
      <c r="E416" s="727" t="s">
        <v>1547</v>
      </c>
      <c r="F416" s="731">
        <v>1</v>
      </c>
      <c r="G416" s="731">
        <v>490</v>
      </c>
      <c r="H416" s="731">
        <v>0.32089063523248201</v>
      </c>
      <c r="I416" s="731">
        <v>490</v>
      </c>
      <c r="J416" s="731">
        <v>3</v>
      </c>
      <c r="K416" s="731">
        <v>1527</v>
      </c>
      <c r="L416" s="731">
        <v>1</v>
      </c>
      <c r="M416" s="731">
        <v>509</v>
      </c>
      <c r="N416" s="731">
        <v>3</v>
      </c>
      <c r="O416" s="731">
        <v>1527</v>
      </c>
      <c r="P416" s="745">
        <v>1</v>
      </c>
      <c r="Q416" s="732">
        <v>509</v>
      </c>
    </row>
    <row r="417" spans="1:17" ht="14.4" customHeight="1" x14ac:dyDescent="0.3">
      <c r="A417" s="726" t="s">
        <v>1665</v>
      </c>
      <c r="B417" s="727" t="s">
        <v>1424</v>
      </c>
      <c r="C417" s="727" t="s">
        <v>1486</v>
      </c>
      <c r="D417" s="727" t="s">
        <v>1548</v>
      </c>
      <c r="E417" s="727" t="s">
        <v>1549</v>
      </c>
      <c r="F417" s="731">
        <v>1</v>
      </c>
      <c r="G417" s="731">
        <v>2258</v>
      </c>
      <c r="H417" s="731">
        <v>0.9695148132245599</v>
      </c>
      <c r="I417" s="731">
        <v>2258</v>
      </c>
      <c r="J417" s="731">
        <v>1</v>
      </c>
      <c r="K417" s="731">
        <v>2329</v>
      </c>
      <c r="L417" s="731">
        <v>1</v>
      </c>
      <c r="M417" s="731">
        <v>2329</v>
      </c>
      <c r="N417" s="731"/>
      <c r="O417" s="731"/>
      <c r="P417" s="745"/>
      <c r="Q417" s="732"/>
    </row>
    <row r="418" spans="1:17" ht="14.4" customHeight="1" x14ac:dyDescent="0.3">
      <c r="A418" s="726" t="s">
        <v>1665</v>
      </c>
      <c r="B418" s="727" t="s">
        <v>1424</v>
      </c>
      <c r="C418" s="727" t="s">
        <v>1486</v>
      </c>
      <c r="D418" s="727" t="s">
        <v>1566</v>
      </c>
      <c r="E418" s="727" t="s">
        <v>1567</v>
      </c>
      <c r="F418" s="731"/>
      <c r="G418" s="731"/>
      <c r="H418" s="731"/>
      <c r="I418" s="731"/>
      <c r="J418" s="731">
        <v>1</v>
      </c>
      <c r="K418" s="731">
        <v>718</v>
      </c>
      <c r="L418" s="731">
        <v>1</v>
      </c>
      <c r="M418" s="731">
        <v>718</v>
      </c>
      <c r="N418" s="731"/>
      <c r="O418" s="731"/>
      <c r="P418" s="745"/>
      <c r="Q418" s="732"/>
    </row>
    <row r="419" spans="1:17" ht="14.4" customHeight="1" x14ac:dyDescent="0.3">
      <c r="A419" s="726" t="s">
        <v>1666</v>
      </c>
      <c r="B419" s="727" t="s">
        <v>1424</v>
      </c>
      <c r="C419" s="727" t="s">
        <v>1425</v>
      </c>
      <c r="D419" s="727" t="s">
        <v>1575</v>
      </c>
      <c r="E419" s="727" t="s">
        <v>708</v>
      </c>
      <c r="F419" s="731"/>
      <c r="G419" s="731"/>
      <c r="H419" s="731"/>
      <c r="I419" s="731"/>
      <c r="J419" s="731">
        <v>0.02</v>
      </c>
      <c r="K419" s="731">
        <v>177.08</v>
      </c>
      <c r="L419" s="731">
        <v>1</v>
      </c>
      <c r="M419" s="731">
        <v>8854</v>
      </c>
      <c r="N419" s="731"/>
      <c r="O419" s="731"/>
      <c r="P419" s="745"/>
      <c r="Q419" s="732"/>
    </row>
    <row r="420" spans="1:17" ht="14.4" customHeight="1" x14ac:dyDescent="0.3">
      <c r="A420" s="726" t="s">
        <v>1666</v>
      </c>
      <c r="B420" s="727" t="s">
        <v>1424</v>
      </c>
      <c r="C420" s="727" t="s">
        <v>1425</v>
      </c>
      <c r="D420" s="727" t="s">
        <v>1576</v>
      </c>
      <c r="E420" s="727" t="s">
        <v>708</v>
      </c>
      <c r="F420" s="731">
        <v>0.95</v>
      </c>
      <c r="G420" s="731">
        <v>1682.26</v>
      </c>
      <c r="H420" s="731">
        <v>1.9000000000000001</v>
      </c>
      <c r="I420" s="731">
        <v>1770.8000000000002</v>
      </c>
      <c r="J420" s="731">
        <v>0.5</v>
      </c>
      <c r="K420" s="731">
        <v>885.4</v>
      </c>
      <c r="L420" s="731">
        <v>1</v>
      </c>
      <c r="M420" s="731">
        <v>1770.8</v>
      </c>
      <c r="N420" s="731"/>
      <c r="O420" s="731"/>
      <c r="P420" s="745"/>
      <c r="Q420" s="732"/>
    </row>
    <row r="421" spans="1:17" ht="14.4" customHeight="1" x14ac:dyDescent="0.3">
      <c r="A421" s="726" t="s">
        <v>1666</v>
      </c>
      <c r="B421" s="727" t="s">
        <v>1424</v>
      </c>
      <c r="C421" s="727" t="s">
        <v>1428</v>
      </c>
      <c r="D421" s="727" t="s">
        <v>1453</v>
      </c>
      <c r="E421" s="727" t="s">
        <v>1454</v>
      </c>
      <c r="F421" s="731">
        <v>480</v>
      </c>
      <c r="G421" s="731">
        <v>9571.2000000000007</v>
      </c>
      <c r="H421" s="731">
        <v>0.76989655560739401</v>
      </c>
      <c r="I421" s="731">
        <v>19.940000000000001</v>
      </c>
      <c r="J421" s="731">
        <v>610</v>
      </c>
      <c r="K421" s="731">
        <v>12431.8</v>
      </c>
      <c r="L421" s="731">
        <v>1</v>
      </c>
      <c r="M421" s="731">
        <v>20.38</v>
      </c>
      <c r="N421" s="731"/>
      <c r="O421" s="731"/>
      <c r="P421" s="745"/>
      <c r="Q421" s="732"/>
    </row>
    <row r="422" spans="1:17" ht="14.4" customHeight="1" x14ac:dyDescent="0.3">
      <c r="A422" s="726" t="s">
        <v>1666</v>
      </c>
      <c r="B422" s="727" t="s">
        <v>1424</v>
      </c>
      <c r="C422" s="727" t="s">
        <v>1428</v>
      </c>
      <c r="D422" s="727" t="s">
        <v>1463</v>
      </c>
      <c r="E422" s="727" t="s">
        <v>1464</v>
      </c>
      <c r="F422" s="731"/>
      <c r="G422" s="731"/>
      <c r="H422" s="731"/>
      <c r="I422" s="731"/>
      <c r="J422" s="731">
        <v>667</v>
      </c>
      <c r="K422" s="731">
        <v>2281.14</v>
      </c>
      <c r="L422" s="731">
        <v>1</v>
      </c>
      <c r="M422" s="731">
        <v>3.42</v>
      </c>
      <c r="N422" s="731"/>
      <c r="O422" s="731"/>
      <c r="P422" s="745"/>
      <c r="Q422" s="732"/>
    </row>
    <row r="423" spans="1:17" ht="14.4" customHeight="1" x14ac:dyDescent="0.3">
      <c r="A423" s="726" t="s">
        <v>1666</v>
      </c>
      <c r="B423" s="727" t="s">
        <v>1424</v>
      </c>
      <c r="C423" s="727" t="s">
        <v>1428</v>
      </c>
      <c r="D423" s="727" t="s">
        <v>1578</v>
      </c>
      <c r="E423" s="727" t="s">
        <v>1579</v>
      </c>
      <c r="F423" s="731">
        <v>833</v>
      </c>
      <c r="G423" s="731">
        <v>27947.15</v>
      </c>
      <c r="H423" s="731">
        <v>3.602667147930672</v>
      </c>
      <c r="I423" s="731">
        <v>33.550000000000004</v>
      </c>
      <c r="J423" s="731">
        <v>235</v>
      </c>
      <c r="K423" s="731">
        <v>7757.35</v>
      </c>
      <c r="L423" s="731">
        <v>1</v>
      </c>
      <c r="M423" s="731">
        <v>33.01</v>
      </c>
      <c r="N423" s="731"/>
      <c r="O423" s="731"/>
      <c r="P423" s="745"/>
      <c r="Q423" s="732"/>
    </row>
    <row r="424" spans="1:17" ht="14.4" customHeight="1" x14ac:dyDescent="0.3">
      <c r="A424" s="726" t="s">
        <v>1666</v>
      </c>
      <c r="B424" s="727" t="s">
        <v>1424</v>
      </c>
      <c r="C424" s="727" t="s">
        <v>1584</v>
      </c>
      <c r="D424" s="727" t="s">
        <v>1585</v>
      </c>
      <c r="E424" s="727" t="s">
        <v>1586</v>
      </c>
      <c r="F424" s="731">
        <v>2</v>
      </c>
      <c r="G424" s="731">
        <v>1768.64</v>
      </c>
      <c r="H424" s="731"/>
      <c r="I424" s="731">
        <v>884.32</v>
      </c>
      <c r="J424" s="731"/>
      <c r="K424" s="731"/>
      <c r="L424" s="731"/>
      <c r="M424" s="731"/>
      <c r="N424" s="731"/>
      <c r="O424" s="731"/>
      <c r="P424" s="745"/>
      <c r="Q424" s="732"/>
    </row>
    <row r="425" spans="1:17" ht="14.4" customHeight="1" x14ac:dyDescent="0.3">
      <c r="A425" s="726" t="s">
        <v>1666</v>
      </c>
      <c r="B425" s="727" t="s">
        <v>1424</v>
      </c>
      <c r="C425" s="727" t="s">
        <v>1486</v>
      </c>
      <c r="D425" s="727" t="s">
        <v>1514</v>
      </c>
      <c r="E425" s="727" t="s">
        <v>1515</v>
      </c>
      <c r="F425" s="731"/>
      <c r="G425" s="731"/>
      <c r="H425" s="731"/>
      <c r="I425" s="731"/>
      <c r="J425" s="731">
        <v>1</v>
      </c>
      <c r="K425" s="731">
        <v>1213</v>
      </c>
      <c r="L425" s="731">
        <v>1</v>
      </c>
      <c r="M425" s="731">
        <v>1213</v>
      </c>
      <c r="N425" s="731"/>
      <c r="O425" s="731"/>
      <c r="P425" s="745"/>
      <c r="Q425" s="732"/>
    </row>
    <row r="426" spans="1:17" ht="14.4" customHeight="1" x14ac:dyDescent="0.3">
      <c r="A426" s="726" t="s">
        <v>1666</v>
      </c>
      <c r="B426" s="727" t="s">
        <v>1424</v>
      </c>
      <c r="C426" s="727" t="s">
        <v>1486</v>
      </c>
      <c r="D426" s="727" t="s">
        <v>1522</v>
      </c>
      <c r="E426" s="727" t="s">
        <v>1523</v>
      </c>
      <c r="F426" s="731"/>
      <c r="G426" s="731"/>
      <c r="H426" s="731"/>
      <c r="I426" s="731"/>
      <c r="J426" s="731"/>
      <c r="K426" s="731"/>
      <c r="L426" s="731"/>
      <c r="M426" s="731"/>
      <c r="N426" s="731">
        <v>1</v>
      </c>
      <c r="O426" s="731">
        <v>2638</v>
      </c>
      <c r="P426" s="745"/>
      <c r="Q426" s="732">
        <v>2638</v>
      </c>
    </row>
    <row r="427" spans="1:17" ht="14.4" customHeight="1" x14ac:dyDescent="0.3">
      <c r="A427" s="726" t="s">
        <v>1666</v>
      </c>
      <c r="B427" s="727" t="s">
        <v>1424</v>
      </c>
      <c r="C427" s="727" t="s">
        <v>1486</v>
      </c>
      <c r="D427" s="727" t="s">
        <v>1524</v>
      </c>
      <c r="E427" s="727" t="s">
        <v>1525</v>
      </c>
      <c r="F427" s="731">
        <v>1</v>
      </c>
      <c r="G427" s="731">
        <v>1762</v>
      </c>
      <c r="H427" s="731">
        <v>0.48273972602739729</v>
      </c>
      <c r="I427" s="731">
        <v>1762</v>
      </c>
      <c r="J427" s="731">
        <v>2</v>
      </c>
      <c r="K427" s="731">
        <v>3650</v>
      </c>
      <c r="L427" s="731">
        <v>1</v>
      </c>
      <c r="M427" s="731">
        <v>1825</v>
      </c>
      <c r="N427" s="731">
        <v>2</v>
      </c>
      <c r="O427" s="731">
        <v>3650</v>
      </c>
      <c r="P427" s="745">
        <v>1</v>
      </c>
      <c r="Q427" s="732">
        <v>1825</v>
      </c>
    </row>
    <row r="428" spans="1:17" ht="14.4" customHeight="1" x14ac:dyDescent="0.3">
      <c r="A428" s="726" t="s">
        <v>1666</v>
      </c>
      <c r="B428" s="727" t="s">
        <v>1424</v>
      </c>
      <c r="C428" s="727" t="s">
        <v>1486</v>
      </c>
      <c r="D428" s="727" t="s">
        <v>1526</v>
      </c>
      <c r="E428" s="727" t="s">
        <v>1527</v>
      </c>
      <c r="F428" s="731"/>
      <c r="G428" s="731"/>
      <c r="H428" s="731"/>
      <c r="I428" s="731"/>
      <c r="J428" s="731"/>
      <c r="K428" s="731"/>
      <c r="L428" s="731"/>
      <c r="M428" s="731"/>
      <c r="N428" s="731">
        <v>1</v>
      </c>
      <c r="O428" s="731">
        <v>429</v>
      </c>
      <c r="P428" s="745"/>
      <c r="Q428" s="732">
        <v>429</v>
      </c>
    </row>
    <row r="429" spans="1:17" ht="14.4" customHeight="1" x14ac:dyDescent="0.3">
      <c r="A429" s="726" t="s">
        <v>1666</v>
      </c>
      <c r="B429" s="727" t="s">
        <v>1424</v>
      </c>
      <c r="C429" s="727" t="s">
        <v>1486</v>
      </c>
      <c r="D429" s="727" t="s">
        <v>1589</v>
      </c>
      <c r="E429" s="727" t="s">
        <v>1590</v>
      </c>
      <c r="F429" s="731">
        <v>2</v>
      </c>
      <c r="G429" s="731">
        <v>28680</v>
      </c>
      <c r="H429" s="731">
        <v>1.9771129187922238</v>
      </c>
      <c r="I429" s="731">
        <v>14340</v>
      </c>
      <c r="J429" s="731">
        <v>1</v>
      </c>
      <c r="K429" s="731">
        <v>14506</v>
      </c>
      <c r="L429" s="731">
        <v>1</v>
      </c>
      <c r="M429" s="731">
        <v>14506</v>
      </c>
      <c r="N429" s="731"/>
      <c r="O429" s="731"/>
      <c r="P429" s="745"/>
      <c r="Q429" s="732"/>
    </row>
    <row r="430" spans="1:17" ht="14.4" customHeight="1" x14ac:dyDescent="0.3">
      <c r="A430" s="726" t="s">
        <v>1666</v>
      </c>
      <c r="B430" s="727" t="s">
        <v>1424</v>
      </c>
      <c r="C430" s="727" t="s">
        <v>1486</v>
      </c>
      <c r="D430" s="727" t="s">
        <v>1544</v>
      </c>
      <c r="E430" s="727" t="s">
        <v>1545</v>
      </c>
      <c r="F430" s="731"/>
      <c r="G430" s="731"/>
      <c r="H430" s="731"/>
      <c r="I430" s="731"/>
      <c r="J430" s="731">
        <v>1</v>
      </c>
      <c r="K430" s="731">
        <v>1342</v>
      </c>
      <c r="L430" s="731">
        <v>1</v>
      </c>
      <c r="M430" s="731">
        <v>1342</v>
      </c>
      <c r="N430" s="731"/>
      <c r="O430" s="731"/>
      <c r="P430" s="745"/>
      <c r="Q430" s="732"/>
    </row>
    <row r="431" spans="1:17" ht="14.4" customHeight="1" x14ac:dyDescent="0.3">
      <c r="A431" s="726" t="s">
        <v>1666</v>
      </c>
      <c r="B431" s="727" t="s">
        <v>1424</v>
      </c>
      <c r="C431" s="727" t="s">
        <v>1486</v>
      </c>
      <c r="D431" s="727" t="s">
        <v>1548</v>
      </c>
      <c r="E431" s="727" t="s">
        <v>1549</v>
      </c>
      <c r="F431" s="731">
        <v>1</v>
      </c>
      <c r="G431" s="731">
        <v>2258</v>
      </c>
      <c r="H431" s="731">
        <v>0.9695148132245599</v>
      </c>
      <c r="I431" s="731">
        <v>2258</v>
      </c>
      <c r="J431" s="731">
        <v>1</v>
      </c>
      <c r="K431" s="731">
        <v>2329</v>
      </c>
      <c r="L431" s="731">
        <v>1</v>
      </c>
      <c r="M431" s="731">
        <v>2329</v>
      </c>
      <c r="N431" s="731"/>
      <c r="O431" s="731"/>
      <c r="P431" s="745"/>
      <c r="Q431" s="732"/>
    </row>
    <row r="432" spans="1:17" ht="14.4" customHeight="1" x14ac:dyDescent="0.3">
      <c r="A432" s="726" t="s">
        <v>1666</v>
      </c>
      <c r="B432" s="727" t="s">
        <v>1424</v>
      </c>
      <c r="C432" s="727" t="s">
        <v>1486</v>
      </c>
      <c r="D432" s="727" t="s">
        <v>1566</v>
      </c>
      <c r="E432" s="727" t="s">
        <v>1567</v>
      </c>
      <c r="F432" s="731"/>
      <c r="G432" s="731"/>
      <c r="H432" s="731"/>
      <c r="I432" s="731"/>
      <c r="J432" s="731">
        <v>1</v>
      </c>
      <c r="K432" s="731">
        <v>718</v>
      </c>
      <c r="L432" s="731">
        <v>1</v>
      </c>
      <c r="M432" s="731">
        <v>718</v>
      </c>
      <c r="N432" s="731">
        <v>1</v>
      </c>
      <c r="O432" s="731">
        <v>719</v>
      </c>
      <c r="P432" s="745">
        <v>1.0013927576601671</v>
      </c>
      <c r="Q432" s="732">
        <v>719</v>
      </c>
    </row>
    <row r="433" spans="1:17" ht="14.4" customHeight="1" x14ac:dyDescent="0.3">
      <c r="A433" s="726" t="s">
        <v>1667</v>
      </c>
      <c r="B433" s="727" t="s">
        <v>1424</v>
      </c>
      <c r="C433" s="727" t="s">
        <v>1425</v>
      </c>
      <c r="D433" s="727" t="s">
        <v>1572</v>
      </c>
      <c r="E433" s="727" t="s">
        <v>704</v>
      </c>
      <c r="F433" s="731">
        <v>1.85</v>
      </c>
      <c r="G433" s="731">
        <v>3519.95</v>
      </c>
      <c r="H433" s="731"/>
      <c r="I433" s="731">
        <v>1902.6756756756754</v>
      </c>
      <c r="J433" s="731"/>
      <c r="K433" s="731"/>
      <c r="L433" s="731"/>
      <c r="M433" s="731"/>
      <c r="N433" s="731">
        <v>0.47000000000000003</v>
      </c>
      <c r="O433" s="731">
        <v>944.53</v>
      </c>
      <c r="P433" s="745"/>
      <c r="Q433" s="732">
        <v>2009.6382978723402</v>
      </c>
    </row>
    <row r="434" spans="1:17" ht="14.4" customHeight="1" x14ac:dyDescent="0.3">
      <c r="A434" s="726" t="s">
        <v>1667</v>
      </c>
      <c r="B434" s="727" t="s">
        <v>1424</v>
      </c>
      <c r="C434" s="727" t="s">
        <v>1425</v>
      </c>
      <c r="D434" s="727" t="s">
        <v>1575</v>
      </c>
      <c r="E434" s="727" t="s">
        <v>708</v>
      </c>
      <c r="F434" s="731">
        <v>0.12000000000000001</v>
      </c>
      <c r="G434" s="731">
        <v>1062.48</v>
      </c>
      <c r="H434" s="731">
        <v>2</v>
      </c>
      <c r="I434" s="731">
        <v>8854</v>
      </c>
      <c r="J434" s="731">
        <v>0.06</v>
      </c>
      <c r="K434" s="731">
        <v>531.24</v>
      </c>
      <c r="L434" s="731">
        <v>1</v>
      </c>
      <c r="M434" s="731">
        <v>8854</v>
      </c>
      <c r="N434" s="731"/>
      <c r="O434" s="731"/>
      <c r="P434" s="745"/>
      <c r="Q434" s="732"/>
    </row>
    <row r="435" spans="1:17" ht="14.4" customHeight="1" x14ac:dyDescent="0.3">
      <c r="A435" s="726" t="s">
        <v>1667</v>
      </c>
      <c r="B435" s="727" t="s">
        <v>1424</v>
      </c>
      <c r="C435" s="727" t="s">
        <v>1425</v>
      </c>
      <c r="D435" s="727" t="s">
        <v>1576</v>
      </c>
      <c r="E435" s="727" t="s">
        <v>708</v>
      </c>
      <c r="F435" s="731">
        <v>13.150000000000002</v>
      </c>
      <c r="G435" s="731">
        <v>23286.02</v>
      </c>
      <c r="H435" s="731">
        <v>1.2036613272311212</v>
      </c>
      <c r="I435" s="731">
        <v>1770.7999999999997</v>
      </c>
      <c r="J435" s="731">
        <v>10.929999999999998</v>
      </c>
      <c r="K435" s="731">
        <v>19345.990000000002</v>
      </c>
      <c r="L435" s="731">
        <v>1</v>
      </c>
      <c r="M435" s="731">
        <v>1769.9899359560848</v>
      </c>
      <c r="N435" s="731">
        <v>13.1</v>
      </c>
      <c r="O435" s="731">
        <v>23829.440000000002</v>
      </c>
      <c r="P435" s="745">
        <v>1.2317508693015968</v>
      </c>
      <c r="Q435" s="732">
        <v>1819.041221374046</v>
      </c>
    </row>
    <row r="436" spans="1:17" ht="14.4" customHeight="1" x14ac:dyDescent="0.3">
      <c r="A436" s="726" t="s">
        <v>1667</v>
      </c>
      <c r="B436" s="727" t="s">
        <v>1424</v>
      </c>
      <c r="C436" s="727" t="s">
        <v>1425</v>
      </c>
      <c r="D436" s="727" t="s">
        <v>1577</v>
      </c>
      <c r="E436" s="727" t="s">
        <v>706</v>
      </c>
      <c r="F436" s="731">
        <v>0.95000000000000007</v>
      </c>
      <c r="G436" s="731">
        <v>858.6099999999999</v>
      </c>
      <c r="H436" s="731">
        <v>1.1176470588235292</v>
      </c>
      <c r="I436" s="731">
        <v>903.79999999999984</v>
      </c>
      <c r="J436" s="731">
        <v>0.85000000000000009</v>
      </c>
      <c r="K436" s="731">
        <v>768.23</v>
      </c>
      <c r="L436" s="731">
        <v>1</v>
      </c>
      <c r="M436" s="731">
        <v>903.8</v>
      </c>
      <c r="N436" s="731">
        <v>0.76000000000000012</v>
      </c>
      <c r="O436" s="731">
        <v>677.83999999999992</v>
      </c>
      <c r="P436" s="745">
        <v>0.88233992424143803</v>
      </c>
      <c r="Q436" s="732">
        <v>891.89473684210498</v>
      </c>
    </row>
    <row r="437" spans="1:17" ht="14.4" customHeight="1" x14ac:dyDescent="0.3">
      <c r="A437" s="726" t="s">
        <v>1667</v>
      </c>
      <c r="B437" s="727" t="s">
        <v>1424</v>
      </c>
      <c r="C437" s="727" t="s">
        <v>1428</v>
      </c>
      <c r="D437" s="727" t="s">
        <v>1429</v>
      </c>
      <c r="E437" s="727" t="s">
        <v>1430</v>
      </c>
      <c r="F437" s="731"/>
      <c r="G437" s="731"/>
      <c r="H437" s="731"/>
      <c r="I437" s="731"/>
      <c r="J437" s="731">
        <v>190</v>
      </c>
      <c r="K437" s="731">
        <v>3691.7</v>
      </c>
      <c r="L437" s="731">
        <v>1</v>
      </c>
      <c r="M437" s="731">
        <v>19.43</v>
      </c>
      <c r="N437" s="731"/>
      <c r="O437" s="731"/>
      <c r="P437" s="745"/>
      <c r="Q437" s="732"/>
    </row>
    <row r="438" spans="1:17" ht="14.4" customHeight="1" x14ac:dyDescent="0.3">
      <c r="A438" s="726" t="s">
        <v>1667</v>
      </c>
      <c r="B438" s="727" t="s">
        <v>1424</v>
      </c>
      <c r="C438" s="727" t="s">
        <v>1428</v>
      </c>
      <c r="D438" s="727" t="s">
        <v>1431</v>
      </c>
      <c r="E438" s="727" t="s">
        <v>1432</v>
      </c>
      <c r="F438" s="731">
        <v>100</v>
      </c>
      <c r="G438" s="731">
        <v>211</v>
      </c>
      <c r="H438" s="731"/>
      <c r="I438" s="731">
        <v>2.11</v>
      </c>
      <c r="J438" s="731"/>
      <c r="K438" s="731"/>
      <c r="L438" s="731"/>
      <c r="M438" s="731"/>
      <c r="N438" s="731"/>
      <c r="O438" s="731"/>
      <c r="P438" s="745"/>
      <c r="Q438" s="732"/>
    </row>
    <row r="439" spans="1:17" ht="14.4" customHeight="1" x14ac:dyDescent="0.3">
      <c r="A439" s="726" t="s">
        <v>1667</v>
      </c>
      <c r="B439" s="727" t="s">
        <v>1424</v>
      </c>
      <c r="C439" s="727" t="s">
        <v>1428</v>
      </c>
      <c r="D439" s="727" t="s">
        <v>1433</v>
      </c>
      <c r="E439" s="727" t="s">
        <v>1434</v>
      </c>
      <c r="F439" s="731">
        <v>360</v>
      </c>
      <c r="G439" s="731">
        <v>1915.2</v>
      </c>
      <c r="H439" s="731">
        <v>2.0266666666666668</v>
      </c>
      <c r="I439" s="731">
        <v>5.32</v>
      </c>
      <c r="J439" s="731">
        <v>180</v>
      </c>
      <c r="K439" s="731">
        <v>945</v>
      </c>
      <c r="L439" s="731">
        <v>1</v>
      </c>
      <c r="M439" s="731">
        <v>5.25</v>
      </c>
      <c r="N439" s="731">
        <v>180</v>
      </c>
      <c r="O439" s="731">
        <v>1288.8</v>
      </c>
      <c r="P439" s="745">
        <v>1.3638095238095238</v>
      </c>
      <c r="Q439" s="732">
        <v>7.16</v>
      </c>
    </row>
    <row r="440" spans="1:17" ht="14.4" customHeight="1" x14ac:dyDescent="0.3">
      <c r="A440" s="726" t="s">
        <v>1667</v>
      </c>
      <c r="B440" s="727" t="s">
        <v>1424</v>
      </c>
      <c r="C440" s="727" t="s">
        <v>1428</v>
      </c>
      <c r="D440" s="727" t="s">
        <v>1439</v>
      </c>
      <c r="E440" s="727" t="s">
        <v>1440</v>
      </c>
      <c r="F440" s="731">
        <v>2454</v>
      </c>
      <c r="G440" s="731">
        <v>14331.36</v>
      </c>
      <c r="H440" s="731">
        <v>1.7297626117057487</v>
      </c>
      <c r="I440" s="731">
        <v>5.84</v>
      </c>
      <c r="J440" s="731">
        <v>1356</v>
      </c>
      <c r="K440" s="731">
        <v>8285.16</v>
      </c>
      <c r="L440" s="731">
        <v>1</v>
      </c>
      <c r="M440" s="731">
        <v>6.11</v>
      </c>
      <c r="N440" s="731">
        <v>3425</v>
      </c>
      <c r="O440" s="731">
        <v>18118.25</v>
      </c>
      <c r="P440" s="745">
        <v>2.1868316363232574</v>
      </c>
      <c r="Q440" s="732">
        <v>5.29</v>
      </c>
    </row>
    <row r="441" spans="1:17" ht="14.4" customHeight="1" x14ac:dyDescent="0.3">
      <c r="A441" s="726" t="s">
        <v>1667</v>
      </c>
      <c r="B441" s="727" t="s">
        <v>1424</v>
      </c>
      <c r="C441" s="727" t="s">
        <v>1428</v>
      </c>
      <c r="D441" s="727" t="s">
        <v>1441</v>
      </c>
      <c r="E441" s="727" t="s">
        <v>1442</v>
      </c>
      <c r="F441" s="731"/>
      <c r="G441" s="731"/>
      <c r="H441" s="731"/>
      <c r="I441" s="731"/>
      <c r="J441" s="731">
        <v>180</v>
      </c>
      <c r="K441" s="731">
        <v>1638</v>
      </c>
      <c r="L441" s="731">
        <v>1</v>
      </c>
      <c r="M441" s="731">
        <v>9.1</v>
      </c>
      <c r="N441" s="731"/>
      <c r="O441" s="731"/>
      <c r="P441" s="745"/>
      <c r="Q441" s="732"/>
    </row>
    <row r="442" spans="1:17" ht="14.4" customHeight="1" x14ac:dyDescent="0.3">
      <c r="A442" s="726" t="s">
        <v>1667</v>
      </c>
      <c r="B442" s="727" t="s">
        <v>1424</v>
      </c>
      <c r="C442" s="727" t="s">
        <v>1428</v>
      </c>
      <c r="D442" s="727" t="s">
        <v>1457</v>
      </c>
      <c r="E442" s="727" t="s">
        <v>1458</v>
      </c>
      <c r="F442" s="731">
        <v>9</v>
      </c>
      <c r="G442" s="731">
        <v>39789.629999999997</v>
      </c>
      <c r="H442" s="731"/>
      <c r="I442" s="731">
        <v>4421.07</v>
      </c>
      <c r="J442" s="731"/>
      <c r="K442" s="731"/>
      <c r="L442" s="731"/>
      <c r="M442" s="731"/>
      <c r="N442" s="731">
        <v>4.3</v>
      </c>
      <c r="O442" s="731">
        <v>17177.29</v>
      </c>
      <c r="P442" s="745"/>
      <c r="Q442" s="732">
        <v>3994.7186046511633</v>
      </c>
    </row>
    <row r="443" spans="1:17" ht="14.4" customHeight="1" x14ac:dyDescent="0.3">
      <c r="A443" s="726" t="s">
        <v>1667</v>
      </c>
      <c r="B443" s="727" t="s">
        <v>1424</v>
      </c>
      <c r="C443" s="727" t="s">
        <v>1428</v>
      </c>
      <c r="D443" s="727" t="s">
        <v>1459</v>
      </c>
      <c r="E443" s="727" t="s">
        <v>1460</v>
      </c>
      <c r="F443" s="731"/>
      <c r="G443" s="731"/>
      <c r="H443" s="731"/>
      <c r="I443" s="731"/>
      <c r="J443" s="731">
        <v>1</v>
      </c>
      <c r="K443" s="731">
        <v>2163.7399999999998</v>
      </c>
      <c r="L443" s="731">
        <v>1</v>
      </c>
      <c r="M443" s="731">
        <v>2163.7399999999998</v>
      </c>
      <c r="N443" s="731">
        <v>1</v>
      </c>
      <c r="O443" s="731">
        <v>1986.65</v>
      </c>
      <c r="P443" s="745">
        <v>0.91815560095020676</v>
      </c>
      <c r="Q443" s="732">
        <v>1986.65</v>
      </c>
    </row>
    <row r="444" spans="1:17" ht="14.4" customHeight="1" x14ac:dyDescent="0.3">
      <c r="A444" s="726" t="s">
        <v>1667</v>
      </c>
      <c r="B444" s="727" t="s">
        <v>1424</v>
      </c>
      <c r="C444" s="727" t="s">
        <v>1428</v>
      </c>
      <c r="D444" s="727" t="s">
        <v>1578</v>
      </c>
      <c r="E444" s="727" t="s">
        <v>1579</v>
      </c>
      <c r="F444" s="731">
        <v>14469</v>
      </c>
      <c r="G444" s="731">
        <v>485434.95</v>
      </c>
      <c r="H444" s="731">
        <v>2.2753665061384774</v>
      </c>
      <c r="I444" s="731">
        <v>33.550000000000004</v>
      </c>
      <c r="J444" s="731">
        <v>6463</v>
      </c>
      <c r="K444" s="731">
        <v>213343.62999999998</v>
      </c>
      <c r="L444" s="731">
        <v>1</v>
      </c>
      <c r="M444" s="731">
        <v>33.01</v>
      </c>
      <c r="N444" s="731">
        <v>10435</v>
      </c>
      <c r="O444" s="731">
        <v>351846.94999999995</v>
      </c>
      <c r="P444" s="745">
        <v>1.6492029783125</v>
      </c>
      <c r="Q444" s="732">
        <v>33.717963584091997</v>
      </c>
    </row>
    <row r="445" spans="1:17" ht="14.4" customHeight="1" x14ac:dyDescent="0.3">
      <c r="A445" s="726" t="s">
        <v>1667</v>
      </c>
      <c r="B445" s="727" t="s">
        <v>1424</v>
      </c>
      <c r="C445" s="727" t="s">
        <v>1584</v>
      </c>
      <c r="D445" s="727" t="s">
        <v>1585</v>
      </c>
      <c r="E445" s="727" t="s">
        <v>1586</v>
      </c>
      <c r="F445" s="731">
        <v>35</v>
      </c>
      <c r="G445" s="731">
        <v>30951.199999999997</v>
      </c>
      <c r="H445" s="731"/>
      <c r="I445" s="731">
        <v>884.31999999999994</v>
      </c>
      <c r="J445" s="731"/>
      <c r="K445" s="731"/>
      <c r="L445" s="731"/>
      <c r="M445" s="731"/>
      <c r="N445" s="731"/>
      <c r="O445" s="731"/>
      <c r="P445" s="745"/>
      <c r="Q445" s="732"/>
    </row>
    <row r="446" spans="1:17" ht="14.4" customHeight="1" x14ac:dyDescent="0.3">
      <c r="A446" s="726" t="s">
        <v>1667</v>
      </c>
      <c r="B446" s="727" t="s">
        <v>1424</v>
      </c>
      <c r="C446" s="727" t="s">
        <v>1486</v>
      </c>
      <c r="D446" s="727" t="s">
        <v>1489</v>
      </c>
      <c r="E446" s="727" t="s">
        <v>1490</v>
      </c>
      <c r="F446" s="731"/>
      <c r="G446" s="731"/>
      <c r="H446" s="731"/>
      <c r="I446" s="731"/>
      <c r="J446" s="731"/>
      <c r="K446" s="731"/>
      <c r="L446" s="731"/>
      <c r="M446" s="731"/>
      <c r="N446" s="731">
        <v>1</v>
      </c>
      <c r="O446" s="731">
        <v>444</v>
      </c>
      <c r="P446" s="745"/>
      <c r="Q446" s="732">
        <v>444</v>
      </c>
    </row>
    <row r="447" spans="1:17" ht="14.4" customHeight="1" x14ac:dyDescent="0.3">
      <c r="A447" s="726" t="s">
        <v>1667</v>
      </c>
      <c r="B447" s="727" t="s">
        <v>1424</v>
      </c>
      <c r="C447" s="727" t="s">
        <v>1486</v>
      </c>
      <c r="D447" s="727" t="s">
        <v>1495</v>
      </c>
      <c r="E447" s="727" t="s">
        <v>1496</v>
      </c>
      <c r="F447" s="731"/>
      <c r="G447" s="731"/>
      <c r="H447" s="731"/>
      <c r="I447" s="731"/>
      <c r="J447" s="731">
        <v>1</v>
      </c>
      <c r="K447" s="731">
        <v>318</v>
      </c>
      <c r="L447" s="731">
        <v>1</v>
      </c>
      <c r="M447" s="731">
        <v>318</v>
      </c>
      <c r="N447" s="731"/>
      <c r="O447" s="731"/>
      <c r="P447" s="745"/>
      <c r="Q447" s="732"/>
    </row>
    <row r="448" spans="1:17" ht="14.4" customHeight="1" x14ac:dyDescent="0.3">
      <c r="A448" s="726" t="s">
        <v>1667</v>
      </c>
      <c r="B448" s="727" t="s">
        <v>1424</v>
      </c>
      <c r="C448" s="727" t="s">
        <v>1486</v>
      </c>
      <c r="D448" s="727" t="s">
        <v>1500</v>
      </c>
      <c r="E448" s="727" t="s">
        <v>1501</v>
      </c>
      <c r="F448" s="731">
        <v>1</v>
      </c>
      <c r="G448" s="731">
        <v>1975</v>
      </c>
      <c r="H448" s="731"/>
      <c r="I448" s="731">
        <v>1975</v>
      </c>
      <c r="J448" s="731"/>
      <c r="K448" s="731"/>
      <c r="L448" s="731"/>
      <c r="M448" s="731"/>
      <c r="N448" s="731"/>
      <c r="O448" s="731"/>
      <c r="P448" s="745"/>
      <c r="Q448" s="732"/>
    </row>
    <row r="449" spans="1:17" ht="14.4" customHeight="1" x14ac:dyDescent="0.3">
      <c r="A449" s="726" t="s">
        <v>1667</v>
      </c>
      <c r="B449" s="727" t="s">
        <v>1424</v>
      </c>
      <c r="C449" s="727" t="s">
        <v>1486</v>
      </c>
      <c r="D449" s="727" t="s">
        <v>1508</v>
      </c>
      <c r="E449" s="727" t="s">
        <v>1509</v>
      </c>
      <c r="F449" s="731"/>
      <c r="G449" s="731"/>
      <c r="H449" s="731"/>
      <c r="I449" s="731"/>
      <c r="J449" s="731">
        <v>1</v>
      </c>
      <c r="K449" s="731">
        <v>1431</v>
      </c>
      <c r="L449" s="731">
        <v>1</v>
      </c>
      <c r="M449" s="731">
        <v>1431</v>
      </c>
      <c r="N449" s="731"/>
      <c r="O449" s="731"/>
      <c r="P449" s="745"/>
      <c r="Q449" s="732"/>
    </row>
    <row r="450" spans="1:17" ht="14.4" customHeight="1" x14ac:dyDescent="0.3">
      <c r="A450" s="726" t="s">
        <v>1667</v>
      </c>
      <c r="B450" s="727" t="s">
        <v>1424</v>
      </c>
      <c r="C450" s="727" t="s">
        <v>1486</v>
      </c>
      <c r="D450" s="727" t="s">
        <v>1512</v>
      </c>
      <c r="E450" s="727" t="s">
        <v>1513</v>
      </c>
      <c r="F450" s="731">
        <v>2</v>
      </c>
      <c r="G450" s="731">
        <v>2416</v>
      </c>
      <c r="H450" s="731"/>
      <c r="I450" s="731">
        <v>1208</v>
      </c>
      <c r="J450" s="731"/>
      <c r="K450" s="731"/>
      <c r="L450" s="731"/>
      <c r="M450" s="731"/>
      <c r="N450" s="731">
        <v>1</v>
      </c>
      <c r="O450" s="731">
        <v>1280</v>
      </c>
      <c r="P450" s="745"/>
      <c r="Q450" s="732">
        <v>1280</v>
      </c>
    </row>
    <row r="451" spans="1:17" ht="14.4" customHeight="1" x14ac:dyDescent="0.3">
      <c r="A451" s="726" t="s">
        <v>1667</v>
      </c>
      <c r="B451" s="727" t="s">
        <v>1424</v>
      </c>
      <c r="C451" s="727" t="s">
        <v>1486</v>
      </c>
      <c r="D451" s="727" t="s">
        <v>1518</v>
      </c>
      <c r="E451" s="727" t="s">
        <v>1519</v>
      </c>
      <c r="F451" s="731"/>
      <c r="G451" s="731"/>
      <c r="H451" s="731"/>
      <c r="I451" s="731"/>
      <c r="J451" s="731">
        <v>1</v>
      </c>
      <c r="K451" s="731">
        <v>681</v>
      </c>
      <c r="L451" s="731">
        <v>1</v>
      </c>
      <c r="M451" s="731">
        <v>681</v>
      </c>
      <c r="N451" s="731">
        <v>1</v>
      </c>
      <c r="O451" s="731">
        <v>682</v>
      </c>
      <c r="P451" s="745">
        <v>1.0014684287812041</v>
      </c>
      <c r="Q451" s="732">
        <v>682</v>
      </c>
    </row>
    <row r="452" spans="1:17" ht="14.4" customHeight="1" x14ac:dyDescent="0.3">
      <c r="A452" s="726" t="s">
        <v>1667</v>
      </c>
      <c r="B452" s="727" t="s">
        <v>1424</v>
      </c>
      <c r="C452" s="727" t="s">
        <v>1486</v>
      </c>
      <c r="D452" s="727" t="s">
        <v>1524</v>
      </c>
      <c r="E452" s="727" t="s">
        <v>1525</v>
      </c>
      <c r="F452" s="731">
        <v>7</v>
      </c>
      <c r="G452" s="731">
        <v>12334</v>
      </c>
      <c r="H452" s="731">
        <v>1.6895890410958905</v>
      </c>
      <c r="I452" s="731">
        <v>1762</v>
      </c>
      <c r="J452" s="731">
        <v>4</v>
      </c>
      <c r="K452" s="731">
        <v>7300</v>
      </c>
      <c r="L452" s="731">
        <v>1</v>
      </c>
      <c r="M452" s="731">
        <v>1825</v>
      </c>
      <c r="N452" s="731">
        <v>9</v>
      </c>
      <c r="O452" s="731">
        <v>16425</v>
      </c>
      <c r="P452" s="745">
        <v>2.25</v>
      </c>
      <c r="Q452" s="732">
        <v>1825</v>
      </c>
    </row>
    <row r="453" spans="1:17" ht="14.4" customHeight="1" x14ac:dyDescent="0.3">
      <c r="A453" s="726" t="s">
        <v>1667</v>
      </c>
      <c r="B453" s="727" t="s">
        <v>1424</v>
      </c>
      <c r="C453" s="727" t="s">
        <v>1486</v>
      </c>
      <c r="D453" s="727" t="s">
        <v>1526</v>
      </c>
      <c r="E453" s="727" t="s">
        <v>1527</v>
      </c>
      <c r="F453" s="731"/>
      <c r="G453" s="731"/>
      <c r="H453" s="731"/>
      <c r="I453" s="731"/>
      <c r="J453" s="731">
        <v>2</v>
      </c>
      <c r="K453" s="731">
        <v>858</v>
      </c>
      <c r="L453" s="731">
        <v>1</v>
      </c>
      <c r="M453" s="731">
        <v>429</v>
      </c>
      <c r="N453" s="731">
        <v>6</v>
      </c>
      <c r="O453" s="731">
        <v>2574</v>
      </c>
      <c r="P453" s="745">
        <v>3</v>
      </c>
      <c r="Q453" s="732">
        <v>429</v>
      </c>
    </row>
    <row r="454" spans="1:17" ht="14.4" customHeight="1" x14ac:dyDescent="0.3">
      <c r="A454" s="726" t="s">
        <v>1667</v>
      </c>
      <c r="B454" s="727" t="s">
        <v>1424</v>
      </c>
      <c r="C454" s="727" t="s">
        <v>1486</v>
      </c>
      <c r="D454" s="727" t="s">
        <v>1589</v>
      </c>
      <c r="E454" s="727" t="s">
        <v>1590</v>
      </c>
      <c r="F454" s="731">
        <v>35</v>
      </c>
      <c r="G454" s="731">
        <v>501900</v>
      </c>
      <c r="H454" s="731">
        <v>1.44164483661933</v>
      </c>
      <c r="I454" s="731">
        <v>14340</v>
      </c>
      <c r="J454" s="731">
        <v>24</v>
      </c>
      <c r="K454" s="731">
        <v>348144</v>
      </c>
      <c r="L454" s="731">
        <v>1</v>
      </c>
      <c r="M454" s="731">
        <v>14506</v>
      </c>
      <c r="N454" s="731">
        <v>39</v>
      </c>
      <c r="O454" s="731">
        <v>565773</v>
      </c>
      <c r="P454" s="745">
        <v>1.6251120226113331</v>
      </c>
      <c r="Q454" s="732">
        <v>14507</v>
      </c>
    </row>
    <row r="455" spans="1:17" ht="14.4" customHeight="1" x14ac:dyDescent="0.3">
      <c r="A455" s="726" t="s">
        <v>1667</v>
      </c>
      <c r="B455" s="727" t="s">
        <v>1424</v>
      </c>
      <c r="C455" s="727" t="s">
        <v>1486</v>
      </c>
      <c r="D455" s="727" t="s">
        <v>1536</v>
      </c>
      <c r="E455" s="727" t="s">
        <v>1537</v>
      </c>
      <c r="F455" s="731"/>
      <c r="G455" s="731"/>
      <c r="H455" s="731"/>
      <c r="I455" s="731"/>
      <c r="J455" s="731">
        <v>1</v>
      </c>
      <c r="K455" s="731">
        <v>609</v>
      </c>
      <c r="L455" s="731">
        <v>1</v>
      </c>
      <c r="M455" s="731">
        <v>609</v>
      </c>
      <c r="N455" s="731">
        <v>2</v>
      </c>
      <c r="O455" s="731">
        <v>1220</v>
      </c>
      <c r="P455" s="745">
        <v>2.0032840722495897</v>
      </c>
      <c r="Q455" s="732">
        <v>610</v>
      </c>
    </row>
    <row r="456" spans="1:17" ht="14.4" customHeight="1" x14ac:dyDescent="0.3">
      <c r="A456" s="726" t="s">
        <v>1667</v>
      </c>
      <c r="B456" s="727" t="s">
        <v>1424</v>
      </c>
      <c r="C456" s="727" t="s">
        <v>1486</v>
      </c>
      <c r="D456" s="727" t="s">
        <v>1546</v>
      </c>
      <c r="E456" s="727" t="s">
        <v>1547</v>
      </c>
      <c r="F456" s="731">
        <v>2</v>
      </c>
      <c r="G456" s="731">
        <v>980</v>
      </c>
      <c r="H456" s="731">
        <v>1.925343811394892</v>
      </c>
      <c r="I456" s="731">
        <v>490</v>
      </c>
      <c r="J456" s="731">
        <v>1</v>
      </c>
      <c r="K456" s="731">
        <v>509</v>
      </c>
      <c r="L456" s="731">
        <v>1</v>
      </c>
      <c r="M456" s="731">
        <v>509</v>
      </c>
      <c r="N456" s="731">
        <v>1</v>
      </c>
      <c r="O456" s="731">
        <v>509</v>
      </c>
      <c r="P456" s="745">
        <v>1</v>
      </c>
      <c r="Q456" s="732">
        <v>509</v>
      </c>
    </row>
    <row r="457" spans="1:17" ht="14.4" customHeight="1" x14ac:dyDescent="0.3">
      <c r="A457" s="726" t="s">
        <v>1667</v>
      </c>
      <c r="B457" s="727" t="s">
        <v>1424</v>
      </c>
      <c r="C457" s="727" t="s">
        <v>1486</v>
      </c>
      <c r="D457" s="727" t="s">
        <v>1550</v>
      </c>
      <c r="E457" s="727" t="s">
        <v>1551</v>
      </c>
      <c r="F457" s="731">
        <v>2</v>
      </c>
      <c r="G457" s="731">
        <v>5102</v>
      </c>
      <c r="H457" s="731">
        <v>1.928922495274102</v>
      </c>
      <c r="I457" s="731">
        <v>2551</v>
      </c>
      <c r="J457" s="731">
        <v>1</v>
      </c>
      <c r="K457" s="731">
        <v>2645</v>
      </c>
      <c r="L457" s="731">
        <v>1</v>
      </c>
      <c r="M457" s="731">
        <v>2645</v>
      </c>
      <c r="N457" s="731">
        <v>1</v>
      </c>
      <c r="O457" s="731">
        <v>2646</v>
      </c>
      <c r="P457" s="745">
        <v>1.0003780718336484</v>
      </c>
      <c r="Q457" s="732">
        <v>2646</v>
      </c>
    </row>
    <row r="458" spans="1:17" ht="14.4" customHeight="1" x14ac:dyDescent="0.3">
      <c r="A458" s="726" t="s">
        <v>1668</v>
      </c>
      <c r="B458" s="727" t="s">
        <v>1424</v>
      </c>
      <c r="C458" s="727" t="s">
        <v>1425</v>
      </c>
      <c r="D458" s="727" t="s">
        <v>1576</v>
      </c>
      <c r="E458" s="727" t="s">
        <v>708</v>
      </c>
      <c r="F458" s="731"/>
      <c r="G458" s="731"/>
      <c r="H458" s="731"/>
      <c r="I458" s="731"/>
      <c r="J458" s="731">
        <v>0.5</v>
      </c>
      <c r="K458" s="731">
        <v>885.4</v>
      </c>
      <c r="L458" s="731">
        <v>1</v>
      </c>
      <c r="M458" s="731">
        <v>1770.8</v>
      </c>
      <c r="N458" s="731"/>
      <c r="O458" s="731"/>
      <c r="P458" s="745"/>
      <c r="Q458" s="732"/>
    </row>
    <row r="459" spans="1:17" ht="14.4" customHeight="1" x14ac:dyDescent="0.3">
      <c r="A459" s="726" t="s">
        <v>1668</v>
      </c>
      <c r="B459" s="727" t="s">
        <v>1424</v>
      </c>
      <c r="C459" s="727" t="s">
        <v>1425</v>
      </c>
      <c r="D459" s="727" t="s">
        <v>1577</v>
      </c>
      <c r="E459" s="727" t="s">
        <v>706</v>
      </c>
      <c r="F459" s="731"/>
      <c r="G459" s="731"/>
      <c r="H459" s="731"/>
      <c r="I459" s="731"/>
      <c r="J459" s="731">
        <v>0.05</v>
      </c>
      <c r="K459" s="731">
        <v>45.19</v>
      </c>
      <c r="L459" s="731">
        <v>1</v>
      </c>
      <c r="M459" s="731">
        <v>903.8</v>
      </c>
      <c r="N459" s="731"/>
      <c r="O459" s="731"/>
      <c r="P459" s="745"/>
      <c r="Q459" s="732"/>
    </row>
    <row r="460" spans="1:17" ht="14.4" customHeight="1" x14ac:dyDescent="0.3">
      <c r="A460" s="726" t="s">
        <v>1668</v>
      </c>
      <c r="B460" s="727" t="s">
        <v>1424</v>
      </c>
      <c r="C460" s="727" t="s">
        <v>1428</v>
      </c>
      <c r="D460" s="727" t="s">
        <v>1439</v>
      </c>
      <c r="E460" s="727" t="s">
        <v>1440</v>
      </c>
      <c r="F460" s="731">
        <v>1253</v>
      </c>
      <c r="G460" s="731">
        <v>7317.52</v>
      </c>
      <c r="H460" s="731">
        <v>0.87572568050311472</v>
      </c>
      <c r="I460" s="731">
        <v>5.8400000000000007</v>
      </c>
      <c r="J460" s="731">
        <v>1396</v>
      </c>
      <c r="K460" s="731">
        <v>8355.9499999999989</v>
      </c>
      <c r="L460" s="731">
        <v>1</v>
      </c>
      <c r="M460" s="731">
        <v>5.9856375358166183</v>
      </c>
      <c r="N460" s="731">
        <v>900</v>
      </c>
      <c r="O460" s="731">
        <v>4761</v>
      </c>
      <c r="P460" s="745">
        <v>0.56977363435635697</v>
      </c>
      <c r="Q460" s="732">
        <v>5.29</v>
      </c>
    </row>
    <row r="461" spans="1:17" ht="14.4" customHeight="1" x14ac:dyDescent="0.3">
      <c r="A461" s="726" t="s">
        <v>1668</v>
      </c>
      <c r="B461" s="727" t="s">
        <v>1424</v>
      </c>
      <c r="C461" s="727" t="s">
        <v>1428</v>
      </c>
      <c r="D461" s="727" t="s">
        <v>1578</v>
      </c>
      <c r="E461" s="727" t="s">
        <v>1579</v>
      </c>
      <c r="F461" s="731"/>
      <c r="G461" s="731"/>
      <c r="H461" s="731"/>
      <c r="I461" s="731"/>
      <c r="J461" s="731">
        <v>305</v>
      </c>
      <c r="K461" s="731">
        <v>10068.049999999999</v>
      </c>
      <c r="L461" s="731">
        <v>1</v>
      </c>
      <c r="M461" s="731">
        <v>33.01</v>
      </c>
      <c r="N461" s="731"/>
      <c r="O461" s="731"/>
      <c r="P461" s="745"/>
      <c r="Q461" s="732"/>
    </row>
    <row r="462" spans="1:17" ht="14.4" customHeight="1" x14ac:dyDescent="0.3">
      <c r="A462" s="726" t="s">
        <v>1668</v>
      </c>
      <c r="B462" s="727" t="s">
        <v>1424</v>
      </c>
      <c r="C462" s="727" t="s">
        <v>1486</v>
      </c>
      <c r="D462" s="727" t="s">
        <v>1489</v>
      </c>
      <c r="E462" s="727" t="s">
        <v>1490</v>
      </c>
      <c r="F462" s="731"/>
      <c r="G462" s="731"/>
      <c r="H462" s="731"/>
      <c r="I462" s="731"/>
      <c r="J462" s="731"/>
      <c r="K462" s="731"/>
      <c r="L462" s="731"/>
      <c r="M462" s="731"/>
      <c r="N462" s="731">
        <v>1</v>
      </c>
      <c r="O462" s="731">
        <v>444</v>
      </c>
      <c r="P462" s="745"/>
      <c r="Q462" s="732">
        <v>444</v>
      </c>
    </row>
    <row r="463" spans="1:17" ht="14.4" customHeight="1" x14ac:dyDescent="0.3">
      <c r="A463" s="726" t="s">
        <v>1668</v>
      </c>
      <c r="B463" s="727" t="s">
        <v>1424</v>
      </c>
      <c r="C463" s="727" t="s">
        <v>1486</v>
      </c>
      <c r="D463" s="727" t="s">
        <v>1524</v>
      </c>
      <c r="E463" s="727" t="s">
        <v>1525</v>
      </c>
      <c r="F463" s="731">
        <v>4</v>
      </c>
      <c r="G463" s="731">
        <v>7048</v>
      </c>
      <c r="H463" s="731">
        <v>0.96547945205479457</v>
      </c>
      <c r="I463" s="731">
        <v>1762</v>
      </c>
      <c r="J463" s="731">
        <v>4</v>
      </c>
      <c r="K463" s="731">
        <v>7300</v>
      </c>
      <c r="L463" s="731">
        <v>1</v>
      </c>
      <c r="M463" s="731">
        <v>1825</v>
      </c>
      <c r="N463" s="731">
        <v>3</v>
      </c>
      <c r="O463" s="731">
        <v>5475</v>
      </c>
      <c r="P463" s="745">
        <v>0.75</v>
      </c>
      <c r="Q463" s="732">
        <v>1825</v>
      </c>
    </row>
    <row r="464" spans="1:17" ht="14.4" customHeight="1" x14ac:dyDescent="0.3">
      <c r="A464" s="726" t="s">
        <v>1668</v>
      </c>
      <c r="B464" s="727" t="s">
        <v>1424</v>
      </c>
      <c r="C464" s="727" t="s">
        <v>1486</v>
      </c>
      <c r="D464" s="727" t="s">
        <v>1526</v>
      </c>
      <c r="E464" s="727" t="s">
        <v>1527</v>
      </c>
      <c r="F464" s="731">
        <v>4</v>
      </c>
      <c r="G464" s="731">
        <v>1652</v>
      </c>
      <c r="H464" s="731">
        <v>0.96270396270396275</v>
      </c>
      <c r="I464" s="731">
        <v>413</v>
      </c>
      <c r="J464" s="731">
        <v>4</v>
      </c>
      <c r="K464" s="731">
        <v>1716</v>
      </c>
      <c r="L464" s="731">
        <v>1</v>
      </c>
      <c r="M464" s="731">
        <v>429</v>
      </c>
      <c r="N464" s="731">
        <v>3</v>
      </c>
      <c r="O464" s="731">
        <v>1287</v>
      </c>
      <c r="P464" s="745">
        <v>0.75</v>
      </c>
      <c r="Q464" s="732">
        <v>429</v>
      </c>
    </row>
    <row r="465" spans="1:17" ht="14.4" customHeight="1" x14ac:dyDescent="0.3">
      <c r="A465" s="726" t="s">
        <v>1668</v>
      </c>
      <c r="B465" s="727" t="s">
        <v>1424</v>
      </c>
      <c r="C465" s="727" t="s">
        <v>1486</v>
      </c>
      <c r="D465" s="727" t="s">
        <v>1589</v>
      </c>
      <c r="E465" s="727" t="s">
        <v>1590</v>
      </c>
      <c r="F465" s="731"/>
      <c r="G465" s="731"/>
      <c r="H465" s="731"/>
      <c r="I465" s="731"/>
      <c r="J465" s="731">
        <v>1</v>
      </c>
      <c r="K465" s="731">
        <v>14506</v>
      </c>
      <c r="L465" s="731">
        <v>1</v>
      </c>
      <c r="M465" s="731">
        <v>14506</v>
      </c>
      <c r="N465" s="731"/>
      <c r="O465" s="731"/>
      <c r="P465" s="745"/>
      <c r="Q465" s="732"/>
    </row>
    <row r="466" spans="1:17" ht="14.4" customHeight="1" x14ac:dyDescent="0.3">
      <c r="A466" s="726" t="s">
        <v>1669</v>
      </c>
      <c r="B466" s="727" t="s">
        <v>1424</v>
      </c>
      <c r="C466" s="727" t="s">
        <v>1428</v>
      </c>
      <c r="D466" s="727" t="s">
        <v>1473</v>
      </c>
      <c r="E466" s="727" t="s">
        <v>1474</v>
      </c>
      <c r="F466" s="731"/>
      <c r="G466" s="731"/>
      <c r="H466" s="731"/>
      <c r="I466" s="731"/>
      <c r="J466" s="731"/>
      <c r="K466" s="731"/>
      <c r="L466" s="731"/>
      <c r="M466" s="731"/>
      <c r="N466" s="731">
        <v>80</v>
      </c>
      <c r="O466" s="731">
        <v>1617.6</v>
      </c>
      <c r="P466" s="745"/>
      <c r="Q466" s="732">
        <v>20.22</v>
      </c>
    </row>
    <row r="467" spans="1:17" ht="14.4" customHeight="1" thickBot="1" x14ac:dyDescent="0.35">
      <c r="A467" s="733" t="s">
        <v>1669</v>
      </c>
      <c r="B467" s="734" t="s">
        <v>1424</v>
      </c>
      <c r="C467" s="734" t="s">
        <v>1486</v>
      </c>
      <c r="D467" s="734" t="s">
        <v>1528</v>
      </c>
      <c r="E467" s="734" t="s">
        <v>1529</v>
      </c>
      <c r="F467" s="738"/>
      <c r="G467" s="738"/>
      <c r="H467" s="738"/>
      <c r="I467" s="738"/>
      <c r="J467" s="738"/>
      <c r="K467" s="738"/>
      <c r="L467" s="738"/>
      <c r="M467" s="738"/>
      <c r="N467" s="738">
        <v>1</v>
      </c>
      <c r="O467" s="738">
        <v>3520</v>
      </c>
      <c r="P467" s="746"/>
      <c r="Q467" s="739">
        <v>3520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2" t="s">
        <v>135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" customHeight="1" thickBot="1" x14ac:dyDescent="0.35">
      <c r="A2" s="374" t="s">
        <v>322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4" t="s">
        <v>70</v>
      </c>
      <c r="B3" s="603" t="s">
        <v>71</v>
      </c>
      <c r="C3" s="604"/>
      <c r="D3" s="604"/>
      <c r="E3" s="605"/>
      <c r="F3" s="606"/>
      <c r="G3" s="603" t="s">
        <v>254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45"/>
      <c r="B4" s="124">
        <v>2015</v>
      </c>
      <c r="C4" s="125">
        <v>2016</v>
      </c>
      <c r="D4" s="125">
        <v>2017</v>
      </c>
      <c r="E4" s="460" t="s">
        <v>300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300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311</v>
      </c>
      <c r="Q4" s="128" t="s">
        <v>312</v>
      </c>
    </row>
    <row r="5" spans="1:17" ht="14.4" hidden="1" customHeight="1" outlineLevel="1" x14ac:dyDescent="0.3">
      <c r="A5" s="483" t="s">
        <v>168</v>
      </c>
      <c r="B5" s="119">
        <v>45.756999999999998</v>
      </c>
      <c r="C5" s="114">
        <v>60.283999999999999</v>
      </c>
      <c r="D5" s="114">
        <v>57.02</v>
      </c>
      <c r="E5" s="466">
        <f>IF(OR(D5=0,B5=0),"",D5/B5)</f>
        <v>1.2461481303407129</v>
      </c>
      <c r="F5" s="129">
        <f>IF(OR(D5=0,C5=0),"",D5/C5)</f>
        <v>0.94585628027337276</v>
      </c>
      <c r="G5" s="130">
        <v>70</v>
      </c>
      <c r="H5" s="114">
        <v>81</v>
      </c>
      <c r="I5" s="114">
        <v>71</v>
      </c>
      <c r="J5" s="466">
        <f>IF(OR(I5=0,G5=0),"",I5/G5)</f>
        <v>1.0142857142857142</v>
      </c>
      <c r="K5" s="131">
        <f>IF(OR(I5=0,H5=0),"",I5/H5)</f>
        <v>0.87654320987654322</v>
      </c>
      <c r="L5" s="121"/>
      <c r="M5" s="121"/>
      <c r="N5" s="7">
        <f>D5-C5</f>
        <v>-3.2639999999999958</v>
      </c>
      <c r="O5" s="8">
        <f>I5-H5</f>
        <v>-10</v>
      </c>
      <c r="P5" s="7">
        <f>D5-B5</f>
        <v>11.263000000000005</v>
      </c>
      <c r="Q5" s="8">
        <f>I5-G5</f>
        <v>1</v>
      </c>
    </row>
    <row r="6" spans="1:17" ht="14.4" hidden="1" customHeight="1" outlineLevel="1" x14ac:dyDescent="0.3">
      <c r="A6" s="484" t="s">
        <v>169</v>
      </c>
      <c r="B6" s="120">
        <v>10.919</v>
      </c>
      <c r="C6" s="113">
        <v>17.010000000000002</v>
      </c>
      <c r="D6" s="113">
        <v>6.9189999999999996</v>
      </c>
      <c r="E6" s="466">
        <f t="shared" ref="E6:E12" si="0">IF(OR(D6=0,B6=0),"",D6/B6)</f>
        <v>0.63366608663797042</v>
      </c>
      <c r="F6" s="129">
        <f t="shared" ref="F6:F12" si="1">IF(OR(D6=0,C6=0),"",D6/C6)</f>
        <v>0.40676072898295113</v>
      </c>
      <c r="G6" s="133">
        <v>13</v>
      </c>
      <c r="H6" s="113">
        <v>23</v>
      </c>
      <c r="I6" s="113">
        <v>14</v>
      </c>
      <c r="J6" s="467">
        <f t="shared" ref="J6:J12" si="2">IF(OR(I6=0,G6=0),"",I6/G6)</f>
        <v>1.0769230769230769</v>
      </c>
      <c r="K6" s="134">
        <f t="shared" ref="K6:K12" si="3">IF(OR(I6=0,H6=0),"",I6/H6)</f>
        <v>0.60869565217391308</v>
      </c>
      <c r="L6" s="121"/>
      <c r="M6" s="121"/>
      <c r="N6" s="5">
        <f t="shared" ref="N6:N13" si="4">D6-C6</f>
        <v>-10.091000000000001</v>
      </c>
      <c r="O6" s="6">
        <f t="shared" ref="O6:O13" si="5">I6-H6</f>
        <v>-9</v>
      </c>
      <c r="P6" s="5">
        <f t="shared" ref="P6:P13" si="6">D6-B6</f>
        <v>-4.0000000000000009</v>
      </c>
      <c r="Q6" s="6">
        <f t="shared" ref="Q6:Q13" si="7">I6-G6</f>
        <v>1</v>
      </c>
    </row>
    <row r="7" spans="1:17" ht="14.4" hidden="1" customHeight="1" outlineLevel="1" x14ac:dyDescent="0.3">
      <c r="A7" s="484" t="s">
        <v>170</v>
      </c>
      <c r="B7" s="120">
        <v>39.045999999999999</v>
      </c>
      <c r="C7" s="113">
        <v>38.414000000000001</v>
      </c>
      <c r="D7" s="113">
        <v>33.56</v>
      </c>
      <c r="E7" s="466">
        <f t="shared" si="0"/>
        <v>0.85949905239973368</v>
      </c>
      <c r="F7" s="129">
        <f t="shared" si="1"/>
        <v>0.87363981881605668</v>
      </c>
      <c r="G7" s="133">
        <v>56</v>
      </c>
      <c r="H7" s="113">
        <v>48</v>
      </c>
      <c r="I7" s="113">
        <v>37</v>
      </c>
      <c r="J7" s="467">
        <f t="shared" si="2"/>
        <v>0.6607142857142857</v>
      </c>
      <c r="K7" s="134">
        <f t="shared" si="3"/>
        <v>0.77083333333333337</v>
      </c>
      <c r="L7" s="121"/>
      <c r="M7" s="121"/>
      <c r="N7" s="5">
        <f t="shared" si="4"/>
        <v>-4.8539999999999992</v>
      </c>
      <c r="O7" s="6">
        <f t="shared" si="5"/>
        <v>-11</v>
      </c>
      <c r="P7" s="5">
        <f t="shared" si="6"/>
        <v>-5.4859999999999971</v>
      </c>
      <c r="Q7" s="6">
        <f t="shared" si="7"/>
        <v>-19</v>
      </c>
    </row>
    <row r="8" spans="1:17" ht="14.4" hidden="1" customHeight="1" outlineLevel="1" x14ac:dyDescent="0.3">
      <c r="A8" s="484" t="s">
        <v>171</v>
      </c>
      <c r="B8" s="120">
        <v>11.651999999999999</v>
      </c>
      <c r="C8" s="113">
        <v>7.3920000000000003</v>
      </c>
      <c r="D8" s="113">
        <v>5.532</v>
      </c>
      <c r="E8" s="466">
        <f t="shared" si="0"/>
        <v>0.47476828012358396</v>
      </c>
      <c r="F8" s="129">
        <f t="shared" si="1"/>
        <v>0.74837662337662336</v>
      </c>
      <c r="G8" s="133">
        <v>13</v>
      </c>
      <c r="H8" s="113">
        <v>7</v>
      </c>
      <c r="I8" s="113">
        <v>7</v>
      </c>
      <c r="J8" s="467">
        <f t="shared" si="2"/>
        <v>0.53846153846153844</v>
      </c>
      <c r="K8" s="134">
        <f t="shared" si="3"/>
        <v>1</v>
      </c>
      <c r="L8" s="121"/>
      <c r="M8" s="121"/>
      <c r="N8" s="5">
        <f t="shared" si="4"/>
        <v>-1.8600000000000003</v>
      </c>
      <c r="O8" s="6">
        <f t="shared" si="5"/>
        <v>0</v>
      </c>
      <c r="P8" s="5">
        <f t="shared" si="6"/>
        <v>-6.1199999999999992</v>
      </c>
      <c r="Q8" s="6">
        <f t="shared" si="7"/>
        <v>-6</v>
      </c>
    </row>
    <row r="9" spans="1:17" ht="14.4" hidden="1" customHeight="1" outlineLevel="1" x14ac:dyDescent="0.3">
      <c r="A9" s="484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4" t="s">
        <v>173</v>
      </c>
      <c r="B10" s="120">
        <v>14.989000000000001</v>
      </c>
      <c r="C10" s="113">
        <v>21.706</v>
      </c>
      <c r="D10" s="113">
        <v>16.904</v>
      </c>
      <c r="E10" s="466">
        <f t="shared" si="0"/>
        <v>1.1277603575955699</v>
      </c>
      <c r="F10" s="129">
        <f t="shared" si="1"/>
        <v>0.77877084677047825</v>
      </c>
      <c r="G10" s="133">
        <v>18</v>
      </c>
      <c r="H10" s="113">
        <v>22</v>
      </c>
      <c r="I10" s="113">
        <v>26</v>
      </c>
      <c r="J10" s="467">
        <f t="shared" si="2"/>
        <v>1.4444444444444444</v>
      </c>
      <c r="K10" s="134">
        <f t="shared" si="3"/>
        <v>1.1818181818181819</v>
      </c>
      <c r="L10" s="121"/>
      <c r="M10" s="121"/>
      <c r="N10" s="5">
        <f t="shared" si="4"/>
        <v>-4.8019999999999996</v>
      </c>
      <c r="O10" s="6">
        <f t="shared" si="5"/>
        <v>4</v>
      </c>
      <c r="P10" s="5">
        <f t="shared" si="6"/>
        <v>1.9149999999999991</v>
      </c>
      <c r="Q10" s="6">
        <f t="shared" si="7"/>
        <v>8</v>
      </c>
    </row>
    <row r="11" spans="1:17" ht="14.4" hidden="1" customHeight="1" outlineLevel="1" x14ac:dyDescent="0.3">
      <c r="A11" s="484" t="s">
        <v>174</v>
      </c>
      <c r="B11" s="120">
        <v>0.59</v>
      </c>
      <c r="C11" s="113">
        <v>3.9209999999999998</v>
      </c>
      <c r="D11" s="113">
        <v>0.61299999999999999</v>
      </c>
      <c r="E11" s="466">
        <f t="shared" si="0"/>
        <v>1.0389830508474576</v>
      </c>
      <c r="F11" s="129">
        <f t="shared" si="1"/>
        <v>0.15633766896199949</v>
      </c>
      <c r="G11" s="133">
        <v>2</v>
      </c>
      <c r="H11" s="113">
        <v>4</v>
      </c>
      <c r="I11" s="113">
        <v>2</v>
      </c>
      <c r="J11" s="467">
        <f t="shared" si="2"/>
        <v>1</v>
      </c>
      <c r="K11" s="134">
        <f t="shared" si="3"/>
        <v>0.5</v>
      </c>
      <c r="L11" s="121"/>
      <c r="M11" s="121"/>
      <c r="N11" s="5">
        <f t="shared" si="4"/>
        <v>-3.3079999999999998</v>
      </c>
      <c r="O11" s="6">
        <f t="shared" si="5"/>
        <v>-2</v>
      </c>
      <c r="P11" s="5">
        <f t="shared" si="6"/>
        <v>2.300000000000002E-2</v>
      </c>
      <c r="Q11" s="6">
        <f t="shared" si="7"/>
        <v>0</v>
      </c>
    </row>
    <row r="12" spans="1:17" ht="14.4" hidden="1" customHeight="1" outlineLevel="1" thickBot="1" x14ac:dyDescent="0.35">
      <c r="A12" s="485" t="s">
        <v>209</v>
      </c>
      <c r="B12" s="238">
        <v>0</v>
      </c>
      <c r="C12" s="239">
        <v>0.93500000000000005</v>
      </c>
      <c r="D12" s="239">
        <v>0</v>
      </c>
      <c r="E12" s="466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68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-0.93500000000000005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122.95300000000002</v>
      </c>
      <c r="C13" s="116">
        <f>SUM(C5:C12)</f>
        <v>149.66199999999998</v>
      </c>
      <c r="D13" s="116">
        <f>SUM(D5:D12)</f>
        <v>120.54799999999999</v>
      </c>
      <c r="E13" s="462">
        <f>IF(OR(D13=0,B13=0),0,D13/B13)</f>
        <v>0.9804396802030042</v>
      </c>
      <c r="F13" s="135">
        <f>IF(OR(D13=0,C13=0),0,D13/C13)</f>
        <v>0.80546832195213214</v>
      </c>
      <c r="G13" s="136">
        <f>SUM(G5:G12)</f>
        <v>172</v>
      </c>
      <c r="H13" s="116">
        <f>SUM(H5:H12)</f>
        <v>186</v>
      </c>
      <c r="I13" s="116">
        <f>SUM(I5:I12)</f>
        <v>157</v>
      </c>
      <c r="J13" s="462">
        <f>IF(OR(I13=0,G13=0),0,I13/G13)</f>
        <v>0.91279069767441856</v>
      </c>
      <c r="K13" s="137">
        <f>IF(OR(I13=0,H13=0),0,I13/H13)</f>
        <v>0.84408602150537637</v>
      </c>
      <c r="L13" s="121"/>
      <c r="M13" s="121"/>
      <c r="N13" s="127">
        <f t="shared" si="4"/>
        <v>-29.11399999999999</v>
      </c>
      <c r="O13" s="138">
        <f t="shared" si="5"/>
        <v>-29</v>
      </c>
      <c r="P13" s="127">
        <f t="shared" si="6"/>
        <v>-2.4050000000000296</v>
      </c>
      <c r="Q13" s="138">
        <f t="shared" si="7"/>
        <v>-15</v>
      </c>
    </row>
    <row r="14" spans="1:17" ht="14.4" customHeight="1" x14ac:dyDescent="0.3">
      <c r="A14" s="139"/>
      <c r="B14" s="623"/>
      <c r="C14" s="623"/>
      <c r="D14" s="623"/>
      <c r="E14" s="646"/>
      <c r="F14" s="623"/>
      <c r="G14" s="623"/>
      <c r="H14" s="623"/>
      <c r="I14" s="623"/>
      <c r="J14" s="646"/>
      <c r="K14" s="623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7" t="s">
        <v>301</v>
      </c>
      <c r="B16" s="649" t="s">
        <v>71</v>
      </c>
      <c r="C16" s="650"/>
      <c r="D16" s="650"/>
      <c r="E16" s="651"/>
      <c r="F16" s="652"/>
      <c r="G16" s="649" t="s">
        <v>254</v>
      </c>
      <c r="H16" s="650"/>
      <c r="I16" s="650"/>
      <c r="J16" s="651"/>
      <c r="K16" s="652"/>
      <c r="L16" s="640" t="s">
        <v>179</v>
      </c>
      <c r="M16" s="641"/>
      <c r="N16" s="155"/>
      <c r="O16" s="155"/>
      <c r="P16" s="155"/>
      <c r="Q16" s="155"/>
    </row>
    <row r="17" spans="1:17" ht="14.4" customHeight="1" thickBot="1" x14ac:dyDescent="0.35">
      <c r="A17" s="648"/>
      <c r="B17" s="140">
        <v>2015</v>
      </c>
      <c r="C17" s="141">
        <v>2016</v>
      </c>
      <c r="D17" s="141">
        <v>2017</v>
      </c>
      <c r="E17" s="141" t="s">
        <v>300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300</v>
      </c>
      <c r="K17" s="142" t="s">
        <v>2</v>
      </c>
      <c r="L17" s="642" t="s">
        <v>180</v>
      </c>
      <c r="M17" s="643"/>
      <c r="N17" s="143" t="s">
        <v>72</v>
      </c>
      <c r="O17" s="144" t="s">
        <v>73</v>
      </c>
      <c r="P17" s="143" t="s">
        <v>311</v>
      </c>
      <c r="Q17" s="144" t="s">
        <v>312</v>
      </c>
    </row>
    <row r="18" spans="1:17" ht="14.4" hidden="1" customHeight="1" outlineLevel="1" x14ac:dyDescent="0.3">
      <c r="A18" s="483" t="s">
        <v>168</v>
      </c>
      <c r="B18" s="119">
        <v>45.756999999999998</v>
      </c>
      <c r="C18" s="114">
        <v>60.283999999999999</v>
      </c>
      <c r="D18" s="114">
        <v>57.02</v>
      </c>
      <c r="E18" s="466">
        <f>IF(OR(D18=0,B18=0),"",D18/B18)</f>
        <v>1.2461481303407129</v>
      </c>
      <c r="F18" s="129">
        <f>IF(OR(D18=0,C18=0),"",D18/C18)</f>
        <v>0.94585628027337276</v>
      </c>
      <c r="G18" s="119">
        <v>70</v>
      </c>
      <c r="H18" s="114">
        <v>81</v>
      </c>
      <c r="I18" s="114">
        <v>71</v>
      </c>
      <c r="J18" s="466">
        <f>IF(OR(I18=0,G18=0),"",I18/G18)</f>
        <v>1.0142857142857142</v>
      </c>
      <c r="K18" s="131">
        <f>IF(OR(I18=0,H18=0),"",I18/H18)</f>
        <v>0.87654320987654322</v>
      </c>
      <c r="L18" s="638">
        <v>0.91871999999999998</v>
      </c>
      <c r="M18" s="639"/>
      <c r="N18" s="145">
        <f t="shared" ref="N18:N26" si="8">D18-C18</f>
        <v>-3.2639999999999958</v>
      </c>
      <c r="O18" s="146">
        <f t="shared" ref="O18:O26" si="9">I18-H18</f>
        <v>-10</v>
      </c>
      <c r="P18" s="145">
        <f t="shared" ref="P18:P26" si="10">D18-B18</f>
        <v>11.263000000000005</v>
      </c>
      <c r="Q18" s="146">
        <f t="shared" ref="Q18:Q26" si="11">I18-G18</f>
        <v>1</v>
      </c>
    </row>
    <row r="19" spans="1:17" ht="14.4" hidden="1" customHeight="1" outlineLevel="1" x14ac:dyDescent="0.3">
      <c r="A19" s="484" t="s">
        <v>169</v>
      </c>
      <c r="B19" s="120">
        <v>10.919</v>
      </c>
      <c r="C19" s="113">
        <v>17.010000000000002</v>
      </c>
      <c r="D19" s="113">
        <v>6.9189999999999996</v>
      </c>
      <c r="E19" s="467">
        <f t="shared" ref="E19:E25" si="12">IF(OR(D19=0,B19=0),"",D19/B19)</f>
        <v>0.63366608663797042</v>
      </c>
      <c r="F19" s="132">
        <f t="shared" ref="F19:F25" si="13">IF(OR(D19=0,C19=0),"",D19/C19)</f>
        <v>0.40676072898295113</v>
      </c>
      <c r="G19" s="120">
        <v>13</v>
      </c>
      <c r="H19" s="113">
        <v>23</v>
      </c>
      <c r="I19" s="113">
        <v>14</v>
      </c>
      <c r="J19" s="467">
        <f t="shared" ref="J19:J25" si="14">IF(OR(I19=0,G19=0),"",I19/G19)</f>
        <v>1.0769230769230769</v>
      </c>
      <c r="K19" s="134">
        <f t="shared" ref="K19:K25" si="15">IF(OR(I19=0,H19=0),"",I19/H19)</f>
        <v>0.60869565217391308</v>
      </c>
      <c r="L19" s="638">
        <v>0.99456</v>
      </c>
      <c r="M19" s="639"/>
      <c r="N19" s="147">
        <f t="shared" si="8"/>
        <v>-10.091000000000001</v>
      </c>
      <c r="O19" s="148">
        <f t="shared" si="9"/>
        <v>-9</v>
      </c>
      <c r="P19" s="147">
        <f t="shared" si="10"/>
        <v>-4.0000000000000009</v>
      </c>
      <c r="Q19" s="148">
        <f t="shared" si="11"/>
        <v>1</v>
      </c>
    </row>
    <row r="20" spans="1:17" ht="14.4" hidden="1" customHeight="1" outlineLevel="1" x14ac:dyDescent="0.3">
      <c r="A20" s="484" t="s">
        <v>170</v>
      </c>
      <c r="B20" s="120">
        <v>39.045999999999999</v>
      </c>
      <c r="C20" s="113">
        <v>38.414000000000001</v>
      </c>
      <c r="D20" s="113">
        <v>33.56</v>
      </c>
      <c r="E20" s="467">
        <f t="shared" si="12"/>
        <v>0.85949905239973368</v>
      </c>
      <c r="F20" s="132">
        <f t="shared" si="13"/>
        <v>0.87363981881605668</v>
      </c>
      <c r="G20" s="120">
        <v>56</v>
      </c>
      <c r="H20" s="113">
        <v>48</v>
      </c>
      <c r="I20" s="113">
        <v>37</v>
      </c>
      <c r="J20" s="467">
        <f t="shared" si="14"/>
        <v>0.6607142857142857</v>
      </c>
      <c r="K20" s="134">
        <f t="shared" si="15"/>
        <v>0.77083333333333337</v>
      </c>
      <c r="L20" s="638">
        <v>0.96671999999999991</v>
      </c>
      <c r="M20" s="639"/>
      <c r="N20" s="147">
        <f t="shared" si="8"/>
        <v>-4.8539999999999992</v>
      </c>
      <c r="O20" s="148">
        <f t="shared" si="9"/>
        <v>-11</v>
      </c>
      <c r="P20" s="147">
        <f t="shared" si="10"/>
        <v>-5.4859999999999971</v>
      </c>
      <c r="Q20" s="148">
        <f t="shared" si="11"/>
        <v>-19</v>
      </c>
    </row>
    <row r="21" spans="1:17" ht="14.4" hidden="1" customHeight="1" outlineLevel="1" x14ac:dyDescent="0.3">
      <c r="A21" s="484" t="s">
        <v>171</v>
      </c>
      <c r="B21" s="120">
        <v>11.651999999999999</v>
      </c>
      <c r="C21" s="113">
        <v>7.3920000000000003</v>
      </c>
      <c r="D21" s="113">
        <v>5.532</v>
      </c>
      <c r="E21" s="467">
        <f t="shared" si="12"/>
        <v>0.47476828012358396</v>
      </c>
      <c r="F21" s="132">
        <f t="shared" si="13"/>
        <v>0.74837662337662336</v>
      </c>
      <c r="G21" s="120">
        <v>13</v>
      </c>
      <c r="H21" s="113">
        <v>7</v>
      </c>
      <c r="I21" s="113">
        <v>7</v>
      </c>
      <c r="J21" s="467">
        <f t="shared" si="14"/>
        <v>0.53846153846153844</v>
      </c>
      <c r="K21" s="134">
        <f t="shared" si="15"/>
        <v>1</v>
      </c>
      <c r="L21" s="638">
        <v>1.11744</v>
      </c>
      <c r="M21" s="639"/>
      <c r="N21" s="147">
        <f t="shared" si="8"/>
        <v>-1.8600000000000003</v>
      </c>
      <c r="O21" s="148">
        <f t="shared" si="9"/>
        <v>0</v>
      </c>
      <c r="P21" s="147">
        <f t="shared" si="10"/>
        <v>-6.1199999999999992</v>
      </c>
      <c r="Q21" s="148">
        <f t="shared" si="11"/>
        <v>-6</v>
      </c>
    </row>
    <row r="22" spans="1:17" ht="14.4" hidden="1" customHeight="1" outlineLevel="1" x14ac:dyDescent="0.3">
      <c r="A22" s="484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38">
        <v>0.96</v>
      </c>
      <c r="M22" s="639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4" t="s">
        <v>173</v>
      </c>
      <c r="B23" s="120">
        <v>14.989000000000001</v>
      </c>
      <c r="C23" s="113">
        <v>21.706</v>
      </c>
      <c r="D23" s="113">
        <v>16.904</v>
      </c>
      <c r="E23" s="467">
        <f t="shared" si="12"/>
        <v>1.1277603575955699</v>
      </c>
      <c r="F23" s="132">
        <f t="shared" si="13"/>
        <v>0.77877084677047825</v>
      </c>
      <c r="G23" s="120">
        <v>18</v>
      </c>
      <c r="H23" s="113">
        <v>22</v>
      </c>
      <c r="I23" s="113">
        <v>26</v>
      </c>
      <c r="J23" s="467">
        <f t="shared" si="14"/>
        <v>1.4444444444444444</v>
      </c>
      <c r="K23" s="134">
        <f t="shared" si="15"/>
        <v>1.1818181818181819</v>
      </c>
      <c r="L23" s="638">
        <v>0.98495999999999995</v>
      </c>
      <c r="M23" s="639"/>
      <c r="N23" s="147">
        <f t="shared" si="8"/>
        <v>-4.8019999999999996</v>
      </c>
      <c r="O23" s="148">
        <f t="shared" si="9"/>
        <v>4</v>
      </c>
      <c r="P23" s="147">
        <f t="shared" si="10"/>
        <v>1.9149999999999991</v>
      </c>
      <c r="Q23" s="148">
        <f t="shared" si="11"/>
        <v>8</v>
      </c>
    </row>
    <row r="24" spans="1:17" ht="14.4" hidden="1" customHeight="1" outlineLevel="1" x14ac:dyDescent="0.3">
      <c r="A24" s="484" t="s">
        <v>174</v>
      </c>
      <c r="B24" s="120">
        <v>0.59</v>
      </c>
      <c r="C24" s="113">
        <v>3.9209999999999998</v>
      </c>
      <c r="D24" s="113">
        <v>0.61299999999999999</v>
      </c>
      <c r="E24" s="467">
        <f t="shared" si="12"/>
        <v>1.0389830508474576</v>
      </c>
      <c r="F24" s="132">
        <f t="shared" si="13"/>
        <v>0.15633766896199949</v>
      </c>
      <c r="G24" s="120">
        <v>2</v>
      </c>
      <c r="H24" s="113">
        <v>4</v>
      </c>
      <c r="I24" s="113">
        <v>2</v>
      </c>
      <c r="J24" s="467">
        <f t="shared" si="14"/>
        <v>1</v>
      </c>
      <c r="K24" s="134">
        <f t="shared" si="15"/>
        <v>0.5</v>
      </c>
      <c r="L24" s="638">
        <v>1.0147199999999998</v>
      </c>
      <c r="M24" s="639"/>
      <c r="N24" s="147">
        <f t="shared" si="8"/>
        <v>-3.3079999999999998</v>
      </c>
      <c r="O24" s="148">
        <f t="shared" si="9"/>
        <v>-2</v>
      </c>
      <c r="P24" s="147">
        <f t="shared" si="10"/>
        <v>2.300000000000002E-2</v>
      </c>
      <c r="Q24" s="148">
        <f t="shared" si="11"/>
        <v>0</v>
      </c>
    </row>
    <row r="25" spans="1:17" ht="14.4" hidden="1" customHeight="1" outlineLevel="1" thickBot="1" x14ac:dyDescent="0.35">
      <c r="A25" s="485" t="s">
        <v>209</v>
      </c>
      <c r="B25" s="238">
        <v>0</v>
      </c>
      <c r="C25" s="239">
        <v>0.93500000000000005</v>
      </c>
      <c r="D25" s="239">
        <v>0</v>
      </c>
      <c r="E25" s="468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68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-0.93500000000000005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88" t="s">
        <v>3</v>
      </c>
      <c r="B26" s="149">
        <f>SUM(B18:B25)</f>
        <v>122.95300000000002</v>
      </c>
      <c r="C26" s="150">
        <f>SUM(C18:C25)</f>
        <v>149.66199999999998</v>
      </c>
      <c r="D26" s="150">
        <f>SUM(D18:D25)</f>
        <v>120.54799999999999</v>
      </c>
      <c r="E26" s="463">
        <f>IF(OR(D26=0,B26=0),0,D26/B26)</f>
        <v>0.9804396802030042</v>
      </c>
      <c r="F26" s="151">
        <f>IF(OR(D26=0,C26=0),0,D26/C26)</f>
        <v>0.80546832195213214</v>
      </c>
      <c r="G26" s="149">
        <f>SUM(G18:G25)</f>
        <v>172</v>
      </c>
      <c r="H26" s="150">
        <f>SUM(H18:H25)</f>
        <v>186</v>
      </c>
      <c r="I26" s="150">
        <f>SUM(I18:I25)</f>
        <v>157</v>
      </c>
      <c r="J26" s="463">
        <f>IF(OR(I26=0,G26=0),0,I26/G26)</f>
        <v>0.91279069767441856</v>
      </c>
      <c r="K26" s="152">
        <f>IF(OR(I26=0,H26=0),0,I26/H26)</f>
        <v>0.84408602150537637</v>
      </c>
      <c r="L26" s="121"/>
      <c r="M26" s="121"/>
      <c r="N26" s="143">
        <f t="shared" si="8"/>
        <v>-29.11399999999999</v>
      </c>
      <c r="O26" s="153">
        <f t="shared" si="9"/>
        <v>-29</v>
      </c>
      <c r="P26" s="143">
        <f t="shared" si="10"/>
        <v>-2.4050000000000296</v>
      </c>
      <c r="Q26" s="153">
        <f t="shared" si="11"/>
        <v>-15</v>
      </c>
    </row>
    <row r="27" spans="1:17" ht="14.4" customHeight="1" x14ac:dyDescent="0.3">
      <c r="A27" s="154"/>
      <c r="B27" s="623" t="s">
        <v>207</v>
      </c>
      <c r="C27" s="624"/>
      <c r="D27" s="624"/>
      <c r="E27" s="625"/>
      <c r="F27" s="624"/>
      <c r="G27" s="623" t="s">
        <v>208</v>
      </c>
      <c r="H27" s="624"/>
      <c r="I27" s="624"/>
      <c r="J27" s="625"/>
      <c r="K27" s="624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2" t="s">
        <v>302</v>
      </c>
      <c r="B29" s="634" t="s">
        <v>71</v>
      </c>
      <c r="C29" s="635"/>
      <c r="D29" s="635"/>
      <c r="E29" s="636"/>
      <c r="F29" s="637"/>
      <c r="G29" s="635" t="s">
        <v>254</v>
      </c>
      <c r="H29" s="635"/>
      <c r="I29" s="635"/>
      <c r="J29" s="636"/>
      <c r="K29" s="637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3"/>
      <c r="B30" s="157">
        <v>2015</v>
      </c>
      <c r="C30" s="158">
        <v>2016</v>
      </c>
      <c r="D30" s="158">
        <v>2017</v>
      </c>
      <c r="E30" s="158" t="s">
        <v>300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300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311</v>
      </c>
      <c r="Q30" s="161" t="s">
        <v>312</v>
      </c>
    </row>
    <row r="31" spans="1:17" ht="14.4" hidden="1" customHeight="1" outlineLevel="1" x14ac:dyDescent="0.3">
      <c r="A31" s="483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4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4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4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4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4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4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5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7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6" t="s">
        <v>303</v>
      </c>
      <c r="B42" s="628" t="s">
        <v>71</v>
      </c>
      <c r="C42" s="629"/>
      <c r="D42" s="629"/>
      <c r="E42" s="630"/>
      <c r="F42" s="631"/>
      <c r="G42" s="629" t="s">
        <v>254</v>
      </c>
      <c r="H42" s="629"/>
      <c r="I42" s="629"/>
      <c r="J42" s="630"/>
      <c r="K42" s="631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7"/>
      <c r="B43" s="449">
        <v>2015</v>
      </c>
      <c r="C43" s="450">
        <v>2016</v>
      </c>
      <c r="D43" s="450">
        <v>2017</v>
      </c>
      <c r="E43" s="450" t="s">
        <v>300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300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311</v>
      </c>
      <c r="Q43" s="459" t="s">
        <v>312</v>
      </c>
    </row>
    <row r="44" spans="1:17" ht="14.4" hidden="1" customHeight="1" outlineLevel="1" x14ac:dyDescent="0.3">
      <c r="A44" s="483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4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4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4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4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4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4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5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6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299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295</v>
      </c>
    </row>
    <row r="56" spans="1:17" ht="14.4" customHeight="1" x14ac:dyDescent="0.25">
      <c r="A56" s="427" t="s">
        <v>296</v>
      </c>
    </row>
    <row r="57" spans="1:17" ht="14.4" customHeight="1" x14ac:dyDescent="0.25">
      <c r="A57" s="426" t="s">
        <v>297</v>
      </c>
    </row>
    <row r="58" spans="1:17" ht="14.4" customHeight="1" x14ac:dyDescent="0.25">
      <c r="A58" s="427" t="s">
        <v>306</v>
      </c>
    </row>
    <row r="59" spans="1:17" ht="14.4" customHeight="1" x14ac:dyDescent="0.25">
      <c r="A59" s="427" t="s">
        <v>307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322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168</v>
      </c>
      <c r="C33" s="199">
        <v>149</v>
      </c>
      <c r="D33" s="84">
        <f>IF(C33="","",C33-B33)</f>
        <v>-19</v>
      </c>
      <c r="E33" s="85">
        <f>IF(C33="","",C33/B33)</f>
        <v>0.88690476190476186</v>
      </c>
      <c r="F33" s="86">
        <v>18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348</v>
      </c>
      <c r="C34" s="200">
        <v>348</v>
      </c>
      <c r="D34" s="87">
        <f t="shared" ref="D34:D45" si="0">IF(C34="","",C34-B34)</f>
        <v>0</v>
      </c>
      <c r="E34" s="88">
        <f t="shared" ref="E34:E45" si="1">IF(C34="","",C34/B34)</f>
        <v>1</v>
      </c>
      <c r="F34" s="89">
        <v>65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535</v>
      </c>
      <c r="C35" s="200">
        <v>551</v>
      </c>
      <c r="D35" s="87">
        <f t="shared" si="0"/>
        <v>16</v>
      </c>
      <c r="E35" s="88">
        <f t="shared" si="1"/>
        <v>1.0299065420560747</v>
      </c>
      <c r="F35" s="89">
        <v>111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687</v>
      </c>
      <c r="C36" s="200">
        <v>713</v>
      </c>
      <c r="D36" s="87">
        <f t="shared" si="0"/>
        <v>26</v>
      </c>
      <c r="E36" s="88">
        <f t="shared" si="1"/>
        <v>1.0378457059679767</v>
      </c>
      <c r="F36" s="89">
        <v>149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802</v>
      </c>
      <c r="C37" s="200">
        <v>842</v>
      </c>
      <c r="D37" s="87">
        <f t="shared" si="0"/>
        <v>40</v>
      </c>
      <c r="E37" s="88">
        <f t="shared" si="1"/>
        <v>1.0498753117206983</v>
      </c>
      <c r="F37" s="89">
        <v>187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>
        <v>974</v>
      </c>
      <c r="C38" s="200">
        <v>993</v>
      </c>
      <c r="D38" s="87">
        <f t="shared" si="0"/>
        <v>19</v>
      </c>
      <c r="E38" s="88">
        <f t="shared" si="1"/>
        <v>1.0195071868583163</v>
      </c>
      <c r="F38" s="89">
        <v>200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>
        <v>1067</v>
      </c>
      <c r="C39" s="200">
        <v>1067</v>
      </c>
      <c r="D39" s="87">
        <f t="shared" si="0"/>
        <v>0</v>
      </c>
      <c r="E39" s="88">
        <f t="shared" si="1"/>
        <v>1</v>
      </c>
      <c r="F39" s="89">
        <v>203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1690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320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1" t="s">
        <v>84</v>
      </c>
      <c r="C4" s="489" t="s">
        <v>72</v>
      </c>
      <c r="D4" s="492" t="s">
        <v>85</v>
      </c>
      <c r="E4" s="491" t="s">
        <v>84</v>
      </c>
      <c r="F4" s="489" t="s">
        <v>72</v>
      </c>
      <c r="G4" s="492" t="s">
        <v>85</v>
      </c>
      <c r="H4" s="491" t="s">
        <v>84</v>
      </c>
      <c r="I4" s="489" t="s">
        <v>72</v>
      </c>
      <c r="J4" s="492" t="s">
        <v>85</v>
      </c>
      <c r="K4" s="670"/>
      <c r="L4" s="659"/>
      <c r="M4" s="659"/>
      <c r="N4" s="659"/>
      <c r="O4" s="493"/>
      <c r="P4" s="661"/>
      <c r="Q4" s="494" t="s">
        <v>73</v>
      </c>
      <c r="R4" s="495" t="s">
        <v>72</v>
      </c>
      <c r="S4" s="494" t="s">
        <v>73</v>
      </c>
      <c r="T4" s="495" t="s">
        <v>72</v>
      </c>
      <c r="U4" s="496" t="s">
        <v>86</v>
      </c>
      <c r="V4" s="490" t="s">
        <v>87</v>
      </c>
      <c r="W4" s="490" t="s">
        <v>88</v>
      </c>
      <c r="X4" s="497" t="s">
        <v>2</v>
      </c>
      <c r="Y4" s="498" t="s">
        <v>89</v>
      </c>
    </row>
    <row r="5" spans="1:25" s="499" customFormat="1" ht="14.4" customHeight="1" x14ac:dyDescent="0.3">
      <c r="A5" s="902" t="s">
        <v>1671</v>
      </c>
      <c r="B5" s="903"/>
      <c r="C5" s="904"/>
      <c r="D5" s="905"/>
      <c r="E5" s="906">
        <v>2</v>
      </c>
      <c r="F5" s="907">
        <v>1.1100000000000001</v>
      </c>
      <c r="G5" s="908">
        <v>4</v>
      </c>
      <c r="H5" s="909">
        <v>1</v>
      </c>
      <c r="I5" s="910">
        <v>0.56000000000000005</v>
      </c>
      <c r="J5" s="911">
        <v>4</v>
      </c>
      <c r="K5" s="912">
        <v>0.56000000000000005</v>
      </c>
      <c r="L5" s="909">
        <v>2</v>
      </c>
      <c r="M5" s="909">
        <v>21</v>
      </c>
      <c r="N5" s="913">
        <v>7</v>
      </c>
      <c r="O5" s="909" t="s">
        <v>1672</v>
      </c>
      <c r="P5" s="914" t="s">
        <v>1673</v>
      </c>
      <c r="Q5" s="915">
        <f>H5-B5</f>
        <v>1</v>
      </c>
      <c r="R5" s="928">
        <f>I5-C5</f>
        <v>0.56000000000000005</v>
      </c>
      <c r="S5" s="915">
        <f>H5-E5</f>
        <v>-1</v>
      </c>
      <c r="T5" s="928">
        <f>I5-F5</f>
        <v>-0.55000000000000004</v>
      </c>
      <c r="U5" s="938">
        <v>7</v>
      </c>
      <c r="V5" s="903">
        <v>4</v>
      </c>
      <c r="W5" s="903">
        <v>-3</v>
      </c>
      <c r="X5" s="939">
        <v>0.5714285714285714</v>
      </c>
      <c r="Y5" s="940"/>
    </row>
    <row r="6" spans="1:25" ht="14.4" customHeight="1" x14ac:dyDescent="0.3">
      <c r="A6" s="900" t="s">
        <v>1674</v>
      </c>
      <c r="B6" s="884"/>
      <c r="C6" s="885"/>
      <c r="D6" s="886"/>
      <c r="E6" s="869">
        <v>4</v>
      </c>
      <c r="F6" s="870">
        <v>1.68</v>
      </c>
      <c r="G6" s="871">
        <v>4</v>
      </c>
      <c r="H6" s="872">
        <v>3</v>
      </c>
      <c r="I6" s="873">
        <v>1.26</v>
      </c>
      <c r="J6" s="874">
        <v>4</v>
      </c>
      <c r="K6" s="875">
        <v>0.42</v>
      </c>
      <c r="L6" s="872">
        <v>2</v>
      </c>
      <c r="M6" s="872">
        <v>18</v>
      </c>
      <c r="N6" s="876">
        <v>6</v>
      </c>
      <c r="O6" s="872" t="s">
        <v>1672</v>
      </c>
      <c r="P6" s="887" t="s">
        <v>1675</v>
      </c>
      <c r="Q6" s="877">
        <f t="shared" ref="Q6:R13" si="0">H6-B6</f>
        <v>3</v>
      </c>
      <c r="R6" s="929">
        <f t="shared" si="0"/>
        <v>1.26</v>
      </c>
      <c r="S6" s="877">
        <f t="shared" ref="S6:S13" si="1">H6-E6</f>
        <v>-1</v>
      </c>
      <c r="T6" s="929">
        <f t="shared" ref="T6:T13" si="2">I6-F6</f>
        <v>-0.41999999999999993</v>
      </c>
      <c r="U6" s="936">
        <v>18</v>
      </c>
      <c r="V6" s="884">
        <v>12</v>
      </c>
      <c r="W6" s="884">
        <v>-6</v>
      </c>
      <c r="X6" s="934">
        <v>0.66666666666666663</v>
      </c>
      <c r="Y6" s="932"/>
    </row>
    <row r="7" spans="1:25" ht="14.4" customHeight="1" x14ac:dyDescent="0.3">
      <c r="A7" s="900" t="s">
        <v>1676</v>
      </c>
      <c r="B7" s="884">
        <v>41</v>
      </c>
      <c r="C7" s="885">
        <v>20.329999999999998</v>
      </c>
      <c r="D7" s="886">
        <v>6.2</v>
      </c>
      <c r="E7" s="888">
        <v>37</v>
      </c>
      <c r="F7" s="873">
        <v>16.21</v>
      </c>
      <c r="G7" s="874">
        <v>5.5</v>
      </c>
      <c r="H7" s="869">
        <v>51</v>
      </c>
      <c r="I7" s="870">
        <v>28.03</v>
      </c>
      <c r="J7" s="871">
        <v>5.7</v>
      </c>
      <c r="K7" s="875">
        <v>0.32</v>
      </c>
      <c r="L7" s="872">
        <v>2</v>
      </c>
      <c r="M7" s="872">
        <v>18</v>
      </c>
      <c r="N7" s="876">
        <v>6</v>
      </c>
      <c r="O7" s="872" t="s">
        <v>1672</v>
      </c>
      <c r="P7" s="887" t="s">
        <v>1677</v>
      </c>
      <c r="Q7" s="877">
        <f t="shared" si="0"/>
        <v>10</v>
      </c>
      <c r="R7" s="929">
        <f t="shared" si="0"/>
        <v>7.7000000000000028</v>
      </c>
      <c r="S7" s="877">
        <f t="shared" si="1"/>
        <v>14</v>
      </c>
      <c r="T7" s="929">
        <f t="shared" si="2"/>
        <v>11.82</v>
      </c>
      <c r="U7" s="936">
        <v>306</v>
      </c>
      <c r="V7" s="884">
        <v>290.7</v>
      </c>
      <c r="W7" s="884">
        <v>-15.300000000000011</v>
      </c>
      <c r="X7" s="934">
        <v>0.95</v>
      </c>
      <c r="Y7" s="932">
        <v>31</v>
      </c>
    </row>
    <row r="8" spans="1:25" ht="14.4" customHeight="1" x14ac:dyDescent="0.3">
      <c r="A8" s="901" t="s">
        <v>1678</v>
      </c>
      <c r="B8" s="501">
        <v>1</v>
      </c>
      <c r="C8" s="890">
        <v>0.48</v>
      </c>
      <c r="D8" s="889">
        <v>8</v>
      </c>
      <c r="E8" s="891">
        <v>1</v>
      </c>
      <c r="F8" s="892">
        <v>0.74</v>
      </c>
      <c r="G8" s="878">
        <v>6</v>
      </c>
      <c r="H8" s="893"/>
      <c r="I8" s="894"/>
      <c r="J8" s="879"/>
      <c r="K8" s="895">
        <v>0.48</v>
      </c>
      <c r="L8" s="896">
        <v>2</v>
      </c>
      <c r="M8" s="896">
        <v>21</v>
      </c>
      <c r="N8" s="897">
        <v>7</v>
      </c>
      <c r="O8" s="896" t="s">
        <v>1672</v>
      </c>
      <c r="P8" s="898" t="s">
        <v>1679</v>
      </c>
      <c r="Q8" s="899">
        <f t="shared" si="0"/>
        <v>-1</v>
      </c>
      <c r="R8" s="930">
        <f t="shared" si="0"/>
        <v>-0.48</v>
      </c>
      <c r="S8" s="899">
        <f t="shared" si="1"/>
        <v>-1</v>
      </c>
      <c r="T8" s="930">
        <f t="shared" si="2"/>
        <v>-0.74</v>
      </c>
      <c r="U8" s="937" t="s">
        <v>538</v>
      </c>
      <c r="V8" s="501" t="s">
        <v>538</v>
      </c>
      <c r="W8" s="501" t="s">
        <v>538</v>
      </c>
      <c r="X8" s="935" t="s">
        <v>538</v>
      </c>
      <c r="Y8" s="933"/>
    </row>
    <row r="9" spans="1:25" ht="14.4" customHeight="1" x14ac:dyDescent="0.3">
      <c r="A9" s="900" t="s">
        <v>1680</v>
      </c>
      <c r="B9" s="884"/>
      <c r="C9" s="885"/>
      <c r="D9" s="886"/>
      <c r="E9" s="869">
        <v>1</v>
      </c>
      <c r="F9" s="870">
        <v>0.93</v>
      </c>
      <c r="G9" s="871">
        <v>4</v>
      </c>
      <c r="H9" s="872"/>
      <c r="I9" s="873"/>
      <c r="J9" s="874"/>
      <c r="K9" s="875">
        <v>0.56999999999999995</v>
      </c>
      <c r="L9" s="872">
        <v>2</v>
      </c>
      <c r="M9" s="872">
        <v>18</v>
      </c>
      <c r="N9" s="876">
        <v>6</v>
      </c>
      <c r="O9" s="872" t="s">
        <v>1672</v>
      </c>
      <c r="P9" s="887" t="s">
        <v>1681</v>
      </c>
      <c r="Q9" s="877">
        <f t="shared" si="0"/>
        <v>0</v>
      </c>
      <c r="R9" s="929">
        <f t="shared" si="0"/>
        <v>0</v>
      </c>
      <c r="S9" s="877">
        <f t="shared" si="1"/>
        <v>-1</v>
      </c>
      <c r="T9" s="929">
        <f t="shared" si="2"/>
        <v>-0.93</v>
      </c>
      <c r="U9" s="936" t="s">
        <v>538</v>
      </c>
      <c r="V9" s="884" t="s">
        <v>538</v>
      </c>
      <c r="W9" s="884" t="s">
        <v>538</v>
      </c>
      <c r="X9" s="934" t="s">
        <v>538</v>
      </c>
      <c r="Y9" s="932"/>
    </row>
    <row r="10" spans="1:25" ht="14.4" customHeight="1" x14ac:dyDescent="0.3">
      <c r="A10" s="900" t="s">
        <v>1682</v>
      </c>
      <c r="B10" s="884">
        <v>43</v>
      </c>
      <c r="C10" s="885">
        <v>71.59</v>
      </c>
      <c r="D10" s="886">
        <v>9.5</v>
      </c>
      <c r="E10" s="869">
        <v>60</v>
      </c>
      <c r="F10" s="870">
        <v>97.33</v>
      </c>
      <c r="G10" s="871">
        <v>9.1999999999999993</v>
      </c>
      <c r="H10" s="872">
        <v>43</v>
      </c>
      <c r="I10" s="873">
        <v>72.5</v>
      </c>
      <c r="J10" s="874">
        <v>9.6999999999999993</v>
      </c>
      <c r="K10" s="875">
        <v>1.52</v>
      </c>
      <c r="L10" s="872">
        <v>4</v>
      </c>
      <c r="M10" s="872">
        <v>39</v>
      </c>
      <c r="N10" s="876">
        <v>13</v>
      </c>
      <c r="O10" s="872" t="s">
        <v>1672</v>
      </c>
      <c r="P10" s="887" t="s">
        <v>1683</v>
      </c>
      <c r="Q10" s="877">
        <f t="shared" si="0"/>
        <v>0</v>
      </c>
      <c r="R10" s="929">
        <f t="shared" si="0"/>
        <v>0.90999999999999659</v>
      </c>
      <c r="S10" s="877">
        <f t="shared" si="1"/>
        <v>-17</v>
      </c>
      <c r="T10" s="929">
        <f t="shared" si="2"/>
        <v>-24.83</v>
      </c>
      <c r="U10" s="936">
        <v>559</v>
      </c>
      <c r="V10" s="884">
        <v>417.09999999999997</v>
      </c>
      <c r="W10" s="884">
        <v>-141.90000000000003</v>
      </c>
      <c r="X10" s="934">
        <v>0.74615384615384606</v>
      </c>
      <c r="Y10" s="932">
        <v>2</v>
      </c>
    </row>
    <row r="11" spans="1:25" ht="14.4" customHeight="1" x14ac:dyDescent="0.3">
      <c r="A11" s="901" t="s">
        <v>1684</v>
      </c>
      <c r="B11" s="501"/>
      <c r="C11" s="890"/>
      <c r="D11" s="889"/>
      <c r="E11" s="893">
        <v>2</v>
      </c>
      <c r="F11" s="894">
        <v>5.25</v>
      </c>
      <c r="G11" s="879">
        <v>10</v>
      </c>
      <c r="H11" s="896"/>
      <c r="I11" s="892"/>
      <c r="J11" s="878"/>
      <c r="K11" s="895">
        <v>2.2599999999999998</v>
      </c>
      <c r="L11" s="896">
        <v>6</v>
      </c>
      <c r="M11" s="896">
        <v>51</v>
      </c>
      <c r="N11" s="897">
        <v>17</v>
      </c>
      <c r="O11" s="896" t="s">
        <v>1672</v>
      </c>
      <c r="P11" s="898" t="s">
        <v>1685</v>
      </c>
      <c r="Q11" s="899">
        <f t="shared" si="0"/>
        <v>0</v>
      </c>
      <c r="R11" s="930">
        <f t="shared" si="0"/>
        <v>0</v>
      </c>
      <c r="S11" s="899">
        <f t="shared" si="1"/>
        <v>-2</v>
      </c>
      <c r="T11" s="930">
        <f t="shared" si="2"/>
        <v>-5.25</v>
      </c>
      <c r="U11" s="937" t="s">
        <v>538</v>
      </c>
      <c r="V11" s="501" t="s">
        <v>538</v>
      </c>
      <c r="W11" s="501" t="s">
        <v>538</v>
      </c>
      <c r="X11" s="935" t="s">
        <v>538</v>
      </c>
      <c r="Y11" s="933"/>
    </row>
    <row r="12" spans="1:25" ht="14.4" customHeight="1" x14ac:dyDescent="0.3">
      <c r="A12" s="900" t="s">
        <v>1686</v>
      </c>
      <c r="B12" s="880">
        <v>87</v>
      </c>
      <c r="C12" s="881">
        <v>30.56</v>
      </c>
      <c r="D12" s="882">
        <v>5.9</v>
      </c>
      <c r="E12" s="888">
        <v>78</v>
      </c>
      <c r="F12" s="873">
        <v>26.02</v>
      </c>
      <c r="G12" s="874">
        <v>5.9</v>
      </c>
      <c r="H12" s="872">
        <v>59</v>
      </c>
      <c r="I12" s="873">
        <v>18.18</v>
      </c>
      <c r="J12" s="883">
        <v>5.9</v>
      </c>
      <c r="K12" s="875">
        <v>0.26</v>
      </c>
      <c r="L12" s="872">
        <v>1</v>
      </c>
      <c r="M12" s="872">
        <v>9</v>
      </c>
      <c r="N12" s="876">
        <v>3</v>
      </c>
      <c r="O12" s="872" t="s">
        <v>1672</v>
      </c>
      <c r="P12" s="887" t="s">
        <v>1687</v>
      </c>
      <c r="Q12" s="877">
        <f t="shared" si="0"/>
        <v>-28</v>
      </c>
      <c r="R12" s="929">
        <f t="shared" si="0"/>
        <v>-12.379999999999999</v>
      </c>
      <c r="S12" s="877">
        <f t="shared" si="1"/>
        <v>-19</v>
      </c>
      <c r="T12" s="929">
        <f t="shared" si="2"/>
        <v>-7.84</v>
      </c>
      <c r="U12" s="936">
        <v>177</v>
      </c>
      <c r="V12" s="884">
        <v>348.1</v>
      </c>
      <c r="W12" s="884">
        <v>171.10000000000002</v>
      </c>
      <c r="X12" s="934">
        <v>1.9666666666666668</v>
      </c>
      <c r="Y12" s="932">
        <v>170</v>
      </c>
    </row>
    <row r="13" spans="1:25" ht="14.4" customHeight="1" thickBot="1" x14ac:dyDescent="0.35">
      <c r="A13" s="916" t="s">
        <v>1688</v>
      </c>
      <c r="B13" s="917"/>
      <c r="C13" s="918"/>
      <c r="D13" s="919"/>
      <c r="E13" s="920">
        <v>1</v>
      </c>
      <c r="F13" s="921">
        <v>0.38</v>
      </c>
      <c r="G13" s="922">
        <v>4</v>
      </c>
      <c r="H13" s="923"/>
      <c r="I13" s="921"/>
      <c r="J13" s="922"/>
      <c r="K13" s="924">
        <v>0.36</v>
      </c>
      <c r="L13" s="923">
        <v>1</v>
      </c>
      <c r="M13" s="923">
        <v>12</v>
      </c>
      <c r="N13" s="925">
        <v>4</v>
      </c>
      <c r="O13" s="923" t="s">
        <v>1672</v>
      </c>
      <c r="P13" s="926" t="s">
        <v>1689</v>
      </c>
      <c r="Q13" s="927">
        <f t="shared" si="0"/>
        <v>0</v>
      </c>
      <c r="R13" s="931">
        <f t="shared" si="0"/>
        <v>0</v>
      </c>
      <c r="S13" s="927">
        <f t="shared" si="1"/>
        <v>-1</v>
      </c>
      <c r="T13" s="931">
        <f t="shared" si="2"/>
        <v>-0.38</v>
      </c>
      <c r="U13" s="941" t="s">
        <v>538</v>
      </c>
      <c r="V13" s="942" t="s">
        <v>538</v>
      </c>
      <c r="W13" s="942" t="s">
        <v>538</v>
      </c>
      <c r="X13" s="943" t="s">
        <v>538</v>
      </c>
      <c r="Y13" s="944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3" priority="10" stopIfTrue="1" operator="lessThan">
      <formula>0</formula>
    </cfRule>
  </conditionalFormatting>
  <conditionalFormatting sqref="W14:W1048576">
    <cfRule type="cellIs" dxfId="12" priority="9" stopIfTrue="1" operator="greaterThan">
      <formula>0</formula>
    </cfRule>
  </conditionalFormatting>
  <conditionalFormatting sqref="X14:X1048576">
    <cfRule type="cellIs" dxfId="11" priority="8" stopIfTrue="1" operator="greaterThan">
      <formula>1</formula>
    </cfRule>
  </conditionalFormatting>
  <conditionalFormatting sqref="X14:X1048576">
    <cfRule type="cellIs" dxfId="10" priority="5" stopIfTrue="1" operator="greaterThan">
      <formula>1</formula>
    </cfRule>
  </conditionalFormatting>
  <conditionalFormatting sqref="W14:W1048576">
    <cfRule type="cellIs" dxfId="9" priority="6" stopIfTrue="1" operator="greaterThan">
      <formula>0</formula>
    </cfRule>
  </conditionalFormatting>
  <conditionalFormatting sqref="Q14:Q1048576">
    <cfRule type="cellIs" dxfId="8" priority="7" stopIfTrue="1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322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309</v>
      </c>
      <c r="J4" s="476" t="s">
        <v>310</v>
      </c>
    </row>
    <row r="5" spans="1:10" ht="14.4" customHeight="1" x14ac:dyDescent="0.3">
      <c r="A5" s="221" t="str">
        <f>HYPERLINK("#'Léky Žádanky'!A1","Léky (Kč)")</f>
        <v>Léky (Kč)</v>
      </c>
      <c r="B5" s="31">
        <v>20751.828870000001</v>
      </c>
      <c r="C5" s="33">
        <v>17591.083930000001</v>
      </c>
      <c r="D5" s="12"/>
      <c r="E5" s="226">
        <v>17495.223709999998</v>
      </c>
      <c r="F5" s="32">
        <v>18357.643696044921</v>
      </c>
      <c r="G5" s="225">
        <f>E5-F5</f>
        <v>-862.41998604492255</v>
      </c>
      <c r="H5" s="231">
        <f>IF(F5&lt;0.00000001,"",E5/F5)</f>
        <v>0.95302120466415152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820.41855999999996</v>
      </c>
      <c r="C6" s="35">
        <v>1672.7344500000002</v>
      </c>
      <c r="D6" s="12"/>
      <c r="E6" s="227">
        <v>1747.0760100000002</v>
      </c>
      <c r="F6" s="34">
        <v>1747.3627908859253</v>
      </c>
      <c r="G6" s="228">
        <f>E6-F6</f>
        <v>-0.28678088592505446</v>
      </c>
      <c r="H6" s="232">
        <f>IF(F6&lt;0.00000001,"",E6/F6)</f>
        <v>0.99983587787984218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14393.44728</v>
      </c>
      <c r="C7" s="35">
        <v>14931.325390000002</v>
      </c>
      <c r="D7" s="12"/>
      <c r="E7" s="227">
        <v>16911.70649</v>
      </c>
      <c r="F7" s="34">
        <v>15203.416432373047</v>
      </c>
      <c r="G7" s="228">
        <f>E7-F7</f>
        <v>1708.2900576269531</v>
      </c>
      <c r="H7" s="232">
        <f>IF(F7&lt;0.00000001,"",E7/F7)</f>
        <v>1.1123622486581006</v>
      </c>
    </row>
    <row r="8" spans="1:10" ht="14.4" customHeight="1" thickBot="1" x14ac:dyDescent="0.35">
      <c r="A8" s="1" t="s">
        <v>97</v>
      </c>
      <c r="B8" s="15">
        <v>7150.9075200000025</v>
      </c>
      <c r="C8" s="37">
        <v>10087.78342</v>
      </c>
      <c r="D8" s="12"/>
      <c r="E8" s="229">
        <v>11072.332009999991</v>
      </c>
      <c r="F8" s="36">
        <v>10528.163201765061</v>
      </c>
      <c r="G8" s="230">
        <f>E8-F8</f>
        <v>544.16880823493011</v>
      </c>
      <c r="H8" s="233">
        <f>IF(F8&lt;0.00000001,"",E8/F8)</f>
        <v>1.0516869655044576</v>
      </c>
    </row>
    <row r="9" spans="1:10" ht="14.4" customHeight="1" thickBot="1" x14ac:dyDescent="0.35">
      <c r="A9" s="2" t="s">
        <v>98</v>
      </c>
      <c r="B9" s="3">
        <v>43116.602229999997</v>
      </c>
      <c r="C9" s="39">
        <v>44282.927190000002</v>
      </c>
      <c r="D9" s="12"/>
      <c r="E9" s="3">
        <v>47226.338219999991</v>
      </c>
      <c r="F9" s="38">
        <v>45836.586121068955</v>
      </c>
      <c r="G9" s="38">
        <f>E9-F9</f>
        <v>1389.752098931036</v>
      </c>
      <c r="H9" s="234">
        <f>IF(F9&lt;0.00000001,"",E9/F9)</f>
        <v>1.0303197121893035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40276.436020000001</v>
      </c>
      <c r="C11" s="33">
        <f>IF(ISERROR(VLOOKUP("Celkem:",'ZV Vykáz.-A'!A:H,5,0)),0,VLOOKUP("Celkem:",'ZV Vykáz.-A'!A:H,5,0)/1000)</f>
        <v>45092.125</v>
      </c>
      <c r="D11" s="12"/>
      <c r="E11" s="226">
        <f>IF(ISERROR(VLOOKUP("Celkem:",'ZV Vykáz.-A'!A:H,8,0)),0,VLOOKUP("Celkem:",'ZV Vykáz.-A'!A:H,8,0)/1000)</f>
        <v>43588.810629999993</v>
      </c>
      <c r="F11" s="32">
        <f>C11</f>
        <v>45092.125</v>
      </c>
      <c r="G11" s="225">
        <f>E11-F11</f>
        <v>-1503.3143700000073</v>
      </c>
      <c r="H11" s="231">
        <f>IF(F11&lt;0.00000001,"",E11/F11)</f>
        <v>0.96666126579751988</v>
      </c>
      <c r="I11" s="225">
        <f>E11-B11</f>
        <v>3312.3746099999917</v>
      </c>
      <c r="J11" s="231">
        <f>IF(B11&lt;0.00000001,"",E11/B11)</f>
        <v>1.0822410058416085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3688.5900000000006</v>
      </c>
      <c r="C12" s="37">
        <f>IF(ISERROR(VLOOKUP("Celkem",CaseMix!A:D,3,0)),0,VLOOKUP("Celkem",CaseMix!A:D,3,0)*30)</f>
        <v>4489.8599999999997</v>
      </c>
      <c r="D12" s="12"/>
      <c r="E12" s="229">
        <f>IF(ISERROR(VLOOKUP("Celkem",CaseMix!A:D,4,0)),0,VLOOKUP("Celkem",CaseMix!A:D,4,0)*30)</f>
        <v>3616.4399999999996</v>
      </c>
      <c r="F12" s="36">
        <f>C12</f>
        <v>4489.8599999999997</v>
      </c>
      <c r="G12" s="230">
        <f>E12-F12</f>
        <v>-873.42000000000007</v>
      </c>
      <c r="H12" s="233">
        <f>IF(F12&lt;0.00000001,"",E12/F12)</f>
        <v>0.80546832195213214</v>
      </c>
      <c r="I12" s="230">
        <f>E12-B12</f>
        <v>-72.150000000001</v>
      </c>
      <c r="J12" s="233">
        <f>IF(B12&lt;0.00000001,"",E12/B12)</f>
        <v>0.98043968020300409</v>
      </c>
    </row>
    <row r="13" spans="1:10" ht="14.4" customHeight="1" thickBot="1" x14ac:dyDescent="0.35">
      <c r="A13" s="4" t="s">
        <v>101</v>
      </c>
      <c r="B13" s="9">
        <f>SUM(B11:B12)</f>
        <v>43965.026020000005</v>
      </c>
      <c r="C13" s="41">
        <f>SUM(C11:C12)</f>
        <v>49581.985000000001</v>
      </c>
      <c r="D13" s="12"/>
      <c r="E13" s="9">
        <f>SUM(E11:E12)</f>
        <v>47205.250629999995</v>
      </c>
      <c r="F13" s="40">
        <f>SUM(F11:F12)</f>
        <v>49581.985000000001</v>
      </c>
      <c r="G13" s="40">
        <f>E13-F13</f>
        <v>-2376.7343700000056</v>
      </c>
      <c r="H13" s="235">
        <f>IF(F13&lt;0.00000001,"",E13/F13)</f>
        <v>0.95206455792360867</v>
      </c>
      <c r="I13" s="40">
        <f>SUM(I11:I12)</f>
        <v>3240.2246099999907</v>
      </c>
      <c r="J13" s="235">
        <f>IF(B13&lt;0.00000001,"",E13/B13)</f>
        <v>1.0737000498652267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1.019677426933463</v>
      </c>
      <c r="C15" s="43">
        <f>IF(C9=0,"",C13/C9)</f>
        <v>1.1196636750606819</v>
      </c>
      <c r="D15" s="12"/>
      <c r="E15" s="10">
        <f>IF(E9=0,"",E13/E9)</f>
        <v>0.99955347819045892</v>
      </c>
      <c r="F15" s="42">
        <f>IF(F9=0,"",F13/F9)</f>
        <v>1.0817119946288813</v>
      </c>
      <c r="G15" s="42">
        <f>IF(ISERROR(F15-E15),"",E15-F15)</f>
        <v>-8.2158516438422424E-2</v>
      </c>
      <c r="H15" s="236">
        <f>IF(ISERROR(F15-E15),"",IF(F15&lt;0.00000001,"",E15/F15))</f>
        <v>0.92404769768074013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308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1012402</v>
      </c>
      <c r="C3" s="344">
        <f t="shared" ref="C3:L3" si="0">SUBTOTAL(9,C6:C1048576)</f>
        <v>3.8142854816493337</v>
      </c>
      <c r="D3" s="344">
        <f t="shared" si="0"/>
        <v>1070492</v>
      </c>
      <c r="E3" s="344">
        <f t="shared" si="0"/>
        <v>5</v>
      </c>
      <c r="F3" s="344">
        <f t="shared" si="0"/>
        <v>928933</v>
      </c>
      <c r="G3" s="347">
        <f>IF(D3&lt;&gt;0,F3/D3,"")</f>
        <v>0.86776267361175985</v>
      </c>
      <c r="H3" s="343">
        <f t="shared" si="0"/>
        <v>605853.46</v>
      </c>
      <c r="I3" s="344">
        <f t="shared" si="0"/>
        <v>1.0933067416281441</v>
      </c>
      <c r="J3" s="344">
        <f t="shared" si="0"/>
        <v>554147.74</v>
      </c>
      <c r="K3" s="344">
        <f t="shared" si="0"/>
        <v>1</v>
      </c>
      <c r="L3" s="344">
        <f t="shared" si="0"/>
        <v>425144.22000000003</v>
      </c>
      <c r="M3" s="345">
        <f>IF(J3&lt;&gt;0,L3/J3,"")</f>
        <v>0.76720374245323109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5"/>
      <c r="B5" s="946">
        <v>2015</v>
      </c>
      <c r="C5" s="947"/>
      <c r="D5" s="947">
        <v>2016</v>
      </c>
      <c r="E5" s="947"/>
      <c r="F5" s="947">
        <v>2017</v>
      </c>
      <c r="G5" s="863" t="s">
        <v>2</v>
      </c>
      <c r="H5" s="946">
        <v>2015</v>
      </c>
      <c r="I5" s="947"/>
      <c r="J5" s="947">
        <v>2016</v>
      </c>
      <c r="K5" s="947"/>
      <c r="L5" s="947">
        <v>2017</v>
      </c>
      <c r="M5" s="863" t="s">
        <v>2</v>
      </c>
    </row>
    <row r="6" spans="1:13" ht="14.4" customHeight="1" x14ac:dyDescent="0.3">
      <c r="A6" s="818" t="s">
        <v>773</v>
      </c>
      <c r="B6" s="845">
        <v>853190</v>
      </c>
      <c r="C6" s="804">
        <v>0.93772909071525212</v>
      </c>
      <c r="D6" s="845">
        <v>909847</v>
      </c>
      <c r="E6" s="804">
        <v>1</v>
      </c>
      <c r="F6" s="845">
        <v>791842</v>
      </c>
      <c r="G6" s="809">
        <v>0.87030236951927087</v>
      </c>
      <c r="H6" s="845">
        <v>605853.46</v>
      </c>
      <c r="I6" s="804">
        <v>1.0933067416281441</v>
      </c>
      <c r="J6" s="845">
        <v>554147.74</v>
      </c>
      <c r="K6" s="804">
        <v>1</v>
      </c>
      <c r="L6" s="845">
        <v>425144.22000000003</v>
      </c>
      <c r="M6" s="231">
        <v>0.76720374245323109</v>
      </c>
    </row>
    <row r="7" spans="1:13" ht="14.4" customHeight="1" x14ac:dyDescent="0.3">
      <c r="A7" s="755" t="s">
        <v>1618</v>
      </c>
      <c r="B7" s="847">
        <v>14576</v>
      </c>
      <c r="C7" s="727">
        <v>1.6548592188919165</v>
      </c>
      <c r="D7" s="847">
        <v>8808</v>
      </c>
      <c r="E7" s="727">
        <v>1</v>
      </c>
      <c r="F7" s="847">
        <v>8272</v>
      </c>
      <c r="G7" s="745">
        <v>0.9391462306993642</v>
      </c>
      <c r="H7" s="847"/>
      <c r="I7" s="727"/>
      <c r="J7" s="847"/>
      <c r="K7" s="727"/>
      <c r="L7" s="847"/>
      <c r="M7" s="768"/>
    </row>
    <row r="8" spans="1:13" ht="14.4" customHeight="1" x14ac:dyDescent="0.3">
      <c r="A8" s="755" t="s">
        <v>1691</v>
      </c>
      <c r="B8" s="847">
        <v>144516</v>
      </c>
      <c r="C8" s="727">
        <v>0.96528691563190905</v>
      </c>
      <c r="D8" s="847">
        <v>149713</v>
      </c>
      <c r="E8" s="727">
        <v>1</v>
      </c>
      <c r="F8" s="847">
        <v>127894</v>
      </c>
      <c r="G8" s="745">
        <v>0.85426115300608496</v>
      </c>
      <c r="H8" s="847"/>
      <c r="I8" s="727"/>
      <c r="J8" s="847"/>
      <c r="K8" s="727"/>
      <c r="L8" s="847"/>
      <c r="M8" s="768"/>
    </row>
    <row r="9" spans="1:13" ht="14.4" customHeight="1" x14ac:dyDescent="0.3">
      <c r="A9" s="755" t="s">
        <v>1692</v>
      </c>
      <c r="B9" s="847"/>
      <c r="C9" s="727"/>
      <c r="D9" s="847">
        <v>1656</v>
      </c>
      <c r="E9" s="727">
        <v>1</v>
      </c>
      <c r="F9" s="847">
        <v>653</v>
      </c>
      <c r="G9" s="745">
        <v>0.39432367149758452</v>
      </c>
      <c r="H9" s="847"/>
      <c r="I9" s="727"/>
      <c r="J9" s="847"/>
      <c r="K9" s="727"/>
      <c r="L9" s="847"/>
      <c r="M9" s="768"/>
    </row>
    <row r="10" spans="1:13" ht="14.4" customHeight="1" thickBot="1" x14ac:dyDescent="0.35">
      <c r="A10" s="851" t="s">
        <v>1693</v>
      </c>
      <c r="B10" s="849">
        <v>120</v>
      </c>
      <c r="C10" s="734">
        <v>0.25641025641025639</v>
      </c>
      <c r="D10" s="849">
        <v>468</v>
      </c>
      <c r="E10" s="734">
        <v>1</v>
      </c>
      <c r="F10" s="849">
        <v>272</v>
      </c>
      <c r="G10" s="746">
        <v>0.58119658119658124</v>
      </c>
      <c r="H10" s="849"/>
      <c r="I10" s="734"/>
      <c r="J10" s="849"/>
      <c r="K10" s="734"/>
      <c r="L10" s="849"/>
      <c r="M10" s="76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8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1807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322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19985.63</v>
      </c>
      <c r="G3" s="211">
        <f t="shared" si="0"/>
        <v>1618255.46</v>
      </c>
      <c r="H3" s="212"/>
      <c r="I3" s="212"/>
      <c r="J3" s="207">
        <f t="shared" si="0"/>
        <v>20902.32</v>
      </c>
      <c r="K3" s="211">
        <f t="shared" si="0"/>
        <v>1624639.7399999998</v>
      </c>
      <c r="L3" s="212"/>
      <c r="M3" s="212"/>
      <c r="N3" s="207">
        <f t="shared" si="0"/>
        <v>19293.510000000002</v>
      </c>
      <c r="O3" s="211">
        <f t="shared" si="0"/>
        <v>1354077.2200000002</v>
      </c>
      <c r="P3" s="177">
        <f>IF(K3=0,"",O3/K3)</f>
        <v>0.83346306671040826</v>
      </c>
      <c r="Q3" s="209">
        <f>IF(N3=0,"",O3/N3)</f>
        <v>70.183041862263536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4"/>
      <c r="B5" s="852"/>
      <c r="C5" s="854"/>
      <c r="D5" s="864"/>
      <c r="E5" s="856"/>
      <c r="F5" s="865" t="s">
        <v>91</v>
      </c>
      <c r="G5" s="866" t="s">
        <v>14</v>
      </c>
      <c r="H5" s="867"/>
      <c r="I5" s="867"/>
      <c r="J5" s="865" t="s">
        <v>91</v>
      </c>
      <c r="K5" s="866" t="s">
        <v>14</v>
      </c>
      <c r="L5" s="867"/>
      <c r="M5" s="867"/>
      <c r="N5" s="865" t="s">
        <v>91</v>
      </c>
      <c r="O5" s="866" t="s">
        <v>14</v>
      </c>
      <c r="P5" s="868"/>
      <c r="Q5" s="861"/>
    </row>
    <row r="6" spans="1:17" ht="14.4" customHeight="1" x14ac:dyDescent="0.3">
      <c r="A6" s="803" t="s">
        <v>536</v>
      </c>
      <c r="B6" s="804" t="s">
        <v>1424</v>
      </c>
      <c r="C6" s="804" t="s">
        <v>1425</v>
      </c>
      <c r="D6" s="804" t="s">
        <v>1572</v>
      </c>
      <c r="E6" s="804" t="s">
        <v>704</v>
      </c>
      <c r="F6" s="225">
        <v>0.75</v>
      </c>
      <c r="G6" s="225">
        <v>1427</v>
      </c>
      <c r="H6" s="225">
        <v>71.030363364858133</v>
      </c>
      <c r="I6" s="225">
        <v>1902.6666666666667</v>
      </c>
      <c r="J6" s="225">
        <v>0.01</v>
      </c>
      <c r="K6" s="225">
        <v>20.09</v>
      </c>
      <c r="L6" s="225">
        <v>1</v>
      </c>
      <c r="M6" s="225">
        <v>2009</v>
      </c>
      <c r="N6" s="225">
        <v>0.4</v>
      </c>
      <c r="O6" s="225">
        <v>803.86</v>
      </c>
      <c r="P6" s="809">
        <v>40.012941762070682</v>
      </c>
      <c r="Q6" s="817">
        <v>2009.6499999999999</v>
      </c>
    </row>
    <row r="7" spans="1:17" ht="14.4" customHeight="1" x14ac:dyDescent="0.3">
      <c r="A7" s="726" t="s">
        <v>536</v>
      </c>
      <c r="B7" s="727" t="s">
        <v>1424</v>
      </c>
      <c r="C7" s="727" t="s">
        <v>1425</v>
      </c>
      <c r="D7" s="727" t="s">
        <v>1576</v>
      </c>
      <c r="E7" s="727" t="s">
        <v>708</v>
      </c>
      <c r="F7" s="731">
        <v>4.8499999999999996</v>
      </c>
      <c r="G7" s="731">
        <v>8588.3799999999992</v>
      </c>
      <c r="H7" s="731">
        <v>0.88181818181818172</v>
      </c>
      <c r="I7" s="731">
        <v>1770.8</v>
      </c>
      <c r="J7" s="731">
        <v>5.5</v>
      </c>
      <c r="K7" s="731">
        <v>9739.4</v>
      </c>
      <c r="L7" s="731">
        <v>1</v>
      </c>
      <c r="M7" s="731">
        <v>1770.8</v>
      </c>
      <c r="N7" s="731">
        <v>3.3</v>
      </c>
      <c r="O7" s="731">
        <v>6002.83</v>
      </c>
      <c r="P7" s="745">
        <v>0.61634494938086537</v>
      </c>
      <c r="Q7" s="732">
        <v>1819.0393939393939</v>
      </c>
    </row>
    <row r="8" spans="1:17" ht="14.4" customHeight="1" x14ac:dyDescent="0.3">
      <c r="A8" s="726" t="s">
        <v>536</v>
      </c>
      <c r="B8" s="727" t="s">
        <v>1424</v>
      </c>
      <c r="C8" s="727" t="s">
        <v>1425</v>
      </c>
      <c r="D8" s="727" t="s">
        <v>1577</v>
      </c>
      <c r="E8" s="727" t="s">
        <v>706</v>
      </c>
      <c r="F8" s="731">
        <v>0.65</v>
      </c>
      <c r="G8" s="731">
        <v>587.47</v>
      </c>
      <c r="H8" s="731">
        <v>1.3</v>
      </c>
      <c r="I8" s="731">
        <v>903.8</v>
      </c>
      <c r="J8" s="731">
        <v>0.49999999999999994</v>
      </c>
      <c r="K8" s="731">
        <v>451.9</v>
      </c>
      <c r="L8" s="731">
        <v>1</v>
      </c>
      <c r="M8" s="731">
        <v>903.80000000000007</v>
      </c>
      <c r="N8" s="731">
        <v>0.35</v>
      </c>
      <c r="O8" s="731">
        <v>316.33</v>
      </c>
      <c r="P8" s="745">
        <v>0.7</v>
      </c>
      <c r="Q8" s="732">
        <v>903.80000000000007</v>
      </c>
    </row>
    <row r="9" spans="1:17" ht="14.4" customHeight="1" x14ac:dyDescent="0.3">
      <c r="A9" s="726" t="s">
        <v>536</v>
      </c>
      <c r="B9" s="727" t="s">
        <v>1424</v>
      </c>
      <c r="C9" s="727" t="s">
        <v>1425</v>
      </c>
      <c r="D9" s="727" t="s">
        <v>1637</v>
      </c>
      <c r="E9" s="727" t="s">
        <v>1638</v>
      </c>
      <c r="F9" s="731">
        <v>6</v>
      </c>
      <c r="G9" s="731">
        <v>112394.04</v>
      </c>
      <c r="H9" s="731"/>
      <c r="I9" s="731">
        <v>18732.34</v>
      </c>
      <c r="J9" s="731"/>
      <c r="K9" s="731"/>
      <c r="L9" s="731"/>
      <c r="M9" s="731"/>
      <c r="N9" s="731"/>
      <c r="O9" s="731"/>
      <c r="P9" s="745"/>
      <c r="Q9" s="732"/>
    </row>
    <row r="10" spans="1:17" ht="14.4" customHeight="1" x14ac:dyDescent="0.3">
      <c r="A10" s="726" t="s">
        <v>536</v>
      </c>
      <c r="B10" s="727" t="s">
        <v>1424</v>
      </c>
      <c r="C10" s="727" t="s">
        <v>1428</v>
      </c>
      <c r="D10" s="727" t="s">
        <v>1431</v>
      </c>
      <c r="E10" s="727" t="s">
        <v>1432</v>
      </c>
      <c r="F10" s="731">
        <v>3890</v>
      </c>
      <c r="G10" s="731">
        <v>8107.9</v>
      </c>
      <c r="H10" s="731">
        <v>0.47326885247815448</v>
      </c>
      <c r="I10" s="731">
        <v>2.0842930591259639</v>
      </c>
      <c r="J10" s="731">
        <v>6710</v>
      </c>
      <c r="K10" s="731">
        <v>17131.7</v>
      </c>
      <c r="L10" s="731">
        <v>1</v>
      </c>
      <c r="M10" s="731">
        <v>2.5531594634873325</v>
      </c>
      <c r="N10" s="731">
        <v>5800</v>
      </c>
      <c r="O10" s="731">
        <v>15022</v>
      </c>
      <c r="P10" s="745">
        <v>0.8768540191574683</v>
      </c>
      <c r="Q10" s="732">
        <v>2.59</v>
      </c>
    </row>
    <row r="11" spans="1:17" ht="14.4" customHeight="1" x14ac:dyDescent="0.3">
      <c r="A11" s="726" t="s">
        <v>536</v>
      </c>
      <c r="B11" s="727" t="s">
        <v>1424</v>
      </c>
      <c r="C11" s="727" t="s">
        <v>1428</v>
      </c>
      <c r="D11" s="727" t="s">
        <v>1433</v>
      </c>
      <c r="E11" s="727" t="s">
        <v>1434</v>
      </c>
      <c r="F11" s="731">
        <v>-150</v>
      </c>
      <c r="G11" s="731">
        <v>-12782.3</v>
      </c>
      <c r="H11" s="731"/>
      <c r="I11" s="731">
        <v>85.215333333333334</v>
      </c>
      <c r="J11" s="731"/>
      <c r="K11" s="731"/>
      <c r="L11" s="731"/>
      <c r="M11" s="731"/>
      <c r="N11" s="731"/>
      <c r="O11" s="731"/>
      <c r="P11" s="745"/>
      <c r="Q11" s="732"/>
    </row>
    <row r="12" spans="1:17" ht="14.4" customHeight="1" x14ac:dyDescent="0.3">
      <c r="A12" s="726" t="s">
        <v>536</v>
      </c>
      <c r="B12" s="727" t="s">
        <v>1424</v>
      </c>
      <c r="C12" s="727" t="s">
        <v>1428</v>
      </c>
      <c r="D12" s="727" t="s">
        <v>1439</v>
      </c>
      <c r="E12" s="727" t="s">
        <v>1440</v>
      </c>
      <c r="F12" s="731">
        <v>0</v>
      </c>
      <c r="G12" s="731">
        <v>-16662.25</v>
      </c>
      <c r="H12" s="731">
        <v>-3.4088072831423895</v>
      </c>
      <c r="I12" s="731"/>
      <c r="J12" s="731">
        <v>800</v>
      </c>
      <c r="K12" s="731">
        <v>4888</v>
      </c>
      <c r="L12" s="731">
        <v>1</v>
      </c>
      <c r="M12" s="731">
        <v>6.11</v>
      </c>
      <c r="N12" s="731"/>
      <c r="O12" s="731"/>
      <c r="P12" s="745"/>
      <c r="Q12" s="732"/>
    </row>
    <row r="13" spans="1:17" ht="14.4" customHeight="1" x14ac:dyDescent="0.3">
      <c r="A13" s="726" t="s">
        <v>536</v>
      </c>
      <c r="B13" s="727" t="s">
        <v>1424</v>
      </c>
      <c r="C13" s="727" t="s">
        <v>1428</v>
      </c>
      <c r="D13" s="727" t="s">
        <v>1441</v>
      </c>
      <c r="E13" s="727" t="s">
        <v>1442</v>
      </c>
      <c r="F13" s="731">
        <v>0</v>
      </c>
      <c r="G13" s="731">
        <v>-29.700000000000003</v>
      </c>
      <c r="H13" s="731"/>
      <c r="I13" s="731"/>
      <c r="J13" s="731"/>
      <c r="K13" s="731"/>
      <c r="L13" s="731"/>
      <c r="M13" s="731"/>
      <c r="N13" s="731"/>
      <c r="O13" s="731"/>
      <c r="P13" s="745"/>
      <c r="Q13" s="732"/>
    </row>
    <row r="14" spans="1:17" ht="14.4" customHeight="1" x14ac:dyDescent="0.3">
      <c r="A14" s="726" t="s">
        <v>536</v>
      </c>
      <c r="B14" s="727" t="s">
        <v>1424</v>
      </c>
      <c r="C14" s="727" t="s">
        <v>1428</v>
      </c>
      <c r="D14" s="727" t="s">
        <v>1445</v>
      </c>
      <c r="E14" s="727" t="s">
        <v>1446</v>
      </c>
      <c r="F14" s="731">
        <v>0</v>
      </c>
      <c r="G14" s="731">
        <v>-19.600000000000001</v>
      </c>
      <c r="H14" s="731"/>
      <c r="I14" s="731"/>
      <c r="J14" s="731"/>
      <c r="K14" s="731"/>
      <c r="L14" s="731"/>
      <c r="M14" s="731"/>
      <c r="N14" s="731"/>
      <c r="O14" s="731"/>
      <c r="P14" s="745"/>
      <c r="Q14" s="732"/>
    </row>
    <row r="15" spans="1:17" ht="14.4" customHeight="1" x14ac:dyDescent="0.3">
      <c r="A15" s="726" t="s">
        <v>536</v>
      </c>
      <c r="B15" s="727" t="s">
        <v>1424</v>
      </c>
      <c r="C15" s="727" t="s">
        <v>1428</v>
      </c>
      <c r="D15" s="727" t="s">
        <v>1449</v>
      </c>
      <c r="E15" s="727" t="s">
        <v>1450</v>
      </c>
      <c r="F15" s="731">
        <v>8437.380000000001</v>
      </c>
      <c r="G15" s="731">
        <v>304076.56999999989</v>
      </c>
      <c r="H15" s="731">
        <v>0.87446004905060715</v>
      </c>
      <c r="I15" s="731">
        <v>36.039217150347604</v>
      </c>
      <c r="J15" s="731">
        <v>7849.11</v>
      </c>
      <c r="K15" s="731">
        <v>347730.65999999986</v>
      </c>
      <c r="L15" s="731">
        <v>1</v>
      </c>
      <c r="M15" s="731">
        <v>44.301922128750888</v>
      </c>
      <c r="N15" s="731">
        <v>8514.4600000000009</v>
      </c>
      <c r="O15" s="731">
        <v>293663.70000000007</v>
      </c>
      <c r="P15" s="745">
        <v>0.84451483225551693</v>
      </c>
      <c r="Q15" s="732">
        <v>34.489997016839595</v>
      </c>
    </row>
    <row r="16" spans="1:17" ht="14.4" customHeight="1" x14ac:dyDescent="0.3">
      <c r="A16" s="726" t="s">
        <v>536</v>
      </c>
      <c r="B16" s="727" t="s">
        <v>1424</v>
      </c>
      <c r="C16" s="727" t="s">
        <v>1428</v>
      </c>
      <c r="D16" s="727" t="s">
        <v>1453</v>
      </c>
      <c r="E16" s="727" t="s">
        <v>1454</v>
      </c>
      <c r="F16" s="731">
        <v>0</v>
      </c>
      <c r="G16" s="731">
        <v>-1627.6</v>
      </c>
      <c r="H16" s="731"/>
      <c r="I16" s="731"/>
      <c r="J16" s="731"/>
      <c r="K16" s="731"/>
      <c r="L16" s="731"/>
      <c r="M16" s="731"/>
      <c r="N16" s="731"/>
      <c r="O16" s="731"/>
      <c r="P16" s="745"/>
      <c r="Q16" s="732"/>
    </row>
    <row r="17" spans="1:17" ht="14.4" customHeight="1" x14ac:dyDescent="0.3">
      <c r="A17" s="726" t="s">
        <v>536</v>
      </c>
      <c r="B17" s="727" t="s">
        <v>1424</v>
      </c>
      <c r="C17" s="727" t="s">
        <v>1428</v>
      </c>
      <c r="D17" s="727" t="s">
        <v>1457</v>
      </c>
      <c r="E17" s="727" t="s">
        <v>1458</v>
      </c>
      <c r="F17" s="731"/>
      <c r="G17" s="731"/>
      <c r="H17" s="731"/>
      <c r="I17" s="731"/>
      <c r="J17" s="731">
        <v>5.2</v>
      </c>
      <c r="K17" s="731">
        <v>20722.52</v>
      </c>
      <c r="L17" s="731">
        <v>1</v>
      </c>
      <c r="M17" s="731">
        <v>3985.1</v>
      </c>
      <c r="N17" s="731"/>
      <c r="O17" s="731"/>
      <c r="P17" s="745"/>
      <c r="Q17" s="732"/>
    </row>
    <row r="18" spans="1:17" ht="14.4" customHeight="1" x14ac:dyDescent="0.3">
      <c r="A18" s="726" t="s">
        <v>536</v>
      </c>
      <c r="B18" s="727" t="s">
        <v>1424</v>
      </c>
      <c r="C18" s="727" t="s">
        <v>1428</v>
      </c>
      <c r="D18" s="727" t="s">
        <v>1459</v>
      </c>
      <c r="E18" s="727" t="s">
        <v>1460</v>
      </c>
      <c r="F18" s="731">
        <v>-1</v>
      </c>
      <c r="G18" s="731">
        <v>-3466.8100000000004</v>
      </c>
      <c r="H18" s="731"/>
      <c r="I18" s="731">
        <v>3466.8100000000004</v>
      </c>
      <c r="J18" s="731"/>
      <c r="K18" s="731"/>
      <c r="L18" s="731"/>
      <c r="M18" s="731"/>
      <c r="N18" s="731"/>
      <c r="O18" s="731"/>
      <c r="P18" s="745"/>
      <c r="Q18" s="732"/>
    </row>
    <row r="19" spans="1:17" ht="14.4" customHeight="1" x14ac:dyDescent="0.3">
      <c r="A19" s="726" t="s">
        <v>536</v>
      </c>
      <c r="B19" s="727" t="s">
        <v>1424</v>
      </c>
      <c r="C19" s="727" t="s">
        <v>1428</v>
      </c>
      <c r="D19" s="727" t="s">
        <v>1463</v>
      </c>
      <c r="E19" s="727" t="s">
        <v>1464</v>
      </c>
      <c r="F19" s="731">
        <v>0</v>
      </c>
      <c r="G19" s="731">
        <v>-1580.4</v>
      </c>
      <c r="H19" s="731"/>
      <c r="I19" s="731"/>
      <c r="J19" s="731"/>
      <c r="K19" s="731"/>
      <c r="L19" s="731"/>
      <c r="M19" s="731"/>
      <c r="N19" s="731"/>
      <c r="O19" s="731"/>
      <c r="P19" s="745"/>
      <c r="Q19" s="732"/>
    </row>
    <row r="20" spans="1:17" ht="14.4" customHeight="1" x14ac:dyDescent="0.3">
      <c r="A20" s="726" t="s">
        <v>536</v>
      </c>
      <c r="B20" s="727" t="s">
        <v>1424</v>
      </c>
      <c r="C20" s="727" t="s">
        <v>1428</v>
      </c>
      <c r="D20" s="727" t="s">
        <v>1578</v>
      </c>
      <c r="E20" s="727" t="s">
        <v>1579</v>
      </c>
      <c r="F20" s="731">
        <v>6006</v>
      </c>
      <c r="G20" s="731">
        <v>200429.59999999998</v>
      </c>
      <c r="H20" s="731">
        <v>1.8562471133554015</v>
      </c>
      <c r="I20" s="731">
        <v>33.371561771561765</v>
      </c>
      <c r="J20" s="731">
        <v>3271</v>
      </c>
      <c r="K20" s="731">
        <v>107975.71</v>
      </c>
      <c r="L20" s="731">
        <v>1</v>
      </c>
      <c r="M20" s="731">
        <v>33.010000000000005</v>
      </c>
      <c r="N20" s="731">
        <v>3230</v>
      </c>
      <c r="O20" s="731">
        <v>109335.5</v>
      </c>
      <c r="P20" s="745">
        <v>1.012593480515201</v>
      </c>
      <c r="Q20" s="732">
        <v>33.85</v>
      </c>
    </row>
    <row r="21" spans="1:17" ht="14.4" customHeight="1" x14ac:dyDescent="0.3">
      <c r="A21" s="726" t="s">
        <v>536</v>
      </c>
      <c r="B21" s="727" t="s">
        <v>1424</v>
      </c>
      <c r="C21" s="727" t="s">
        <v>1428</v>
      </c>
      <c r="D21" s="727" t="s">
        <v>1473</v>
      </c>
      <c r="E21" s="727" t="s">
        <v>1474</v>
      </c>
      <c r="F21" s="731">
        <v>0</v>
      </c>
      <c r="G21" s="731">
        <v>-5085</v>
      </c>
      <c r="H21" s="731"/>
      <c r="I21" s="731"/>
      <c r="J21" s="731"/>
      <c r="K21" s="731"/>
      <c r="L21" s="731"/>
      <c r="M21" s="731"/>
      <c r="N21" s="731"/>
      <c r="O21" s="731"/>
      <c r="P21" s="745"/>
      <c r="Q21" s="732"/>
    </row>
    <row r="22" spans="1:17" ht="14.4" customHeight="1" x14ac:dyDescent="0.3">
      <c r="A22" s="726" t="s">
        <v>536</v>
      </c>
      <c r="B22" s="727" t="s">
        <v>1424</v>
      </c>
      <c r="C22" s="727" t="s">
        <v>1428</v>
      </c>
      <c r="D22" s="727" t="s">
        <v>1639</v>
      </c>
      <c r="E22" s="727" t="s">
        <v>1640</v>
      </c>
      <c r="F22" s="731"/>
      <c r="G22" s="731"/>
      <c r="H22" s="731"/>
      <c r="I22" s="731"/>
      <c r="J22" s="731">
        <v>292</v>
      </c>
      <c r="K22" s="731">
        <v>45487.76</v>
      </c>
      <c r="L22" s="731">
        <v>1</v>
      </c>
      <c r="M22" s="731">
        <v>155.78</v>
      </c>
      <c r="N22" s="731"/>
      <c r="O22" s="731"/>
      <c r="P22" s="745"/>
      <c r="Q22" s="732"/>
    </row>
    <row r="23" spans="1:17" ht="14.4" customHeight="1" x14ac:dyDescent="0.3">
      <c r="A23" s="726" t="s">
        <v>536</v>
      </c>
      <c r="B23" s="727" t="s">
        <v>1424</v>
      </c>
      <c r="C23" s="727" t="s">
        <v>1584</v>
      </c>
      <c r="D23" s="727" t="s">
        <v>1585</v>
      </c>
      <c r="E23" s="727" t="s">
        <v>1586</v>
      </c>
      <c r="F23" s="731">
        <v>13</v>
      </c>
      <c r="G23" s="731">
        <v>11496.16</v>
      </c>
      <c r="H23" s="731"/>
      <c r="I23" s="731">
        <v>884.31999999999994</v>
      </c>
      <c r="J23" s="731"/>
      <c r="K23" s="731"/>
      <c r="L23" s="731"/>
      <c r="M23" s="731"/>
      <c r="N23" s="731"/>
      <c r="O23" s="731"/>
      <c r="P23" s="745"/>
      <c r="Q23" s="732"/>
    </row>
    <row r="24" spans="1:17" ht="14.4" customHeight="1" x14ac:dyDescent="0.3">
      <c r="A24" s="726" t="s">
        <v>536</v>
      </c>
      <c r="B24" s="727" t="s">
        <v>1424</v>
      </c>
      <c r="C24" s="727" t="s">
        <v>1486</v>
      </c>
      <c r="D24" s="727" t="s">
        <v>1512</v>
      </c>
      <c r="E24" s="727" t="s">
        <v>1513</v>
      </c>
      <c r="F24" s="731"/>
      <c r="G24" s="731"/>
      <c r="H24" s="731"/>
      <c r="I24" s="731"/>
      <c r="J24" s="731">
        <v>1</v>
      </c>
      <c r="K24" s="731">
        <v>1279</v>
      </c>
      <c r="L24" s="731">
        <v>1</v>
      </c>
      <c r="M24" s="731">
        <v>1279</v>
      </c>
      <c r="N24" s="731"/>
      <c r="O24" s="731"/>
      <c r="P24" s="745"/>
      <c r="Q24" s="732"/>
    </row>
    <row r="25" spans="1:17" ht="14.4" customHeight="1" x14ac:dyDescent="0.3">
      <c r="A25" s="726" t="s">
        <v>536</v>
      </c>
      <c r="B25" s="727" t="s">
        <v>1424</v>
      </c>
      <c r="C25" s="727" t="s">
        <v>1486</v>
      </c>
      <c r="D25" s="727" t="s">
        <v>1524</v>
      </c>
      <c r="E25" s="727" t="s">
        <v>1525</v>
      </c>
      <c r="F25" s="731">
        <v>79</v>
      </c>
      <c r="G25" s="731">
        <v>139198</v>
      </c>
      <c r="H25" s="731">
        <v>0.88689391525963679</v>
      </c>
      <c r="I25" s="731">
        <v>1762</v>
      </c>
      <c r="J25" s="731">
        <v>86</v>
      </c>
      <c r="K25" s="731">
        <v>156950</v>
      </c>
      <c r="L25" s="731">
        <v>1</v>
      </c>
      <c r="M25" s="731">
        <v>1825</v>
      </c>
      <c r="N25" s="731">
        <v>71</v>
      </c>
      <c r="O25" s="731">
        <v>129575</v>
      </c>
      <c r="P25" s="745">
        <v>0.82558139534883723</v>
      </c>
      <c r="Q25" s="732">
        <v>1825</v>
      </c>
    </row>
    <row r="26" spans="1:17" ht="14.4" customHeight="1" x14ac:dyDescent="0.3">
      <c r="A26" s="726" t="s">
        <v>536</v>
      </c>
      <c r="B26" s="727" t="s">
        <v>1424</v>
      </c>
      <c r="C26" s="727" t="s">
        <v>1486</v>
      </c>
      <c r="D26" s="727" t="s">
        <v>1589</v>
      </c>
      <c r="E26" s="727" t="s">
        <v>1590</v>
      </c>
      <c r="F26" s="731">
        <v>14</v>
      </c>
      <c r="G26" s="731">
        <v>200760</v>
      </c>
      <c r="H26" s="731">
        <v>1.1533158692954639</v>
      </c>
      <c r="I26" s="731">
        <v>14340</v>
      </c>
      <c r="J26" s="731">
        <v>12</v>
      </c>
      <c r="K26" s="731">
        <v>174072</v>
      </c>
      <c r="L26" s="731">
        <v>1</v>
      </c>
      <c r="M26" s="731">
        <v>14506</v>
      </c>
      <c r="N26" s="731">
        <v>12</v>
      </c>
      <c r="O26" s="731">
        <v>174084</v>
      </c>
      <c r="P26" s="745">
        <v>1.0000689369915896</v>
      </c>
      <c r="Q26" s="732">
        <v>14507</v>
      </c>
    </row>
    <row r="27" spans="1:17" ht="14.4" customHeight="1" x14ac:dyDescent="0.3">
      <c r="A27" s="726" t="s">
        <v>536</v>
      </c>
      <c r="B27" s="727" t="s">
        <v>1424</v>
      </c>
      <c r="C27" s="727" t="s">
        <v>1486</v>
      </c>
      <c r="D27" s="727" t="s">
        <v>1538</v>
      </c>
      <c r="E27" s="727" t="s">
        <v>1539</v>
      </c>
      <c r="F27" s="731">
        <v>145</v>
      </c>
      <c r="G27" s="731">
        <v>284925</v>
      </c>
      <c r="H27" s="731">
        <v>0.93120048631265195</v>
      </c>
      <c r="I27" s="731">
        <v>1965</v>
      </c>
      <c r="J27" s="731">
        <v>152</v>
      </c>
      <c r="K27" s="731">
        <v>305976</v>
      </c>
      <c r="L27" s="731">
        <v>1</v>
      </c>
      <c r="M27" s="731">
        <v>2013</v>
      </c>
      <c r="N27" s="731">
        <v>130</v>
      </c>
      <c r="O27" s="731">
        <v>261820</v>
      </c>
      <c r="P27" s="745">
        <v>0.85568802781917541</v>
      </c>
      <c r="Q27" s="732">
        <v>2014</v>
      </c>
    </row>
    <row r="28" spans="1:17" ht="14.4" customHeight="1" x14ac:dyDescent="0.3">
      <c r="A28" s="726" t="s">
        <v>536</v>
      </c>
      <c r="B28" s="727" t="s">
        <v>1424</v>
      </c>
      <c r="C28" s="727" t="s">
        <v>1486</v>
      </c>
      <c r="D28" s="727" t="s">
        <v>1540</v>
      </c>
      <c r="E28" s="727" t="s">
        <v>1541</v>
      </c>
      <c r="F28" s="731">
        <v>64</v>
      </c>
      <c r="G28" s="731">
        <v>26944</v>
      </c>
      <c r="H28" s="731">
        <v>0.6701820714356781</v>
      </c>
      <c r="I28" s="731">
        <v>421</v>
      </c>
      <c r="J28" s="731">
        <v>92</v>
      </c>
      <c r="K28" s="731">
        <v>40204</v>
      </c>
      <c r="L28" s="731">
        <v>1</v>
      </c>
      <c r="M28" s="731">
        <v>437</v>
      </c>
      <c r="N28" s="731">
        <v>74</v>
      </c>
      <c r="O28" s="731">
        <v>32338</v>
      </c>
      <c r="P28" s="745">
        <v>0.80434782608695654</v>
      </c>
      <c r="Q28" s="732">
        <v>437</v>
      </c>
    </row>
    <row r="29" spans="1:17" ht="14.4" customHeight="1" x14ac:dyDescent="0.3">
      <c r="A29" s="726" t="s">
        <v>536</v>
      </c>
      <c r="B29" s="727" t="s">
        <v>1424</v>
      </c>
      <c r="C29" s="727" t="s">
        <v>1486</v>
      </c>
      <c r="D29" s="727" t="s">
        <v>1556</v>
      </c>
      <c r="E29" s="727" t="s">
        <v>1557</v>
      </c>
      <c r="F29" s="731">
        <v>7</v>
      </c>
      <c r="G29" s="731">
        <v>7063</v>
      </c>
      <c r="H29" s="731">
        <v>1.3661508704061895</v>
      </c>
      <c r="I29" s="731">
        <v>1009</v>
      </c>
      <c r="J29" s="731">
        <v>5</v>
      </c>
      <c r="K29" s="731">
        <v>5170</v>
      </c>
      <c r="L29" s="731">
        <v>1</v>
      </c>
      <c r="M29" s="731">
        <v>1034</v>
      </c>
      <c r="N29" s="731">
        <v>4</v>
      </c>
      <c r="O29" s="731">
        <v>4144</v>
      </c>
      <c r="P29" s="745">
        <v>0.80154738878143128</v>
      </c>
      <c r="Q29" s="732">
        <v>1036</v>
      </c>
    </row>
    <row r="30" spans="1:17" ht="14.4" customHeight="1" x14ac:dyDescent="0.3">
      <c r="A30" s="726" t="s">
        <v>536</v>
      </c>
      <c r="B30" s="727" t="s">
        <v>1641</v>
      </c>
      <c r="C30" s="727" t="s">
        <v>1486</v>
      </c>
      <c r="D30" s="727" t="s">
        <v>1649</v>
      </c>
      <c r="E30" s="727" t="s">
        <v>1650</v>
      </c>
      <c r="F30" s="731">
        <v>26</v>
      </c>
      <c r="G30" s="731">
        <v>16900</v>
      </c>
      <c r="H30" s="731">
        <v>0.56307056706870129</v>
      </c>
      <c r="I30" s="731">
        <v>650</v>
      </c>
      <c r="J30" s="731">
        <v>43</v>
      </c>
      <c r="K30" s="731">
        <v>30014</v>
      </c>
      <c r="L30" s="731">
        <v>1</v>
      </c>
      <c r="M30" s="731">
        <v>698</v>
      </c>
      <c r="N30" s="731">
        <v>29</v>
      </c>
      <c r="O30" s="731">
        <v>20242</v>
      </c>
      <c r="P30" s="745">
        <v>0.67441860465116277</v>
      </c>
      <c r="Q30" s="732">
        <v>698</v>
      </c>
    </row>
    <row r="31" spans="1:17" ht="14.4" customHeight="1" x14ac:dyDescent="0.3">
      <c r="A31" s="726" t="s">
        <v>536</v>
      </c>
      <c r="B31" s="727" t="s">
        <v>1641</v>
      </c>
      <c r="C31" s="727" t="s">
        <v>1486</v>
      </c>
      <c r="D31" s="727" t="s">
        <v>1552</v>
      </c>
      <c r="E31" s="727" t="s">
        <v>1553</v>
      </c>
      <c r="F31" s="731">
        <v>180</v>
      </c>
      <c r="G31" s="731">
        <v>59580</v>
      </c>
      <c r="H31" s="731">
        <v>0.89523981247746121</v>
      </c>
      <c r="I31" s="731">
        <v>331</v>
      </c>
      <c r="J31" s="731">
        <v>188</v>
      </c>
      <c r="K31" s="731">
        <v>66552</v>
      </c>
      <c r="L31" s="731">
        <v>1</v>
      </c>
      <c r="M31" s="731">
        <v>354</v>
      </c>
      <c r="N31" s="731">
        <v>164</v>
      </c>
      <c r="O31" s="731">
        <v>58220</v>
      </c>
      <c r="P31" s="745">
        <v>0.87480466402211809</v>
      </c>
      <c r="Q31" s="732">
        <v>355</v>
      </c>
    </row>
    <row r="32" spans="1:17" ht="14.4" customHeight="1" x14ac:dyDescent="0.3">
      <c r="A32" s="726" t="s">
        <v>536</v>
      </c>
      <c r="B32" s="727" t="s">
        <v>1641</v>
      </c>
      <c r="C32" s="727" t="s">
        <v>1486</v>
      </c>
      <c r="D32" s="727" t="s">
        <v>1657</v>
      </c>
      <c r="E32" s="727" t="s">
        <v>1658</v>
      </c>
      <c r="F32" s="731">
        <v>15</v>
      </c>
      <c r="G32" s="731">
        <v>4905</v>
      </c>
      <c r="H32" s="731">
        <v>1.7517857142857143</v>
      </c>
      <c r="I32" s="731">
        <v>327</v>
      </c>
      <c r="J32" s="731">
        <v>8</v>
      </c>
      <c r="K32" s="731">
        <v>2800</v>
      </c>
      <c r="L32" s="731">
        <v>1</v>
      </c>
      <c r="M32" s="731">
        <v>350</v>
      </c>
      <c r="N32" s="731">
        <v>10</v>
      </c>
      <c r="O32" s="731">
        <v>3510</v>
      </c>
      <c r="P32" s="745">
        <v>1.2535714285714286</v>
      </c>
      <c r="Q32" s="732">
        <v>351</v>
      </c>
    </row>
    <row r="33" spans="1:17" ht="14.4" customHeight="1" x14ac:dyDescent="0.3">
      <c r="A33" s="726" t="s">
        <v>536</v>
      </c>
      <c r="B33" s="727" t="s">
        <v>1641</v>
      </c>
      <c r="C33" s="727" t="s">
        <v>1486</v>
      </c>
      <c r="D33" s="727" t="s">
        <v>1659</v>
      </c>
      <c r="E33" s="727" t="s">
        <v>1660</v>
      </c>
      <c r="F33" s="731">
        <v>155</v>
      </c>
      <c r="G33" s="731">
        <v>101215</v>
      </c>
      <c r="H33" s="731">
        <v>0.88040604015169965</v>
      </c>
      <c r="I33" s="731">
        <v>653</v>
      </c>
      <c r="J33" s="731">
        <v>164</v>
      </c>
      <c r="K33" s="731">
        <v>114964</v>
      </c>
      <c r="L33" s="731">
        <v>1</v>
      </c>
      <c r="M33" s="731">
        <v>701</v>
      </c>
      <c r="N33" s="731">
        <v>139</v>
      </c>
      <c r="O33" s="731">
        <v>97439</v>
      </c>
      <c r="P33" s="745">
        <v>0.84756097560975607</v>
      </c>
      <c r="Q33" s="732">
        <v>701</v>
      </c>
    </row>
    <row r="34" spans="1:17" ht="14.4" customHeight="1" x14ac:dyDescent="0.3">
      <c r="A34" s="726" t="s">
        <v>536</v>
      </c>
      <c r="B34" s="727" t="s">
        <v>1641</v>
      </c>
      <c r="C34" s="727" t="s">
        <v>1486</v>
      </c>
      <c r="D34" s="727" t="s">
        <v>1661</v>
      </c>
      <c r="E34" s="727" t="s">
        <v>1662</v>
      </c>
      <c r="F34" s="731">
        <v>18</v>
      </c>
      <c r="G34" s="731">
        <v>11700</v>
      </c>
      <c r="H34" s="731">
        <v>0.98601045002528231</v>
      </c>
      <c r="I34" s="731">
        <v>650</v>
      </c>
      <c r="J34" s="731">
        <v>17</v>
      </c>
      <c r="K34" s="731">
        <v>11866</v>
      </c>
      <c r="L34" s="731">
        <v>1</v>
      </c>
      <c r="M34" s="731">
        <v>698</v>
      </c>
      <c r="N34" s="731">
        <v>15</v>
      </c>
      <c r="O34" s="731">
        <v>10470</v>
      </c>
      <c r="P34" s="745">
        <v>0.88235294117647056</v>
      </c>
      <c r="Q34" s="732">
        <v>698</v>
      </c>
    </row>
    <row r="35" spans="1:17" ht="14.4" customHeight="1" x14ac:dyDescent="0.3">
      <c r="A35" s="726" t="s">
        <v>1667</v>
      </c>
      <c r="B35" s="727" t="s">
        <v>1694</v>
      </c>
      <c r="C35" s="727" t="s">
        <v>1486</v>
      </c>
      <c r="D35" s="727" t="s">
        <v>1695</v>
      </c>
      <c r="E35" s="727" t="s">
        <v>1696</v>
      </c>
      <c r="F35" s="731">
        <v>145</v>
      </c>
      <c r="G35" s="731">
        <v>9425</v>
      </c>
      <c r="H35" s="731">
        <v>1.0820895522388059</v>
      </c>
      <c r="I35" s="731">
        <v>65</v>
      </c>
      <c r="J35" s="731">
        <v>134</v>
      </c>
      <c r="K35" s="731">
        <v>8710</v>
      </c>
      <c r="L35" s="731">
        <v>1</v>
      </c>
      <c r="M35" s="731">
        <v>65</v>
      </c>
      <c r="N35" s="731">
        <v>125</v>
      </c>
      <c r="O35" s="731">
        <v>8125</v>
      </c>
      <c r="P35" s="745">
        <v>0.93283582089552242</v>
      </c>
      <c r="Q35" s="732">
        <v>65</v>
      </c>
    </row>
    <row r="36" spans="1:17" ht="14.4" customHeight="1" x14ac:dyDescent="0.3">
      <c r="A36" s="726" t="s">
        <v>1667</v>
      </c>
      <c r="B36" s="727" t="s">
        <v>1694</v>
      </c>
      <c r="C36" s="727" t="s">
        <v>1486</v>
      </c>
      <c r="D36" s="727" t="s">
        <v>1697</v>
      </c>
      <c r="E36" s="727" t="s">
        <v>1698</v>
      </c>
      <c r="F36" s="731">
        <v>1</v>
      </c>
      <c r="G36" s="731">
        <v>591</v>
      </c>
      <c r="H36" s="731"/>
      <c r="I36" s="731">
        <v>591</v>
      </c>
      <c r="J36" s="731"/>
      <c r="K36" s="731"/>
      <c r="L36" s="731"/>
      <c r="M36" s="731"/>
      <c r="N36" s="731"/>
      <c r="O36" s="731"/>
      <c r="P36" s="745"/>
      <c r="Q36" s="732"/>
    </row>
    <row r="37" spans="1:17" ht="14.4" customHeight="1" x14ac:dyDescent="0.3">
      <c r="A37" s="726" t="s">
        <v>1667</v>
      </c>
      <c r="B37" s="727" t="s">
        <v>1694</v>
      </c>
      <c r="C37" s="727" t="s">
        <v>1486</v>
      </c>
      <c r="D37" s="727" t="s">
        <v>1699</v>
      </c>
      <c r="E37" s="727" t="s">
        <v>1700</v>
      </c>
      <c r="F37" s="731">
        <v>1</v>
      </c>
      <c r="G37" s="731">
        <v>616</v>
      </c>
      <c r="H37" s="731"/>
      <c r="I37" s="731">
        <v>616</v>
      </c>
      <c r="J37" s="731"/>
      <c r="K37" s="731"/>
      <c r="L37" s="731"/>
      <c r="M37" s="731"/>
      <c r="N37" s="731"/>
      <c r="O37" s="731"/>
      <c r="P37" s="745"/>
      <c r="Q37" s="732"/>
    </row>
    <row r="38" spans="1:17" ht="14.4" customHeight="1" x14ac:dyDescent="0.3">
      <c r="A38" s="726" t="s">
        <v>1667</v>
      </c>
      <c r="B38" s="727" t="s">
        <v>1694</v>
      </c>
      <c r="C38" s="727" t="s">
        <v>1486</v>
      </c>
      <c r="D38" s="727" t="s">
        <v>1701</v>
      </c>
      <c r="E38" s="727" t="s">
        <v>1702</v>
      </c>
      <c r="F38" s="731">
        <v>1</v>
      </c>
      <c r="G38" s="731">
        <v>24</v>
      </c>
      <c r="H38" s="731"/>
      <c r="I38" s="731">
        <v>24</v>
      </c>
      <c r="J38" s="731"/>
      <c r="K38" s="731"/>
      <c r="L38" s="731"/>
      <c r="M38" s="731"/>
      <c r="N38" s="731"/>
      <c r="O38" s="731"/>
      <c r="P38" s="745"/>
      <c r="Q38" s="732"/>
    </row>
    <row r="39" spans="1:17" ht="14.4" customHeight="1" x14ac:dyDescent="0.3">
      <c r="A39" s="726" t="s">
        <v>1667</v>
      </c>
      <c r="B39" s="727" t="s">
        <v>1694</v>
      </c>
      <c r="C39" s="727" t="s">
        <v>1486</v>
      </c>
      <c r="D39" s="727" t="s">
        <v>1703</v>
      </c>
      <c r="E39" s="727" t="s">
        <v>1704</v>
      </c>
      <c r="F39" s="731">
        <v>1</v>
      </c>
      <c r="G39" s="731">
        <v>77</v>
      </c>
      <c r="H39" s="731"/>
      <c r="I39" s="731">
        <v>77</v>
      </c>
      <c r="J39" s="731"/>
      <c r="K39" s="731"/>
      <c r="L39" s="731"/>
      <c r="M39" s="731"/>
      <c r="N39" s="731"/>
      <c r="O39" s="731"/>
      <c r="P39" s="745"/>
      <c r="Q39" s="732"/>
    </row>
    <row r="40" spans="1:17" ht="14.4" customHeight="1" x14ac:dyDescent="0.3">
      <c r="A40" s="726" t="s">
        <v>1667</v>
      </c>
      <c r="B40" s="727" t="s">
        <v>1694</v>
      </c>
      <c r="C40" s="727" t="s">
        <v>1486</v>
      </c>
      <c r="D40" s="727" t="s">
        <v>1705</v>
      </c>
      <c r="E40" s="727" t="s">
        <v>1706</v>
      </c>
      <c r="F40" s="731">
        <v>5</v>
      </c>
      <c r="G40" s="731">
        <v>115</v>
      </c>
      <c r="H40" s="731">
        <v>2.3958333333333335</v>
      </c>
      <c r="I40" s="731">
        <v>23</v>
      </c>
      <c r="J40" s="731">
        <v>2</v>
      </c>
      <c r="K40" s="731">
        <v>48</v>
      </c>
      <c r="L40" s="731">
        <v>1</v>
      </c>
      <c r="M40" s="731">
        <v>24</v>
      </c>
      <c r="N40" s="731">
        <v>3</v>
      </c>
      <c r="O40" s="731">
        <v>72</v>
      </c>
      <c r="P40" s="745">
        <v>1.5</v>
      </c>
      <c r="Q40" s="732">
        <v>24</v>
      </c>
    </row>
    <row r="41" spans="1:17" ht="14.4" customHeight="1" x14ac:dyDescent="0.3">
      <c r="A41" s="726" t="s">
        <v>1667</v>
      </c>
      <c r="B41" s="727" t="s">
        <v>1694</v>
      </c>
      <c r="C41" s="727" t="s">
        <v>1486</v>
      </c>
      <c r="D41" s="727" t="s">
        <v>1707</v>
      </c>
      <c r="E41" s="727" t="s">
        <v>1708</v>
      </c>
      <c r="F41" s="731">
        <v>4</v>
      </c>
      <c r="G41" s="731">
        <v>96</v>
      </c>
      <c r="H41" s="731">
        <v>1.92</v>
      </c>
      <c r="I41" s="731">
        <v>24</v>
      </c>
      <c r="J41" s="731">
        <v>2</v>
      </c>
      <c r="K41" s="731">
        <v>50</v>
      </c>
      <c r="L41" s="731">
        <v>1</v>
      </c>
      <c r="M41" s="731">
        <v>25</v>
      </c>
      <c r="N41" s="731">
        <v>3</v>
      </c>
      <c r="O41" s="731">
        <v>75</v>
      </c>
      <c r="P41" s="745">
        <v>1.5</v>
      </c>
      <c r="Q41" s="732">
        <v>25</v>
      </c>
    </row>
    <row r="42" spans="1:17" ht="14.4" customHeight="1" x14ac:dyDescent="0.3">
      <c r="A42" s="726" t="s">
        <v>1667</v>
      </c>
      <c r="B42" s="727" t="s">
        <v>1694</v>
      </c>
      <c r="C42" s="727" t="s">
        <v>1486</v>
      </c>
      <c r="D42" s="727" t="s">
        <v>1709</v>
      </c>
      <c r="E42" s="727" t="s">
        <v>1710</v>
      </c>
      <c r="F42" s="731">
        <v>1</v>
      </c>
      <c r="G42" s="731">
        <v>739</v>
      </c>
      <c r="H42" s="731"/>
      <c r="I42" s="731">
        <v>739</v>
      </c>
      <c r="J42" s="731"/>
      <c r="K42" s="731"/>
      <c r="L42" s="731"/>
      <c r="M42" s="731"/>
      <c r="N42" s="731"/>
      <c r="O42" s="731"/>
      <c r="P42" s="745"/>
      <c r="Q42" s="732"/>
    </row>
    <row r="43" spans="1:17" ht="14.4" customHeight="1" x14ac:dyDescent="0.3">
      <c r="A43" s="726" t="s">
        <v>1667</v>
      </c>
      <c r="B43" s="727" t="s">
        <v>1694</v>
      </c>
      <c r="C43" s="727" t="s">
        <v>1486</v>
      </c>
      <c r="D43" s="727" t="s">
        <v>1711</v>
      </c>
      <c r="E43" s="727" t="s">
        <v>1712</v>
      </c>
      <c r="F43" s="731">
        <v>1</v>
      </c>
      <c r="G43" s="731">
        <v>180</v>
      </c>
      <c r="H43" s="731"/>
      <c r="I43" s="731">
        <v>180</v>
      </c>
      <c r="J43" s="731"/>
      <c r="K43" s="731"/>
      <c r="L43" s="731"/>
      <c r="M43" s="731"/>
      <c r="N43" s="731"/>
      <c r="O43" s="731"/>
      <c r="P43" s="745"/>
      <c r="Q43" s="732"/>
    </row>
    <row r="44" spans="1:17" ht="14.4" customHeight="1" x14ac:dyDescent="0.3">
      <c r="A44" s="726" t="s">
        <v>1667</v>
      </c>
      <c r="B44" s="727" t="s">
        <v>1694</v>
      </c>
      <c r="C44" s="727" t="s">
        <v>1486</v>
      </c>
      <c r="D44" s="727" t="s">
        <v>1713</v>
      </c>
      <c r="E44" s="727" t="s">
        <v>1714</v>
      </c>
      <c r="F44" s="731">
        <v>1</v>
      </c>
      <c r="G44" s="731">
        <v>265</v>
      </c>
      <c r="H44" s="731"/>
      <c r="I44" s="731">
        <v>265</v>
      </c>
      <c r="J44" s="731"/>
      <c r="K44" s="731"/>
      <c r="L44" s="731"/>
      <c r="M44" s="731"/>
      <c r="N44" s="731"/>
      <c r="O44" s="731"/>
      <c r="P44" s="745"/>
      <c r="Q44" s="732"/>
    </row>
    <row r="45" spans="1:17" ht="14.4" customHeight="1" x14ac:dyDescent="0.3">
      <c r="A45" s="726" t="s">
        <v>1667</v>
      </c>
      <c r="B45" s="727" t="s">
        <v>1694</v>
      </c>
      <c r="C45" s="727" t="s">
        <v>1486</v>
      </c>
      <c r="D45" s="727" t="s">
        <v>1715</v>
      </c>
      <c r="E45" s="727" t="s">
        <v>1716</v>
      </c>
      <c r="F45" s="731">
        <v>1</v>
      </c>
      <c r="G45" s="731">
        <v>591</v>
      </c>
      <c r="H45" s="731"/>
      <c r="I45" s="731">
        <v>591</v>
      </c>
      <c r="J45" s="731"/>
      <c r="K45" s="731"/>
      <c r="L45" s="731"/>
      <c r="M45" s="731"/>
      <c r="N45" s="731"/>
      <c r="O45" s="731"/>
      <c r="P45" s="745"/>
      <c r="Q45" s="732"/>
    </row>
    <row r="46" spans="1:17" ht="14.4" customHeight="1" x14ac:dyDescent="0.3">
      <c r="A46" s="726" t="s">
        <v>1667</v>
      </c>
      <c r="B46" s="727" t="s">
        <v>1694</v>
      </c>
      <c r="C46" s="727" t="s">
        <v>1486</v>
      </c>
      <c r="D46" s="727" t="s">
        <v>1717</v>
      </c>
      <c r="E46" s="727" t="s">
        <v>1718</v>
      </c>
      <c r="F46" s="731">
        <v>1</v>
      </c>
      <c r="G46" s="731">
        <v>546</v>
      </c>
      <c r="H46" s="731"/>
      <c r="I46" s="731">
        <v>546</v>
      </c>
      <c r="J46" s="731"/>
      <c r="K46" s="731"/>
      <c r="L46" s="731"/>
      <c r="M46" s="731"/>
      <c r="N46" s="731"/>
      <c r="O46" s="731"/>
      <c r="P46" s="745"/>
      <c r="Q46" s="732"/>
    </row>
    <row r="47" spans="1:17" ht="14.4" customHeight="1" x14ac:dyDescent="0.3">
      <c r="A47" s="726" t="s">
        <v>1667</v>
      </c>
      <c r="B47" s="727" t="s">
        <v>1694</v>
      </c>
      <c r="C47" s="727" t="s">
        <v>1486</v>
      </c>
      <c r="D47" s="727" t="s">
        <v>1719</v>
      </c>
      <c r="E47" s="727" t="s">
        <v>1720</v>
      </c>
      <c r="F47" s="731">
        <v>1</v>
      </c>
      <c r="G47" s="731">
        <v>735</v>
      </c>
      <c r="H47" s="731"/>
      <c r="I47" s="731">
        <v>735</v>
      </c>
      <c r="J47" s="731"/>
      <c r="K47" s="731"/>
      <c r="L47" s="731"/>
      <c r="M47" s="731"/>
      <c r="N47" s="731"/>
      <c r="O47" s="731"/>
      <c r="P47" s="745"/>
      <c r="Q47" s="732"/>
    </row>
    <row r="48" spans="1:17" ht="14.4" customHeight="1" x14ac:dyDescent="0.3">
      <c r="A48" s="726" t="s">
        <v>1667</v>
      </c>
      <c r="B48" s="727" t="s">
        <v>1694</v>
      </c>
      <c r="C48" s="727" t="s">
        <v>1486</v>
      </c>
      <c r="D48" s="727" t="s">
        <v>1721</v>
      </c>
      <c r="E48" s="727" t="s">
        <v>1722</v>
      </c>
      <c r="F48" s="731">
        <v>1</v>
      </c>
      <c r="G48" s="731">
        <v>345</v>
      </c>
      <c r="H48" s="731"/>
      <c r="I48" s="731">
        <v>345</v>
      </c>
      <c r="J48" s="731"/>
      <c r="K48" s="731"/>
      <c r="L48" s="731"/>
      <c r="M48" s="731"/>
      <c r="N48" s="731"/>
      <c r="O48" s="731"/>
      <c r="P48" s="745"/>
      <c r="Q48" s="732"/>
    </row>
    <row r="49" spans="1:17" ht="14.4" customHeight="1" x14ac:dyDescent="0.3">
      <c r="A49" s="726" t="s">
        <v>1667</v>
      </c>
      <c r="B49" s="727" t="s">
        <v>1694</v>
      </c>
      <c r="C49" s="727" t="s">
        <v>1486</v>
      </c>
      <c r="D49" s="727" t="s">
        <v>1723</v>
      </c>
      <c r="E49" s="727" t="s">
        <v>1724</v>
      </c>
      <c r="F49" s="731">
        <v>1</v>
      </c>
      <c r="G49" s="731">
        <v>231</v>
      </c>
      <c r="H49" s="731"/>
      <c r="I49" s="731">
        <v>231</v>
      </c>
      <c r="J49" s="731"/>
      <c r="K49" s="731"/>
      <c r="L49" s="731"/>
      <c r="M49" s="731"/>
      <c r="N49" s="731"/>
      <c r="O49" s="731"/>
      <c r="P49" s="745"/>
      <c r="Q49" s="732"/>
    </row>
    <row r="50" spans="1:17" ht="14.4" customHeight="1" x14ac:dyDescent="0.3">
      <c r="A50" s="726" t="s">
        <v>1725</v>
      </c>
      <c r="B50" s="727" t="s">
        <v>1726</v>
      </c>
      <c r="C50" s="727" t="s">
        <v>1486</v>
      </c>
      <c r="D50" s="727" t="s">
        <v>1727</v>
      </c>
      <c r="E50" s="727" t="s">
        <v>1728</v>
      </c>
      <c r="F50" s="731"/>
      <c r="G50" s="731"/>
      <c r="H50" s="731"/>
      <c r="I50" s="731"/>
      <c r="J50" s="731"/>
      <c r="K50" s="731"/>
      <c r="L50" s="731"/>
      <c r="M50" s="731"/>
      <c r="N50" s="731">
        <v>7</v>
      </c>
      <c r="O50" s="731">
        <v>189</v>
      </c>
      <c r="P50" s="745"/>
      <c r="Q50" s="732">
        <v>27</v>
      </c>
    </row>
    <row r="51" spans="1:17" ht="14.4" customHeight="1" x14ac:dyDescent="0.3">
      <c r="A51" s="726" t="s">
        <v>1725</v>
      </c>
      <c r="B51" s="727" t="s">
        <v>1726</v>
      </c>
      <c r="C51" s="727" t="s">
        <v>1486</v>
      </c>
      <c r="D51" s="727" t="s">
        <v>1729</v>
      </c>
      <c r="E51" s="727" t="s">
        <v>1730</v>
      </c>
      <c r="F51" s="731"/>
      <c r="G51" s="731"/>
      <c r="H51" s="731"/>
      <c r="I51" s="731"/>
      <c r="J51" s="731"/>
      <c r="K51" s="731"/>
      <c r="L51" s="731"/>
      <c r="M51" s="731"/>
      <c r="N51" s="731">
        <v>7</v>
      </c>
      <c r="O51" s="731">
        <v>189</v>
      </c>
      <c r="P51" s="745"/>
      <c r="Q51" s="732">
        <v>27</v>
      </c>
    </row>
    <row r="52" spans="1:17" ht="14.4" customHeight="1" x14ac:dyDescent="0.3">
      <c r="A52" s="726" t="s">
        <v>1725</v>
      </c>
      <c r="B52" s="727" t="s">
        <v>1726</v>
      </c>
      <c r="C52" s="727" t="s">
        <v>1486</v>
      </c>
      <c r="D52" s="727" t="s">
        <v>1731</v>
      </c>
      <c r="E52" s="727" t="s">
        <v>1732</v>
      </c>
      <c r="F52" s="731"/>
      <c r="G52" s="731"/>
      <c r="H52" s="731"/>
      <c r="I52" s="731"/>
      <c r="J52" s="731"/>
      <c r="K52" s="731"/>
      <c r="L52" s="731"/>
      <c r="M52" s="731"/>
      <c r="N52" s="731">
        <v>7</v>
      </c>
      <c r="O52" s="731">
        <v>189</v>
      </c>
      <c r="P52" s="745"/>
      <c r="Q52" s="732">
        <v>27</v>
      </c>
    </row>
    <row r="53" spans="1:17" ht="14.4" customHeight="1" x14ac:dyDescent="0.3">
      <c r="A53" s="726" t="s">
        <v>1725</v>
      </c>
      <c r="B53" s="727" t="s">
        <v>1726</v>
      </c>
      <c r="C53" s="727" t="s">
        <v>1486</v>
      </c>
      <c r="D53" s="727" t="s">
        <v>1733</v>
      </c>
      <c r="E53" s="727" t="s">
        <v>1734</v>
      </c>
      <c r="F53" s="731">
        <v>1</v>
      </c>
      <c r="G53" s="731">
        <v>22</v>
      </c>
      <c r="H53" s="731"/>
      <c r="I53" s="731">
        <v>22</v>
      </c>
      <c r="J53" s="731"/>
      <c r="K53" s="731"/>
      <c r="L53" s="731"/>
      <c r="M53" s="731"/>
      <c r="N53" s="731">
        <v>7</v>
      </c>
      <c r="O53" s="731">
        <v>154</v>
      </c>
      <c r="P53" s="745"/>
      <c r="Q53" s="732">
        <v>22</v>
      </c>
    </row>
    <row r="54" spans="1:17" ht="14.4" customHeight="1" x14ac:dyDescent="0.3">
      <c r="A54" s="726" t="s">
        <v>1725</v>
      </c>
      <c r="B54" s="727" t="s">
        <v>1726</v>
      </c>
      <c r="C54" s="727" t="s">
        <v>1486</v>
      </c>
      <c r="D54" s="727" t="s">
        <v>1735</v>
      </c>
      <c r="E54" s="727" t="s">
        <v>1736</v>
      </c>
      <c r="F54" s="731"/>
      <c r="G54" s="731"/>
      <c r="H54" s="731"/>
      <c r="I54" s="731"/>
      <c r="J54" s="731"/>
      <c r="K54" s="731"/>
      <c r="L54" s="731"/>
      <c r="M54" s="731"/>
      <c r="N54" s="731">
        <v>1</v>
      </c>
      <c r="O54" s="731">
        <v>17</v>
      </c>
      <c r="P54" s="745"/>
      <c r="Q54" s="732">
        <v>17</v>
      </c>
    </row>
    <row r="55" spans="1:17" ht="14.4" customHeight="1" x14ac:dyDescent="0.3">
      <c r="A55" s="726" t="s">
        <v>1725</v>
      </c>
      <c r="B55" s="727" t="s">
        <v>1726</v>
      </c>
      <c r="C55" s="727" t="s">
        <v>1486</v>
      </c>
      <c r="D55" s="727" t="s">
        <v>1737</v>
      </c>
      <c r="E55" s="727" t="s">
        <v>1738</v>
      </c>
      <c r="F55" s="731"/>
      <c r="G55" s="731"/>
      <c r="H55" s="731"/>
      <c r="I55" s="731"/>
      <c r="J55" s="731"/>
      <c r="K55" s="731"/>
      <c r="L55" s="731"/>
      <c r="M55" s="731"/>
      <c r="N55" s="731">
        <v>1</v>
      </c>
      <c r="O55" s="731">
        <v>47</v>
      </c>
      <c r="P55" s="745"/>
      <c r="Q55" s="732">
        <v>47</v>
      </c>
    </row>
    <row r="56" spans="1:17" ht="14.4" customHeight="1" x14ac:dyDescent="0.3">
      <c r="A56" s="726" t="s">
        <v>1725</v>
      </c>
      <c r="B56" s="727" t="s">
        <v>1726</v>
      </c>
      <c r="C56" s="727" t="s">
        <v>1486</v>
      </c>
      <c r="D56" s="727" t="s">
        <v>1739</v>
      </c>
      <c r="E56" s="727" t="s">
        <v>1740</v>
      </c>
      <c r="F56" s="731"/>
      <c r="G56" s="731"/>
      <c r="H56" s="731"/>
      <c r="I56" s="731"/>
      <c r="J56" s="731"/>
      <c r="K56" s="731"/>
      <c r="L56" s="731"/>
      <c r="M56" s="731"/>
      <c r="N56" s="731">
        <v>1</v>
      </c>
      <c r="O56" s="731">
        <v>187</v>
      </c>
      <c r="P56" s="745"/>
      <c r="Q56" s="732">
        <v>187</v>
      </c>
    </row>
    <row r="57" spans="1:17" ht="14.4" customHeight="1" x14ac:dyDescent="0.3">
      <c r="A57" s="726" t="s">
        <v>1725</v>
      </c>
      <c r="B57" s="727" t="s">
        <v>1726</v>
      </c>
      <c r="C57" s="727" t="s">
        <v>1486</v>
      </c>
      <c r="D57" s="727" t="s">
        <v>1741</v>
      </c>
      <c r="E57" s="727" t="s">
        <v>1742</v>
      </c>
      <c r="F57" s="731">
        <v>4</v>
      </c>
      <c r="G57" s="731">
        <v>2244</v>
      </c>
      <c r="H57" s="731">
        <v>0.66548042704626331</v>
      </c>
      <c r="I57" s="731">
        <v>561</v>
      </c>
      <c r="J57" s="731">
        <v>6</v>
      </c>
      <c r="K57" s="731">
        <v>3372</v>
      </c>
      <c r="L57" s="731">
        <v>1</v>
      </c>
      <c r="M57" s="731">
        <v>562</v>
      </c>
      <c r="N57" s="731">
        <v>1</v>
      </c>
      <c r="O57" s="731">
        <v>562</v>
      </c>
      <c r="P57" s="745">
        <v>0.16666666666666666</v>
      </c>
      <c r="Q57" s="732">
        <v>562</v>
      </c>
    </row>
    <row r="58" spans="1:17" ht="14.4" customHeight="1" x14ac:dyDescent="0.3">
      <c r="A58" s="726" t="s">
        <v>1725</v>
      </c>
      <c r="B58" s="727" t="s">
        <v>1726</v>
      </c>
      <c r="C58" s="727" t="s">
        <v>1486</v>
      </c>
      <c r="D58" s="727" t="s">
        <v>1743</v>
      </c>
      <c r="E58" s="727" t="s">
        <v>1744</v>
      </c>
      <c r="F58" s="731">
        <v>2</v>
      </c>
      <c r="G58" s="731">
        <v>826</v>
      </c>
      <c r="H58" s="731">
        <v>0.99758454106280192</v>
      </c>
      <c r="I58" s="731">
        <v>413</v>
      </c>
      <c r="J58" s="731">
        <v>2</v>
      </c>
      <c r="K58" s="731">
        <v>828</v>
      </c>
      <c r="L58" s="731">
        <v>1</v>
      </c>
      <c r="M58" s="731">
        <v>414</v>
      </c>
      <c r="N58" s="731">
        <v>2</v>
      </c>
      <c r="O58" s="731">
        <v>828</v>
      </c>
      <c r="P58" s="745">
        <v>1</v>
      </c>
      <c r="Q58" s="732">
        <v>414</v>
      </c>
    </row>
    <row r="59" spans="1:17" ht="14.4" customHeight="1" x14ac:dyDescent="0.3">
      <c r="A59" s="726" t="s">
        <v>1725</v>
      </c>
      <c r="B59" s="727" t="s">
        <v>1726</v>
      </c>
      <c r="C59" s="727" t="s">
        <v>1486</v>
      </c>
      <c r="D59" s="727" t="s">
        <v>1745</v>
      </c>
      <c r="E59" s="727" t="s">
        <v>1746</v>
      </c>
      <c r="F59" s="731">
        <v>144</v>
      </c>
      <c r="G59" s="731">
        <v>56880</v>
      </c>
      <c r="H59" s="731">
        <v>0.97711811997526288</v>
      </c>
      <c r="I59" s="731">
        <v>395</v>
      </c>
      <c r="J59" s="731">
        <v>147</v>
      </c>
      <c r="K59" s="731">
        <v>58212</v>
      </c>
      <c r="L59" s="731">
        <v>1</v>
      </c>
      <c r="M59" s="731">
        <v>396</v>
      </c>
      <c r="N59" s="731">
        <v>123</v>
      </c>
      <c r="O59" s="731">
        <v>48708</v>
      </c>
      <c r="P59" s="745">
        <v>0.83673469387755106</v>
      </c>
      <c r="Q59" s="732">
        <v>396</v>
      </c>
    </row>
    <row r="60" spans="1:17" ht="14.4" customHeight="1" x14ac:dyDescent="0.3">
      <c r="A60" s="726" t="s">
        <v>1725</v>
      </c>
      <c r="B60" s="727" t="s">
        <v>1726</v>
      </c>
      <c r="C60" s="727" t="s">
        <v>1486</v>
      </c>
      <c r="D60" s="727" t="s">
        <v>1747</v>
      </c>
      <c r="E60" s="727" t="s">
        <v>1748</v>
      </c>
      <c r="F60" s="731">
        <v>1</v>
      </c>
      <c r="G60" s="731">
        <v>30</v>
      </c>
      <c r="H60" s="731"/>
      <c r="I60" s="731">
        <v>30</v>
      </c>
      <c r="J60" s="731"/>
      <c r="K60" s="731"/>
      <c r="L60" s="731"/>
      <c r="M60" s="731"/>
      <c r="N60" s="731">
        <v>7</v>
      </c>
      <c r="O60" s="731">
        <v>210</v>
      </c>
      <c r="P60" s="745"/>
      <c r="Q60" s="732">
        <v>30</v>
      </c>
    </row>
    <row r="61" spans="1:17" ht="14.4" customHeight="1" x14ac:dyDescent="0.3">
      <c r="A61" s="726" t="s">
        <v>1725</v>
      </c>
      <c r="B61" s="727" t="s">
        <v>1726</v>
      </c>
      <c r="C61" s="727" t="s">
        <v>1486</v>
      </c>
      <c r="D61" s="727" t="s">
        <v>1749</v>
      </c>
      <c r="E61" s="727" t="s">
        <v>1750</v>
      </c>
      <c r="F61" s="731">
        <v>1</v>
      </c>
      <c r="G61" s="731">
        <v>12</v>
      </c>
      <c r="H61" s="731"/>
      <c r="I61" s="731">
        <v>12</v>
      </c>
      <c r="J61" s="731"/>
      <c r="K61" s="731"/>
      <c r="L61" s="731"/>
      <c r="M61" s="731"/>
      <c r="N61" s="731"/>
      <c r="O61" s="731"/>
      <c r="P61" s="745"/>
      <c r="Q61" s="732"/>
    </row>
    <row r="62" spans="1:17" ht="14.4" customHeight="1" x14ac:dyDescent="0.3">
      <c r="A62" s="726" t="s">
        <v>1725</v>
      </c>
      <c r="B62" s="727" t="s">
        <v>1726</v>
      </c>
      <c r="C62" s="727" t="s">
        <v>1486</v>
      </c>
      <c r="D62" s="727" t="s">
        <v>1751</v>
      </c>
      <c r="E62" s="727" t="s">
        <v>1752</v>
      </c>
      <c r="F62" s="731">
        <v>8</v>
      </c>
      <c r="G62" s="731">
        <v>1456</v>
      </c>
      <c r="H62" s="731">
        <v>0.72329855936413312</v>
      </c>
      <c r="I62" s="731">
        <v>182</v>
      </c>
      <c r="J62" s="731">
        <v>11</v>
      </c>
      <c r="K62" s="731">
        <v>2013</v>
      </c>
      <c r="L62" s="731">
        <v>1</v>
      </c>
      <c r="M62" s="731">
        <v>183</v>
      </c>
      <c r="N62" s="731">
        <v>5</v>
      </c>
      <c r="O62" s="731">
        <v>915</v>
      </c>
      <c r="P62" s="745">
        <v>0.45454545454545453</v>
      </c>
      <c r="Q62" s="732">
        <v>183</v>
      </c>
    </row>
    <row r="63" spans="1:17" ht="14.4" customHeight="1" x14ac:dyDescent="0.3">
      <c r="A63" s="726" t="s">
        <v>1725</v>
      </c>
      <c r="B63" s="727" t="s">
        <v>1726</v>
      </c>
      <c r="C63" s="727" t="s">
        <v>1486</v>
      </c>
      <c r="D63" s="727" t="s">
        <v>1753</v>
      </c>
      <c r="E63" s="727" t="s">
        <v>1754</v>
      </c>
      <c r="F63" s="731">
        <v>6</v>
      </c>
      <c r="G63" s="731">
        <v>1098</v>
      </c>
      <c r="H63" s="731">
        <v>1.1934782608695653</v>
      </c>
      <c r="I63" s="731">
        <v>183</v>
      </c>
      <c r="J63" s="731">
        <v>5</v>
      </c>
      <c r="K63" s="731">
        <v>920</v>
      </c>
      <c r="L63" s="731">
        <v>1</v>
      </c>
      <c r="M63" s="731">
        <v>184</v>
      </c>
      <c r="N63" s="731">
        <v>1</v>
      </c>
      <c r="O63" s="731">
        <v>184</v>
      </c>
      <c r="P63" s="745">
        <v>0.2</v>
      </c>
      <c r="Q63" s="732">
        <v>184</v>
      </c>
    </row>
    <row r="64" spans="1:17" ht="14.4" customHeight="1" x14ac:dyDescent="0.3">
      <c r="A64" s="726" t="s">
        <v>1725</v>
      </c>
      <c r="B64" s="727" t="s">
        <v>1726</v>
      </c>
      <c r="C64" s="727" t="s">
        <v>1486</v>
      </c>
      <c r="D64" s="727" t="s">
        <v>1755</v>
      </c>
      <c r="E64" s="727" t="s">
        <v>1756</v>
      </c>
      <c r="F64" s="731">
        <v>2</v>
      </c>
      <c r="G64" s="731">
        <v>296</v>
      </c>
      <c r="H64" s="731">
        <v>0.49664429530201343</v>
      </c>
      <c r="I64" s="731">
        <v>148</v>
      </c>
      <c r="J64" s="731">
        <v>4</v>
      </c>
      <c r="K64" s="731">
        <v>596</v>
      </c>
      <c r="L64" s="731">
        <v>1</v>
      </c>
      <c r="M64" s="731">
        <v>149</v>
      </c>
      <c r="N64" s="731">
        <v>2</v>
      </c>
      <c r="O64" s="731">
        <v>298</v>
      </c>
      <c r="P64" s="745">
        <v>0.5</v>
      </c>
      <c r="Q64" s="732">
        <v>149</v>
      </c>
    </row>
    <row r="65" spans="1:17" ht="14.4" customHeight="1" x14ac:dyDescent="0.3">
      <c r="A65" s="726" t="s">
        <v>1725</v>
      </c>
      <c r="B65" s="727" t="s">
        <v>1726</v>
      </c>
      <c r="C65" s="727" t="s">
        <v>1486</v>
      </c>
      <c r="D65" s="727" t="s">
        <v>1757</v>
      </c>
      <c r="E65" s="727" t="s">
        <v>1758</v>
      </c>
      <c r="F65" s="731">
        <v>1</v>
      </c>
      <c r="G65" s="731">
        <v>30</v>
      </c>
      <c r="H65" s="731"/>
      <c r="I65" s="731">
        <v>30</v>
      </c>
      <c r="J65" s="731"/>
      <c r="K65" s="731"/>
      <c r="L65" s="731"/>
      <c r="M65" s="731"/>
      <c r="N65" s="731">
        <v>7</v>
      </c>
      <c r="O65" s="731">
        <v>210</v>
      </c>
      <c r="P65" s="745"/>
      <c r="Q65" s="732">
        <v>30</v>
      </c>
    </row>
    <row r="66" spans="1:17" ht="14.4" customHeight="1" x14ac:dyDescent="0.3">
      <c r="A66" s="726" t="s">
        <v>1725</v>
      </c>
      <c r="B66" s="727" t="s">
        <v>1726</v>
      </c>
      <c r="C66" s="727" t="s">
        <v>1486</v>
      </c>
      <c r="D66" s="727" t="s">
        <v>1759</v>
      </c>
      <c r="E66" s="727" t="s">
        <v>1760</v>
      </c>
      <c r="F66" s="731"/>
      <c r="G66" s="731"/>
      <c r="H66" s="731"/>
      <c r="I66" s="731"/>
      <c r="J66" s="731"/>
      <c r="K66" s="731"/>
      <c r="L66" s="731"/>
      <c r="M66" s="731"/>
      <c r="N66" s="731">
        <v>7</v>
      </c>
      <c r="O66" s="731">
        <v>175</v>
      </c>
      <c r="P66" s="745"/>
      <c r="Q66" s="732">
        <v>25</v>
      </c>
    </row>
    <row r="67" spans="1:17" ht="14.4" customHeight="1" x14ac:dyDescent="0.3">
      <c r="A67" s="726" t="s">
        <v>1725</v>
      </c>
      <c r="B67" s="727" t="s">
        <v>1726</v>
      </c>
      <c r="C67" s="727" t="s">
        <v>1486</v>
      </c>
      <c r="D67" s="727" t="s">
        <v>1761</v>
      </c>
      <c r="E67" s="727" t="s">
        <v>1762</v>
      </c>
      <c r="F67" s="731"/>
      <c r="G67" s="731"/>
      <c r="H67" s="731"/>
      <c r="I67" s="731"/>
      <c r="J67" s="731"/>
      <c r="K67" s="731"/>
      <c r="L67" s="731"/>
      <c r="M67" s="731"/>
      <c r="N67" s="731">
        <v>1</v>
      </c>
      <c r="O67" s="731">
        <v>30</v>
      </c>
      <c r="P67" s="745"/>
      <c r="Q67" s="732">
        <v>30</v>
      </c>
    </row>
    <row r="68" spans="1:17" ht="14.4" customHeight="1" x14ac:dyDescent="0.3">
      <c r="A68" s="726" t="s">
        <v>1725</v>
      </c>
      <c r="B68" s="727" t="s">
        <v>1726</v>
      </c>
      <c r="C68" s="727" t="s">
        <v>1486</v>
      </c>
      <c r="D68" s="727" t="s">
        <v>1763</v>
      </c>
      <c r="E68" s="727" t="s">
        <v>1764</v>
      </c>
      <c r="F68" s="731"/>
      <c r="G68" s="731"/>
      <c r="H68" s="731"/>
      <c r="I68" s="731"/>
      <c r="J68" s="731"/>
      <c r="K68" s="731"/>
      <c r="L68" s="731"/>
      <c r="M68" s="731"/>
      <c r="N68" s="731">
        <v>1</v>
      </c>
      <c r="O68" s="731">
        <v>205</v>
      </c>
      <c r="P68" s="745"/>
      <c r="Q68" s="732">
        <v>205</v>
      </c>
    </row>
    <row r="69" spans="1:17" ht="14.4" customHeight="1" x14ac:dyDescent="0.3">
      <c r="A69" s="726" t="s">
        <v>1725</v>
      </c>
      <c r="B69" s="727" t="s">
        <v>1726</v>
      </c>
      <c r="C69" s="727" t="s">
        <v>1486</v>
      </c>
      <c r="D69" s="727" t="s">
        <v>1765</v>
      </c>
      <c r="E69" s="727" t="s">
        <v>1766</v>
      </c>
      <c r="F69" s="731">
        <v>170</v>
      </c>
      <c r="G69" s="731">
        <v>29750</v>
      </c>
      <c r="H69" s="731">
        <v>1.049901185770751</v>
      </c>
      <c r="I69" s="731">
        <v>175</v>
      </c>
      <c r="J69" s="731">
        <v>161</v>
      </c>
      <c r="K69" s="731">
        <v>28336</v>
      </c>
      <c r="L69" s="731">
        <v>1</v>
      </c>
      <c r="M69" s="731">
        <v>176</v>
      </c>
      <c r="N69" s="731">
        <v>137</v>
      </c>
      <c r="O69" s="731">
        <v>24112</v>
      </c>
      <c r="P69" s="745">
        <v>0.85093167701863359</v>
      </c>
      <c r="Q69" s="732">
        <v>176</v>
      </c>
    </row>
    <row r="70" spans="1:17" ht="14.4" customHeight="1" x14ac:dyDescent="0.3">
      <c r="A70" s="726" t="s">
        <v>1725</v>
      </c>
      <c r="B70" s="727" t="s">
        <v>1726</v>
      </c>
      <c r="C70" s="727" t="s">
        <v>1486</v>
      </c>
      <c r="D70" s="727" t="s">
        <v>1767</v>
      </c>
      <c r="E70" s="727" t="s">
        <v>1768</v>
      </c>
      <c r="F70" s="731"/>
      <c r="G70" s="731"/>
      <c r="H70" s="731"/>
      <c r="I70" s="731"/>
      <c r="J70" s="731"/>
      <c r="K70" s="731"/>
      <c r="L70" s="731"/>
      <c r="M70" s="731"/>
      <c r="N70" s="731">
        <v>1</v>
      </c>
      <c r="O70" s="731">
        <v>23</v>
      </c>
      <c r="P70" s="745"/>
      <c r="Q70" s="732">
        <v>23</v>
      </c>
    </row>
    <row r="71" spans="1:17" ht="14.4" customHeight="1" x14ac:dyDescent="0.3">
      <c r="A71" s="726" t="s">
        <v>1725</v>
      </c>
      <c r="B71" s="727" t="s">
        <v>1726</v>
      </c>
      <c r="C71" s="727" t="s">
        <v>1486</v>
      </c>
      <c r="D71" s="727" t="s">
        <v>1769</v>
      </c>
      <c r="E71" s="727" t="s">
        <v>1770</v>
      </c>
      <c r="F71" s="731">
        <v>3</v>
      </c>
      <c r="G71" s="731">
        <v>1761</v>
      </c>
      <c r="H71" s="731">
        <v>0.99829931972789121</v>
      </c>
      <c r="I71" s="731">
        <v>587</v>
      </c>
      <c r="J71" s="731">
        <v>3</v>
      </c>
      <c r="K71" s="731">
        <v>1764</v>
      </c>
      <c r="L71" s="731">
        <v>1</v>
      </c>
      <c r="M71" s="731">
        <v>588</v>
      </c>
      <c r="N71" s="731">
        <v>6</v>
      </c>
      <c r="O71" s="731">
        <v>3528</v>
      </c>
      <c r="P71" s="745">
        <v>2</v>
      </c>
      <c r="Q71" s="732">
        <v>588</v>
      </c>
    </row>
    <row r="72" spans="1:17" ht="14.4" customHeight="1" x14ac:dyDescent="0.3">
      <c r="A72" s="726" t="s">
        <v>1725</v>
      </c>
      <c r="B72" s="727" t="s">
        <v>1726</v>
      </c>
      <c r="C72" s="727" t="s">
        <v>1486</v>
      </c>
      <c r="D72" s="727" t="s">
        <v>1771</v>
      </c>
      <c r="E72" s="727" t="s">
        <v>1772</v>
      </c>
      <c r="F72" s="731">
        <v>1</v>
      </c>
      <c r="G72" s="731">
        <v>29</v>
      </c>
      <c r="H72" s="731"/>
      <c r="I72" s="731">
        <v>29</v>
      </c>
      <c r="J72" s="731"/>
      <c r="K72" s="731"/>
      <c r="L72" s="731"/>
      <c r="M72" s="731"/>
      <c r="N72" s="731">
        <v>7</v>
      </c>
      <c r="O72" s="731">
        <v>203</v>
      </c>
      <c r="P72" s="745"/>
      <c r="Q72" s="732">
        <v>29</v>
      </c>
    </row>
    <row r="73" spans="1:17" ht="14.4" customHeight="1" x14ac:dyDescent="0.3">
      <c r="A73" s="726" t="s">
        <v>1725</v>
      </c>
      <c r="B73" s="727" t="s">
        <v>1726</v>
      </c>
      <c r="C73" s="727" t="s">
        <v>1486</v>
      </c>
      <c r="D73" s="727" t="s">
        <v>1773</v>
      </c>
      <c r="E73" s="727" t="s">
        <v>1774</v>
      </c>
      <c r="F73" s="731">
        <v>108</v>
      </c>
      <c r="G73" s="731">
        <v>1620</v>
      </c>
      <c r="H73" s="731">
        <v>0.78832116788321172</v>
      </c>
      <c r="I73" s="731">
        <v>15</v>
      </c>
      <c r="J73" s="731">
        <v>137</v>
      </c>
      <c r="K73" s="731">
        <v>2055</v>
      </c>
      <c r="L73" s="731">
        <v>1</v>
      </c>
      <c r="M73" s="731">
        <v>15</v>
      </c>
      <c r="N73" s="731">
        <v>110</v>
      </c>
      <c r="O73" s="731">
        <v>1650</v>
      </c>
      <c r="P73" s="745">
        <v>0.8029197080291971</v>
      </c>
      <c r="Q73" s="732">
        <v>15</v>
      </c>
    </row>
    <row r="74" spans="1:17" ht="14.4" customHeight="1" x14ac:dyDescent="0.3">
      <c r="A74" s="726" t="s">
        <v>1725</v>
      </c>
      <c r="B74" s="727" t="s">
        <v>1726</v>
      </c>
      <c r="C74" s="727" t="s">
        <v>1486</v>
      </c>
      <c r="D74" s="727" t="s">
        <v>1775</v>
      </c>
      <c r="E74" s="727" t="s">
        <v>1776</v>
      </c>
      <c r="F74" s="731">
        <v>146</v>
      </c>
      <c r="G74" s="731">
        <v>2774</v>
      </c>
      <c r="H74" s="731">
        <v>0.97986577181208057</v>
      </c>
      <c r="I74" s="731">
        <v>19</v>
      </c>
      <c r="J74" s="731">
        <v>149</v>
      </c>
      <c r="K74" s="731">
        <v>2831</v>
      </c>
      <c r="L74" s="731">
        <v>1</v>
      </c>
      <c r="M74" s="731">
        <v>19</v>
      </c>
      <c r="N74" s="731">
        <v>117</v>
      </c>
      <c r="O74" s="731">
        <v>2223</v>
      </c>
      <c r="P74" s="745">
        <v>0.78523489932885904</v>
      </c>
      <c r="Q74" s="732">
        <v>19</v>
      </c>
    </row>
    <row r="75" spans="1:17" ht="14.4" customHeight="1" x14ac:dyDescent="0.3">
      <c r="A75" s="726" t="s">
        <v>1725</v>
      </c>
      <c r="B75" s="727" t="s">
        <v>1726</v>
      </c>
      <c r="C75" s="727" t="s">
        <v>1486</v>
      </c>
      <c r="D75" s="727" t="s">
        <v>1777</v>
      </c>
      <c r="E75" s="727" t="s">
        <v>1778</v>
      </c>
      <c r="F75" s="731">
        <v>146</v>
      </c>
      <c r="G75" s="731">
        <v>2920</v>
      </c>
      <c r="H75" s="731">
        <v>0.97333333333333338</v>
      </c>
      <c r="I75" s="731">
        <v>20</v>
      </c>
      <c r="J75" s="731">
        <v>150</v>
      </c>
      <c r="K75" s="731">
        <v>3000</v>
      </c>
      <c r="L75" s="731">
        <v>1</v>
      </c>
      <c r="M75" s="731">
        <v>20</v>
      </c>
      <c r="N75" s="731">
        <v>124</v>
      </c>
      <c r="O75" s="731">
        <v>2480</v>
      </c>
      <c r="P75" s="745">
        <v>0.82666666666666666</v>
      </c>
      <c r="Q75" s="732">
        <v>20</v>
      </c>
    </row>
    <row r="76" spans="1:17" ht="14.4" customHeight="1" x14ac:dyDescent="0.3">
      <c r="A76" s="726" t="s">
        <v>1725</v>
      </c>
      <c r="B76" s="727" t="s">
        <v>1726</v>
      </c>
      <c r="C76" s="727" t="s">
        <v>1486</v>
      </c>
      <c r="D76" s="727" t="s">
        <v>1779</v>
      </c>
      <c r="E76" s="727" t="s">
        <v>1780</v>
      </c>
      <c r="F76" s="731"/>
      <c r="G76" s="731"/>
      <c r="H76" s="731"/>
      <c r="I76" s="731"/>
      <c r="J76" s="731"/>
      <c r="K76" s="731"/>
      <c r="L76" s="731"/>
      <c r="M76" s="731"/>
      <c r="N76" s="731">
        <v>1</v>
      </c>
      <c r="O76" s="731">
        <v>188</v>
      </c>
      <c r="P76" s="745"/>
      <c r="Q76" s="732">
        <v>188</v>
      </c>
    </row>
    <row r="77" spans="1:17" ht="14.4" customHeight="1" x14ac:dyDescent="0.3">
      <c r="A77" s="726" t="s">
        <v>1725</v>
      </c>
      <c r="B77" s="727" t="s">
        <v>1726</v>
      </c>
      <c r="C77" s="727" t="s">
        <v>1486</v>
      </c>
      <c r="D77" s="727" t="s">
        <v>1781</v>
      </c>
      <c r="E77" s="727" t="s">
        <v>1782</v>
      </c>
      <c r="F77" s="731">
        <v>162</v>
      </c>
      <c r="G77" s="731">
        <v>42768</v>
      </c>
      <c r="H77" s="731">
        <v>1.0279533709890638</v>
      </c>
      <c r="I77" s="731">
        <v>264</v>
      </c>
      <c r="J77" s="731">
        <v>157</v>
      </c>
      <c r="K77" s="731">
        <v>41605</v>
      </c>
      <c r="L77" s="731">
        <v>1</v>
      </c>
      <c r="M77" s="731">
        <v>265</v>
      </c>
      <c r="N77" s="731">
        <v>132</v>
      </c>
      <c r="O77" s="731">
        <v>34980</v>
      </c>
      <c r="P77" s="745">
        <v>0.84076433121019112</v>
      </c>
      <c r="Q77" s="732">
        <v>265</v>
      </c>
    </row>
    <row r="78" spans="1:17" ht="14.4" customHeight="1" x14ac:dyDescent="0.3">
      <c r="A78" s="726" t="s">
        <v>1725</v>
      </c>
      <c r="B78" s="727" t="s">
        <v>1726</v>
      </c>
      <c r="C78" s="727" t="s">
        <v>1486</v>
      </c>
      <c r="D78" s="727" t="s">
        <v>1783</v>
      </c>
      <c r="E78" s="727" t="s">
        <v>1784</v>
      </c>
      <c r="F78" s="731"/>
      <c r="G78" s="731"/>
      <c r="H78" s="731"/>
      <c r="I78" s="731"/>
      <c r="J78" s="731"/>
      <c r="K78" s="731"/>
      <c r="L78" s="731"/>
      <c r="M78" s="731"/>
      <c r="N78" s="731">
        <v>7</v>
      </c>
      <c r="O78" s="731">
        <v>161</v>
      </c>
      <c r="P78" s="745"/>
      <c r="Q78" s="732">
        <v>23</v>
      </c>
    </row>
    <row r="79" spans="1:17" ht="14.4" customHeight="1" x14ac:dyDescent="0.3">
      <c r="A79" s="726" t="s">
        <v>1725</v>
      </c>
      <c r="B79" s="727" t="s">
        <v>1726</v>
      </c>
      <c r="C79" s="727" t="s">
        <v>1486</v>
      </c>
      <c r="D79" s="727" t="s">
        <v>1785</v>
      </c>
      <c r="E79" s="727" t="s">
        <v>1786</v>
      </c>
      <c r="F79" s="731"/>
      <c r="G79" s="731"/>
      <c r="H79" s="731"/>
      <c r="I79" s="731"/>
      <c r="J79" s="731"/>
      <c r="K79" s="731"/>
      <c r="L79" s="731"/>
      <c r="M79" s="731"/>
      <c r="N79" s="731">
        <v>1</v>
      </c>
      <c r="O79" s="731">
        <v>294</v>
      </c>
      <c r="P79" s="745"/>
      <c r="Q79" s="732">
        <v>294</v>
      </c>
    </row>
    <row r="80" spans="1:17" ht="14.4" customHeight="1" x14ac:dyDescent="0.3">
      <c r="A80" s="726" t="s">
        <v>1725</v>
      </c>
      <c r="B80" s="727" t="s">
        <v>1726</v>
      </c>
      <c r="C80" s="727" t="s">
        <v>1486</v>
      </c>
      <c r="D80" s="727" t="s">
        <v>1787</v>
      </c>
      <c r="E80" s="727" t="s">
        <v>1788</v>
      </c>
      <c r="F80" s="731"/>
      <c r="G80" s="731"/>
      <c r="H80" s="731"/>
      <c r="I80" s="731"/>
      <c r="J80" s="731">
        <v>113</v>
      </c>
      <c r="K80" s="731">
        <v>4181</v>
      </c>
      <c r="L80" s="731">
        <v>1</v>
      </c>
      <c r="M80" s="731">
        <v>37</v>
      </c>
      <c r="N80" s="731">
        <v>126</v>
      </c>
      <c r="O80" s="731">
        <v>4662</v>
      </c>
      <c r="P80" s="745">
        <v>1.1150442477876106</v>
      </c>
      <c r="Q80" s="732">
        <v>37</v>
      </c>
    </row>
    <row r="81" spans="1:17" ht="14.4" customHeight="1" x14ac:dyDescent="0.3">
      <c r="A81" s="726" t="s">
        <v>1725</v>
      </c>
      <c r="B81" s="727" t="s">
        <v>1726</v>
      </c>
      <c r="C81" s="727" t="s">
        <v>1486</v>
      </c>
      <c r="D81" s="727" t="s">
        <v>1789</v>
      </c>
      <c r="E81" s="727" t="s">
        <v>1790</v>
      </c>
      <c r="F81" s="731"/>
      <c r="G81" s="731"/>
      <c r="H81" s="731"/>
      <c r="I81" s="731"/>
      <c r="J81" s="731"/>
      <c r="K81" s="731"/>
      <c r="L81" s="731"/>
      <c r="M81" s="731"/>
      <c r="N81" s="731">
        <v>1</v>
      </c>
      <c r="O81" s="731">
        <v>93</v>
      </c>
      <c r="P81" s="745"/>
      <c r="Q81" s="732">
        <v>93</v>
      </c>
    </row>
    <row r="82" spans="1:17" ht="14.4" customHeight="1" x14ac:dyDescent="0.3">
      <c r="A82" s="726" t="s">
        <v>1791</v>
      </c>
      <c r="B82" s="727" t="s">
        <v>1792</v>
      </c>
      <c r="C82" s="727" t="s">
        <v>1486</v>
      </c>
      <c r="D82" s="727" t="s">
        <v>1793</v>
      </c>
      <c r="E82" s="727" t="s">
        <v>1794</v>
      </c>
      <c r="F82" s="731"/>
      <c r="G82" s="731"/>
      <c r="H82" s="731"/>
      <c r="I82" s="731"/>
      <c r="J82" s="731">
        <v>2</v>
      </c>
      <c r="K82" s="731">
        <v>98</v>
      </c>
      <c r="L82" s="731">
        <v>1</v>
      </c>
      <c r="M82" s="731">
        <v>49</v>
      </c>
      <c r="N82" s="731">
        <v>1</v>
      </c>
      <c r="O82" s="731">
        <v>49</v>
      </c>
      <c r="P82" s="745">
        <v>0.5</v>
      </c>
      <c r="Q82" s="732">
        <v>49</v>
      </c>
    </row>
    <row r="83" spans="1:17" ht="14.4" customHeight="1" x14ac:dyDescent="0.3">
      <c r="A83" s="726" t="s">
        <v>1791</v>
      </c>
      <c r="B83" s="727" t="s">
        <v>1792</v>
      </c>
      <c r="C83" s="727" t="s">
        <v>1486</v>
      </c>
      <c r="D83" s="727" t="s">
        <v>1795</v>
      </c>
      <c r="E83" s="727" t="s">
        <v>1796</v>
      </c>
      <c r="F83" s="731"/>
      <c r="G83" s="731"/>
      <c r="H83" s="731"/>
      <c r="I83" s="731"/>
      <c r="J83" s="731">
        <v>8</v>
      </c>
      <c r="K83" s="731">
        <v>680</v>
      </c>
      <c r="L83" s="731">
        <v>1</v>
      </c>
      <c r="M83" s="731">
        <v>85</v>
      </c>
      <c r="N83" s="731">
        <v>4</v>
      </c>
      <c r="O83" s="731">
        <v>340</v>
      </c>
      <c r="P83" s="745">
        <v>0.5</v>
      </c>
      <c r="Q83" s="732">
        <v>85</v>
      </c>
    </row>
    <row r="84" spans="1:17" ht="14.4" customHeight="1" x14ac:dyDescent="0.3">
      <c r="A84" s="726" t="s">
        <v>1791</v>
      </c>
      <c r="B84" s="727" t="s">
        <v>1792</v>
      </c>
      <c r="C84" s="727" t="s">
        <v>1486</v>
      </c>
      <c r="D84" s="727" t="s">
        <v>1797</v>
      </c>
      <c r="E84" s="727" t="s">
        <v>1798</v>
      </c>
      <c r="F84" s="731"/>
      <c r="G84" s="731"/>
      <c r="H84" s="731"/>
      <c r="I84" s="731"/>
      <c r="J84" s="731">
        <v>2</v>
      </c>
      <c r="K84" s="731">
        <v>352</v>
      </c>
      <c r="L84" s="731">
        <v>1</v>
      </c>
      <c r="M84" s="731">
        <v>176</v>
      </c>
      <c r="N84" s="731"/>
      <c r="O84" s="731"/>
      <c r="P84" s="745"/>
      <c r="Q84" s="732"/>
    </row>
    <row r="85" spans="1:17" ht="14.4" customHeight="1" x14ac:dyDescent="0.3">
      <c r="A85" s="726" t="s">
        <v>1791</v>
      </c>
      <c r="B85" s="727" t="s">
        <v>1792</v>
      </c>
      <c r="C85" s="727" t="s">
        <v>1486</v>
      </c>
      <c r="D85" s="727" t="s">
        <v>1799</v>
      </c>
      <c r="E85" s="727" t="s">
        <v>1800</v>
      </c>
      <c r="F85" s="731"/>
      <c r="G85" s="731"/>
      <c r="H85" s="731"/>
      <c r="I85" s="731"/>
      <c r="J85" s="731">
        <v>2</v>
      </c>
      <c r="K85" s="731">
        <v>526</v>
      </c>
      <c r="L85" s="731">
        <v>1</v>
      </c>
      <c r="M85" s="731">
        <v>263</v>
      </c>
      <c r="N85" s="731">
        <v>1</v>
      </c>
      <c r="O85" s="731">
        <v>264</v>
      </c>
      <c r="P85" s="745">
        <v>0.50190114068441061</v>
      </c>
      <c r="Q85" s="732">
        <v>264</v>
      </c>
    </row>
    <row r="86" spans="1:17" ht="14.4" customHeight="1" x14ac:dyDescent="0.3">
      <c r="A86" s="726" t="s">
        <v>1801</v>
      </c>
      <c r="B86" s="727" t="s">
        <v>1802</v>
      </c>
      <c r="C86" s="727" t="s">
        <v>1486</v>
      </c>
      <c r="D86" s="727" t="s">
        <v>1803</v>
      </c>
      <c r="E86" s="727" t="s">
        <v>1804</v>
      </c>
      <c r="F86" s="731">
        <v>3</v>
      </c>
      <c r="G86" s="731">
        <v>120</v>
      </c>
      <c r="H86" s="731"/>
      <c r="I86" s="731">
        <v>40</v>
      </c>
      <c r="J86" s="731"/>
      <c r="K86" s="731"/>
      <c r="L86" s="731"/>
      <c r="M86" s="731"/>
      <c r="N86" s="731"/>
      <c r="O86" s="731"/>
      <c r="P86" s="745"/>
      <c r="Q86" s="732"/>
    </row>
    <row r="87" spans="1:17" ht="14.4" customHeight="1" thickBot="1" x14ac:dyDescent="0.35">
      <c r="A87" s="733" t="s">
        <v>1801</v>
      </c>
      <c r="B87" s="734" t="s">
        <v>1802</v>
      </c>
      <c r="C87" s="734" t="s">
        <v>1486</v>
      </c>
      <c r="D87" s="734" t="s">
        <v>1805</v>
      </c>
      <c r="E87" s="734" t="s">
        <v>1806</v>
      </c>
      <c r="F87" s="738"/>
      <c r="G87" s="738"/>
      <c r="H87" s="738"/>
      <c r="I87" s="738"/>
      <c r="J87" s="738">
        <v>4</v>
      </c>
      <c r="K87" s="738">
        <v>468</v>
      </c>
      <c r="L87" s="738">
        <v>1</v>
      </c>
      <c r="M87" s="738">
        <v>117</v>
      </c>
      <c r="N87" s="738">
        <v>2</v>
      </c>
      <c r="O87" s="738">
        <v>272</v>
      </c>
      <c r="P87" s="746">
        <v>0.58119658119658124</v>
      </c>
      <c r="Q87" s="739">
        <v>136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322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1019</v>
      </c>
      <c r="D3" s="193">
        <f>SUBTOTAL(9,D6:D1048576)</f>
        <v>1088</v>
      </c>
      <c r="E3" s="193">
        <f>SUBTOTAL(9,E6:E1048576)</f>
        <v>907</v>
      </c>
      <c r="F3" s="194">
        <f>IF(OR(E3=0,D3=0),"",E3/D3)</f>
        <v>0.83363970588235292</v>
      </c>
      <c r="G3" s="429">
        <f>SUBTOTAL(9,G6:G1048576)</f>
        <v>923.49990000000014</v>
      </c>
      <c r="H3" s="430">
        <f>SUBTOTAL(9,H6:H1048576)</f>
        <v>983.55689999999993</v>
      </c>
      <c r="I3" s="430">
        <f>SUBTOTAL(9,I6:I1048576)</f>
        <v>820.9061999999999</v>
      </c>
      <c r="J3" s="194">
        <f>IF(OR(I3=0,H3=0),"",I3/H3)</f>
        <v>0.83463010630091661</v>
      </c>
      <c r="K3" s="429">
        <f>SUBTOTAL(9,K6:K1048576)</f>
        <v>40.76</v>
      </c>
      <c r="L3" s="430">
        <f>SUBTOTAL(9,L6:L1048576)</f>
        <v>43.52</v>
      </c>
      <c r="M3" s="430">
        <f>SUBTOTAL(9,M6:M1048576)</f>
        <v>36.28</v>
      </c>
      <c r="N3" s="195">
        <f>IF(OR(M3=0,E3=0),"",M3*1000/E3)</f>
        <v>40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319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48"/>
      <c r="B5" s="949"/>
      <c r="C5" s="952">
        <v>2015</v>
      </c>
      <c r="D5" s="952">
        <v>2016</v>
      </c>
      <c r="E5" s="952">
        <v>2017</v>
      </c>
      <c r="F5" s="953" t="s">
        <v>2</v>
      </c>
      <c r="G5" s="957">
        <v>2015</v>
      </c>
      <c r="H5" s="952">
        <v>2016</v>
      </c>
      <c r="I5" s="952">
        <v>2017</v>
      </c>
      <c r="J5" s="953" t="s">
        <v>2</v>
      </c>
      <c r="K5" s="957">
        <v>2015</v>
      </c>
      <c r="L5" s="952">
        <v>2016</v>
      </c>
      <c r="M5" s="952">
        <v>2017</v>
      </c>
      <c r="N5" s="958" t="s">
        <v>93</v>
      </c>
    </row>
    <row r="6" spans="1:14" ht="14.4" customHeight="1" thickBot="1" x14ac:dyDescent="0.35">
      <c r="A6" s="950" t="s">
        <v>1647</v>
      </c>
      <c r="B6" s="951" t="s">
        <v>1808</v>
      </c>
      <c r="C6" s="954">
        <v>1019</v>
      </c>
      <c r="D6" s="955">
        <v>1088</v>
      </c>
      <c r="E6" s="955">
        <v>907</v>
      </c>
      <c r="F6" s="956">
        <v>0.83363970588235292</v>
      </c>
      <c r="G6" s="954">
        <v>923.49990000000014</v>
      </c>
      <c r="H6" s="955">
        <v>983.55689999999993</v>
      </c>
      <c r="I6" s="955">
        <v>820.9061999999999</v>
      </c>
      <c r="J6" s="956">
        <v>0.83463010630091661</v>
      </c>
      <c r="K6" s="954">
        <v>40.76</v>
      </c>
      <c r="L6" s="955">
        <v>43.52</v>
      </c>
      <c r="M6" s="955">
        <v>36.28</v>
      </c>
      <c r="N6" s="959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1.1396978648203697</v>
      </c>
      <c r="C4" s="323">
        <f t="shared" ref="C4:M4" si="0">(C10+C8)/C6</f>
        <v>1.0537328114402544</v>
      </c>
      <c r="D4" s="323">
        <f t="shared" si="0"/>
        <v>1.0430811274273184</v>
      </c>
      <c r="E4" s="323">
        <f t="shared" si="0"/>
        <v>1.0452967189442064</v>
      </c>
      <c r="F4" s="323">
        <f t="shared" si="0"/>
        <v>1.0644824003577649</v>
      </c>
      <c r="G4" s="323">
        <f t="shared" si="0"/>
        <v>1.0738732168665852</v>
      </c>
      <c r="H4" s="323">
        <f t="shared" si="0"/>
        <v>0.99955347734347377</v>
      </c>
      <c r="I4" s="323">
        <f t="shared" si="0"/>
        <v>0.92297671665639458</v>
      </c>
      <c r="J4" s="323">
        <f t="shared" si="0"/>
        <v>0.92297671665639458</v>
      </c>
      <c r="K4" s="323">
        <f t="shared" si="0"/>
        <v>0.92297671665639458</v>
      </c>
      <c r="L4" s="323">
        <f t="shared" si="0"/>
        <v>0.92297671665639458</v>
      </c>
      <c r="M4" s="323">
        <f t="shared" si="0"/>
        <v>0.92297671665639458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6613.6674400000002</v>
      </c>
      <c r="C5" s="323">
        <f>IF(ISERROR(VLOOKUP($A5,'Man Tab'!$A:$Q,COLUMN()+2,0)),0,VLOOKUP($A5,'Man Tab'!$A:$Q,COLUMN()+2,0))</f>
        <v>7261.9512000000004</v>
      </c>
      <c r="D5" s="323">
        <f>IF(ISERROR(VLOOKUP($A5,'Man Tab'!$A:$Q,COLUMN()+2,0)),0,VLOOKUP($A5,'Man Tab'!$A:$Q,COLUMN()+2,0))</f>
        <v>6681.6813400000101</v>
      </c>
      <c r="E5" s="323">
        <f>IF(ISERROR(VLOOKUP($A5,'Man Tab'!$A:$Q,COLUMN()+2,0)),0,VLOOKUP($A5,'Man Tab'!$A:$Q,COLUMN()+2,0))</f>
        <v>6287.4699799999999</v>
      </c>
      <c r="F5" s="323">
        <f>IF(ISERROR(VLOOKUP($A5,'Man Tab'!$A:$Q,COLUMN()+2,0)),0,VLOOKUP($A5,'Man Tab'!$A:$Q,COLUMN()+2,0))</f>
        <v>6600.09512</v>
      </c>
      <c r="G5" s="323">
        <f>IF(ISERROR(VLOOKUP($A5,'Man Tab'!$A:$Q,COLUMN()+2,0)),0,VLOOKUP($A5,'Man Tab'!$A:$Q,COLUMN()+2,0))</f>
        <v>6907.5606900000002</v>
      </c>
      <c r="H5" s="323">
        <f>IF(ISERROR(VLOOKUP($A5,'Man Tab'!$A:$Q,COLUMN()+2,0)),0,VLOOKUP($A5,'Man Tab'!$A:$Q,COLUMN()+2,0))</f>
        <v>6873.9124499999998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6613.6674400000002</v>
      </c>
      <c r="C6" s="325">
        <f t="shared" ref="C6:M6" si="1">C5+B6</f>
        <v>13875.618640000001</v>
      </c>
      <c r="D6" s="325">
        <f t="shared" si="1"/>
        <v>20557.299980000011</v>
      </c>
      <c r="E6" s="325">
        <f t="shared" si="1"/>
        <v>26844.769960000012</v>
      </c>
      <c r="F6" s="325">
        <f t="shared" si="1"/>
        <v>33444.86508000001</v>
      </c>
      <c r="G6" s="325">
        <f t="shared" si="1"/>
        <v>40352.425770000009</v>
      </c>
      <c r="H6" s="325">
        <f t="shared" si="1"/>
        <v>47226.338220000005</v>
      </c>
      <c r="I6" s="325">
        <f t="shared" si="1"/>
        <v>47226.338220000005</v>
      </c>
      <c r="J6" s="325">
        <f t="shared" si="1"/>
        <v>47226.338220000005</v>
      </c>
      <c r="K6" s="325">
        <f t="shared" si="1"/>
        <v>47226.338220000005</v>
      </c>
      <c r="L6" s="325">
        <f t="shared" si="1"/>
        <v>47226.338220000005</v>
      </c>
      <c r="M6" s="325">
        <f t="shared" si="1"/>
        <v>47226.338220000005</v>
      </c>
    </row>
    <row r="7" spans="1:13" ht="14.4" customHeight="1" x14ac:dyDescent="0.3">
      <c r="A7" s="324" t="s">
        <v>126</v>
      </c>
      <c r="B7" s="324">
        <v>18.195</v>
      </c>
      <c r="C7" s="324">
        <v>38.652999999999999</v>
      </c>
      <c r="D7" s="324">
        <v>58.567999999999998</v>
      </c>
      <c r="E7" s="324">
        <v>73.965000000000003</v>
      </c>
      <c r="F7" s="324">
        <v>86.948999999999998</v>
      </c>
      <c r="G7" s="324">
        <v>108.374</v>
      </c>
      <c r="H7" s="324">
        <v>120.548</v>
      </c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545.85</v>
      </c>
      <c r="C8" s="325">
        <f t="shared" ref="C8:M8" si="2">C7*30</f>
        <v>1159.5899999999999</v>
      </c>
      <c r="D8" s="325">
        <f t="shared" si="2"/>
        <v>1757.04</v>
      </c>
      <c r="E8" s="325">
        <f t="shared" si="2"/>
        <v>2218.9500000000003</v>
      </c>
      <c r="F8" s="325">
        <f t="shared" si="2"/>
        <v>2608.4699999999998</v>
      </c>
      <c r="G8" s="325">
        <f t="shared" si="2"/>
        <v>3251.22</v>
      </c>
      <c r="H8" s="325">
        <f t="shared" si="2"/>
        <v>3616.44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6991732.6600000001</v>
      </c>
      <c r="C9" s="324">
        <v>6469871.9800000004</v>
      </c>
      <c r="D9" s="324">
        <v>6224287</v>
      </c>
      <c r="E9" s="324">
        <v>6155908.3200000003</v>
      </c>
      <c r="F9" s="324">
        <v>7151200.2999999998</v>
      </c>
      <c r="G9" s="324">
        <v>7089169.0099999998</v>
      </c>
      <c r="H9" s="324">
        <v>3506641.32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6991.7326600000006</v>
      </c>
      <c r="C10" s="325">
        <f t="shared" ref="C10:M10" si="3">C9/1000+B10</f>
        <v>13461.604640000001</v>
      </c>
      <c r="D10" s="325">
        <f t="shared" si="3"/>
        <v>19685.891640000002</v>
      </c>
      <c r="E10" s="325">
        <f t="shared" si="3"/>
        <v>25841.799960000004</v>
      </c>
      <c r="F10" s="325">
        <f t="shared" si="3"/>
        <v>32993.000260000001</v>
      </c>
      <c r="G10" s="325">
        <f t="shared" si="3"/>
        <v>40082.169269999999</v>
      </c>
      <c r="H10" s="325">
        <f t="shared" si="3"/>
        <v>43588.810590000001</v>
      </c>
      <c r="I10" s="325">
        <f t="shared" si="3"/>
        <v>43588.810590000001</v>
      </c>
      <c r="J10" s="325">
        <f t="shared" si="3"/>
        <v>43588.810590000001</v>
      </c>
      <c r="K10" s="325">
        <f t="shared" si="3"/>
        <v>43588.810590000001</v>
      </c>
      <c r="L10" s="325">
        <f t="shared" si="3"/>
        <v>43588.810590000001</v>
      </c>
      <c r="M10" s="325">
        <f t="shared" si="3"/>
        <v>43588.810590000001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8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1.0817119946288813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1.0817119946288813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324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275</v>
      </c>
      <c r="E4" s="448" t="s">
        <v>276</v>
      </c>
      <c r="F4" s="448" t="s">
        <v>277</v>
      </c>
      <c r="G4" s="448" t="s">
        <v>278</v>
      </c>
      <c r="H4" s="448" t="s">
        <v>279</v>
      </c>
      <c r="I4" s="448" t="s">
        <v>280</v>
      </c>
      <c r="J4" s="448" t="s">
        <v>281</v>
      </c>
      <c r="K4" s="448" t="s">
        <v>282</v>
      </c>
      <c r="L4" s="448" t="s">
        <v>283</v>
      </c>
      <c r="M4" s="448" t="s">
        <v>284</v>
      </c>
      <c r="N4" s="448" t="s">
        <v>285</v>
      </c>
      <c r="O4" s="448" t="s">
        <v>286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323</v>
      </c>
    </row>
    <row r="7" spans="1:17" ht="14.4" customHeight="1" x14ac:dyDescent="0.3">
      <c r="A7" s="19" t="s">
        <v>35</v>
      </c>
      <c r="B7" s="55">
        <v>31470.246582677901</v>
      </c>
      <c r="C7" s="56">
        <v>2622.5205485564902</v>
      </c>
      <c r="D7" s="56">
        <v>2450.4156800000001</v>
      </c>
      <c r="E7" s="56">
        <v>2998.8842300000001</v>
      </c>
      <c r="F7" s="56">
        <v>2590.6255700000002</v>
      </c>
      <c r="G7" s="56">
        <v>2182.5805700000001</v>
      </c>
      <c r="H7" s="56">
        <v>2644.7303900000002</v>
      </c>
      <c r="I7" s="56">
        <v>2767.5038100000002</v>
      </c>
      <c r="J7" s="56">
        <v>1860.4834599999999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17495.223709999998</v>
      </c>
      <c r="Q7" s="185">
        <v>0.95302119719599998</v>
      </c>
    </row>
    <row r="8" spans="1:17" ht="14.4" customHeight="1" x14ac:dyDescent="0.3">
      <c r="A8" s="19" t="s">
        <v>36</v>
      </c>
      <c r="B8" s="55">
        <v>11.717318675694999</v>
      </c>
      <c r="C8" s="56">
        <v>0.97644322297399999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5">
        <v>0.31718616958599999</v>
      </c>
    </row>
    <row r="9" spans="1:17" ht="14.4" customHeight="1" x14ac:dyDescent="0.3">
      <c r="A9" s="19" t="s">
        <v>37</v>
      </c>
      <c r="B9" s="55">
        <v>2995.4788964289701</v>
      </c>
      <c r="C9" s="56">
        <v>249.62324136908001</v>
      </c>
      <c r="D9" s="56">
        <v>242.78618</v>
      </c>
      <c r="E9" s="56">
        <v>244.63409999999999</v>
      </c>
      <c r="F9" s="56">
        <v>237.85479000000001</v>
      </c>
      <c r="G9" s="56">
        <v>281.53521000000001</v>
      </c>
      <c r="H9" s="56">
        <v>248.16436999999999</v>
      </c>
      <c r="I9" s="56">
        <v>240.80373</v>
      </c>
      <c r="J9" s="56">
        <v>251.29763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1747.07601</v>
      </c>
      <c r="Q9" s="185">
        <v>0.99983593584399999</v>
      </c>
    </row>
    <row r="10" spans="1:17" ht="14.4" customHeight="1" x14ac:dyDescent="0.3">
      <c r="A10" s="19" t="s">
        <v>38</v>
      </c>
      <c r="B10" s="55">
        <v>144.71271903282701</v>
      </c>
      <c r="C10" s="56">
        <v>12.059393252734999</v>
      </c>
      <c r="D10" s="56">
        <v>13.01061</v>
      </c>
      <c r="E10" s="56">
        <v>10.661390000000001</v>
      </c>
      <c r="F10" s="56">
        <v>11.38485</v>
      </c>
      <c r="G10" s="56">
        <v>9.1880699999999997</v>
      </c>
      <c r="H10" s="56">
        <v>7.3028199999999996</v>
      </c>
      <c r="I10" s="56">
        <v>11.1663</v>
      </c>
      <c r="J10" s="56">
        <v>1.4247000000000001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64.138739999999999</v>
      </c>
      <c r="Q10" s="185">
        <v>0.75979586624499995</v>
      </c>
    </row>
    <row r="11" spans="1:17" ht="14.4" customHeight="1" x14ac:dyDescent="0.3">
      <c r="A11" s="19" t="s">
        <v>39</v>
      </c>
      <c r="B11" s="55">
        <v>228.256050225612</v>
      </c>
      <c r="C11" s="56">
        <v>19.021337518801001</v>
      </c>
      <c r="D11" s="56">
        <v>25.110469999999999</v>
      </c>
      <c r="E11" s="56">
        <v>28.75189</v>
      </c>
      <c r="F11" s="56">
        <v>43.146090000000001</v>
      </c>
      <c r="G11" s="56">
        <v>26.25461</v>
      </c>
      <c r="H11" s="56">
        <v>19.030280000000001</v>
      </c>
      <c r="I11" s="56">
        <v>22.994240000000001</v>
      </c>
      <c r="J11" s="56">
        <v>9.8264499999989994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175.11403000000001</v>
      </c>
      <c r="Q11" s="185">
        <v>1.315169870429</v>
      </c>
    </row>
    <row r="12" spans="1:17" ht="14.4" customHeight="1" x14ac:dyDescent="0.3">
      <c r="A12" s="19" t="s">
        <v>40</v>
      </c>
      <c r="B12" s="55">
        <v>35.416862363961997</v>
      </c>
      <c r="C12" s="56">
        <v>2.9514051969959998</v>
      </c>
      <c r="D12" s="56">
        <v>0.25984000000000002</v>
      </c>
      <c r="E12" s="56">
        <v>0</v>
      </c>
      <c r="F12" s="56">
        <v>0.50080000000000002</v>
      </c>
      <c r="G12" s="56">
        <v>23.783100000000001</v>
      </c>
      <c r="H12" s="56">
        <v>6.2E-2</v>
      </c>
      <c r="I12" s="56">
        <v>0.60594999999999999</v>
      </c>
      <c r="J12" s="56">
        <v>0.80257000000000001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26.01426</v>
      </c>
      <c r="Q12" s="185">
        <v>1.2591706692539999</v>
      </c>
    </row>
    <row r="13" spans="1:17" ht="14.4" customHeight="1" x14ac:dyDescent="0.3">
      <c r="A13" s="19" t="s">
        <v>41</v>
      </c>
      <c r="B13" s="55">
        <v>61</v>
      </c>
      <c r="C13" s="56">
        <v>5.083333333333</v>
      </c>
      <c r="D13" s="56">
        <v>13.32367</v>
      </c>
      <c r="E13" s="56">
        <v>2.6029800000000001</v>
      </c>
      <c r="F13" s="56">
        <v>3.1211000000000002</v>
      </c>
      <c r="G13" s="56">
        <v>3.4303499999999998</v>
      </c>
      <c r="H13" s="56">
        <v>4.3753200000000003</v>
      </c>
      <c r="I13" s="56">
        <v>10.51258</v>
      </c>
      <c r="J13" s="56">
        <v>4.2368300000000003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41.602829999999997</v>
      </c>
      <c r="Q13" s="185">
        <v>1.1691661826690001</v>
      </c>
    </row>
    <row r="14" spans="1:17" ht="14.4" customHeight="1" x14ac:dyDescent="0.3">
      <c r="A14" s="19" t="s">
        <v>42</v>
      </c>
      <c r="B14" s="55">
        <v>2195.2028034166601</v>
      </c>
      <c r="C14" s="56">
        <v>182.933566951388</v>
      </c>
      <c r="D14" s="56">
        <v>293.88</v>
      </c>
      <c r="E14" s="56">
        <v>230.81700000000001</v>
      </c>
      <c r="F14" s="56">
        <v>205.858</v>
      </c>
      <c r="G14" s="56">
        <v>173.67</v>
      </c>
      <c r="H14" s="56">
        <v>145.07400000000001</v>
      </c>
      <c r="I14" s="56">
        <v>115.958</v>
      </c>
      <c r="J14" s="56">
        <v>107.96299999999999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1273.22</v>
      </c>
      <c r="Q14" s="185">
        <v>0.99428756821200004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323</v>
      </c>
    </row>
    <row r="17" spans="1:17" ht="14.4" customHeight="1" x14ac:dyDescent="0.3">
      <c r="A17" s="19" t="s">
        <v>45</v>
      </c>
      <c r="B17" s="55">
        <v>298.59169671361502</v>
      </c>
      <c r="C17" s="56">
        <v>24.882641392800998</v>
      </c>
      <c r="D17" s="56">
        <v>152.35288</v>
      </c>
      <c r="E17" s="56">
        <v>65.25788</v>
      </c>
      <c r="F17" s="56">
        <v>48.01567</v>
      </c>
      <c r="G17" s="56">
        <v>119.37081000000001</v>
      </c>
      <c r="H17" s="56">
        <v>46.751579999999997</v>
      </c>
      <c r="I17" s="56">
        <v>126.06724</v>
      </c>
      <c r="J17" s="56">
        <v>55.822479999999999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613.63854000000003</v>
      </c>
      <c r="Q17" s="185">
        <v>3.5230443258639998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15.619</v>
      </c>
      <c r="F18" s="56">
        <v>18.491</v>
      </c>
      <c r="G18" s="56">
        <v>2.4630000000000001</v>
      </c>
      <c r="H18" s="56">
        <v>13.113</v>
      </c>
      <c r="I18" s="56">
        <v>13.157</v>
      </c>
      <c r="J18" s="56">
        <v>0.15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62.993000000000002</v>
      </c>
      <c r="Q18" s="185" t="s">
        <v>323</v>
      </c>
    </row>
    <row r="19" spans="1:17" ht="14.4" customHeight="1" x14ac:dyDescent="0.3">
      <c r="A19" s="19" t="s">
        <v>47</v>
      </c>
      <c r="B19" s="55">
        <v>2646.3821069836699</v>
      </c>
      <c r="C19" s="56">
        <v>220.53184224863901</v>
      </c>
      <c r="D19" s="56">
        <v>243.02513999999999</v>
      </c>
      <c r="E19" s="56">
        <v>284.37481000000002</v>
      </c>
      <c r="F19" s="56">
        <v>299.84352999999999</v>
      </c>
      <c r="G19" s="56">
        <v>255.50285</v>
      </c>
      <c r="H19" s="56">
        <v>242.58187000000001</v>
      </c>
      <c r="I19" s="56">
        <v>244.43331000000001</v>
      </c>
      <c r="J19" s="56">
        <v>233.80736999999999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1803.56888</v>
      </c>
      <c r="Q19" s="185">
        <v>1.1683242406879999</v>
      </c>
    </row>
    <row r="20" spans="1:17" ht="14.4" customHeight="1" x14ac:dyDescent="0.3">
      <c r="A20" s="19" t="s">
        <v>48</v>
      </c>
      <c r="B20" s="55">
        <v>26063</v>
      </c>
      <c r="C20" s="56">
        <v>2171.9166666666702</v>
      </c>
      <c r="D20" s="56">
        <v>2204.75621</v>
      </c>
      <c r="E20" s="56">
        <v>2418.1589199999999</v>
      </c>
      <c r="F20" s="56">
        <v>2250.7631500000002</v>
      </c>
      <c r="G20" s="56">
        <v>2254.5524099999998</v>
      </c>
      <c r="H20" s="56">
        <v>2258.9074900000001</v>
      </c>
      <c r="I20" s="56">
        <v>2383.6503499999999</v>
      </c>
      <c r="J20" s="56">
        <v>3140.9179600000002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16911.70649</v>
      </c>
      <c r="Q20" s="185">
        <v>1.1123622315149999</v>
      </c>
    </row>
    <row r="21" spans="1:17" ht="14.4" customHeight="1" x14ac:dyDescent="0.3">
      <c r="A21" s="20" t="s">
        <v>49</v>
      </c>
      <c r="B21" s="55">
        <v>12426</v>
      </c>
      <c r="C21" s="56">
        <v>1035.5</v>
      </c>
      <c r="D21" s="56">
        <v>960.88900000000001</v>
      </c>
      <c r="E21" s="56">
        <v>960.88900000000001</v>
      </c>
      <c r="F21" s="56">
        <v>961.054000000001</v>
      </c>
      <c r="G21" s="56">
        <v>950.53899999999999</v>
      </c>
      <c r="H21" s="56">
        <v>966.12199999999996</v>
      </c>
      <c r="I21" s="56">
        <v>950.53899999999999</v>
      </c>
      <c r="J21" s="56">
        <v>953.40099999999995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6703.433</v>
      </c>
      <c r="Q21" s="185">
        <v>0.92480278678299999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10.042999999999999</v>
      </c>
      <c r="G22" s="56">
        <v>0</v>
      </c>
      <c r="H22" s="56">
        <v>0</v>
      </c>
      <c r="I22" s="56">
        <v>14.46918</v>
      </c>
      <c r="J22" s="56">
        <v>252.529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277.04118</v>
      </c>
      <c r="Q22" s="185">
        <v>474.92773714285698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323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11.689759999996999</v>
      </c>
      <c r="E24" s="56">
        <v>1.3</v>
      </c>
      <c r="F24" s="56">
        <v>0.97979000000000005</v>
      </c>
      <c r="G24" s="56">
        <v>4.5999999999989996</v>
      </c>
      <c r="H24" s="56">
        <v>3.880000000001</v>
      </c>
      <c r="I24" s="56">
        <v>5.6999999999990001</v>
      </c>
      <c r="J24" s="56">
        <v>1.2499999999989999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29.399549999996999</v>
      </c>
      <c r="Q24" s="185"/>
    </row>
    <row r="25" spans="1:17" ht="14.4" customHeight="1" x14ac:dyDescent="0.3">
      <c r="A25" s="21" t="s">
        <v>53</v>
      </c>
      <c r="B25" s="58">
        <v>78577.005036518894</v>
      </c>
      <c r="C25" s="59">
        <v>6548.08375304324</v>
      </c>
      <c r="D25" s="59">
        <v>6613.6674400000002</v>
      </c>
      <c r="E25" s="59">
        <v>7261.9512000000004</v>
      </c>
      <c r="F25" s="59">
        <v>6681.6813400000101</v>
      </c>
      <c r="G25" s="59">
        <v>6287.4699799999999</v>
      </c>
      <c r="H25" s="59">
        <v>6600.09512</v>
      </c>
      <c r="I25" s="59">
        <v>6907.5606900000002</v>
      </c>
      <c r="J25" s="59">
        <v>6873.9124499999998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47226.338219999998</v>
      </c>
      <c r="Q25" s="186">
        <v>1.030319708812</v>
      </c>
    </row>
    <row r="26" spans="1:17" ht="14.4" customHeight="1" x14ac:dyDescent="0.3">
      <c r="A26" s="19" t="s">
        <v>54</v>
      </c>
      <c r="B26" s="55">
        <v>4383.2781805755603</v>
      </c>
      <c r="C26" s="56">
        <v>365.27318171463003</v>
      </c>
      <c r="D26" s="56">
        <v>313.00747999999999</v>
      </c>
      <c r="E26" s="56">
        <v>325.30457000000001</v>
      </c>
      <c r="F26" s="56">
        <v>371.42655000000002</v>
      </c>
      <c r="G26" s="56">
        <v>356.31583000000001</v>
      </c>
      <c r="H26" s="56">
        <v>375.21575000000001</v>
      </c>
      <c r="I26" s="56">
        <v>417.01369</v>
      </c>
      <c r="J26" s="56">
        <v>423.54059999999998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2581.82447</v>
      </c>
      <c r="Q26" s="185">
        <v>1.009743078896</v>
      </c>
    </row>
    <row r="27" spans="1:17" ht="14.4" customHeight="1" x14ac:dyDescent="0.3">
      <c r="A27" s="22" t="s">
        <v>55</v>
      </c>
      <c r="B27" s="58">
        <v>82960.283217094402</v>
      </c>
      <c r="C27" s="59">
        <v>6913.3569347578696</v>
      </c>
      <c r="D27" s="59">
        <v>6926.6749200000004</v>
      </c>
      <c r="E27" s="59">
        <v>7587.2557699999998</v>
      </c>
      <c r="F27" s="59">
        <v>7053.1078900000102</v>
      </c>
      <c r="G27" s="59">
        <v>6643.7858100000003</v>
      </c>
      <c r="H27" s="59">
        <v>6975.3108700000003</v>
      </c>
      <c r="I27" s="59">
        <v>7324.57438</v>
      </c>
      <c r="J27" s="59">
        <v>7297.4530500000001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49808.162689999997</v>
      </c>
      <c r="Q27" s="186">
        <v>1.029232524807</v>
      </c>
    </row>
    <row r="28" spans="1:17" ht="14.4" customHeight="1" x14ac:dyDescent="0.3">
      <c r="A28" s="20" t="s">
        <v>56</v>
      </c>
      <c r="B28" s="55">
        <v>20</v>
      </c>
      <c r="C28" s="56">
        <v>1.6666666666659999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3.5767600000000002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3.5767600000000002</v>
      </c>
      <c r="Q28" s="185">
        <v>0.30657942857100001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4.0388400000000004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4.0388400000000004</v>
      </c>
      <c r="Q31" s="187" t="s">
        <v>323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288</v>
      </c>
      <c r="G4" s="550" t="s">
        <v>64</v>
      </c>
      <c r="H4" s="259" t="s">
        <v>183</v>
      </c>
      <c r="I4" s="548" t="s">
        <v>65</v>
      </c>
      <c r="J4" s="550" t="s">
        <v>298</v>
      </c>
      <c r="K4" s="551" t="s">
        <v>289</v>
      </c>
    </row>
    <row r="5" spans="1:11" ht="42" thickBot="1" x14ac:dyDescent="0.35">
      <c r="A5" s="103"/>
      <c r="B5" s="28" t="s">
        <v>291</v>
      </c>
      <c r="C5" s="29" t="s">
        <v>292</v>
      </c>
      <c r="D5" s="30" t="s">
        <v>293</v>
      </c>
      <c r="E5" s="30" t="s">
        <v>294</v>
      </c>
      <c r="F5" s="549"/>
      <c r="G5" s="549"/>
      <c r="H5" s="29" t="s">
        <v>290</v>
      </c>
      <c r="I5" s="549"/>
      <c r="J5" s="549"/>
      <c r="K5" s="552"/>
    </row>
    <row r="6" spans="1:11" ht="14.4" customHeight="1" thickBot="1" x14ac:dyDescent="0.35">
      <c r="A6" s="698" t="s">
        <v>325</v>
      </c>
      <c r="B6" s="680">
        <v>78238.415191801498</v>
      </c>
      <c r="C6" s="680">
        <v>77605.040970000002</v>
      </c>
      <c r="D6" s="681">
        <v>-633.37422180150998</v>
      </c>
      <c r="E6" s="682">
        <v>0.99190456222400003</v>
      </c>
      <c r="F6" s="680">
        <v>78577.005036518894</v>
      </c>
      <c r="G6" s="681">
        <v>45836.586271302702</v>
      </c>
      <c r="H6" s="683">
        <v>6873.9124499999998</v>
      </c>
      <c r="I6" s="680">
        <v>47226.338219999998</v>
      </c>
      <c r="J6" s="681">
        <v>1389.7519486973199</v>
      </c>
      <c r="K6" s="684">
        <v>0.60101983014000004</v>
      </c>
    </row>
    <row r="7" spans="1:11" ht="14.4" customHeight="1" thickBot="1" x14ac:dyDescent="0.35">
      <c r="A7" s="699" t="s">
        <v>326</v>
      </c>
      <c r="B7" s="680">
        <v>37798.519934163996</v>
      </c>
      <c r="C7" s="680">
        <v>36516.862439999997</v>
      </c>
      <c r="D7" s="681">
        <v>-1281.6574941639699</v>
      </c>
      <c r="E7" s="682">
        <v>0.96609238942599995</v>
      </c>
      <c r="F7" s="680">
        <v>37142.031232821602</v>
      </c>
      <c r="G7" s="681">
        <v>21666.1848858126</v>
      </c>
      <c r="H7" s="683">
        <v>2236.0346399999999</v>
      </c>
      <c r="I7" s="680">
        <v>20824.557580000001</v>
      </c>
      <c r="J7" s="681">
        <v>-841.627305812592</v>
      </c>
      <c r="K7" s="684">
        <v>0.56067363277600002</v>
      </c>
    </row>
    <row r="8" spans="1:11" ht="14.4" customHeight="1" thickBot="1" x14ac:dyDescent="0.35">
      <c r="A8" s="700" t="s">
        <v>327</v>
      </c>
      <c r="B8" s="680">
        <v>35610.124969537297</v>
      </c>
      <c r="C8" s="680">
        <v>34343.163439999997</v>
      </c>
      <c r="D8" s="681">
        <v>-1266.96152953726</v>
      </c>
      <c r="E8" s="682">
        <v>0.96442131189799996</v>
      </c>
      <c r="F8" s="680">
        <v>34946.828429404901</v>
      </c>
      <c r="G8" s="681">
        <v>20385.649917152899</v>
      </c>
      <c r="H8" s="683">
        <v>2128.0716400000001</v>
      </c>
      <c r="I8" s="680">
        <v>19551.337579999999</v>
      </c>
      <c r="J8" s="681">
        <v>-834.31233715287101</v>
      </c>
      <c r="K8" s="684">
        <v>0.55945956925600004</v>
      </c>
    </row>
    <row r="9" spans="1:11" ht="14.4" customHeight="1" thickBot="1" x14ac:dyDescent="0.35">
      <c r="A9" s="701" t="s">
        <v>328</v>
      </c>
      <c r="B9" s="685">
        <v>0</v>
      </c>
      <c r="C9" s="685">
        <v>6.0000000000000002E-5</v>
      </c>
      <c r="D9" s="686">
        <v>6.0000000000000002E-5</v>
      </c>
      <c r="E9" s="687" t="s">
        <v>323</v>
      </c>
      <c r="F9" s="685">
        <v>0</v>
      </c>
      <c r="G9" s="686">
        <v>0</v>
      </c>
      <c r="H9" s="688">
        <v>0</v>
      </c>
      <c r="I9" s="685">
        <v>0</v>
      </c>
      <c r="J9" s="686">
        <v>0</v>
      </c>
      <c r="K9" s="689" t="s">
        <v>323</v>
      </c>
    </row>
    <row r="10" spans="1:11" ht="14.4" customHeight="1" thickBot="1" x14ac:dyDescent="0.35">
      <c r="A10" s="702" t="s">
        <v>329</v>
      </c>
      <c r="B10" s="680">
        <v>0</v>
      </c>
      <c r="C10" s="680">
        <v>6.0000000000000002E-5</v>
      </c>
      <c r="D10" s="681">
        <v>6.0000000000000002E-5</v>
      </c>
      <c r="E10" s="690" t="s">
        <v>323</v>
      </c>
      <c r="F10" s="680">
        <v>0</v>
      </c>
      <c r="G10" s="681">
        <v>0</v>
      </c>
      <c r="H10" s="683">
        <v>0</v>
      </c>
      <c r="I10" s="680">
        <v>0</v>
      </c>
      <c r="J10" s="681">
        <v>0</v>
      </c>
      <c r="K10" s="691" t="s">
        <v>323</v>
      </c>
    </row>
    <row r="11" spans="1:11" ht="14.4" customHeight="1" thickBot="1" x14ac:dyDescent="0.35">
      <c r="A11" s="701" t="s">
        <v>330</v>
      </c>
      <c r="B11" s="685">
        <v>32161.0504322286</v>
      </c>
      <c r="C11" s="685">
        <v>31155.037939999998</v>
      </c>
      <c r="D11" s="686">
        <v>-1006.01249222859</v>
      </c>
      <c r="E11" s="692">
        <v>0.96871953873600003</v>
      </c>
      <c r="F11" s="685">
        <v>31470.246582677901</v>
      </c>
      <c r="G11" s="686">
        <v>18357.643839895401</v>
      </c>
      <c r="H11" s="688">
        <v>1860.4834599999999</v>
      </c>
      <c r="I11" s="685">
        <v>17495.223709999998</v>
      </c>
      <c r="J11" s="686">
        <v>-862.42012989542104</v>
      </c>
      <c r="K11" s="693">
        <v>0.55592903169700003</v>
      </c>
    </row>
    <row r="12" spans="1:11" ht="14.4" customHeight="1" thickBot="1" x14ac:dyDescent="0.35">
      <c r="A12" s="702" t="s">
        <v>331</v>
      </c>
      <c r="B12" s="680">
        <v>187.00001688226399</v>
      </c>
      <c r="C12" s="680">
        <v>174.47484</v>
      </c>
      <c r="D12" s="681">
        <v>-12.525176882263001</v>
      </c>
      <c r="E12" s="682">
        <v>0.93302045052600002</v>
      </c>
      <c r="F12" s="680">
        <v>200</v>
      </c>
      <c r="G12" s="681">
        <v>116.666666666667</v>
      </c>
      <c r="H12" s="683">
        <v>4.0020699999999998</v>
      </c>
      <c r="I12" s="680">
        <v>48.316310000000001</v>
      </c>
      <c r="J12" s="681">
        <v>-68.350356666666002</v>
      </c>
      <c r="K12" s="684">
        <v>0.24158155000000001</v>
      </c>
    </row>
    <row r="13" spans="1:11" ht="14.4" customHeight="1" thickBot="1" x14ac:dyDescent="0.35">
      <c r="A13" s="702" t="s">
        <v>332</v>
      </c>
      <c r="B13" s="680">
        <v>24771.562694582299</v>
      </c>
      <c r="C13" s="680">
        <v>25701.778900000001</v>
      </c>
      <c r="D13" s="681">
        <v>930.21620541767697</v>
      </c>
      <c r="E13" s="682">
        <v>1.0375517772889999</v>
      </c>
      <c r="F13" s="680">
        <v>25500</v>
      </c>
      <c r="G13" s="681">
        <v>14875</v>
      </c>
      <c r="H13" s="683">
        <v>1579.5856000000001</v>
      </c>
      <c r="I13" s="680">
        <v>14509.7855</v>
      </c>
      <c r="J13" s="681">
        <v>-365.21449999999601</v>
      </c>
      <c r="K13" s="684">
        <v>0.56901119607799999</v>
      </c>
    </row>
    <row r="14" spans="1:11" ht="14.4" customHeight="1" thickBot="1" x14ac:dyDescent="0.35">
      <c r="A14" s="702" t="s">
        <v>333</v>
      </c>
      <c r="B14" s="680">
        <v>4500.07372054606</v>
      </c>
      <c r="C14" s="680">
        <v>4012.4842699999999</v>
      </c>
      <c r="D14" s="681">
        <v>-487.58945054606301</v>
      </c>
      <c r="E14" s="682">
        <v>0.89164856381699997</v>
      </c>
      <c r="F14" s="680">
        <v>4500</v>
      </c>
      <c r="G14" s="681">
        <v>2625</v>
      </c>
      <c r="H14" s="683">
        <v>168.33899</v>
      </c>
      <c r="I14" s="680">
        <v>1625.56032</v>
      </c>
      <c r="J14" s="681">
        <v>-999.43967999999995</v>
      </c>
      <c r="K14" s="684">
        <v>0.36123562666600001</v>
      </c>
    </row>
    <row r="15" spans="1:11" ht="14.4" customHeight="1" thickBot="1" x14ac:dyDescent="0.35">
      <c r="A15" s="702" t="s">
        <v>334</v>
      </c>
      <c r="B15" s="680">
        <v>1.0000000902790001</v>
      </c>
      <c r="C15" s="680">
        <v>0.23188</v>
      </c>
      <c r="D15" s="681">
        <v>-0.76812009027899997</v>
      </c>
      <c r="E15" s="682">
        <v>0.23187997906499999</v>
      </c>
      <c r="F15" s="680">
        <v>0.24658267787400001</v>
      </c>
      <c r="G15" s="681">
        <v>0.14383989542600001</v>
      </c>
      <c r="H15" s="683">
        <v>0</v>
      </c>
      <c r="I15" s="680">
        <v>0</v>
      </c>
      <c r="J15" s="681">
        <v>-0.14383989542600001</v>
      </c>
      <c r="K15" s="684">
        <v>0</v>
      </c>
    </row>
    <row r="16" spans="1:11" ht="14.4" customHeight="1" thickBot="1" x14ac:dyDescent="0.35">
      <c r="A16" s="702" t="s">
        <v>335</v>
      </c>
      <c r="B16" s="680">
        <v>2700</v>
      </c>
      <c r="C16" s="680">
        <v>1265.6540500000001</v>
      </c>
      <c r="D16" s="681">
        <v>-1434.3459499999999</v>
      </c>
      <c r="E16" s="682">
        <v>0.46876075925900001</v>
      </c>
      <c r="F16" s="680">
        <v>1270</v>
      </c>
      <c r="G16" s="681">
        <v>740.83333333333303</v>
      </c>
      <c r="H16" s="683">
        <v>108.5568</v>
      </c>
      <c r="I16" s="680">
        <v>1311.56158</v>
      </c>
      <c r="J16" s="681">
        <v>570.72824666666702</v>
      </c>
      <c r="K16" s="684">
        <v>1.0327256535430001</v>
      </c>
    </row>
    <row r="17" spans="1:11" ht="14.4" customHeight="1" thickBot="1" x14ac:dyDescent="0.35">
      <c r="A17" s="702" t="s">
        <v>336</v>
      </c>
      <c r="B17" s="680">
        <v>1.414000127655</v>
      </c>
      <c r="C17" s="680">
        <v>0.413999999999</v>
      </c>
      <c r="D17" s="681">
        <v>-1.0000001276549999</v>
      </c>
      <c r="E17" s="682">
        <v>0.29278639506600002</v>
      </c>
      <c r="F17" s="680">
        <v>0</v>
      </c>
      <c r="G17" s="681">
        <v>0</v>
      </c>
      <c r="H17" s="683">
        <v>0</v>
      </c>
      <c r="I17" s="680">
        <v>0</v>
      </c>
      <c r="J17" s="681">
        <v>0</v>
      </c>
      <c r="K17" s="691" t="s">
        <v>323</v>
      </c>
    </row>
    <row r="18" spans="1:11" ht="14.4" customHeight="1" thickBot="1" x14ac:dyDescent="0.35">
      <c r="A18" s="701" t="s">
        <v>337</v>
      </c>
      <c r="B18" s="685">
        <v>10.586447898659999</v>
      </c>
      <c r="C18" s="685">
        <v>11.08</v>
      </c>
      <c r="D18" s="686">
        <v>0.49355210133900002</v>
      </c>
      <c r="E18" s="692">
        <v>1.046621124107</v>
      </c>
      <c r="F18" s="685">
        <v>11.717318675694999</v>
      </c>
      <c r="G18" s="686">
        <v>6.8351025608220004</v>
      </c>
      <c r="H18" s="688">
        <v>0</v>
      </c>
      <c r="I18" s="685">
        <v>2.1680000000000001</v>
      </c>
      <c r="J18" s="686">
        <v>-4.6671025608220003</v>
      </c>
      <c r="K18" s="693">
        <v>0.185025265592</v>
      </c>
    </row>
    <row r="19" spans="1:11" ht="14.4" customHeight="1" thickBot="1" x14ac:dyDescent="0.35">
      <c r="A19" s="702" t="s">
        <v>338</v>
      </c>
      <c r="B19" s="680">
        <v>10.586447898659999</v>
      </c>
      <c r="C19" s="680">
        <v>11.08</v>
      </c>
      <c r="D19" s="681">
        <v>0.49355210133900002</v>
      </c>
      <c r="E19" s="682">
        <v>1.046621124107</v>
      </c>
      <c r="F19" s="680">
        <v>11.717318675694999</v>
      </c>
      <c r="G19" s="681">
        <v>6.8351025608220004</v>
      </c>
      <c r="H19" s="683">
        <v>0</v>
      </c>
      <c r="I19" s="680">
        <v>2.1680000000000001</v>
      </c>
      <c r="J19" s="681">
        <v>-4.6671025608220003</v>
      </c>
      <c r="K19" s="684">
        <v>0.185025265592</v>
      </c>
    </row>
    <row r="20" spans="1:11" ht="14.4" customHeight="1" thickBot="1" x14ac:dyDescent="0.35">
      <c r="A20" s="701" t="s">
        <v>339</v>
      </c>
      <c r="B20" s="685">
        <v>2994.5592903472502</v>
      </c>
      <c r="C20" s="685">
        <v>2754.97075</v>
      </c>
      <c r="D20" s="686">
        <v>-239.58854034724499</v>
      </c>
      <c r="E20" s="692">
        <v>0.91999205321400002</v>
      </c>
      <c r="F20" s="685">
        <v>2995.4788964289701</v>
      </c>
      <c r="G20" s="686">
        <v>1747.36268958356</v>
      </c>
      <c r="H20" s="688">
        <v>251.29763</v>
      </c>
      <c r="I20" s="685">
        <v>1747.07601</v>
      </c>
      <c r="J20" s="686">
        <v>-0.28667958356200002</v>
      </c>
      <c r="K20" s="693">
        <v>0.58323762924199996</v>
      </c>
    </row>
    <row r="21" spans="1:11" ht="14.4" customHeight="1" thickBot="1" x14ac:dyDescent="0.35">
      <c r="A21" s="702" t="s">
        <v>340</v>
      </c>
      <c r="B21" s="680">
        <v>1.0000000902790001</v>
      </c>
      <c r="C21" s="680">
        <v>0.2165</v>
      </c>
      <c r="D21" s="681">
        <v>-0.78350009027900003</v>
      </c>
      <c r="E21" s="682">
        <v>0.21649998045400001</v>
      </c>
      <c r="F21" s="680">
        <v>0.21492766999599999</v>
      </c>
      <c r="G21" s="681">
        <v>0.12537447416399999</v>
      </c>
      <c r="H21" s="683">
        <v>0</v>
      </c>
      <c r="I21" s="680">
        <v>0</v>
      </c>
      <c r="J21" s="681">
        <v>-0.12537447416399999</v>
      </c>
      <c r="K21" s="684">
        <v>0</v>
      </c>
    </row>
    <row r="22" spans="1:11" ht="14.4" customHeight="1" thickBot="1" x14ac:dyDescent="0.35">
      <c r="A22" s="702" t="s">
        <v>341</v>
      </c>
      <c r="B22" s="680">
        <v>0.55902005046799996</v>
      </c>
      <c r="C22" s="680">
        <v>0.27224999999999999</v>
      </c>
      <c r="D22" s="681">
        <v>-0.28677005046800003</v>
      </c>
      <c r="E22" s="682">
        <v>0.48701294304499998</v>
      </c>
      <c r="F22" s="680">
        <v>0.26396875896799998</v>
      </c>
      <c r="G22" s="681">
        <v>0.15398177606499999</v>
      </c>
      <c r="H22" s="683">
        <v>0</v>
      </c>
      <c r="I22" s="680">
        <v>0</v>
      </c>
      <c r="J22" s="681">
        <v>-0.15398177606499999</v>
      </c>
      <c r="K22" s="684">
        <v>0</v>
      </c>
    </row>
    <row r="23" spans="1:11" ht="14.4" customHeight="1" thickBot="1" x14ac:dyDescent="0.35">
      <c r="A23" s="702" t="s">
        <v>342</v>
      </c>
      <c r="B23" s="680">
        <v>23.000002076428</v>
      </c>
      <c r="C23" s="680">
        <v>27.655149999999999</v>
      </c>
      <c r="D23" s="681">
        <v>4.6551479235709996</v>
      </c>
      <c r="E23" s="682">
        <v>1.202397717535</v>
      </c>
      <c r="F23" s="680">
        <v>35</v>
      </c>
      <c r="G23" s="681">
        <v>20.416666666666</v>
      </c>
      <c r="H23" s="683">
        <v>2.5814300000000001</v>
      </c>
      <c r="I23" s="680">
        <v>21.991540000000001</v>
      </c>
      <c r="J23" s="681">
        <v>1.5748733333330001</v>
      </c>
      <c r="K23" s="684">
        <v>0.62832971428499995</v>
      </c>
    </row>
    <row r="24" spans="1:11" ht="14.4" customHeight="1" thickBot="1" x14ac:dyDescent="0.35">
      <c r="A24" s="702" t="s">
        <v>343</v>
      </c>
      <c r="B24" s="680">
        <v>2898.0002616299498</v>
      </c>
      <c r="C24" s="680">
        <v>2661.9624800000001</v>
      </c>
      <c r="D24" s="681">
        <v>-236.03778162994601</v>
      </c>
      <c r="E24" s="682">
        <v>0.91855149747300002</v>
      </c>
      <c r="F24" s="680">
        <v>2885</v>
      </c>
      <c r="G24" s="681">
        <v>1682.9166666666699</v>
      </c>
      <c r="H24" s="683">
        <v>231.40403000000001</v>
      </c>
      <c r="I24" s="680">
        <v>1666.75602</v>
      </c>
      <c r="J24" s="681">
        <v>-16.160646666666</v>
      </c>
      <c r="K24" s="684">
        <v>0.57773172270299999</v>
      </c>
    </row>
    <row r="25" spans="1:11" ht="14.4" customHeight="1" thickBot="1" x14ac:dyDescent="0.35">
      <c r="A25" s="702" t="s">
        <v>344</v>
      </c>
      <c r="B25" s="680">
        <v>0</v>
      </c>
      <c r="C25" s="680">
        <v>0</v>
      </c>
      <c r="D25" s="681">
        <v>0</v>
      </c>
      <c r="E25" s="682">
        <v>1</v>
      </c>
      <c r="F25" s="680">
        <v>0</v>
      </c>
      <c r="G25" s="681">
        <v>0</v>
      </c>
      <c r="H25" s="683">
        <v>10.686719999999999</v>
      </c>
      <c r="I25" s="680">
        <v>21.373439999999999</v>
      </c>
      <c r="J25" s="681">
        <v>21.373439999999999</v>
      </c>
      <c r="K25" s="691" t="s">
        <v>345</v>
      </c>
    </row>
    <row r="26" spans="1:11" ht="14.4" customHeight="1" thickBot="1" x14ac:dyDescent="0.35">
      <c r="A26" s="702" t="s">
        <v>346</v>
      </c>
      <c r="B26" s="680">
        <v>10.000000902794</v>
      </c>
      <c r="C26" s="680">
        <v>9.3126200000000008</v>
      </c>
      <c r="D26" s="681">
        <v>-0.68738090279399999</v>
      </c>
      <c r="E26" s="682">
        <v>0.93126191592600005</v>
      </c>
      <c r="F26" s="680">
        <v>10</v>
      </c>
      <c r="G26" s="681">
        <v>5.833333333333</v>
      </c>
      <c r="H26" s="683">
        <v>0.90751000000000004</v>
      </c>
      <c r="I26" s="680">
        <v>4.6345099999999997</v>
      </c>
      <c r="J26" s="681">
        <v>-1.1988233333330001</v>
      </c>
      <c r="K26" s="684">
        <v>0.463451</v>
      </c>
    </row>
    <row r="27" spans="1:11" ht="14.4" customHeight="1" thickBot="1" x14ac:dyDescent="0.35">
      <c r="A27" s="702" t="s">
        <v>347</v>
      </c>
      <c r="B27" s="680">
        <v>62.000005597327998</v>
      </c>
      <c r="C27" s="680">
        <v>55.551749999999998</v>
      </c>
      <c r="D27" s="681">
        <v>-6.448255597328</v>
      </c>
      <c r="E27" s="682">
        <v>0.89599588685099996</v>
      </c>
      <c r="F27" s="680">
        <v>65</v>
      </c>
      <c r="G27" s="681">
        <v>37.916666666666003</v>
      </c>
      <c r="H27" s="683">
        <v>5.7179399999999996</v>
      </c>
      <c r="I27" s="680">
        <v>32.25806</v>
      </c>
      <c r="J27" s="681">
        <v>-5.6586066666660004</v>
      </c>
      <c r="K27" s="684">
        <v>0.49627784615300002</v>
      </c>
    </row>
    <row r="28" spans="1:11" ht="14.4" customHeight="1" thickBot="1" x14ac:dyDescent="0.35">
      <c r="A28" s="702" t="s">
        <v>348</v>
      </c>
      <c r="B28" s="680">
        <v>0</v>
      </c>
      <c r="C28" s="680">
        <v>0</v>
      </c>
      <c r="D28" s="681">
        <v>0</v>
      </c>
      <c r="E28" s="682">
        <v>1</v>
      </c>
      <c r="F28" s="680">
        <v>0</v>
      </c>
      <c r="G28" s="681">
        <v>0</v>
      </c>
      <c r="H28" s="683">
        <v>0</v>
      </c>
      <c r="I28" s="680">
        <v>6.2440000000000002E-2</v>
      </c>
      <c r="J28" s="681">
        <v>6.2440000000000002E-2</v>
      </c>
      <c r="K28" s="691" t="s">
        <v>345</v>
      </c>
    </row>
    <row r="29" spans="1:11" ht="14.4" customHeight="1" thickBot="1" x14ac:dyDescent="0.35">
      <c r="A29" s="701" t="s">
        <v>349</v>
      </c>
      <c r="B29" s="685">
        <v>129.37131454852599</v>
      </c>
      <c r="C29" s="685">
        <v>130.85377</v>
      </c>
      <c r="D29" s="686">
        <v>1.482455451474</v>
      </c>
      <c r="E29" s="692">
        <v>1.011458919287</v>
      </c>
      <c r="F29" s="685">
        <v>144.71271903282701</v>
      </c>
      <c r="G29" s="686">
        <v>84.415752769148</v>
      </c>
      <c r="H29" s="688">
        <v>1.4247000000000001</v>
      </c>
      <c r="I29" s="685">
        <v>64.138739999999999</v>
      </c>
      <c r="J29" s="686">
        <v>-20.277012769148001</v>
      </c>
      <c r="K29" s="693">
        <v>0.44321425530899999</v>
      </c>
    </row>
    <row r="30" spans="1:11" ht="14.4" customHeight="1" thickBot="1" x14ac:dyDescent="0.35">
      <c r="A30" s="702" t="s">
        <v>350</v>
      </c>
      <c r="B30" s="680">
        <v>116.232716774297</v>
      </c>
      <c r="C30" s="680">
        <v>106.38312000000001</v>
      </c>
      <c r="D30" s="681">
        <v>-9.8495967742969999</v>
      </c>
      <c r="E30" s="682">
        <v>0.915259687223</v>
      </c>
      <c r="F30" s="680">
        <v>137.775684196794</v>
      </c>
      <c r="G30" s="681">
        <v>80.369149114796002</v>
      </c>
      <c r="H30" s="683">
        <v>0.66024000000000005</v>
      </c>
      <c r="I30" s="680">
        <v>53.64378</v>
      </c>
      <c r="J30" s="681">
        <v>-26.725369114795999</v>
      </c>
      <c r="K30" s="684">
        <v>0.38935593252700001</v>
      </c>
    </row>
    <row r="31" spans="1:11" ht="14.4" customHeight="1" thickBot="1" x14ac:dyDescent="0.35">
      <c r="A31" s="702" t="s">
        <v>351</v>
      </c>
      <c r="B31" s="680">
        <v>13.138597774228</v>
      </c>
      <c r="C31" s="680">
        <v>24.470649999999999</v>
      </c>
      <c r="D31" s="681">
        <v>11.332052225770999</v>
      </c>
      <c r="E31" s="682">
        <v>1.8625008863570001</v>
      </c>
      <c r="F31" s="680">
        <v>6.9370348360319998</v>
      </c>
      <c r="G31" s="681">
        <v>4.0466036543520003</v>
      </c>
      <c r="H31" s="683">
        <v>0.76446000000000003</v>
      </c>
      <c r="I31" s="680">
        <v>10.494960000000001</v>
      </c>
      <c r="J31" s="681">
        <v>6.4483563456470003</v>
      </c>
      <c r="K31" s="684">
        <v>1.5128884672</v>
      </c>
    </row>
    <row r="32" spans="1:11" ht="14.4" customHeight="1" thickBot="1" x14ac:dyDescent="0.35">
      <c r="A32" s="701" t="s">
        <v>352</v>
      </c>
      <c r="B32" s="685">
        <v>253.891512337704</v>
      </c>
      <c r="C32" s="685">
        <v>200.58251999999999</v>
      </c>
      <c r="D32" s="686">
        <v>-53.308992337703998</v>
      </c>
      <c r="E32" s="692">
        <v>0.79003239672299996</v>
      </c>
      <c r="F32" s="685">
        <v>228.256050225612</v>
      </c>
      <c r="G32" s="686">
        <v>133.149362631607</v>
      </c>
      <c r="H32" s="688">
        <v>9.8264499999989994</v>
      </c>
      <c r="I32" s="685">
        <v>175.11403000000001</v>
      </c>
      <c r="J32" s="686">
        <v>41.964667368392</v>
      </c>
      <c r="K32" s="693">
        <v>0.76718242441700002</v>
      </c>
    </row>
    <row r="33" spans="1:11" ht="14.4" customHeight="1" thickBot="1" x14ac:dyDescent="0.35">
      <c r="A33" s="702" t="s">
        <v>353</v>
      </c>
      <c r="B33" s="680">
        <v>1.780473181781</v>
      </c>
      <c r="C33" s="680">
        <v>1.089</v>
      </c>
      <c r="D33" s="681">
        <v>-0.69147318178100003</v>
      </c>
      <c r="E33" s="682">
        <v>0.61163516032800003</v>
      </c>
      <c r="F33" s="680">
        <v>0</v>
      </c>
      <c r="G33" s="681">
        <v>0</v>
      </c>
      <c r="H33" s="683">
        <v>-2.2385000000000002</v>
      </c>
      <c r="I33" s="680">
        <v>-0.23830000000000001</v>
      </c>
      <c r="J33" s="681">
        <v>-0.23830000000000001</v>
      </c>
      <c r="K33" s="691" t="s">
        <v>323</v>
      </c>
    </row>
    <row r="34" spans="1:11" ht="14.4" customHeight="1" thickBot="1" x14ac:dyDescent="0.35">
      <c r="A34" s="702" t="s">
        <v>354</v>
      </c>
      <c r="B34" s="680">
        <v>11.315677300678001</v>
      </c>
      <c r="C34" s="680">
        <v>8.2434899999999995</v>
      </c>
      <c r="D34" s="681">
        <v>-3.0721873006779998</v>
      </c>
      <c r="E34" s="682">
        <v>0.72850168672600002</v>
      </c>
      <c r="F34" s="680">
        <v>10</v>
      </c>
      <c r="G34" s="681">
        <v>5.833333333333</v>
      </c>
      <c r="H34" s="683">
        <v>0.20454</v>
      </c>
      <c r="I34" s="680">
        <v>4.0928800000000001</v>
      </c>
      <c r="J34" s="681">
        <v>-1.7404533333329999</v>
      </c>
      <c r="K34" s="684">
        <v>0.40928799999999999</v>
      </c>
    </row>
    <row r="35" spans="1:11" ht="14.4" customHeight="1" thickBot="1" x14ac:dyDescent="0.35">
      <c r="A35" s="702" t="s">
        <v>355</v>
      </c>
      <c r="B35" s="680">
        <v>37.748702710578002</v>
      </c>
      <c r="C35" s="680">
        <v>27.151820000000001</v>
      </c>
      <c r="D35" s="681">
        <v>-10.596882710578001</v>
      </c>
      <c r="E35" s="682">
        <v>0.71927822813300002</v>
      </c>
      <c r="F35" s="680">
        <v>27.654477364752999</v>
      </c>
      <c r="G35" s="681">
        <v>16.131778462772999</v>
      </c>
      <c r="H35" s="683">
        <v>0.54813000000000001</v>
      </c>
      <c r="I35" s="680">
        <v>19.656369999999999</v>
      </c>
      <c r="J35" s="681">
        <v>3.5245915372260002</v>
      </c>
      <c r="K35" s="684">
        <v>0.710784360186</v>
      </c>
    </row>
    <row r="36" spans="1:11" ht="14.4" customHeight="1" thickBot="1" x14ac:dyDescent="0.35">
      <c r="A36" s="702" t="s">
        <v>356</v>
      </c>
      <c r="B36" s="680">
        <v>38.724903058831003</v>
      </c>
      <c r="C36" s="680">
        <v>36.340150000000001</v>
      </c>
      <c r="D36" s="681">
        <v>-2.384753058831</v>
      </c>
      <c r="E36" s="682">
        <v>0.938418101261</v>
      </c>
      <c r="F36" s="680">
        <v>35</v>
      </c>
      <c r="G36" s="681">
        <v>20.416666666666</v>
      </c>
      <c r="H36" s="683">
        <v>3.1976900000000001</v>
      </c>
      <c r="I36" s="680">
        <v>21.904820000000001</v>
      </c>
      <c r="J36" s="681">
        <v>1.4881533333329999</v>
      </c>
      <c r="K36" s="684">
        <v>0.62585199999999996</v>
      </c>
    </row>
    <row r="37" spans="1:11" ht="14.4" customHeight="1" thickBot="1" x14ac:dyDescent="0.35">
      <c r="A37" s="702" t="s">
        <v>357</v>
      </c>
      <c r="B37" s="680">
        <v>7.0831202876299999</v>
      </c>
      <c r="C37" s="680">
        <v>7.3072999999999997</v>
      </c>
      <c r="D37" s="681">
        <v>0.224179712369</v>
      </c>
      <c r="E37" s="682">
        <v>1.031649852503</v>
      </c>
      <c r="F37" s="680">
        <v>12.892016910217</v>
      </c>
      <c r="G37" s="681">
        <v>7.5203431976259996</v>
      </c>
      <c r="H37" s="683">
        <v>0</v>
      </c>
      <c r="I37" s="680">
        <v>2.55945</v>
      </c>
      <c r="J37" s="681">
        <v>-4.9608931976259996</v>
      </c>
      <c r="K37" s="684">
        <v>0.198529835775</v>
      </c>
    </row>
    <row r="38" spans="1:11" ht="14.4" customHeight="1" thickBot="1" x14ac:dyDescent="0.35">
      <c r="A38" s="702" t="s">
        <v>358</v>
      </c>
      <c r="B38" s="680">
        <v>0</v>
      </c>
      <c r="C38" s="680">
        <v>2.24E-2</v>
      </c>
      <c r="D38" s="681">
        <v>2.24E-2</v>
      </c>
      <c r="E38" s="690" t="s">
        <v>345</v>
      </c>
      <c r="F38" s="680">
        <v>0</v>
      </c>
      <c r="G38" s="681">
        <v>0</v>
      </c>
      <c r="H38" s="683">
        <v>0</v>
      </c>
      <c r="I38" s="680">
        <v>4.36E-2</v>
      </c>
      <c r="J38" s="681">
        <v>4.36E-2</v>
      </c>
      <c r="K38" s="691" t="s">
        <v>345</v>
      </c>
    </row>
    <row r="39" spans="1:11" ht="14.4" customHeight="1" thickBot="1" x14ac:dyDescent="0.35">
      <c r="A39" s="702" t="s">
        <v>359</v>
      </c>
      <c r="B39" s="680">
        <v>0</v>
      </c>
      <c r="C39" s="680">
        <v>0.50214999999999999</v>
      </c>
      <c r="D39" s="681">
        <v>0.50214999999999999</v>
      </c>
      <c r="E39" s="690" t="s">
        <v>345</v>
      </c>
      <c r="F39" s="680">
        <v>0</v>
      </c>
      <c r="G39" s="681">
        <v>0</v>
      </c>
      <c r="H39" s="683">
        <v>0</v>
      </c>
      <c r="I39" s="680">
        <v>2.1659000000000002</v>
      </c>
      <c r="J39" s="681">
        <v>2.1659000000000002</v>
      </c>
      <c r="K39" s="691" t="s">
        <v>345</v>
      </c>
    </row>
    <row r="40" spans="1:11" ht="14.4" customHeight="1" thickBot="1" x14ac:dyDescent="0.35">
      <c r="A40" s="702" t="s">
        <v>360</v>
      </c>
      <c r="B40" s="680">
        <v>2.3153941134510001</v>
      </c>
      <c r="C40" s="680">
        <v>1.8587100000000001</v>
      </c>
      <c r="D40" s="681">
        <v>-0.45668411345100002</v>
      </c>
      <c r="E40" s="682">
        <v>0.802761823225</v>
      </c>
      <c r="F40" s="680">
        <v>3</v>
      </c>
      <c r="G40" s="681">
        <v>1.75</v>
      </c>
      <c r="H40" s="683">
        <v>0</v>
      </c>
      <c r="I40" s="680">
        <v>0.71604999999999996</v>
      </c>
      <c r="J40" s="681">
        <v>-1.0339499999999999</v>
      </c>
      <c r="K40" s="684">
        <v>0.23868333333299999</v>
      </c>
    </row>
    <row r="41" spans="1:11" ht="14.4" customHeight="1" thickBot="1" x14ac:dyDescent="0.35">
      <c r="A41" s="702" t="s">
        <v>361</v>
      </c>
      <c r="B41" s="680">
        <v>100.72374345450601</v>
      </c>
      <c r="C41" s="680">
        <v>59.255279999999999</v>
      </c>
      <c r="D41" s="681">
        <v>-41.468463454504999</v>
      </c>
      <c r="E41" s="682">
        <v>0.58829505305999996</v>
      </c>
      <c r="F41" s="680">
        <v>79.709555950639995</v>
      </c>
      <c r="G41" s="681">
        <v>46.497240971206999</v>
      </c>
      <c r="H41" s="683">
        <v>3.49221</v>
      </c>
      <c r="I41" s="680">
        <v>62.378160000000001</v>
      </c>
      <c r="J41" s="681">
        <v>15.880919028792</v>
      </c>
      <c r="K41" s="684">
        <v>0.78256815329100005</v>
      </c>
    </row>
    <row r="42" spans="1:11" ht="14.4" customHeight="1" thickBot="1" x14ac:dyDescent="0.35">
      <c r="A42" s="702" t="s">
        <v>362</v>
      </c>
      <c r="B42" s="680">
        <v>0</v>
      </c>
      <c r="C42" s="680">
        <v>0</v>
      </c>
      <c r="D42" s="681">
        <v>0</v>
      </c>
      <c r="E42" s="690" t="s">
        <v>323</v>
      </c>
      <c r="F42" s="680">
        <v>0</v>
      </c>
      <c r="G42" s="681">
        <v>0</v>
      </c>
      <c r="H42" s="683">
        <v>0</v>
      </c>
      <c r="I42" s="680">
        <v>17.423999999999999</v>
      </c>
      <c r="J42" s="681">
        <v>17.423999999999999</v>
      </c>
      <c r="K42" s="691" t="s">
        <v>345</v>
      </c>
    </row>
    <row r="43" spans="1:11" ht="14.4" customHeight="1" thickBot="1" x14ac:dyDescent="0.35">
      <c r="A43" s="702" t="s">
        <v>363</v>
      </c>
      <c r="B43" s="680">
        <v>0</v>
      </c>
      <c r="C43" s="680">
        <v>0</v>
      </c>
      <c r="D43" s="681">
        <v>0</v>
      </c>
      <c r="E43" s="682">
        <v>1</v>
      </c>
      <c r="F43" s="680">
        <v>0</v>
      </c>
      <c r="G43" s="681">
        <v>0</v>
      </c>
      <c r="H43" s="683">
        <v>0</v>
      </c>
      <c r="I43" s="680">
        <v>4.59558</v>
      </c>
      <c r="J43" s="681">
        <v>4.59558</v>
      </c>
      <c r="K43" s="691" t="s">
        <v>345</v>
      </c>
    </row>
    <row r="44" spans="1:11" ht="14.4" customHeight="1" thickBot="1" x14ac:dyDescent="0.35">
      <c r="A44" s="702" t="s">
        <v>364</v>
      </c>
      <c r="B44" s="680">
        <v>0</v>
      </c>
      <c r="C44" s="680">
        <v>0</v>
      </c>
      <c r="D44" s="681">
        <v>0</v>
      </c>
      <c r="E44" s="682">
        <v>1</v>
      </c>
      <c r="F44" s="680">
        <v>0</v>
      </c>
      <c r="G44" s="681">
        <v>0</v>
      </c>
      <c r="H44" s="683">
        <v>0</v>
      </c>
      <c r="I44" s="680">
        <v>7.0299899999999997</v>
      </c>
      <c r="J44" s="681">
        <v>7.0299899999999997</v>
      </c>
      <c r="K44" s="691" t="s">
        <v>345</v>
      </c>
    </row>
    <row r="45" spans="1:11" ht="14.4" customHeight="1" thickBot="1" x14ac:dyDescent="0.35">
      <c r="A45" s="702" t="s">
        <v>365</v>
      </c>
      <c r="B45" s="680">
        <v>54.199498230246</v>
      </c>
      <c r="C45" s="680">
        <v>58.812220000000003</v>
      </c>
      <c r="D45" s="681">
        <v>4.6127217697529996</v>
      </c>
      <c r="E45" s="682">
        <v>1.0851063556</v>
      </c>
      <c r="F45" s="680">
        <v>60</v>
      </c>
      <c r="G45" s="681">
        <v>35</v>
      </c>
      <c r="H45" s="683">
        <v>4.6223799999999997</v>
      </c>
      <c r="I45" s="680">
        <v>32.785530000000001</v>
      </c>
      <c r="J45" s="681">
        <v>-2.2144699999989998</v>
      </c>
      <c r="K45" s="684">
        <v>0.54642550000000001</v>
      </c>
    </row>
    <row r="46" spans="1:11" ht="14.4" customHeight="1" thickBot="1" x14ac:dyDescent="0.35">
      <c r="A46" s="701" t="s">
        <v>366</v>
      </c>
      <c r="B46" s="685">
        <v>22.290174828729</v>
      </c>
      <c r="C46" s="685">
        <v>31.462959999999999</v>
      </c>
      <c r="D46" s="686">
        <v>9.1727851712700001</v>
      </c>
      <c r="E46" s="692">
        <v>1.411516968428</v>
      </c>
      <c r="F46" s="685">
        <v>35.416862363961997</v>
      </c>
      <c r="G46" s="686">
        <v>20.659836378978</v>
      </c>
      <c r="H46" s="688">
        <v>0.80257000000000001</v>
      </c>
      <c r="I46" s="685">
        <v>26.01426</v>
      </c>
      <c r="J46" s="686">
        <v>5.3544236210209997</v>
      </c>
      <c r="K46" s="693">
        <v>0.73451622373100001</v>
      </c>
    </row>
    <row r="47" spans="1:11" ht="14.4" customHeight="1" thickBot="1" x14ac:dyDescent="0.35">
      <c r="A47" s="702" t="s">
        <v>367</v>
      </c>
      <c r="B47" s="680">
        <v>12.051238866942001</v>
      </c>
      <c r="C47" s="680">
        <v>27.53473</v>
      </c>
      <c r="D47" s="681">
        <v>15.483491133057001</v>
      </c>
      <c r="E47" s="682">
        <v>2.2848049320079999</v>
      </c>
      <c r="F47" s="680">
        <v>29.773786956146999</v>
      </c>
      <c r="G47" s="681">
        <v>17.368042391085002</v>
      </c>
      <c r="H47" s="683">
        <v>0</v>
      </c>
      <c r="I47" s="680">
        <v>0</v>
      </c>
      <c r="J47" s="681">
        <v>-17.368042391085002</v>
      </c>
      <c r="K47" s="684">
        <v>0</v>
      </c>
    </row>
    <row r="48" spans="1:11" ht="14.4" customHeight="1" thickBot="1" x14ac:dyDescent="0.35">
      <c r="A48" s="702" t="s">
        <v>368</v>
      </c>
      <c r="B48" s="680">
        <v>4.0917570460280004</v>
      </c>
      <c r="C48" s="680">
        <v>0.01</v>
      </c>
      <c r="D48" s="681">
        <v>-4.0817570460279997</v>
      </c>
      <c r="E48" s="682">
        <v>2.4439378700000002E-3</v>
      </c>
      <c r="F48" s="680">
        <v>1.0702586569E-2</v>
      </c>
      <c r="G48" s="681">
        <v>6.2431754979999999E-3</v>
      </c>
      <c r="H48" s="683">
        <v>0</v>
      </c>
      <c r="I48" s="680">
        <v>23.716000000000001</v>
      </c>
      <c r="J48" s="681">
        <v>23.709756824501</v>
      </c>
      <c r="K48" s="684">
        <v>0</v>
      </c>
    </row>
    <row r="49" spans="1:11" ht="14.4" customHeight="1" thickBot="1" x14ac:dyDescent="0.35">
      <c r="A49" s="702" t="s">
        <v>369</v>
      </c>
      <c r="B49" s="680">
        <v>0</v>
      </c>
      <c r="C49" s="680">
        <v>0.76229999999999998</v>
      </c>
      <c r="D49" s="681">
        <v>0.76229999999999998</v>
      </c>
      <c r="E49" s="690" t="s">
        <v>345</v>
      </c>
      <c r="F49" s="680">
        <v>0</v>
      </c>
      <c r="G49" s="681">
        <v>0</v>
      </c>
      <c r="H49" s="683">
        <v>0</v>
      </c>
      <c r="I49" s="680">
        <v>0.30980000000000002</v>
      </c>
      <c r="J49" s="681">
        <v>0.30980000000000002</v>
      </c>
      <c r="K49" s="691" t="s">
        <v>323</v>
      </c>
    </row>
    <row r="50" spans="1:11" ht="14.4" customHeight="1" thickBot="1" x14ac:dyDescent="0.35">
      <c r="A50" s="702" t="s">
        <v>370</v>
      </c>
      <c r="B50" s="680">
        <v>6.1471789157580004</v>
      </c>
      <c r="C50" s="680">
        <v>3.1559300000000001</v>
      </c>
      <c r="D50" s="681">
        <v>-2.9912489157579998</v>
      </c>
      <c r="E50" s="682">
        <v>0.51339485042599997</v>
      </c>
      <c r="F50" s="680">
        <v>5.6323728212460002</v>
      </c>
      <c r="G50" s="681">
        <v>3.2855508123930002</v>
      </c>
      <c r="H50" s="683">
        <v>0.80257000000000001</v>
      </c>
      <c r="I50" s="680">
        <v>1.9884599999999999</v>
      </c>
      <c r="J50" s="681">
        <v>-1.2970908123930001</v>
      </c>
      <c r="K50" s="684">
        <v>0.353041260425</v>
      </c>
    </row>
    <row r="51" spans="1:11" ht="14.4" customHeight="1" thickBot="1" x14ac:dyDescent="0.35">
      <c r="A51" s="701" t="s">
        <v>371</v>
      </c>
      <c r="B51" s="685">
        <v>38.37579734781</v>
      </c>
      <c r="C51" s="685">
        <v>59.175440000000002</v>
      </c>
      <c r="D51" s="686">
        <v>20.799642652189</v>
      </c>
      <c r="E51" s="692">
        <v>1.541998970436</v>
      </c>
      <c r="F51" s="685">
        <v>61</v>
      </c>
      <c r="G51" s="686">
        <v>35.583333333333002</v>
      </c>
      <c r="H51" s="688">
        <v>4.2368300000000003</v>
      </c>
      <c r="I51" s="685">
        <v>41.602829999999997</v>
      </c>
      <c r="J51" s="686">
        <v>6.0194966666659999</v>
      </c>
      <c r="K51" s="693">
        <v>0.68201360655700005</v>
      </c>
    </row>
    <row r="52" spans="1:11" ht="14.4" customHeight="1" thickBot="1" x14ac:dyDescent="0.35">
      <c r="A52" s="702" t="s">
        <v>372</v>
      </c>
      <c r="B52" s="680">
        <v>0</v>
      </c>
      <c r="C52" s="680">
        <v>20.064260000000001</v>
      </c>
      <c r="D52" s="681">
        <v>20.064260000000001</v>
      </c>
      <c r="E52" s="690" t="s">
        <v>323</v>
      </c>
      <c r="F52" s="680">
        <v>23</v>
      </c>
      <c r="G52" s="681">
        <v>13.416666666666</v>
      </c>
      <c r="H52" s="683">
        <v>0.94499999999999995</v>
      </c>
      <c r="I52" s="680">
        <v>20.41029</v>
      </c>
      <c r="J52" s="681">
        <v>6.9936233333329998</v>
      </c>
      <c r="K52" s="684">
        <v>0.88740391304300004</v>
      </c>
    </row>
    <row r="53" spans="1:11" ht="14.4" customHeight="1" thickBot="1" x14ac:dyDescent="0.35">
      <c r="A53" s="702" t="s">
        <v>373</v>
      </c>
      <c r="B53" s="680">
        <v>0</v>
      </c>
      <c r="C53" s="680">
        <v>2.4523999999999999</v>
      </c>
      <c r="D53" s="681">
        <v>2.4523999999999999</v>
      </c>
      <c r="E53" s="690" t="s">
        <v>345</v>
      </c>
      <c r="F53" s="680">
        <v>0</v>
      </c>
      <c r="G53" s="681">
        <v>0</v>
      </c>
      <c r="H53" s="683">
        <v>0</v>
      </c>
      <c r="I53" s="680">
        <v>0</v>
      </c>
      <c r="J53" s="681">
        <v>0</v>
      </c>
      <c r="K53" s="691" t="s">
        <v>323</v>
      </c>
    </row>
    <row r="54" spans="1:11" ht="14.4" customHeight="1" thickBot="1" x14ac:dyDescent="0.35">
      <c r="A54" s="702" t="s">
        <v>374</v>
      </c>
      <c r="B54" s="680">
        <v>1.0193898590349999</v>
      </c>
      <c r="C54" s="680">
        <v>0.78771000000000002</v>
      </c>
      <c r="D54" s="681">
        <v>-0.23167985903499999</v>
      </c>
      <c r="E54" s="682">
        <v>0.77272693368199996</v>
      </c>
      <c r="F54" s="680">
        <v>1</v>
      </c>
      <c r="G54" s="681">
        <v>0.58333333333299997</v>
      </c>
      <c r="H54" s="683">
        <v>3.0259999999999999E-2</v>
      </c>
      <c r="I54" s="680">
        <v>0.39628999999999998</v>
      </c>
      <c r="J54" s="681">
        <v>-0.18704333333299999</v>
      </c>
      <c r="K54" s="684">
        <v>0.39628999999999998</v>
      </c>
    </row>
    <row r="55" spans="1:11" ht="14.4" customHeight="1" thickBot="1" x14ac:dyDescent="0.35">
      <c r="A55" s="702" t="s">
        <v>375</v>
      </c>
      <c r="B55" s="680">
        <v>37.356407488774003</v>
      </c>
      <c r="C55" s="680">
        <v>35.871070000000003</v>
      </c>
      <c r="D55" s="681">
        <v>-1.4853374887740001</v>
      </c>
      <c r="E55" s="682">
        <v>0.96023874915600005</v>
      </c>
      <c r="F55" s="680">
        <v>37</v>
      </c>
      <c r="G55" s="681">
        <v>21.583333333333002</v>
      </c>
      <c r="H55" s="683">
        <v>3.2615699999999999</v>
      </c>
      <c r="I55" s="680">
        <v>20.796250000000001</v>
      </c>
      <c r="J55" s="681">
        <v>-0.78708333333299996</v>
      </c>
      <c r="K55" s="684">
        <v>0.56206081081000003</v>
      </c>
    </row>
    <row r="56" spans="1:11" ht="14.4" customHeight="1" thickBot="1" x14ac:dyDescent="0.35">
      <c r="A56" s="700" t="s">
        <v>42</v>
      </c>
      <c r="B56" s="680">
        <v>2188.3949646267101</v>
      </c>
      <c r="C56" s="680">
        <v>2173.6990000000001</v>
      </c>
      <c r="D56" s="681">
        <v>-14.695964626705999</v>
      </c>
      <c r="E56" s="682">
        <v>0.993284592194</v>
      </c>
      <c r="F56" s="680">
        <v>2195.2028034166601</v>
      </c>
      <c r="G56" s="681">
        <v>1280.5349686597201</v>
      </c>
      <c r="H56" s="683">
        <v>107.96299999999999</v>
      </c>
      <c r="I56" s="680">
        <v>1273.22</v>
      </c>
      <c r="J56" s="681">
        <v>-7.3149686597160004</v>
      </c>
      <c r="K56" s="684">
        <v>0.58000108145700002</v>
      </c>
    </row>
    <row r="57" spans="1:11" ht="14.4" customHeight="1" thickBot="1" x14ac:dyDescent="0.35">
      <c r="A57" s="701" t="s">
        <v>376</v>
      </c>
      <c r="B57" s="685">
        <v>2188.3949646267101</v>
      </c>
      <c r="C57" s="685">
        <v>2173.6990000000001</v>
      </c>
      <c r="D57" s="686">
        <v>-14.695964626705999</v>
      </c>
      <c r="E57" s="692">
        <v>0.993284592194</v>
      </c>
      <c r="F57" s="685">
        <v>2195.2028034166601</v>
      </c>
      <c r="G57" s="686">
        <v>1280.5349686597201</v>
      </c>
      <c r="H57" s="688">
        <v>107.96299999999999</v>
      </c>
      <c r="I57" s="685">
        <v>1273.22</v>
      </c>
      <c r="J57" s="686">
        <v>-7.3149686597160004</v>
      </c>
      <c r="K57" s="693">
        <v>0.58000108145700002</v>
      </c>
    </row>
    <row r="58" spans="1:11" ht="14.4" customHeight="1" thickBot="1" x14ac:dyDescent="0.35">
      <c r="A58" s="702" t="s">
        <v>377</v>
      </c>
      <c r="B58" s="680">
        <v>638.96967435943998</v>
      </c>
      <c r="C58" s="680">
        <v>564.10299999999995</v>
      </c>
      <c r="D58" s="681">
        <v>-74.866674359439997</v>
      </c>
      <c r="E58" s="682">
        <v>0.88283219475999997</v>
      </c>
      <c r="F58" s="680">
        <v>581.99999999999795</v>
      </c>
      <c r="G58" s="681">
        <v>339.49999999999898</v>
      </c>
      <c r="H58" s="683">
        <v>47.45</v>
      </c>
      <c r="I58" s="680">
        <v>340.52199999999999</v>
      </c>
      <c r="J58" s="681">
        <v>1.0220000000010001</v>
      </c>
      <c r="K58" s="684">
        <v>0.58508934707899996</v>
      </c>
    </row>
    <row r="59" spans="1:11" ht="14.4" customHeight="1" thickBot="1" x14ac:dyDescent="0.35">
      <c r="A59" s="702" t="s">
        <v>378</v>
      </c>
      <c r="B59" s="680">
        <v>227.479329382804</v>
      </c>
      <c r="C59" s="680">
        <v>237.23400000000001</v>
      </c>
      <c r="D59" s="681">
        <v>9.754670617196</v>
      </c>
      <c r="E59" s="682">
        <v>1.042881569255</v>
      </c>
      <c r="F59" s="680">
        <v>256.20280341666597</v>
      </c>
      <c r="G59" s="681">
        <v>149.45163532638901</v>
      </c>
      <c r="H59" s="683">
        <v>17.518000000000001</v>
      </c>
      <c r="I59" s="680">
        <v>139.404</v>
      </c>
      <c r="J59" s="681">
        <v>-10.047635326388001</v>
      </c>
      <c r="K59" s="684">
        <v>0.54411582598200003</v>
      </c>
    </row>
    <row r="60" spans="1:11" ht="14.4" customHeight="1" thickBot="1" x14ac:dyDescent="0.35">
      <c r="A60" s="702" t="s">
        <v>379</v>
      </c>
      <c r="B60" s="680">
        <v>1321.94596088446</v>
      </c>
      <c r="C60" s="680">
        <v>1372.3620000000001</v>
      </c>
      <c r="D60" s="681">
        <v>50.416039115536996</v>
      </c>
      <c r="E60" s="682">
        <v>1.038137745874</v>
      </c>
      <c r="F60" s="680">
        <v>1356.99999999999</v>
      </c>
      <c r="G60" s="681">
        <v>791.58333333332996</v>
      </c>
      <c r="H60" s="683">
        <v>42.994999999999997</v>
      </c>
      <c r="I60" s="680">
        <v>793.29399999999998</v>
      </c>
      <c r="J60" s="681">
        <v>1.7106666666699999</v>
      </c>
      <c r="K60" s="684">
        <v>0.58459395725800001</v>
      </c>
    </row>
    <row r="61" spans="1:11" ht="14.4" customHeight="1" thickBot="1" x14ac:dyDescent="0.35">
      <c r="A61" s="703" t="s">
        <v>380</v>
      </c>
      <c r="B61" s="685">
        <v>4835.7109620874699</v>
      </c>
      <c r="C61" s="685">
        <v>3046.7921200000001</v>
      </c>
      <c r="D61" s="686">
        <v>-1788.91884208747</v>
      </c>
      <c r="E61" s="692">
        <v>0.63006084190800005</v>
      </c>
      <c r="F61" s="685">
        <v>2944.9738036972799</v>
      </c>
      <c r="G61" s="686">
        <v>1717.90138549008</v>
      </c>
      <c r="H61" s="688">
        <v>289.77985000000001</v>
      </c>
      <c r="I61" s="685">
        <v>2480.2004200000001</v>
      </c>
      <c r="J61" s="686">
        <v>762.29903450991799</v>
      </c>
      <c r="K61" s="693">
        <v>0.84218080883599999</v>
      </c>
    </row>
    <row r="62" spans="1:11" ht="14.4" customHeight="1" thickBot="1" x14ac:dyDescent="0.35">
      <c r="A62" s="700" t="s">
        <v>45</v>
      </c>
      <c r="B62" s="680">
        <v>753.707703382099</v>
      </c>
      <c r="C62" s="680">
        <v>399.08956999999998</v>
      </c>
      <c r="D62" s="681">
        <v>-354.61813338209902</v>
      </c>
      <c r="E62" s="682">
        <v>0.52950177928200004</v>
      </c>
      <c r="F62" s="680">
        <v>298.59169671361502</v>
      </c>
      <c r="G62" s="681">
        <v>174.17848974960799</v>
      </c>
      <c r="H62" s="683">
        <v>55.822479999999999</v>
      </c>
      <c r="I62" s="680">
        <v>613.63854000000003</v>
      </c>
      <c r="J62" s="681">
        <v>439.46005025039199</v>
      </c>
      <c r="K62" s="684">
        <v>2.0551091900870002</v>
      </c>
    </row>
    <row r="63" spans="1:11" ht="14.4" customHeight="1" thickBot="1" x14ac:dyDescent="0.35">
      <c r="A63" s="704" t="s">
        <v>381</v>
      </c>
      <c r="B63" s="680">
        <v>753.707703382099</v>
      </c>
      <c r="C63" s="680">
        <v>399.08956999999998</v>
      </c>
      <c r="D63" s="681">
        <v>-354.61813338209902</v>
      </c>
      <c r="E63" s="682">
        <v>0.52950177928200004</v>
      </c>
      <c r="F63" s="680">
        <v>298.59169671361502</v>
      </c>
      <c r="G63" s="681">
        <v>174.17848974960799</v>
      </c>
      <c r="H63" s="683">
        <v>55.822479999999999</v>
      </c>
      <c r="I63" s="680">
        <v>613.63854000000003</v>
      </c>
      <c r="J63" s="681">
        <v>439.46005025039199</v>
      </c>
      <c r="K63" s="684">
        <v>2.0551091900870002</v>
      </c>
    </row>
    <row r="64" spans="1:11" ht="14.4" customHeight="1" thickBot="1" x14ac:dyDescent="0.35">
      <c r="A64" s="702" t="s">
        <v>382</v>
      </c>
      <c r="B64" s="680">
        <v>76.279883051793007</v>
      </c>
      <c r="C64" s="680">
        <v>5.9628800000000002</v>
      </c>
      <c r="D64" s="681">
        <v>-70.317003051792994</v>
      </c>
      <c r="E64" s="682">
        <v>7.8171068982000005E-2</v>
      </c>
      <c r="F64" s="680">
        <v>6.0011862469470003</v>
      </c>
      <c r="G64" s="681">
        <v>3.5006919773859999</v>
      </c>
      <c r="H64" s="683">
        <v>0</v>
      </c>
      <c r="I64" s="680">
        <v>311.75774999999999</v>
      </c>
      <c r="J64" s="681">
        <v>308.25705802261399</v>
      </c>
      <c r="K64" s="684">
        <v>51.949354206189</v>
      </c>
    </row>
    <row r="65" spans="1:11" ht="14.4" customHeight="1" thickBot="1" x14ac:dyDescent="0.35">
      <c r="A65" s="702" t="s">
        <v>383</v>
      </c>
      <c r="B65" s="680">
        <v>1.3485685015</v>
      </c>
      <c r="C65" s="680">
        <v>0</v>
      </c>
      <c r="D65" s="681">
        <v>-1.3485685015</v>
      </c>
      <c r="E65" s="682">
        <v>0</v>
      </c>
      <c r="F65" s="680">
        <v>0</v>
      </c>
      <c r="G65" s="681">
        <v>0</v>
      </c>
      <c r="H65" s="683">
        <v>0</v>
      </c>
      <c r="I65" s="680">
        <v>0</v>
      </c>
      <c r="J65" s="681">
        <v>0</v>
      </c>
      <c r="K65" s="684">
        <v>7</v>
      </c>
    </row>
    <row r="66" spans="1:11" ht="14.4" customHeight="1" thickBot="1" x14ac:dyDescent="0.35">
      <c r="A66" s="702" t="s">
        <v>384</v>
      </c>
      <c r="B66" s="680">
        <v>517.61097845740096</v>
      </c>
      <c r="C66" s="680">
        <v>122.86272</v>
      </c>
      <c r="D66" s="681">
        <v>-394.74825845740003</v>
      </c>
      <c r="E66" s="682">
        <v>0.23736498086999999</v>
      </c>
      <c r="F66" s="680">
        <v>143.59051046666701</v>
      </c>
      <c r="G66" s="681">
        <v>83.761131105554995</v>
      </c>
      <c r="H66" s="683">
        <v>50.91075</v>
      </c>
      <c r="I66" s="680">
        <v>202.06503000000001</v>
      </c>
      <c r="J66" s="681">
        <v>118.303898894444</v>
      </c>
      <c r="K66" s="684">
        <v>1.407231086116</v>
      </c>
    </row>
    <row r="67" spans="1:11" ht="14.4" customHeight="1" thickBot="1" x14ac:dyDescent="0.35">
      <c r="A67" s="702" t="s">
        <v>385</v>
      </c>
      <c r="B67" s="680">
        <v>79.583046848934998</v>
      </c>
      <c r="C67" s="680">
        <v>167.85133999999999</v>
      </c>
      <c r="D67" s="681">
        <v>88.268293151064</v>
      </c>
      <c r="E67" s="682">
        <v>2.1091343778099998</v>
      </c>
      <c r="F67" s="680">
        <v>45</v>
      </c>
      <c r="G67" s="681">
        <v>26.25</v>
      </c>
      <c r="H67" s="683">
        <v>0.83489999999999998</v>
      </c>
      <c r="I67" s="680">
        <v>52.968890000000002</v>
      </c>
      <c r="J67" s="681">
        <v>26.718889999999998</v>
      </c>
      <c r="K67" s="684">
        <v>1.1770864444439999</v>
      </c>
    </row>
    <row r="68" spans="1:11" ht="14.4" customHeight="1" thickBot="1" x14ac:dyDescent="0.35">
      <c r="A68" s="702" t="s">
        <v>386</v>
      </c>
      <c r="B68" s="680">
        <v>78.885226522468997</v>
      </c>
      <c r="C68" s="680">
        <v>102.41262999999999</v>
      </c>
      <c r="D68" s="681">
        <v>23.527403477530001</v>
      </c>
      <c r="E68" s="682">
        <v>1.2982485379669999</v>
      </c>
      <c r="F68" s="680">
        <v>104</v>
      </c>
      <c r="G68" s="681">
        <v>60.666666666666003</v>
      </c>
      <c r="H68" s="683">
        <v>2.0863800000000001</v>
      </c>
      <c r="I68" s="680">
        <v>44.221170000000001</v>
      </c>
      <c r="J68" s="681">
        <v>-16.445496666665999</v>
      </c>
      <c r="K68" s="684">
        <v>0.42520355769200002</v>
      </c>
    </row>
    <row r="69" spans="1:11" ht="14.4" customHeight="1" thickBot="1" x14ac:dyDescent="0.35">
      <c r="A69" s="702" t="s">
        <v>387</v>
      </c>
      <c r="B69" s="680">
        <v>0</v>
      </c>
      <c r="C69" s="680">
        <v>0</v>
      </c>
      <c r="D69" s="681">
        <v>0</v>
      </c>
      <c r="E69" s="682">
        <v>1</v>
      </c>
      <c r="F69" s="680">
        <v>0</v>
      </c>
      <c r="G69" s="681">
        <v>0</v>
      </c>
      <c r="H69" s="683">
        <v>1.9904500000000001</v>
      </c>
      <c r="I69" s="680">
        <v>2.6257000000000001</v>
      </c>
      <c r="J69" s="681">
        <v>2.6257000000000001</v>
      </c>
      <c r="K69" s="691" t="s">
        <v>345</v>
      </c>
    </row>
    <row r="70" spans="1:11" ht="14.4" customHeight="1" thickBot="1" x14ac:dyDescent="0.35">
      <c r="A70" s="705" t="s">
        <v>46</v>
      </c>
      <c r="B70" s="685">
        <v>0</v>
      </c>
      <c r="C70" s="685">
        <v>61.26</v>
      </c>
      <c r="D70" s="686">
        <v>61.26</v>
      </c>
      <c r="E70" s="687" t="s">
        <v>323</v>
      </c>
      <c r="F70" s="685">
        <v>0</v>
      </c>
      <c r="G70" s="686">
        <v>0</v>
      </c>
      <c r="H70" s="688">
        <v>0.15</v>
      </c>
      <c r="I70" s="685">
        <v>62.993000000000002</v>
      </c>
      <c r="J70" s="686">
        <v>62.993000000000002</v>
      </c>
      <c r="K70" s="689" t="s">
        <v>323</v>
      </c>
    </row>
    <row r="71" spans="1:11" ht="14.4" customHeight="1" thickBot="1" x14ac:dyDescent="0.35">
      <c r="A71" s="701" t="s">
        <v>388</v>
      </c>
      <c r="B71" s="685">
        <v>0</v>
      </c>
      <c r="C71" s="685">
        <v>39.947000000000003</v>
      </c>
      <c r="D71" s="686">
        <v>39.947000000000003</v>
      </c>
      <c r="E71" s="687" t="s">
        <v>323</v>
      </c>
      <c r="F71" s="685">
        <v>0</v>
      </c>
      <c r="G71" s="686">
        <v>0</v>
      </c>
      <c r="H71" s="688">
        <v>0.15</v>
      </c>
      <c r="I71" s="685">
        <v>62.993000000000002</v>
      </c>
      <c r="J71" s="686">
        <v>62.993000000000002</v>
      </c>
      <c r="K71" s="689" t="s">
        <v>323</v>
      </c>
    </row>
    <row r="72" spans="1:11" ht="14.4" customHeight="1" thickBot="1" x14ac:dyDescent="0.35">
      <c r="A72" s="702" t="s">
        <v>389</v>
      </c>
      <c r="B72" s="680">
        <v>0</v>
      </c>
      <c r="C72" s="680">
        <v>37.872</v>
      </c>
      <c r="D72" s="681">
        <v>37.872</v>
      </c>
      <c r="E72" s="690" t="s">
        <v>323</v>
      </c>
      <c r="F72" s="680">
        <v>0</v>
      </c>
      <c r="G72" s="681">
        <v>0</v>
      </c>
      <c r="H72" s="683">
        <v>0</v>
      </c>
      <c r="I72" s="680">
        <v>49.027999999999999</v>
      </c>
      <c r="J72" s="681">
        <v>49.027999999999999</v>
      </c>
      <c r="K72" s="691" t="s">
        <v>323</v>
      </c>
    </row>
    <row r="73" spans="1:11" ht="14.4" customHeight="1" thickBot="1" x14ac:dyDescent="0.35">
      <c r="A73" s="702" t="s">
        <v>390</v>
      </c>
      <c r="B73" s="680">
        <v>0</v>
      </c>
      <c r="C73" s="680">
        <v>2.0750000000000002</v>
      </c>
      <c r="D73" s="681">
        <v>2.0750000000000002</v>
      </c>
      <c r="E73" s="690" t="s">
        <v>323</v>
      </c>
      <c r="F73" s="680">
        <v>0</v>
      </c>
      <c r="G73" s="681">
        <v>0</v>
      </c>
      <c r="H73" s="683">
        <v>0.15</v>
      </c>
      <c r="I73" s="680">
        <v>13.965</v>
      </c>
      <c r="J73" s="681">
        <v>13.965</v>
      </c>
      <c r="K73" s="691" t="s">
        <v>323</v>
      </c>
    </row>
    <row r="74" spans="1:11" ht="14.4" customHeight="1" thickBot="1" x14ac:dyDescent="0.35">
      <c r="A74" s="701" t="s">
        <v>391</v>
      </c>
      <c r="B74" s="685">
        <v>0</v>
      </c>
      <c r="C74" s="685">
        <v>21.312999999999999</v>
      </c>
      <c r="D74" s="686">
        <v>21.312999999999999</v>
      </c>
      <c r="E74" s="687" t="s">
        <v>323</v>
      </c>
      <c r="F74" s="685">
        <v>0</v>
      </c>
      <c r="G74" s="686">
        <v>0</v>
      </c>
      <c r="H74" s="688">
        <v>0</v>
      </c>
      <c r="I74" s="685">
        <v>0</v>
      </c>
      <c r="J74" s="686">
        <v>0</v>
      </c>
      <c r="K74" s="689" t="s">
        <v>323</v>
      </c>
    </row>
    <row r="75" spans="1:11" ht="14.4" customHeight="1" thickBot="1" x14ac:dyDescent="0.35">
      <c r="A75" s="702" t="s">
        <v>392</v>
      </c>
      <c r="B75" s="680">
        <v>0</v>
      </c>
      <c r="C75" s="680">
        <v>21.312999999999999</v>
      </c>
      <c r="D75" s="681">
        <v>21.312999999999999</v>
      </c>
      <c r="E75" s="690" t="s">
        <v>323</v>
      </c>
      <c r="F75" s="680">
        <v>0</v>
      </c>
      <c r="G75" s="681">
        <v>0</v>
      </c>
      <c r="H75" s="683">
        <v>0</v>
      </c>
      <c r="I75" s="680">
        <v>0</v>
      </c>
      <c r="J75" s="681">
        <v>0</v>
      </c>
      <c r="K75" s="691" t="s">
        <v>323</v>
      </c>
    </row>
    <row r="76" spans="1:11" ht="14.4" customHeight="1" thickBot="1" x14ac:dyDescent="0.35">
      <c r="A76" s="700" t="s">
        <v>47</v>
      </c>
      <c r="B76" s="680">
        <v>4082.0032587053702</v>
      </c>
      <c r="C76" s="680">
        <v>2586.4425500000002</v>
      </c>
      <c r="D76" s="681">
        <v>-1495.56070870537</v>
      </c>
      <c r="E76" s="682">
        <v>0.63362089299699997</v>
      </c>
      <c r="F76" s="680">
        <v>2646.3821069836699</v>
      </c>
      <c r="G76" s="681">
        <v>1543.72289574047</v>
      </c>
      <c r="H76" s="683">
        <v>233.80736999999999</v>
      </c>
      <c r="I76" s="680">
        <v>1803.56888</v>
      </c>
      <c r="J76" s="681">
        <v>259.84598425952697</v>
      </c>
      <c r="K76" s="684">
        <v>0.68152247373499997</v>
      </c>
    </row>
    <row r="77" spans="1:11" ht="14.4" customHeight="1" thickBot="1" x14ac:dyDescent="0.35">
      <c r="A77" s="701" t="s">
        <v>393</v>
      </c>
      <c r="B77" s="685">
        <v>0.50510370112400005</v>
      </c>
      <c r="C77" s="685">
        <v>0</v>
      </c>
      <c r="D77" s="686">
        <v>-0.50510370112400005</v>
      </c>
      <c r="E77" s="692">
        <v>0</v>
      </c>
      <c r="F77" s="685">
        <v>0</v>
      </c>
      <c r="G77" s="686">
        <v>0</v>
      </c>
      <c r="H77" s="688">
        <v>0</v>
      </c>
      <c r="I77" s="685">
        <v>0</v>
      </c>
      <c r="J77" s="686">
        <v>0</v>
      </c>
      <c r="K77" s="693">
        <v>0</v>
      </c>
    </row>
    <row r="78" spans="1:11" ht="14.4" customHeight="1" thickBot="1" x14ac:dyDescent="0.35">
      <c r="A78" s="702" t="s">
        <v>394</v>
      </c>
      <c r="B78" s="680">
        <v>0.50510370112400005</v>
      </c>
      <c r="C78" s="680">
        <v>0</v>
      </c>
      <c r="D78" s="681">
        <v>-0.50510370112400005</v>
      </c>
      <c r="E78" s="682">
        <v>0</v>
      </c>
      <c r="F78" s="680">
        <v>0</v>
      </c>
      <c r="G78" s="681">
        <v>0</v>
      </c>
      <c r="H78" s="683">
        <v>0</v>
      </c>
      <c r="I78" s="680">
        <v>0</v>
      </c>
      <c r="J78" s="681">
        <v>0</v>
      </c>
      <c r="K78" s="684">
        <v>0</v>
      </c>
    </row>
    <row r="79" spans="1:11" ht="14.4" customHeight="1" thickBot="1" x14ac:dyDescent="0.35">
      <c r="A79" s="701" t="s">
        <v>395</v>
      </c>
      <c r="B79" s="685">
        <v>72.676064930213997</v>
      </c>
      <c r="C79" s="685">
        <v>97.80753</v>
      </c>
      <c r="D79" s="686">
        <v>25.131465069786</v>
      </c>
      <c r="E79" s="692">
        <v>1.345801125775</v>
      </c>
      <c r="F79" s="685">
        <v>98.610569068917002</v>
      </c>
      <c r="G79" s="686">
        <v>57.522831956868004</v>
      </c>
      <c r="H79" s="688">
        <v>5.6769600000000002</v>
      </c>
      <c r="I79" s="685">
        <v>50.185020000000002</v>
      </c>
      <c r="J79" s="686">
        <v>-7.3378119568680003</v>
      </c>
      <c r="K79" s="693">
        <v>0.50892131009700003</v>
      </c>
    </row>
    <row r="80" spans="1:11" ht="14.4" customHeight="1" thickBot="1" x14ac:dyDescent="0.35">
      <c r="A80" s="702" t="s">
        <v>396</v>
      </c>
      <c r="B80" s="680">
        <v>38.738341526016001</v>
      </c>
      <c r="C80" s="680">
        <v>62.660400000000003</v>
      </c>
      <c r="D80" s="681">
        <v>23.922058473983999</v>
      </c>
      <c r="E80" s="682">
        <v>1.61752923671</v>
      </c>
      <c r="F80" s="680">
        <v>58.062021085047</v>
      </c>
      <c r="G80" s="681">
        <v>33.869512299611003</v>
      </c>
      <c r="H80" s="683">
        <v>3.0390000000000001</v>
      </c>
      <c r="I80" s="680">
        <v>33.034599999999998</v>
      </c>
      <c r="J80" s="681">
        <v>-0.834912299611</v>
      </c>
      <c r="K80" s="684">
        <v>0.56895367027599997</v>
      </c>
    </row>
    <row r="81" spans="1:11" ht="14.4" customHeight="1" thickBot="1" x14ac:dyDescent="0.35">
      <c r="A81" s="702" t="s">
        <v>397</v>
      </c>
      <c r="B81" s="680">
        <v>3.7279293499019999</v>
      </c>
      <c r="C81" s="680">
        <v>2</v>
      </c>
      <c r="D81" s="681">
        <v>-1.7279293499020001</v>
      </c>
      <c r="E81" s="682">
        <v>0.53649085384399997</v>
      </c>
      <c r="F81" s="680">
        <v>2.6494277236110002</v>
      </c>
      <c r="G81" s="681">
        <v>1.54549950544</v>
      </c>
      <c r="H81" s="683">
        <v>0</v>
      </c>
      <c r="I81" s="680">
        <v>0</v>
      </c>
      <c r="J81" s="681">
        <v>-1.54549950544</v>
      </c>
      <c r="K81" s="684">
        <v>0</v>
      </c>
    </row>
    <row r="82" spans="1:11" ht="14.4" customHeight="1" thickBot="1" x14ac:dyDescent="0.35">
      <c r="A82" s="702" t="s">
        <v>398</v>
      </c>
      <c r="B82" s="680">
        <v>30.209794054296001</v>
      </c>
      <c r="C82" s="680">
        <v>33.147129999999997</v>
      </c>
      <c r="D82" s="681">
        <v>2.937335945704</v>
      </c>
      <c r="E82" s="682">
        <v>1.0972312469400001</v>
      </c>
      <c r="F82" s="680">
        <v>37.899120260258002</v>
      </c>
      <c r="G82" s="681">
        <v>22.107820151816998</v>
      </c>
      <c r="H82" s="683">
        <v>2.6379600000000001</v>
      </c>
      <c r="I82" s="680">
        <v>17.15042</v>
      </c>
      <c r="J82" s="681">
        <v>-4.9574001518169997</v>
      </c>
      <c r="K82" s="684">
        <v>0.45252818224300001</v>
      </c>
    </row>
    <row r="83" spans="1:11" ht="14.4" customHeight="1" thickBot="1" x14ac:dyDescent="0.35">
      <c r="A83" s="701" t="s">
        <v>399</v>
      </c>
      <c r="B83" s="685">
        <v>24.3311304138</v>
      </c>
      <c r="C83" s="685">
        <v>23.021599999999999</v>
      </c>
      <c r="D83" s="686">
        <v>-1.3095304137999999</v>
      </c>
      <c r="E83" s="692">
        <v>0.94617880914100005</v>
      </c>
      <c r="F83" s="685">
        <v>28</v>
      </c>
      <c r="G83" s="686">
        <v>16.333333333333002</v>
      </c>
      <c r="H83" s="688">
        <v>4.8600000000000003</v>
      </c>
      <c r="I83" s="685">
        <v>17.56467</v>
      </c>
      <c r="J83" s="686">
        <v>1.2313366666659999</v>
      </c>
      <c r="K83" s="693">
        <v>0.62730964285699997</v>
      </c>
    </row>
    <row r="84" spans="1:11" ht="14.4" customHeight="1" thickBot="1" x14ac:dyDescent="0.35">
      <c r="A84" s="702" t="s">
        <v>400</v>
      </c>
      <c r="B84" s="680">
        <v>19.999968169289001</v>
      </c>
      <c r="C84" s="680">
        <v>19.440000000000001</v>
      </c>
      <c r="D84" s="681">
        <v>-0.55996816928899995</v>
      </c>
      <c r="E84" s="682">
        <v>0.97200154697399999</v>
      </c>
      <c r="F84" s="680">
        <v>20</v>
      </c>
      <c r="G84" s="681">
        <v>11.666666666666</v>
      </c>
      <c r="H84" s="683">
        <v>4.8600000000000003</v>
      </c>
      <c r="I84" s="680">
        <v>14.58</v>
      </c>
      <c r="J84" s="681">
        <v>2.913333333333</v>
      </c>
      <c r="K84" s="684">
        <v>0.728999999999</v>
      </c>
    </row>
    <row r="85" spans="1:11" ht="14.4" customHeight="1" thickBot="1" x14ac:dyDescent="0.35">
      <c r="A85" s="702" t="s">
        <v>401</v>
      </c>
      <c r="B85" s="680">
        <v>4.3311622445109998</v>
      </c>
      <c r="C85" s="680">
        <v>3.5815999999999999</v>
      </c>
      <c r="D85" s="681">
        <v>-0.74956224451099995</v>
      </c>
      <c r="E85" s="682">
        <v>0.82693738950499995</v>
      </c>
      <c r="F85" s="680">
        <v>8</v>
      </c>
      <c r="G85" s="681">
        <v>4.6666666666659999</v>
      </c>
      <c r="H85" s="683">
        <v>0</v>
      </c>
      <c r="I85" s="680">
        <v>2.9846699999999999</v>
      </c>
      <c r="J85" s="681">
        <v>-1.681996666666</v>
      </c>
      <c r="K85" s="684">
        <v>0.37308374999900001</v>
      </c>
    </row>
    <row r="86" spans="1:11" ht="14.4" customHeight="1" thickBot="1" x14ac:dyDescent="0.35">
      <c r="A86" s="701" t="s">
        <v>402</v>
      </c>
      <c r="B86" s="685">
        <v>26.557455239753999</v>
      </c>
      <c r="C86" s="685">
        <v>2.585</v>
      </c>
      <c r="D86" s="686">
        <v>-23.972455239754002</v>
      </c>
      <c r="E86" s="692">
        <v>9.7336133174E-2</v>
      </c>
      <c r="F86" s="685">
        <v>0</v>
      </c>
      <c r="G86" s="686">
        <v>0</v>
      </c>
      <c r="H86" s="688">
        <v>0</v>
      </c>
      <c r="I86" s="685">
        <v>0</v>
      </c>
      <c r="J86" s="686">
        <v>0</v>
      </c>
      <c r="K86" s="689" t="s">
        <v>323</v>
      </c>
    </row>
    <row r="87" spans="1:11" ht="14.4" customHeight="1" thickBot="1" x14ac:dyDescent="0.35">
      <c r="A87" s="702" t="s">
        <v>403</v>
      </c>
      <c r="B87" s="680">
        <v>26.557455239753999</v>
      </c>
      <c r="C87" s="680">
        <v>2.585</v>
      </c>
      <c r="D87" s="681">
        <v>-23.972455239754002</v>
      </c>
      <c r="E87" s="682">
        <v>9.7336133174E-2</v>
      </c>
      <c r="F87" s="680">
        <v>0</v>
      </c>
      <c r="G87" s="681">
        <v>0</v>
      </c>
      <c r="H87" s="683">
        <v>0</v>
      </c>
      <c r="I87" s="680">
        <v>0</v>
      </c>
      <c r="J87" s="681">
        <v>0</v>
      </c>
      <c r="K87" s="691" t="s">
        <v>323</v>
      </c>
    </row>
    <row r="88" spans="1:11" ht="14.4" customHeight="1" thickBot="1" x14ac:dyDescent="0.35">
      <c r="A88" s="701" t="s">
        <v>404</v>
      </c>
      <c r="B88" s="685">
        <v>587.51627867538002</v>
      </c>
      <c r="C88" s="685">
        <v>601.66711999999995</v>
      </c>
      <c r="D88" s="686">
        <v>14.15084132462</v>
      </c>
      <c r="E88" s="692">
        <v>1.024085871044</v>
      </c>
      <c r="F88" s="685">
        <v>632.17332058969396</v>
      </c>
      <c r="G88" s="686">
        <v>368.76777034398799</v>
      </c>
      <c r="H88" s="688">
        <v>39.545110000000001</v>
      </c>
      <c r="I88" s="685">
        <v>321.79023999999998</v>
      </c>
      <c r="J88" s="686">
        <v>-46.977530343988001</v>
      </c>
      <c r="K88" s="693">
        <v>0.50902217717700005</v>
      </c>
    </row>
    <row r="89" spans="1:11" ht="14.4" customHeight="1" thickBot="1" x14ac:dyDescent="0.35">
      <c r="A89" s="702" t="s">
        <v>405</v>
      </c>
      <c r="B89" s="680">
        <v>501.40115269059402</v>
      </c>
      <c r="C89" s="680">
        <v>488.61610999999999</v>
      </c>
      <c r="D89" s="681">
        <v>-12.785042690593</v>
      </c>
      <c r="E89" s="682">
        <v>0.97450136956800004</v>
      </c>
      <c r="F89" s="680">
        <v>506</v>
      </c>
      <c r="G89" s="681">
        <v>295.16666666666703</v>
      </c>
      <c r="H89" s="683">
        <v>31.343979999999998</v>
      </c>
      <c r="I89" s="680">
        <v>258.58839</v>
      </c>
      <c r="J89" s="681">
        <v>-36.578276666666</v>
      </c>
      <c r="K89" s="684">
        <v>0.51104424901099998</v>
      </c>
    </row>
    <row r="90" spans="1:11" ht="14.4" customHeight="1" thickBot="1" x14ac:dyDescent="0.35">
      <c r="A90" s="702" t="s">
        <v>406</v>
      </c>
      <c r="B90" s="680">
        <v>0</v>
      </c>
      <c r="C90" s="680">
        <v>9.8373000000000008</v>
      </c>
      <c r="D90" s="681">
        <v>9.8373000000000008</v>
      </c>
      <c r="E90" s="690" t="s">
        <v>345</v>
      </c>
      <c r="F90" s="680">
        <v>0</v>
      </c>
      <c r="G90" s="681">
        <v>0</v>
      </c>
      <c r="H90" s="683">
        <v>0.91476000000000002</v>
      </c>
      <c r="I90" s="680">
        <v>12.40976</v>
      </c>
      <c r="J90" s="681">
        <v>12.40976</v>
      </c>
      <c r="K90" s="691" t="s">
        <v>323</v>
      </c>
    </row>
    <row r="91" spans="1:11" ht="14.4" customHeight="1" thickBot="1" x14ac:dyDescent="0.35">
      <c r="A91" s="702" t="s">
        <v>407</v>
      </c>
      <c r="B91" s="680">
        <v>0</v>
      </c>
      <c r="C91" s="680">
        <v>19.809999999999999</v>
      </c>
      <c r="D91" s="681">
        <v>19.809999999999999</v>
      </c>
      <c r="E91" s="690" t="s">
        <v>345</v>
      </c>
      <c r="F91" s="680">
        <v>22.245102122349</v>
      </c>
      <c r="G91" s="681">
        <v>12.976309571370001</v>
      </c>
      <c r="H91" s="683">
        <v>0</v>
      </c>
      <c r="I91" s="680">
        <v>0</v>
      </c>
      <c r="J91" s="681">
        <v>-12.976309571370001</v>
      </c>
      <c r="K91" s="684">
        <v>0</v>
      </c>
    </row>
    <row r="92" spans="1:11" ht="14.4" customHeight="1" thickBot="1" x14ac:dyDescent="0.35">
      <c r="A92" s="702" t="s">
        <v>408</v>
      </c>
      <c r="B92" s="680">
        <v>86.115125984784996</v>
      </c>
      <c r="C92" s="680">
        <v>83.403710000000004</v>
      </c>
      <c r="D92" s="681">
        <v>-2.7114159847849999</v>
      </c>
      <c r="E92" s="682">
        <v>0.968514056575</v>
      </c>
      <c r="F92" s="680">
        <v>103.928218467345</v>
      </c>
      <c r="G92" s="681">
        <v>60.624794105950997</v>
      </c>
      <c r="H92" s="683">
        <v>7.2863699999999998</v>
      </c>
      <c r="I92" s="680">
        <v>50.792090000000002</v>
      </c>
      <c r="J92" s="681">
        <v>-9.8327041059500004</v>
      </c>
      <c r="K92" s="684">
        <v>0.48872280068899998</v>
      </c>
    </row>
    <row r="93" spans="1:11" ht="14.4" customHeight="1" thickBot="1" x14ac:dyDescent="0.35">
      <c r="A93" s="701" t="s">
        <v>409</v>
      </c>
      <c r="B93" s="685">
        <v>3325.4172973641998</v>
      </c>
      <c r="C93" s="685">
        <v>1790.43155</v>
      </c>
      <c r="D93" s="686">
        <v>-1534.98574736419</v>
      </c>
      <c r="E93" s="692">
        <v>0.53840808232299997</v>
      </c>
      <c r="F93" s="685">
        <v>1852.59821732506</v>
      </c>
      <c r="G93" s="686">
        <v>1080.68229343962</v>
      </c>
      <c r="H93" s="688">
        <v>183.7253</v>
      </c>
      <c r="I93" s="685">
        <v>1407.72291</v>
      </c>
      <c r="J93" s="686">
        <v>327.04061656038402</v>
      </c>
      <c r="K93" s="693">
        <v>0.75986411777499996</v>
      </c>
    </row>
    <row r="94" spans="1:11" ht="14.4" customHeight="1" thickBot="1" x14ac:dyDescent="0.35">
      <c r="A94" s="702" t="s">
        <v>410</v>
      </c>
      <c r="B94" s="680">
        <v>32.999947479328</v>
      </c>
      <c r="C94" s="680">
        <v>25.904</v>
      </c>
      <c r="D94" s="681">
        <v>-7.0959474793280002</v>
      </c>
      <c r="E94" s="682">
        <v>0.78497094627800001</v>
      </c>
      <c r="F94" s="680">
        <v>26.999999999999002</v>
      </c>
      <c r="G94" s="681">
        <v>15.749999999999</v>
      </c>
      <c r="H94" s="683">
        <v>0</v>
      </c>
      <c r="I94" s="680">
        <v>0</v>
      </c>
      <c r="J94" s="681">
        <v>-15.749999999999</v>
      </c>
      <c r="K94" s="684">
        <v>0</v>
      </c>
    </row>
    <row r="95" spans="1:11" ht="14.4" customHeight="1" thickBot="1" x14ac:dyDescent="0.35">
      <c r="A95" s="702" t="s">
        <v>411</v>
      </c>
      <c r="B95" s="680">
        <v>163.689673424727</v>
      </c>
      <c r="C95" s="680">
        <v>203.07023000000001</v>
      </c>
      <c r="D95" s="681">
        <v>39.380556575272998</v>
      </c>
      <c r="E95" s="682">
        <v>1.2405805800159999</v>
      </c>
      <c r="F95" s="680">
        <v>191.525019554061</v>
      </c>
      <c r="G95" s="681">
        <v>111.722928073202</v>
      </c>
      <c r="H95" s="683">
        <v>0</v>
      </c>
      <c r="I95" s="680">
        <v>94.50591</v>
      </c>
      <c r="J95" s="681">
        <v>-17.217018073201999</v>
      </c>
      <c r="K95" s="684">
        <v>0.493438978468</v>
      </c>
    </row>
    <row r="96" spans="1:11" ht="14.4" customHeight="1" thickBot="1" x14ac:dyDescent="0.35">
      <c r="A96" s="702" t="s">
        <v>412</v>
      </c>
      <c r="B96" s="680">
        <v>2.999995225393</v>
      </c>
      <c r="C96" s="680">
        <v>3.9266000000000001</v>
      </c>
      <c r="D96" s="681">
        <v>0.92660477460599999</v>
      </c>
      <c r="E96" s="682">
        <v>1.308868749777</v>
      </c>
      <c r="F96" s="680">
        <v>3</v>
      </c>
      <c r="G96" s="681">
        <v>1.75</v>
      </c>
      <c r="H96" s="683">
        <v>0.108</v>
      </c>
      <c r="I96" s="680">
        <v>0.76139999999999997</v>
      </c>
      <c r="J96" s="681">
        <v>-0.98860000000000003</v>
      </c>
      <c r="K96" s="684">
        <v>0.25380000000000003</v>
      </c>
    </row>
    <row r="97" spans="1:11" ht="14.4" customHeight="1" thickBot="1" x14ac:dyDescent="0.35">
      <c r="A97" s="702" t="s">
        <v>413</v>
      </c>
      <c r="B97" s="680">
        <v>239.40236516462201</v>
      </c>
      <c r="C97" s="680">
        <v>250.27423999999999</v>
      </c>
      <c r="D97" s="681">
        <v>10.871874835378</v>
      </c>
      <c r="E97" s="682">
        <v>1.0454125623520001</v>
      </c>
      <c r="F97" s="680">
        <v>169.26629586157699</v>
      </c>
      <c r="G97" s="681">
        <v>98.738672585919005</v>
      </c>
      <c r="H97" s="683">
        <v>0</v>
      </c>
      <c r="I97" s="680">
        <v>42.562609999999999</v>
      </c>
      <c r="J97" s="681">
        <v>-56.176062585918999</v>
      </c>
      <c r="K97" s="684">
        <v>0.251453544152</v>
      </c>
    </row>
    <row r="98" spans="1:11" ht="14.4" customHeight="1" thickBot="1" x14ac:dyDescent="0.35">
      <c r="A98" s="702" t="s">
        <v>414</v>
      </c>
      <c r="B98" s="680">
        <v>2886.3253160701202</v>
      </c>
      <c r="C98" s="680">
        <v>1307.25648</v>
      </c>
      <c r="D98" s="681">
        <v>-1579.0688360701199</v>
      </c>
      <c r="E98" s="682">
        <v>0.45291376987900001</v>
      </c>
      <c r="F98" s="680">
        <v>1461.80690190942</v>
      </c>
      <c r="G98" s="681">
        <v>852.72069278049503</v>
      </c>
      <c r="H98" s="683">
        <v>183.6173</v>
      </c>
      <c r="I98" s="680">
        <v>1268.1588200000001</v>
      </c>
      <c r="J98" s="681">
        <v>415.43812721950599</v>
      </c>
      <c r="K98" s="684">
        <v>0.86752827500200003</v>
      </c>
    </row>
    <row r="99" spans="1:11" ht="14.4" customHeight="1" thickBot="1" x14ac:dyDescent="0.35">
      <c r="A99" s="702" t="s">
        <v>415</v>
      </c>
      <c r="B99" s="680">
        <v>0</v>
      </c>
      <c r="C99" s="680">
        <v>0</v>
      </c>
      <c r="D99" s="681">
        <v>0</v>
      </c>
      <c r="E99" s="682">
        <v>1</v>
      </c>
      <c r="F99" s="680">
        <v>0</v>
      </c>
      <c r="G99" s="681">
        <v>0</v>
      </c>
      <c r="H99" s="683">
        <v>0</v>
      </c>
      <c r="I99" s="680">
        <v>1.73417</v>
      </c>
      <c r="J99" s="681">
        <v>1.73417</v>
      </c>
      <c r="K99" s="691" t="s">
        <v>345</v>
      </c>
    </row>
    <row r="100" spans="1:11" ht="14.4" customHeight="1" thickBot="1" x14ac:dyDescent="0.35">
      <c r="A100" s="701" t="s">
        <v>416</v>
      </c>
      <c r="B100" s="685">
        <v>44.999928380901999</v>
      </c>
      <c r="C100" s="685">
        <v>70.929749999999999</v>
      </c>
      <c r="D100" s="686">
        <v>25.929821619097002</v>
      </c>
      <c r="E100" s="692">
        <v>1.5762191752750001</v>
      </c>
      <c r="F100" s="685">
        <v>35</v>
      </c>
      <c r="G100" s="686">
        <v>20.416666666666</v>
      </c>
      <c r="H100" s="688">
        <v>0</v>
      </c>
      <c r="I100" s="685">
        <v>6.05</v>
      </c>
      <c r="J100" s="686">
        <v>-14.366666666665999</v>
      </c>
      <c r="K100" s="693">
        <v>0.17285714285699999</v>
      </c>
    </row>
    <row r="101" spans="1:11" ht="14.4" customHeight="1" thickBot="1" x14ac:dyDescent="0.35">
      <c r="A101" s="702" t="s">
        <v>417</v>
      </c>
      <c r="B101" s="680">
        <v>0</v>
      </c>
      <c r="C101" s="680">
        <v>0.53949999999999998</v>
      </c>
      <c r="D101" s="681">
        <v>0.53949999999999998</v>
      </c>
      <c r="E101" s="690" t="s">
        <v>345</v>
      </c>
      <c r="F101" s="680">
        <v>0</v>
      </c>
      <c r="G101" s="681">
        <v>0</v>
      </c>
      <c r="H101" s="683">
        <v>0</v>
      </c>
      <c r="I101" s="680">
        <v>0</v>
      </c>
      <c r="J101" s="681">
        <v>0</v>
      </c>
      <c r="K101" s="691" t="s">
        <v>323</v>
      </c>
    </row>
    <row r="102" spans="1:11" ht="14.4" customHeight="1" thickBot="1" x14ac:dyDescent="0.35">
      <c r="A102" s="702" t="s">
        <v>418</v>
      </c>
      <c r="B102" s="680">
        <v>0</v>
      </c>
      <c r="C102" s="680">
        <v>0</v>
      </c>
      <c r="D102" s="681">
        <v>0</v>
      </c>
      <c r="E102" s="682">
        <v>1</v>
      </c>
      <c r="F102" s="680">
        <v>0</v>
      </c>
      <c r="G102" s="681">
        <v>0</v>
      </c>
      <c r="H102" s="683">
        <v>0</v>
      </c>
      <c r="I102" s="680">
        <v>6.05</v>
      </c>
      <c r="J102" s="681">
        <v>6.05</v>
      </c>
      <c r="K102" s="691" t="s">
        <v>345</v>
      </c>
    </row>
    <row r="103" spans="1:11" ht="14.4" customHeight="1" thickBot="1" x14ac:dyDescent="0.35">
      <c r="A103" s="702" t="s">
        <v>419</v>
      </c>
      <c r="B103" s="680">
        <v>44.999928380901999</v>
      </c>
      <c r="C103" s="680">
        <v>70.390249999999995</v>
      </c>
      <c r="D103" s="681">
        <v>25.390321619097001</v>
      </c>
      <c r="E103" s="682">
        <v>1.5642302673049999</v>
      </c>
      <c r="F103" s="680">
        <v>35</v>
      </c>
      <c r="G103" s="681">
        <v>20.416666666666</v>
      </c>
      <c r="H103" s="683">
        <v>0</v>
      </c>
      <c r="I103" s="680">
        <v>0</v>
      </c>
      <c r="J103" s="681">
        <v>-20.416666666666</v>
      </c>
      <c r="K103" s="684">
        <v>0</v>
      </c>
    </row>
    <row r="104" spans="1:11" ht="14.4" customHeight="1" thickBot="1" x14ac:dyDescent="0.35">
      <c r="A104" s="701" t="s">
        <v>420</v>
      </c>
      <c r="B104" s="685">
        <v>0</v>
      </c>
      <c r="C104" s="685">
        <v>0</v>
      </c>
      <c r="D104" s="686">
        <v>0</v>
      </c>
      <c r="E104" s="687" t="s">
        <v>323</v>
      </c>
      <c r="F104" s="685">
        <v>0</v>
      </c>
      <c r="G104" s="686">
        <v>0</v>
      </c>
      <c r="H104" s="688">
        <v>0</v>
      </c>
      <c r="I104" s="685">
        <v>0.25603999999999999</v>
      </c>
      <c r="J104" s="686">
        <v>0.25603999999999999</v>
      </c>
      <c r="K104" s="689" t="s">
        <v>345</v>
      </c>
    </row>
    <row r="105" spans="1:11" ht="14.4" customHeight="1" thickBot="1" x14ac:dyDescent="0.35">
      <c r="A105" s="702" t="s">
        <v>421</v>
      </c>
      <c r="B105" s="680">
        <v>0</v>
      </c>
      <c r="C105" s="680">
        <v>0</v>
      </c>
      <c r="D105" s="681">
        <v>0</v>
      </c>
      <c r="E105" s="690" t="s">
        <v>323</v>
      </c>
      <c r="F105" s="680">
        <v>0</v>
      </c>
      <c r="G105" s="681">
        <v>0</v>
      </c>
      <c r="H105" s="683">
        <v>0</v>
      </c>
      <c r="I105" s="680">
        <v>0.25603999999999999</v>
      </c>
      <c r="J105" s="681">
        <v>0.25603999999999999</v>
      </c>
      <c r="K105" s="691" t="s">
        <v>345</v>
      </c>
    </row>
    <row r="106" spans="1:11" ht="14.4" customHeight="1" thickBot="1" x14ac:dyDescent="0.35">
      <c r="A106" s="699" t="s">
        <v>48</v>
      </c>
      <c r="B106" s="680">
        <v>24034.002169777301</v>
      </c>
      <c r="C106" s="680">
        <v>26331.0131</v>
      </c>
      <c r="D106" s="681">
        <v>2297.0109302226701</v>
      </c>
      <c r="E106" s="682">
        <v>1.09557338449</v>
      </c>
      <c r="F106" s="680">
        <v>26063</v>
      </c>
      <c r="G106" s="681">
        <v>15203.416666666701</v>
      </c>
      <c r="H106" s="683">
        <v>3140.9179600000002</v>
      </c>
      <c r="I106" s="680">
        <v>16911.70649</v>
      </c>
      <c r="J106" s="681">
        <v>1708.2898233333301</v>
      </c>
      <c r="K106" s="684">
        <v>0.64887796838400003</v>
      </c>
    </row>
    <row r="107" spans="1:11" ht="14.4" customHeight="1" thickBot="1" x14ac:dyDescent="0.35">
      <c r="A107" s="705" t="s">
        <v>422</v>
      </c>
      <c r="B107" s="685">
        <v>17750.001602461001</v>
      </c>
      <c r="C107" s="685">
        <v>19463.463</v>
      </c>
      <c r="D107" s="686">
        <v>1713.461397539</v>
      </c>
      <c r="E107" s="692">
        <v>1.0965330277659999</v>
      </c>
      <c r="F107" s="685">
        <v>19193</v>
      </c>
      <c r="G107" s="686">
        <v>11195.916666666701</v>
      </c>
      <c r="H107" s="688">
        <v>2310.3110000000001</v>
      </c>
      <c r="I107" s="685">
        <v>12453.040999999999</v>
      </c>
      <c r="J107" s="686">
        <v>1257.12433333333</v>
      </c>
      <c r="K107" s="693">
        <v>0.64883243890999998</v>
      </c>
    </row>
    <row r="108" spans="1:11" ht="14.4" customHeight="1" thickBot="1" x14ac:dyDescent="0.35">
      <c r="A108" s="701" t="s">
        <v>423</v>
      </c>
      <c r="B108" s="685">
        <v>17700.001597947001</v>
      </c>
      <c r="C108" s="685">
        <v>19390.403999999999</v>
      </c>
      <c r="D108" s="686">
        <v>1690.4024020529801</v>
      </c>
      <c r="E108" s="692">
        <v>1.095502951946</v>
      </c>
      <c r="F108" s="685">
        <v>19080</v>
      </c>
      <c r="G108" s="686">
        <v>11130</v>
      </c>
      <c r="H108" s="688">
        <v>2288.2489999999998</v>
      </c>
      <c r="I108" s="685">
        <v>12365.191999999999</v>
      </c>
      <c r="J108" s="686">
        <v>1235.19199999999</v>
      </c>
      <c r="K108" s="693">
        <v>0.64807085953800003</v>
      </c>
    </row>
    <row r="109" spans="1:11" ht="14.4" customHeight="1" thickBot="1" x14ac:dyDescent="0.35">
      <c r="A109" s="702" t="s">
        <v>424</v>
      </c>
      <c r="B109" s="680">
        <v>17700.001597947001</v>
      </c>
      <c r="C109" s="680">
        <v>19390.403999999999</v>
      </c>
      <c r="D109" s="681">
        <v>1690.4024020529801</v>
      </c>
      <c r="E109" s="682">
        <v>1.095502951946</v>
      </c>
      <c r="F109" s="680">
        <v>19080</v>
      </c>
      <c r="G109" s="681">
        <v>11130</v>
      </c>
      <c r="H109" s="683">
        <v>2288.2489999999998</v>
      </c>
      <c r="I109" s="680">
        <v>12365.191999999999</v>
      </c>
      <c r="J109" s="681">
        <v>1235.19199999999</v>
      </c>
      <c r="K109" s="684">
        <v>0.64807085953800003</v>
      </c>
    </row>
    <row r="110" spans="1:11" ht="14.4" customHeight="1" thickBot="1" x14ac:dyDescent="0.35">
      <c r="A110" s="701" t="s">
        <v>425</v>
      </c>
      <c r="B110" s="685">
        <v>0</v>
      </c>
      <c r="C110" s="685">
        <v>59.2</v>
      </c>
      <c r="D110" s="686">
        <v>59.2</v>
      </c>
      <c r="E110" s="687" t="s">
        <v>323</v>
      </c>
      <c r="F110" s="685">
        <v>60</v>
      </c>
      <c r="G110" s="686">
        <v>35</v>
      </c>
      <c r="H110" s="688">
        <v>0</v>
      </c>
      <c r="I110" s="685">
        <v>48</v>
      </c>
      <c r="J110" s="686">
        <v>13</v>
      </c>
      <c r="K110" s="693">
        <v>0.8</v>
      </c>
    </row>
    <row r="111" spans="1:11" ht="14.4" customHeight="1" thickBot="1" x14ac:dyDescent="0.35">
      <c r="A111" s="702" t="s">
        <v>426</v>
      </c>
      <c r="B111" s="680">
        <v>0</v>
      </c>
      <c r="C111" s="680">
        <v>59.2</v>
      </c>
      <c r="D111" s="681">
        <v>59.2</v>
      </c>
      <c r="E111" s="690" t="s">
        <v>323</v>
      </c>
      <c r="F111" s="680">
        <v>60</v>
      </c>
      <c r="G111" s="681">
        <v>35</v>
      </c>
      <c r="H111" s="683">
        <v>0</v>
      </c>
      <c r="I111" s="680">
        <v>48</v>
      </c>
      <c r="J111" s="681">
        <v>13</v>
      </c>
      <c r="K111" s="684">
        <v>0.8</v>
      </c>
    </row>
    <row r="112" spans="1:11" ht="14.4" customHeight="1" thickBot="1" x14ac:dyDescent="0.35">
      <c r="A112" s="701" t="s">
        <v>427</v>
      </c>
      <c r="B112" s="685">
        <v>50.000004513973998</v>
      </c>
      <c r="C112" s="685">
        <v>13.859</v>
      </c>
      <c r="D112" s="686">
        <v>-36.141004513974003</v>
      </c>
      <c r="E112" s="692">
        <v>0.277179974976</v>
      </c>
      <c r="F112" s="685">
        <v>53</v>
      </c>
      <c r="G112" s="686">
        <v>30.916666666666</v>
      </c>
      <c r="H112" s="688">
        <v>2.0619999999999998</v>
      </c>
      <c r="I112" s="685">
        <v>19.849</v>
      </c>
      <c r="J112" s="686">
        <v>-11.067666666666</v>
      </c>
      <c r="K112" s="693">
        <v>0.37450943396199998</v>
      </c>
    </row>
    <row r="113" spans="1:11" ht="14.4" customHeight="1" thickBot="1" x14ac:dyDescent="0.35">
      <c r="A113" s="702" t="s">
        <v>428</v>
      </c>
      <c r="B113" s="680">
        <v>50.000004513973998</v>
      </c>
      <c r="C113" s="680">
        <v>13.859</v>
      </c>
      <c r="D113" s="681">
        <v>-36.141004513974003</v>
      </c>
      <c r="E113" s="682">
        <v>0.277179974976</v>
      </c>
      <c r="F113" s="680">
        <v>53</v>
      </c>
      <c r="G113" s="681">
        <v>30.916666666666</v>
      </c>
      <c r="H113" s="683">
        <v>2.0619999999999998</v>
      </c>
      <c r="I113" s="680">
        <v>19.849</v>
      </c>
      <c r="J113" s="681">
        <v>-11.067666666666</v>
      </c>
      <c r="K113" s="684">
        <v>0.37450943396199998</v>
      </c>
    </row>
    <row r="114" spans="1:11" ht="14.4" customHeight="1" thickBot="1" x14ac:dyDescent="0.35">
      <c r="A114" s="704" t="s">
        <v>429</v>
      </c>
      <c r="B114" s="680">
        <v>0</v>
      </c>
      <c r="C114" s="680">
        <v>0</v>
      </c>
      <c r="D114" s="681">
        <v>0</v>
      </c>
      <c r="E114" s="682">
        <v>1</v>
      </c>
      <c r="F114" s="680">
        <v>0</v>
      </c>
      <c r="G114" s="681">
        <v>0</v>
      </c>
      <c r="H114" s="683">
        <v>20</v>
      </c>
      <c r="I114" s="680">
        <v>20</v>
      </c>
      <c r="J114" s="681">
        <v>20</v>
      </c>
      <c r="K114" s="691" t="s">
        <v>345</v>
      </c>
    </row>
    <row r="115" spans="1:11" ht="14.4" customHeight="1" thickBot="1" x14ac:dyDescent="0.35">
      <c r="A115" s="702" t="s">
        <v>430</v>
      </c>
      <c r="B115" s="680">
        <v>0</v>
      </c>
      <c r="C115" s="680">
        <v>0</v>
      </c>
      <c r="D115" s="681">
        <v>0</v>
      </c>
      <c r="E115" s="682">
        <v>1</v>
      </c>
      <c r="F115" s="680">
        <v>0</v>
      </c>
      <c r="G115" s="681">
        <v>0</v>
      </c>
      <c r="H115" s="683">
        <v>20</v>
      </c>
      <c r="I115" s="680">
        <v>20</v>
      </c>
      <c r="J115" s="681">
        <v>20</v>
      </c>
      <c r="K115" s="691" t="s">
        <v>345</v>
      </c>
    </row>
    <row r="116" spans="1:11" ht="14.4" customHeight="1" thickBot="1" x14ac:dyDescent="0.35">
      <c r="A116" s="700" t="s">
        <v>431</v>
      </c>
      <c r="B116" s="680">
        <v>6018.0005433019896</v>
      </c>
      <c r="C116" s="680">
        <v>6576.4780099999998</v>
      </c>
      <c r="D116" s="681">
        <v>558.47746669800995</v>
      </c>
      <c r="E116" s="682">
        <v>1.092801165882</v>
      </c>
      <c r="F116" s="680">
        <v>6487.99999999999</v>
      </c>
      <c r="G116" s="681">
        <v>3784.6666666666601</v>
      </c>
      <c r="H116" s="683">
        <v>784.80260999999996</v>
      </c>
      <c r="I116" s="680">
        <v>4210.9631300000001</v>
      </c>
      <c r="J116" s="681">
        <v>426.29646333333898</v>
      </c>
      <c r="K116" s="684">
        <v>0.64903870684300002</v>
      </c>
    </row>
    <row r="117" spans="1:11" ht="14.4" customHeight="1" thickBot="1" x14ac:dyDescent="0.35">
      <c r="A117" s="701" t="s">
        <v>432</v>
      </c>
      <c r="B117" s="685">
        <v>1593.0001438152301</v>
      </c>
      <c r="C117" s="685">
        <v>1745.13102</v>
      </c>
      <c r="D117" s="686">
        <v>152.130876184768</v>
      </c>
      <c r="E117" s="692">
        <v>1.0954995997800001</v>
      </c>
      <c r="F117" s="685">
        <v>1716.99999999999</v>
      </c>
      <c r="G117" s="686">
        <v>1001.58333333333</v>
      </c>
      <c r="H117" s="688">
        <v>207.74037000000001</v>
      </c>
      <c r="I117" s="685">
        <v>1114.66516</v>
      </c>
      <c r="J117" s="686">
        <v>113.08182666667101</v>
      </c>
      <c r="K117" s="693">
        <v>0.64919345369799997</v>
      </c>
    </row>
    <row r="118" spans="1:11" ht="14.4" customHeight="1" thickBot="1" x14ac:dyDescent="0.35">
      <c r="A118" s="702" t="s">
        <v>433</v>
      </c>
      <c r="B118" s="680">
        <v>1593.0001438152301</v>
      </c>
      <c r="C118" s="680">
        <v>1745.13102</v>
      </c>
      <c r="D118" s="681">
        <v>152.130876184768</v>
      </c>
      <c r="E118" s="682">
        <v>1.0954995997800001</v>
      </c>
      <c r="F118" s="680">
        <v>1716.99999999999</v>
      </c>
      <c r="G118" s="681">
        <v>1001.58333333333</v>
      </c>
      <c r="H118" s="683">
        <v>207.74037000000001</v>
      </c>
      <c r="I118" s="680">
        <v>1114.66516</v>
      </c>
      <c r="J118" s="681">
        <v>113.08182666667101</v>
      </c>
      <c r="K118" s="684">
        <v>0.64919345369799997</v>
      </c>
    </row>
    <row r="119" spans="1:11" ht="14.4" customHeight="1" thickBot="1" x14ac:dyDescent="0.35">
      <c r="A119" s="701" t="s">
        <v>434</v>
      </c>
      <c r="B119" s="685">
        <v>4425.0003994867602</v>
      </c>
      <c r="C119" s="685">
        <v>4831.34699</v>
      </c>
      <c r="D119" s="686">
        <v>406.34659051324297</v>
      </c>
      <c r="E119" s="692">
        <v>1.091829729678</v>
      </c>
      <c r="F119" s="685">
        <v>4771</v>
      </c>
      <c r="G119" s="686">
        <v>2783.0833333333298</v>
      </c>
      <c r="H119" s="688">
        <v>577.06223999999997</v>
      </c>
      <c r="I119" s="685">
        <v>3096.2979700000001</v>
      </c>
      <c r="J119" s="686">
        <v>313.21463666666801</v>
      </c>
      <c r="K119" s="693">
        <v>0.648983016139</v>
      </c>
    </row>
    <row r="120" spans="1:11" ht="14.4" customHeight="1" thickBot="1" x14ac:dyDescent="0.35">
      <c r="A120" s="702" t="s">
        <v>435</v>
      </c>
      <c r="B120" s="680">
        <v>4425.0003994867602</v>
      </c>
      <c r="C120" s="680">
        <v>4831.34699</v>
      </c>
      <c r="D120" s="681">
        <v>406.34659051324297</v>
      </c>
      <c r="E120" s="682">
        <v>1.091829729678</v>
      </c>
      <c r="F120" s="680">
        <v>4771</v>
      </c>
      <c r="G120" s="681">
        <v>2783.0833333333298</v>
      </c>
      <c r="H120" s="683">
        <v>577.06223999999997</v>
      </c>
      <c r="I120" s="680">
        <v>3096.2979700000001</v>
      </c>
      <c r="J120" s="681">
        <v>313.21463666666801</v>
      </c>
      <c r="K120" s="684">
        <v>0.648983016139</v>
      </c>
    </row>
    <row r="121" spans="1:11" ht="14.4" customHeight="1" thickBot="1" x14ac:dyDescent="0.35">
      <c r="A121" s="700" t="s">
        <v>436</v>
      </c>
      <c r="B121" s="680">
        <v>266.000024014345</v>
      </c>
      <c r="C121" s="680">
        <v>291.07209</v>
      </c>
      <c r="D121" s="681">
        <v>25.072065985654</v>
      </c>
      <c r="E121" s="682">
        <v>1.094255878654</v>
      </c>
      <c r="F121" s="680">
        <v>382</v>
      </c>
      <c r="G121" s="681">
        <v>222.833333333334</v>
      </c>
      <c r="H121" s="683">
        <v>45.804349999999999</v>
      </c>
      <c r="I121" s="680">
        <v>247.70236</v>
      </c>
      <c r="J121" s="681">
        <v>24.869026666665999</v>
      </c>
      <c r="K121" s="684">
        <v>0.64843549738200001</v>
      </c>
    </row>
    <row r="122" spans="1:11" ht="14.4" customHeight="1" thickBot="1" x14ac:dyDescent="0.35">
      <c r="A122" s="701" t="s">
        <v>437</v>
      </c>
      <c r="B122" s="685">
        <v>266.000024014345</v>
      </c>
      <c r="C122" s="685">
        <v>291.07209</v>
      </c>
      <c r="D122" s="686">
        <v>25.072065985654</v>
      </c>
      <c r="E122" s="692">
        <v>1.094255878654</v>
      </c>
      <c r="F122" s="685">
        <v>382</v>
      </c>
      <c r="G122" s="686">
        <v>222.833333333334</v>
      </c>
      <c r="H122" s="688">
        <v>45.804349999999999</v>
      </c>
      <c r="I122" s="685">
        <v>247.70236</v>
      </c>
      <c r="J122" s="686">
        <v>24.869026666665999</v>
      </c>
      <c r="K122" s="693">
        <v>0.64843549738200001</v>
      </c>
    </row>
    <row r="123" spans="1:11" ht="14.4" customHeight="1" thickBot="1" x14ac:dyDescent="0.35">
      <c r="A123" s="702" t="s">
        <v>438</v>
      </c>
      <c r="B123" s="680">
        <v>266.000024014345</v>
      </c>
      <c r="C123" s="680">
        <v>291.07209</v>
      </c>
      <c r="D123" s="681">
        <v>25.072065985654</v>
      </c>
      <c r="E123" s="682">
        <v>1.094255878654</v>
      </c>
      <c r="F123" s="680">
        <v>382</v>
      </c>
      <c r="G123" s="681">
        <v>222.833333333334</v>
      </c>
      <c r="H123" s="683">
        <v>45.804349999999999</v>
      </c>
      <c r="I123" s="680">
        <v>247.70236</v>
      </c>
      <c r="J123" s="681">
        <v>24.869026666665999</v>
      </c>
      <c r="K123" s="684">
        <v>0.64843549738200001</v>
      </c>
    </row>
    <row r="124" spans="1:11" ht="14.4" customHeight="1" thickBot="1" x14ac:dyDescent="0.35">
      <c r="A124" s="699" t="s">
        <v>439</v>
      </c>
      <c r="B124" s="680">
        <v>0</v>
      </c>
      <c r="C124" s="680">
        <v>19.933420000000002</v>
      </c>
      <c r="D124" s="681">
        <v>19.933420000000002</v>
      </c>
      <c r="E124" s="690" t="s">
        <v>323</v>
      </c>
      <c r="F124" s="680">
        <v>0</v>
      </c>
      <c r="G124" s="681">
        <v>0</v>
      </c>
      <c r="H124" s="683">
        <v>1.25</v>
      </c>
      <c r="I124" s="680">
        <v>28.73217</v>
      </c>
      <c r="J124" s="681">
        <v>28.73217</v>
      </c>
      <c r="K124" s="691" t="s">
        <v>323</v>
      </c>
    </row>
    <row r="125" spans="1:11" ht="14.4" customHeight="1" thickBot="1" x14ac:dyDescent="0.35">
      <c r="A125" s="700" t="s">
        <v>440</v>
      </c>
      <c r="B125" s="680">
        <v>0</v>
      </c>
      <c r="C125" s="680">
        <v>19.933420000000002</v>
      </c>
      <c r="D125" s="681">
        <v>19.933420000000002</v>
      </c>
      <c r="E125" s="690" t="s">
        <v>323</v>
      </c>
      <c r="F125" s="680">
        <v>0</v>
      </c>
      <c r="G125" s="681">
        <v>0</v>
      </c>
      <c r="H125" s="683">
        <v>1.25</v>
      </c>
      <c r="I125" s="680">
        <v>28.73217</v>
      </c>
      <c r="J125" s="681">
        <v>28.73217</v>
      </c>
      <c r="K125" s="691" t="s">
        <v>323</v>
      </c>
    </row>
    <row r="126" spans="1:11" ht="14.4" customHeight="1" thickBot="1" x14ac:dyDescent="0.35">
      <c r="A126" s="701" t="s">
        <v>441</v>
      </c>
      <c r="B126" s="685">
        <v>0</v>
      </c>
      <c r="C126" s="685">
        <v>16.28342</v>
      </c>
      <c r="D126" s="686">
        <v>16.28342</v>
      </c>
      <c r="E126" s="687" t="s">
        <v>323</v>
      </c>
      <c r="F126" s="685">
        <v>0</v>
      </c>
      <c r="G126" s="686">
        <v>0</v>
      </c>
      <c r="H126" s="688">
        <v>1.25</v>
      </c>
      <c r="I126" s="685">
        <v>22.949369999999998</v>
      </c>
      <c r="J126" s="686">
        <v>22.949369999999998</v>
      </c>
      <c r="K126" s="689" t="s">
        <v>323</v>
      </c>
    </row>
    <row r="127" spans="1:11" ht="14.4" customHeight="1" thickBot="1" x14ac:dyDescent="0.35">
      <c r="A127" s="702" t="s">
        <v>442</v>
      </c>
      <c r="B127" s="680">
        <v>0</v>
      </c>
      <c r="C127" s="680">
        <v>3.32342</v>
      </c>
      <c r="D127" s="681">
        <v>3.32342</v>
      </c>
      <c r="E127" s="690" t="s">
        <v>323</v>
      </c>
      <c r="F127" s="680">
        <v>0</v>
      </c>
      <c r="G127" s="681">
        <v>0</v>
      </c>
      <c r="H127" s="683">
        <v>0</v>
      </c>
      <c r="I127" s="680">
        <v>0.71936999999999995</v>
      </c>
      <c r="J127" s="681">
        <v>0.71936999999999995</v>
      </c>
      <c r="K127" s="691" t="s">
        <v>323</v>
      </c>
    </row>
    <row r="128" spans="1:11" ht="14.4" customHeight="1" thickBot="1" x14ac:dyDescent="0.35">
      <c r="A128" s="702" t="s">
        <v>443</v>
      </c>
      <c r="B128" s="680">
        <v>0</v>
      </c>
      <c r="C128" s="680">
        <v>0</v>
      </c>
      <c r="D128" s="681">
        <v>0</v>
      </c>
      <c r="E128" s="690" t="s">
        <v>323</v>
      </c>
      <c r="F128" s="680">
        <v>0</v>
      </c>
      <c r="G128" s="681">
        <v>0</v>
      </c>
      <c r="H128" s="683">
        <v>0</v>
      </c>
      <c r="I128" s="680">
        <v>4.3</v>
      </c>
      <c r="J128" s="681">
        <v>4.3</v>
      </c>
      <c r="K128" s="691" t="s">
        <v>345</v>
      </c>
    </row>
    <row r="129" spans="1:11" ht="14.4" customHeight="1" thickBot="1" x14ac:dyDescent="0.35">
      <c r="A129" s="702" t="s">
        <v>444</v>
      </c>
      <c r="B129" s="680">
        <v>0</v>
      </c>
      <c r="C129" s="680">
        <v>12.85</v>
      </c>
      <c r="D129" s="681">
        <v>12.85</v>
      </c>
      <c r="E129" s="690" t="s">
        <v>323</v>
      </c>
      <c r="F129" s="680">
        <v>0</v>
      </c>
      <c r="G129" s="681">
        <v>0</v>
      </c>
      <c r="H129" s="683">
        <v>1.25</v>
      </c>
      <c r="I129" s="680">
        <v>17.93</v>
      </c>
      <c r="J129" s="681">
        <v>17.93</v>
      </c>
      <c r="K129" s="691" t="s">
        <v>323</v>
      </c>
    </row>
    <row r="130" spans="1:11" ht="14.4" customHeight="1" thickBot="1" x14ac:dyDescent="0.35">
      <c r="A130" s="702" t="s">
        <v>445</v>
      </c>
      <c r="B130" s="680">
        <v>0</v>
      </c>
      <c r="C130" s="680">
        <v>0.11</v>
      </c>
      <c r="D130" s="681">
        <v>0.11</v>
      </c>
      <c r="E130" s="690" t="s">
        <v>323</v>
      </c>
      <c r="F130" s="680">
        <v>0</v>
      </c>
      <c r="G130" s="681">
        <v>0</v>
      </c>
      <c r="H130" s="683">
        <v>0</v>
      </c>
      <c r="I130" s="680">
        <v>0</v>
      </c>
      <c r="J130" s="681">
        <v>0</v>
      </c>
      <c r="K130" s="691" t="s">
        <v>323</v>
      </c>
    </row>
    <row r="131" spans="1:11" ht="14.4" customHeight="1" thickBot="1" x14ac:dyDescent="0.35">
      <c r="A131" s="704" t="s">
        <v>446</v>
      </c>
      <c r="B131" s="680">
        <v>0</v>
      </c>
      <c r="C131" s="680">
        <v>0.45</v>
      </c>
      <c r="D131" s="681">
        <v>0.45</v>
      </c>
      <c r="E131" s="690" t="s">
        <v>323</v>
      </c>
      <c r="F131" s="680">
        <v>0</v>
      </c>
      <c r="G131" s="681">
        <v>0</v>
      </c>
      <c r="H131" s="683">
        <v>0</v>
      </c>
      <c r="I131" s="680">
        <v>1</v>
      </c>
      <c r="J131" s="681">
        <v>1</v>
      </c>
      <c r="K131" s="691" t="s">
        <v>323</v>
      </c>
    </row>
    <row r="132" spans="1:11" ht="14.4" customHeight="1" thickBot="1" x14ac:dyDescent="0.35">
      <c r="A132" s="702" t="s">
        <v>447</v>
      </c>
      <c r="B132" s="680">
        <v>0</v>
      </c>
      <c r="C132" s="680">
        <v>0.45</v>
      </c>
      <c r="D132" s="681">
        <v>0.45</v>
      </c>
      <c r="E132" s="690" t="s">
        <v>323</v>
      </c>
      <c r="F132" s="680">
        <v>0</v>
      </c>
      <c r="G132" s="681">
        <v>0</v>
      </c>
      <c r="H132" s="683">
        <v>0</v>
      </c>
      <c r="I132" s="680">
        <v>1</v>
      </c>
      <c r="J132" s="681">
        <v>1</v>
      </c>
      <c r="K132" s="691" t="s">
        <v>323</v>
      </c>
    </row>
    <row r="133" spans="1:11" ht="14.4" customHeight="1" thickBot="1" x14ac:dyDescent="0.35">
      <c r="A133" s="704" t="s">
        <v>448</v>
      </c>
      <c r="B133" s="680">
        <v>0</v>
      </c>
      <c r="C133" s="680">
        <v>3.2</v>
      </c>
      <c r="D133" s="681">
        <v>3.2</v>
      </c>
      <c r="E133" s="690" t="s">
        <v>323</v>
      </c>
      <c r="F133" s="680">
        <v>0</v>
      </c>
      <c r="G133" s="681">
        <v>0</v>
      </c>
      <c r="H133" s="683">
        <v>0</v>
      </c>
      <c r="I133" s="680">
        <v>1</v>
      </c>
      <c r="J133" s="681">
        <v>1</v>
      </c>
      <c r="K133" s="691" t="s">
        <v>323</v>
      </c>
    </row>
    <row r="134" spans="1:11" ht="14.4" customHeight="1" thickBot="1" x14ac:dyDescent="0.35">
      <c r="A134" s="702" t="s">
        <v>449</v>
      </c>
      <c r="B134" s="680">
        <v>0</v>
      </c>
      <c r="C134" s="680">
        <v>3.2</v>
      </c>
      <c r="D134" s="681">
        <v>3.2</v>
      </c>
      <c r="E134" s="690" t="s">
        <v>323</v>
      </c>
      <c r="F134" s="680">
        <v>0</v>
      </c>
      <c r="G134" s="681">
        <v>0</v>
      </c>
      <c r="H134" s="683">
        <v>0</v>
      </c>
      <c r="I134" s="680">
        <v>1</v>
      </c>
      <c r="J134" s="681">
        <v>1</v>
      </c>
      <c r="K134" s="691" t="s">
        <v>323</v>
      </c>
    </row>
    <row r="135" spans="1:11" ht="14.4" customHeight="1" thickBot="1" x14ac:dyDescent="0.35">
      <c r="A135" s="701" t="s">
        <v>450</v>
      </c>
      <c r="B135" s="685">
        <v>0</v>
      </c>
      <c r="C135" s="685">
        <v>0</v>
      </c>
      <c r="D135" s="686">
        <v>0</v>
      </c>
      <c r="E135" s="692">
        <v>1</v>
      </c>
      <c r="F135" s="685">
        <v>0</v>
      </c>
      <c r="G135" s="686">
        <v>0</v>
      </c>
      <c r="H135" s="688">
        <v>0</v>
      </c>
      <c r="I135" s="685">
        <v>3.7827999999999999</v>
      </c>
      <c r="J135" s="686">
        <v>3.7827999999999999</v>
      </c>
      <c r="K135" s="689" t="s">
        <v>345</v>
      </c>
    </row>
    <row r="136" spans="1:11" ht="14.4" customHeight="1" thickBot="1" x14ac:dyDescent="0.35">
      <c r="A136" s="702" t="s">
        <v>451</v>
      </c>
      <c r="B136" s="680">
        <v>0</v>
      </c>
      <c r="C136" s="680">
        <v>0</v>
      </c>
      <c r="D136" s="681">
        <v>0</v>
      </c>
      <c r="E136" s="682">
        <v>1</v>
      </c>
      <c r="F136" s="680">
        <v>0</v>
      </c>
      <c r="G136" s="681">
        <v>0</v>
      </c>
      <c r="H136" s="683">
        <v>0</v>
      </c>
      <c r="I136" s="680">
        <v>3.7827999999999999</v>
      </c>
      <c r="J136" s="681">
        <v>3.7827999999999999</v>
      </c>
      <c r="K136" s="691" t="s">
        <v>345</v>
      </c>
    </row>
    <row r="137" spans="1:11" ht="14.4" customHeight="1" thickBot="1" x14ac:dyDescent="0.35">
      <c r="A137" s="699" t="s">
        <v>452</v>
      </c>
      <c r="B137" s="680">
        <v>11570.182125772701</v>
      </c>
      <c r="C137" s="680">
        <v>11689.74389</v>
      </c>
      <c r="D137" s="681">
        <v>119.561764227268</v>
      </c>
      <c r="E137" s="682">
        <v>1.010333611254</v>
      </c>
      <c r="F137" s="680">
        <v>12427</v>
      </c>
      <c r="G137" s="681">
        <v>7249.0833333333403</v>
      </c>
      <c r="H137" s="683">
        <v>1205.93</v>
      </c>
      <c r="I137" s="680">
        <v>6980.4741800000002</v>
      </c>
      <c r="J137" s="681">
        <v>-268.60915333334202</v>
      </c>
      <c r="K137" s="684">
        <v>0.56171836967800004</v>
      </c>
    </row>
    <row r="138" spans="1:11" ht="14.4" customHeight="1" thickBot="1" x14ac:dyDescent="0.35">
      <c r="A138" s="700" t="s">
        <v>453</v>
      </c>
      <c r="B138" s="680">
        <v>11543.026655784201</v>
      </c>
      <c r="C138" s="680">
        <v>11578.63</v>
      </c>
      <c r="D138" s="681">
        <v>35.603344215821998</v>
      </c>
      <c r="E138" s="682">
        <v>1.003084402841</v>
      </c>
      <c r="F138" s="680">
        <v>12426</v>
      </c>
      <c r="G138" s="681">
        <v>7248.50000000001</v>
      </c>
      <c r="H138" s="683">
        <v>953.40099999999995</v>
      </c>
      <c r="I138" s="680">
        <v>6703.433</v>
      </c>
      <c r="J138" s="681">
        <v>-545.06700000000899</v>
      </c>
      <c r="K138" s="684">
        <v>0.53946829229000004</v>
      </c>
    </row>
    <row r="139" spans="1:11" ht="14.4" customHeight="1" thickBot="1" x14ac:dyDescent="0.35">
      <c r="A139" s="701" t="s">
        <v>454</v>
      </c>
      <c r="B139" s="685">
        <v>11543.026655784201</v>
      </c>
      <c r="C139" s="685">
        <v>11578.63</v>
      </c>
      <c r="D139" s="686">
        <v>35.603344215821998</v>
      </c>
      <c r="E139" s="692">
        <v>1.003084402841</v>
      </c>
      <c r="F139" s="685">
        <v>12426</v>
      </c>
      <c r="G139" s="686">
        <v>7248.50000000001</v>
      </c>
      <c r="H139" s="688">
        <v>953.40099999999995</v>
      </c>
      <c r="I139" s="685">
        <v>6687.85</v>
      </c>
      <c r="J139" s="686">
        <v>-560.65000000000998</v>
      </c>
      <c r="K139" s="693">
        <v>0.53821422823099996</v>
      </c>
    </row>
    <row r="140" spans="1:11" ht="14.4" customHeight="1" thickBot="1" x14ac:dyDescent="0.35">
      <c r="A140" s="702" t="s">
        <v>455</v>
      </c>
      <c r="B140" s="680">
        <v>372.00085904459098</v>
      </c>
      <c r="C140" s="680">
        <v>403.79199999999997</v>
      </c>
      <c r="D140" s="681">
        <v>31.791140955408999</v>
      </c>
      <c r="E140" s="682">
        <v>1.0854598589819999</v>
      </c>
      <c r="F140" s="680">
        <v>468.00000000000102</v>
      </c>
      <c r="G140" s="681">
        <v>273</v>
      </c>
      <c r="H140" s="683">
        <v>40.006</v>
      </c>
      <c r="I140" s="680">
        <v>278.08199999999999</v>
      </c>
      <c r="J140" s="681">
        <v>5.0819999999989998</v>
      </c>
      <c r="K140" s="684">
        <v>0.59419230769200004</v>
      </c>
    </row>
    <row r="141" spans="1:11" ht="14.4" customHeight="1" thickBot="1" x14ac:dyDescent="0.35">
      <c r="A141" s="702" t="s">
        <v>456</v>
      </c>
      <c r="B141" s="680">
        <v>2417.0055814805801</v>
      </c>
      <c r="C141" s="680">
        <v>2418.3130000000001</v>
      </c>
      <c r="D141" s="681">
        <v>1.307418519417</v>
      </c>
      <c r="E141" s="682">
        <v>1.0005409249070001</v>
      </c>
      <c r="F141" s="680">
        <v>2526</v>
      </c>
      <c r="G141" s="681">
        <v>1473.5</v>
      </c>
      <c r="H141" s="683">
        <v>182.798</v>
      </c>
      <c r="I141" s="680">
        <v>1312.8610000000001</v>
      </c>
      <c r="J141" s="681">
        <v>-160.639000000002</v>
      </c>
      <c r="K141" s="684">
        <v>0.51973911322199995</v>
      </c>
    </row>
    <row r="142" spans="1:11" ht="14.4" customHeight="1" thickBot="1" x14ac:dyDescent="0.35">
      <c r="A142" s="702" t="s">
        <v>457</v>
      </c>
      <c r="B142" s="680">
        <v>23.000053112972001</v>
      </c>
      <c r="C142" s="680">
        <v>23.076000000000001</v>
      </c>
      <c r="D142" s="681">
        <v>7.5946887027000004E-2</v>
      </c>
      <c r="E142" s="682">
        <v>1.0033020309409999</v>
      </c>
      <c r="F142" s="680">
        <v>23</v>
      </c>
      <c r="G142" s="681">
        <v>13.416666666666</v>
      </c>
      <c r="H142" s="683">
        <v>4.7850000000000001</v>
      </c>
      <c r="I142" s="680">
        <v>16.323</v>
      </c>
      <c r="J142" s="681">
        <v>2.9063333333329999</v>
      </c>
      <c r="K142" s="684">
        <v>0.70969565217300001</v>
      </c>
    </row>
    <row r="143" spans="1:11" ht="14.4" customHeight="1" thickBot="1" x14ac:dyDescent="0.35">
      <c r="A143" s="702" t="s">
        <v>458</v>
      </c>
      <c r="B143" s="680">
        <v>649.00149870951498</v>
      </c>
      <c r="C143" s="680">
        <v>651.95600000000002</v>
      </c>
      <c r="D143" s="681">
        <v>2.9545012904850001</v>
      </c>
      <c r="E143" s="682">
        <v>1.004552379765</v>
      </c>
      <c r="F143" s="680">
        <v>655.00000000000102</v>
      </c>
      <c r="G143" s="681">
        <v>382.083333333334</v>
      </c>
      <c r="H143" s="683">
        <v>54.691000000000003</v>
      </c>
      <c r="I143" s="680">
        <v>382.73700000000002</v>
      </c>
      <c r="J143" s="681">
        <v>0.65366666666600004</v>
      </c>
      <c r="K143" s="684">
        <v>0.58433129770900005</v>
      </c>
    </row>
    <row r="144" spans="1:11" ht="14.4" customHeight="1" thickBot="1" x14ac:dyDescent="0.35">
      <c r="A144" s="702" t="s">
        <v>459</v>
      </c>
      <c r="B144" s="680">
        <v>8082.01866343652</v>
      </c>
      <c r="C144" s="680">
        <v>8081.4930000000004</v>
      </c>
      <c r="D144" s="681">
        <v>-0.52566343651699998</v>
      </c>
      <c r="E144" s="682">
        <v>0.99993495889299999</v>
      </c>
      <c r="F144" s="680">
        <v>8754.0000000000091</v>
      </c>
      <c r="G144" s="681">
        <v>5106.50000000001</v>
      </c>
      <c r="H144" s="683">
        <v>671.12099999999998</v>
      </c>
      <c r="I144" s="680">
        <v>4697.8469999999998</v>
      </c>
      <c r="J144" s="681">
        <v>-408.65300000000701</v>
      </c>
      <c r="K144" s="684">
        <v>0.53665147361200005</v>
      </c>
    </row>
    <row r="145" spans="1:11" ht="14.4" customHeight="1" thickBot="1" x14ac:dyDescent="0.35">
      <c r="A145" s="701" t="s">
        <v>460</v>
      </c>
      <c r="B145" s="685">
        <v>0</v>
      </c>
      <c r="C145" s="685">
        <v>0</v>
      </c>
      <c r="D145" s="686">
        <v>0</v>
      </c>
      <c r="E145" s="687" t="s">
        <v>323</v>
      </c>
      <c r="F145" s="685">
        <v>0</v>
      </c>
      <c r="G145" s="686">
        <v>0</v>
      </c>
      <c r="H145" s="688">
        <v>0</v>
      </c>
      <c r="I145" s="685">
        <v>15.583</v>
      </c>
      <c r="J145" s="686">
        <v>15.583</v>
      </c>
      <c r="K145" s="689" t="s">
        <v>345</v>
      </c>
    </row>
    <row r="146" spans="1:11" ht="14.4" customHeight="1" thickBot="1" x14ac:dyDescent="0.35">
      <c r="A146" s="702" t="s">
        <v>461</v>
      </c>
      <c r="B146" s="680">
        <v>0</v>
      </c>
      <c r="C146" s="680">
        <v>0</v>
      </c>
      <c r="D146" s="681">
        <v>0</v>
      </c>
      <c r="E146" s="690" t="s">
        <v>323</v>
      </c>
      <c r="F146" s="680">
        <v>0</v>
      </c>
      <c r="G146" s="681">
        <v>0</v>
      </c>
      <c r="H146" s="683">
        <v>0</v>
      </c>
      <c r="I146" s="680">
        <v>15.583</v>
      </c>
      <c r="J146" s="681">
        <v>15.583</v>
      </c>
      <c r="K146" s="691" t="s">
        <v>345</v>
      </c>
    </row>
    <row r="147" spans="1:11" ht="14.4" customHeight="1" thickBot="1" x14ac:dyDescent="0.35">
      <c r="A147" s="700" t="s">
        <v>462</v>
      </c>
      <c r="B147" s="680">
        <v>27.155469988553001</v>
      </c>
      <c r="C147" s="680">
        <v>111.11389</v>
      </c>
      <c r="D147" s="681">
        <v>83.958420011445995</v>
      </c>
      <c r="E147" s="682">
        <v>4.0917682532040001</v>
      </c>
      <c r="F147" s="680">
        <v>1</v>
      </c>
      <c r="G147" s="681">
        <v>0.58333333333299997</v>
      </c>
      <c r="H147" s="683">
        <v>252.529</v>
      </c>
      <c r="I147" s="680">
        <v>277.04118</v>
      </c>
      <c r="J147" s="681">
        <v>276.45784666666702</v>
      </c>
      <c r="K147" s="684">
        <v>0</v>
      </c>
    </row>
    <row r="148" spans="1:11" ht="14.4" customHeight="1" thickBot="1" x14ac:dyDescent="0.35">
      <c r="A148" s="701" t="s">
        <v>463</v>
      </c>
      <c r="B148" s="685">
        <v>0</v>
      </c>
      <c r="C148" s="685">
        <v>85.528999999999996</v>
      </c>
      <c r="D148" s="686">
        <v>85.528999999999996</v>
      </c>
      <c r="E148" s="687" t="s">
        <v>345</v>
      </c>
      <c r="F148" s="685">
        <v>1</v>
      </c>
      <c r="G148" s="686">
        <v>0.58333333333299997</v>
      </c>
      <c r="H148" s="688">
        <v>0</v>
      </c>
      <c r="I148" s="685">
        <v>0</v>
      </c>
      <c r="J148" s="686">
        <v>-0.58333333333299997</v>
      </c>
      <c r="K148" s="693">
        <v>0</v>
      </c>
    </row>
    <row r="149" spans="1:11" ht="14.4" customHeight="1" thickBot="1" x14ac:dyDescent="0.35">
      <c r="A149" s="702" t="s">
        <v>464</v>
      </c>
      <c r="B149" s="680">
        <v>0</v>
      </c>
      <c r="C149" s="680">
        <v>85.528999999999996</v>
      </c>
      <c r="D149" s="681">
        <v>85.528999999999996</v>
      </c>
      <c r="E149" s="690" t="s">
        <v>345</v>
      </c>
      <c r="F149" s="680">
        <v>1</v>
      </c>
      <c r="G149" s="681">
        <v>0.58333333333299997</v>
      </c>
      <c r="H149" s="683">
        <v>0</v>
      </c>
      <c r="I149" s="680">
        <v>0</v>
      </c>
      <c r="J149" s="681">
        <v>-0.58333333333299997</v>
      </c>
      <c r="K149" s="684">
        <v>0</v>
      </c>
    </row>
    <row r="150" spans="1:11" ht="14.4" customHeight="1" thickBot="1" x14ac:dyDescent="0.35">
      <c r="A150" s="701" t="s">
        <v>465</v>
      </c>
      <c r="B150" s="685">
        <v>0</v>
      </c>
      <c r="C150" s="685">
        <v>14.225009999999999</v>
      </c>
      <c r="D150" s="686">
        <v>14.225009999999999</v>
      </c>
      <c r="E150" s="687" t="s">
        <v>345</v>
      </c>
      <c r="F150" s="685">
        <v>0</v>
      </c>
      <c r="G150" s="686">
        <v>0</v>
      </c>
      <c r="H150" s="688">
        <v>4.9850000000000003</v>
      </c>
      <c r="I150" s="685">
        <v>19.454180000000001</v>
      </c>
      <c r="J150" s="686">
        <v>19.454180000000001</v>
      </c>
      <c r="K150" s="689" t="s">
        <v>323</v>
      </c>
    </row>
    <row r="151" spans="1:11" ht="14.4" customHeight="1" thickBot="1" x14ac:dyDescent="0.35">
      <c r="A151" s="702" t="s">
        <v>466</v>
      </c>
      <c r="B151" s="680">
        <v>0</v>
      </c>
      <c r="C151" s="680">
        <v>14.225009999999999</v>
      </c>
      <c r="D151" s="681">
        <v>14.225009999999999</v>
      </c>
      <c r="E151" s="690" t="s">
        <v>345</v>
      </c>
      <c r="F151" s="680">
        <v>0</v>
      </c>
      <c r="G151" s="681">
        <v>0</v>
      </c>
      <c r="H151" s="683">
        <v>0</v>
      </c>
      <c r="I151" s="680">
        <v>0</v>
      </c>
      <c r="J151" s="681">
        <v>0</v>
      </c>
      <c r="K151" s="691" t="s">
        <v>323</v>
      </c>
    </row>
    <row r="152" spans="1:11" ht="14.4" customHeight="1" thickBot="1" x14ac:dyDescent="0.35">
      <c r="A152" s="702" t="s">
        <v>467</v>
      </c>
      <c r="B152" s="680">
        <v>0</v>
      </c>
      <c r="C152" s="680">
        <v>0</v>
      </c>
      <c r="D152" s="681">
        <v>0</v>
      </c>
      <c r="E152" s="682">
        <v>1</v>
      </c>
      <c r="F152" s="680">
        <v>0</v>
      </c>
      <c r="G152" s="681">
        <v>0</v>
      </c>
      <c r="H152" s="683">
        <v>4.9850000000000003</v>
      </c>
      <c r="I152" s="680">
        <v>4.9850000000000003</v>
      </c>
      <c r="J152" s="681">
        <v>4.9850000000000003</v>
      </c>
      <c r="K152" s="691" t="s">
        <v>345</v>
      </c>
    </row>
    <row r="153" spans="1:11" ht="14.4" customHeight="1" thickBot="1" x14ac:dyDescent="0.35">
      <c r="A153" s="702" t="s">
        <v>468</v>
      </c>
      <c r="B153" s="680">
        <v>0</v>
      </c>
      <c r="C153" s="680">
        <v>0</v>
      </c>
      <c r="D153" s="681">
        <v>0</v>
      </c>
      <c r="E153" s="682">
        <v>1</v>
      </c>
      <c r="F153" s="680">
        <v>0</v>
      </c>
      <c r="G153" s="681">
        <v>0</v>
      </c>
      <c r="H153" s="683">
        <v>0</v>
      </c>
      <c r="I153" s="680">
        <v>14.46918</v>
      </c>
      <c r="J153" s="681">
        <v>14.46918</v>
      </c>
      <c r="K153" s="691" t="s">
        <v>345</v>
      </c>
    </row>
    <row r="154" spans="1:11" ht="14.4" customHeight="1" thickBot="1" x14ac:dyDescent="0.35">
      <c r="A154" s="701" t="s">
        <v>469</v>
      </c>
      <c r="B154" s="685">
        <v>27.155469988553001</v>
      </c>
      <c r="C154" s="685">
        <v>4.5617000000000001</v>
      </c>
      <c r="D154" s="686">
        <v>-22.593769988552999</v>
      </c>
      <c r="E154" s="692">
        <v>0.16798457187099999</v>
      </c>
      <c r="F154" s="685">
        <v>0</v>
      </c>
      <c r="G154" s="686">
        <v>0</v>
      </c>
      <c r="H154" s="688">
        <v>0</v>
      </c>
      <c r="I154" s="685">
        <v>0</v>
      </c>
      <c r="J154" s="686">
        <v>0</v>
      </c>
      <c r="K154" s="689" t="s">
        <v>323</v>
      </c>
    </row>
    <row r="155" spans="1:11" ht="14.4" customHeight="1" thickBot="1" x14ac:dyDescent="0.35">
      <c r="A155" s="702" t="s">
        <v>470</v>
      </c>
      <c r="B155" s="680">
        <v>27.155469988553001</v>
      </c>
      <c r="C155" s="680">
        <v>4.5617000000000001</v>
      </c>
      <c r="D155" s="681">
        <v>-22.593769988552999</v>
      </c>
      <c r="E155" s="682">
        <v>0.16798457187099999</v>
      </c>
      <c r="F155" s="680">
        <v>0</v>
      </c>
      <c r="G155" s="681">
        <v>0</v>
      </c>
      <c r="H155" s="683">
        <v>0</v>
      </c>
      <c r="I155" s="680">
        <v>0</v>
      </c>
      <c r="J155" s="681">
        <v>0</v>
      </c>
      <c r="K155" s="691" t="s">
        <v>323</v>
      </c>
    </row>
    <row r="156" spans="1:11" ht="14.4" customHeight="1" thickBot="1" x14ac:dyDescent="0.35">
      <c r="A156" s="701" t="s">
        <v>471</v>
      </c>
      <c r="B156" s="685">
        <v>0</v>
      </c>
      <c r="C156" s="685">
        <v>6.7981800000000003</v>
      </c>
      <c r="D156" s="686">
        <v>6.7981800000000003</v>
      </c>
      <c r="E156" s="687" t="s">
        <v>323</v>
      </c>
      <c r="F156" s="685">
        <v>0</v>
      </c>
      <c r="G156" s="686">
        <v>0</v>
      </c>
      <c r="H156" s="688">
        <v>247.54400000000001</v>
      </c>
      <c r="I156" s="685">
        <v>257.58699999999999</v>
      </c>
      <c r="J156" s="686">
        <v>257.58699999999999</v>
      </c>
      <c r="K156" s="689" t="s">
        <v>323</v>
      </c>
    </row>
    <row r="157" spans="1:11" ht="14.4" customHeight="1" thickBot="1" x14ac:dyDescent="0.35">
      <c r="A157" s="702" t="s">
        <v>472</v>
      </c>
      <c r="B157" s="680">
        <v>0</v>
      </c>
      <c r="C157" s="680">
        <v>6.7981800000000003</v>
      </c>
      <c r="D157" s="681">
        <v>6.7981800000000003</v>
      </c>
      <c r="E157" s="690" t="s">
        <v>323</v>
      </c>
      <c r="F157" s="680">
        <v>0</v>
      </c>
      <c r="G157" s="681">
        <v>0</v>
      </c>
      <c r="H157" s="683">
        <v>247.54400000000001</v>
      </c>
      <c r="I157" s="680">
        <v>257.58699999999999</v>
      </c>
      <c r="J157" s="681">
        <v>257.58699999999999</v>
      </c>
      <c r="K157" s="691" t="s">
        <v>323</v>
      </c>
    </row>
    <row r="158" spans="1:11" ht="14.4" customHeight="1" thickBot="1" x14ac:dyDescent="0.35">
      <c r="A158" s="699" t="s">
        <v>473</v>
      </c>
      <c r="B158" s="680">
        <v>0</v>
      </c>
      <c r="C158" s="680">
        <v>0.69599999999999995</v>
      </c>
      <c r="D158" s="681">
        <v>0.69599999999999995</v>
      </c>
      <c r="E158" s="690" t="s">
        <v>323</v>
      </c>
      <c r="F158" s="680">
        <v>0</v>
      </c>
      <c r="G158" s="681">
        <v>0</v>
      </c>
      <c r="H158" s="683">
        <v>0</v>
      </c>
      <c r="I158" s="680">
        <v>0.66737999999999997</v>
      </c>
      <c r="J158" s="681">
        <v>0.66737999999999997</v>
      </c>
      <c r="K158" s="691" t="s">
        <v>323</v>
      </c>
    </row>
    <row r="159" spans="1:11" ht="14.4" customHeight="1" thickBot="1" x14ac:dyDescent="0.35">
      <c r="A159" s="700" t="s">
        <v>474</v>
      </c>
      <c r="B159" s="680">
        <v>0</v>
      </c>
      <c r="C159" s="680">
        <v>0.69599999999999995</v>
      </c>
      <c r="D159" s="681">
        <v>0.69599999999999995</v>
      </c>
      <c r="E159" s="690" t="s">
        <v>323</v>
      </c>
      <c r="F159" s="680">
        <v>0</v>
      </c>
      <c r="G159" s="681">
        <v>0</v>
      </c>
      <c r="H159" s="683">
        <v>0</v>
      </c>
      <c r="I159" s="680">
        <v>0.66737999999999997</v>
      </c>
      <c r="J159" s="681">
        <v>0.66737999999999997</v>
      </c>
      <c r="K159" s="691" t="s">
        <v>323</v>
      </c>
    </row>
    <row r="160" spans="1:11" ht="14.4" customHeight="1" thickBot="1" x14ac:dyDescent="0.35">
      <c r="A160" s="701" t="s">
        <v>475</v>
      </c>
      <c r="B160" s="685">
        <v>0</v>
      </c>
      <c r="C160" s="685">
        <v>0.69599999999999995</v>
      </c>
      <c r="D160" s="686">
        <v>0.69599999999999995</v>
      </c>
      <c r="E160" s="687" t="s">
        <v>323</v>
      </c>
      <c r="F160" s="685">
        <v>0</v>
      </c>
      <c r="G160" s="686">
        <v>0</v>
      </c>
      <c r="H160" s="688">
        <v>0</v>
      </c>
      <c r="I160" s="685">
        <v>0.66737999999999997</v>
      </c>
      <c r="J160" s="686">
        <v>0.66737999999999997</v>
      </c>
      <c r="K160" s="689" t="s">
        <v>323</v>
      </c>
    </row>
    <row r="161" spans="1:11" ht="14.4" customHeight="1" thickBot="1" x14ac:dyDescent="0.35">
      <c r="A161" s="702" t="s">
        <v>476</v>
      </c>
      <c r="B161" s="680">
        <v>0</v>
      </c>
      <c r="C161" s="680">
        <v>0.69599999999999995</v>
      </c>
      <c r="D161" s="681">
        <v>0.69599999999999995</v>
      </c>
      <c r="E161" s="690" t="s">
        <v>323</v>
      </c>
      <c r="F161" s="680">
        <v>0</v>
      </c>
      <c r="G161" s="681">
        <v>0</v>
      </c>
      <c r="H161" s="683">
        <v>0</v>
      </c>
      <c r="I161" s="680">
        <v>0.66737999999999997</v>
      </c>
      <c r="J161" s="681">
        <v>0.66737999999999997</v>
      </c>
      <c r="K161" s="691" t="s">
        <v>323</v>
      </c>
    </row>
    <row r="162" spans="1:11" ht="14.4" customHeight="1" thickBot="1" x14ac:dyDescent="0.35">
      <c r="A162" s="698" t="s">
        <v>477</v>
      </c>
      <c r="B162" s="680">
        <v>153023.28827073</v>
      </c>
      <c r="C162" s="680">
        <v>143414.19691</v>
      </c>
      <c r="D162" s="681">
        <v>-9609.0913607296807</v>
      </c>
      <c r="E162" s="682">
        <v>0.93720503938099997</v>
      </c>
      <c r="F162" s="680">
        <v>160420.39160985799</v>
      </c>
      <c r="G162" s="681">
        <v>93578.561772417204</v>
      </c>
      <c r="H162" s="683">
        <v>10220.67354</v>
      </c>
      <c r="I162" s="680">
        <v>85983.034880000007</v>
      </c>
      <c r="J162" s="681">
        <v>-7595.5268924172397</v>
      </c>
      <c r="K162" s="684">
        <v>0.53598569369600002</v>
      </c>
    </row>
    <row r="163" spans="1:11" ht="14.4" customHeight="1" thickBot="1" x14ac:dyDescent="0.35">
      <c r="A163" s="699" t="s">
        <v>478</v>
      </c>
      <c r="B163" s="680">
        <v>152952.916717257</v>
      </c>
      <c r="C163" s="680">
        <v>143411.41222999999</v>
      </c>
      <c r="D163" s="681">
        <v>-9541.5044872571598</v>
      </c>
      <c r="E163" s="682">
        <v>0.93761802852700005</v>
      </c>
      <c r="F163" s="680">
        <v>160417.82351284401</v>
      </c>
      <c r="G163" s="681">
        <v>93577.063715825701</v>
      </c>
      <c r="H163" s="683">
        <v>10188.276680000001</v>
      </c>
      <c r="I163" s="680">
        <v>85945.152900000001</v>
      </c>
      <c r="J163" s="681">
        <v>-7631.9108158256604</v>
      </c>
      <c r="K163" s="684">
        <v>0.53575812847899995</v>
      </c>
    </row>
    <row r="164" spans="1:11" ht="14.4" customHeight="1" thickBot="1" x14ac:dyDescent="0.35">
      <c r="A164" s="700" t="s">
        <v>479</v>
      </c>
      <c r="B164" s="680">
        <v>152952.916717257</v>
      </c>
      <c r="C164" s="680">
        <v>143411.41222999999</v>
      </c>
      <c r="D164" s="681">
        <v>-9541.5044872571598</v>
      </c>
      <c r="E164" s="682">
        <v>0.93761802852700005</v>
      </c>
      <c r="F164" s="680">
        <v>160417.82351284401</v>
      </c>
      <c r="G164" s="681">
        <v>93577.063715825701</v>
      </c>
      <c r="H164" s="683">
        <v>10188.276680000001</v>
      </c>
      <c r="I164" s="680">
        <v>85945.152900000001</v>
      </c>
      <c r="J164" s="681">
        <v>-7631.9108158256604</v>
      </c>
      <c r="K164" s="684">
        <v>0.53575812847899995</v>
      </c>
    </row>
    <row r="165" spans="1:11" ht="14.4" customHeight="1" thickBot="1" x14ac:dyDescent="0.35">
      <c r="A165" s="701" t="s">
        <v>480</v>
      </c>
      <c r="B165" s="685">
        <v>41.459090211037001</v>
      </c>
      <c r="C165" s="685">
        <v>18.591139999999999</v>
      </c>
      <c r="D165" s="686">
        <v>-22.867950211037002</v>
      </c>
      <c r="E165" s="692">
        <v>0.448421321002</v>
      </c>
      <c r="F165" s="685">
        <v>20</v>
      </c>
      <c r="G165" s="686">
        <v>11.666666666666</v>
      </c>
      <c r="H165" s="688">
        <v>3.5767600000000002</v>
      </c>
      <c r="I165" s="685">
        <v>3.5767600000000002</v>
      </c>
      <c r="J165" s="686">
        <v>-8.0899066666659998</v>
      </c>
      <c r="K165" s="693">
        <v>0.178838</v>
      </c>
    </row>
    <row r="166" spans="1:11" ht="14.4" customHeight="1" thickBot="1" x14ac:dyDescent="0.35">
      <c r="A166" s="702" t="s">
        <v>481</v>
      </c>
      <c r="B166" s="680">
        <v>6.4351256075769996</v>
      </c>
      <c r="C166" s="680">
        <v>10.056050000000001</v>
      </c>
      <c r="D166" s="681">
        <v>3.6209243924229999</v>
      </c>
      <c r="E166" s="682">
        <v>1.562681230053</v>
      </c>
      <c r="F166" s="680">
        <v>10</v>
      </c>
      <c r="G166" s="681">
        <v>5.833333333333</v>
      </c>
      <c r="H166" s="683">
        <v>2.4819200000000001</v>
      </c>
      <c r="I166" s="680">
        <v>2.4819200000000001</v>
      </c>
      <c r="J166" s="681">
        <v>-3.3514133333329998</v>
      </c>
      <c r="K166" s="684">
        <v>0.248192</v>
      </c>
    </row>
    <row r="167" spans="1:11" ht="14.4" customHeight="1" thickBot="1" x14ac:dyDescent="0.35">
      <c r="A167" s="702" t="s">
        <v>482</v>
      </c>
      <c r="B167" s="680">
        <v>35.023964603460001</v>
      </c>
      <c r="C167" s="680">
        <v>8.5350900000000003</v>
      </c>
      <c r="D167" s="681">
        <v>-26.488874603460001</v>
      </c>
      <c r="E167" s="682">
        <v>0.243692857066</v>
      </c>
      <c r="F167" s="680">
        <v>10</v>
      </c>
      <c r="G167" s="681">
        <v>5.833333333333</v>
      </c>
      <c r="H167" s="683">
        <v>1.09484</v>
      </c>
      <c r="I167" s="680">
        <v>1.09484</v>
      </c>
      <c r="J167" s="681">
        <v>-4.7384933333330004</v>
      </c>
      <c r="K167" s="684">
        <v>0.109484</v>
      </c>
    </row>
    <row r="168" spans="1:11" ht="14.4" customHeight="1" thickBot="1" x14ac:dyDescent="0.35">
      <c r="A168" s="701" t="s">
        <v>483</v>
      </c>
      <c r="B168" s="685">
        <v>102.000010227403</v>
      </c>
      <c r="C168" s="685">
        <v>125.91373</v>
      </c>
      <c r="D168" s="686">
        <v>23.913719772596998</v>
      </c>
      <c r="E168" s="692">
        <v>1.2344482095560001</v>
      </c>
      <c r="F168" s="685">
        <v>136</v>
      </c>
      <c r="G168" s="686">
        <v>79.333333333333002</v>
      </c>
      <c r="H168" s="688">
        <v>24.33258</v>
      </c>
      <c r="I168" s="685">
        <v>81.536680000000004</v>
      </c>
      <c r="J168" s="686">
        <v>2.203346666666</v>
      </c>
      <c r="K168" s="693">
        <v>0.59953441176400002</v>
      </c>
    </row>
    <row r="169" spans="1:11" ht="14.4" customHeight="1" thickBot="1" x14ac:dyDescent="0.35">
      <c r="A169" s="702" t="s">
        <v>484</v>
      </c>
      <c r="B169" s="680">
        <v>102.000010227403</v>
      </c>
      <c r="C169" s="680">
        <v>122.40133</v>
      </c>
      <c r="D169" s="681">
        <v>20.401319772596999</v>
      </c>
      <c r="E169" s="682">
        <v>1.2000129188919999</v>
      </c>
      <c r="F169" s="680">
        <v>136</v>
      </c>
      <c r="G169" s="681">
        <v>79.333333333333002</v>
      </c>
      <c r="H169" s="683">
        <v>24.33258</v>
      </c>
      <c r="I169" s="680">
        <v>81.536680000000004</v>
      </c>
      <c r="J169" s="681">
        <v>2.203346666666</v>
      </c>
      <c r="K169" s="684">
        <v>0.59953441176400002</v>
      </c>
    </row>
    <row r="170" spans="1:11" ht="14.4" customHeight="1" thickBot="1" x14ac:dyDescent="0.35">
      <c r="A170" s="702" t="s">
        <v>485</v>
      </c>
      <c r="B170" s="680">
        <v>0</v>
      </c>
      <c r="C170" s="680">
        <v>3.5124</v>
      </c>
      <c r="D170" s="681">
        <v>3.5124</v>
      </c>
      <c r="E170" s="690" t="s">
        <v>323</v>
      </c>
      <c r="F170" s="680">
        <v>0</v>
      </c>
      <c r="G170" s="681">
        <v>0</v>
      </c>
      <c r="H170" s="683">
        <v>0</v>
      </c>
      <c r="I170" s="680">
        <v>0</v>
      </c>
      <c r="J170" s="681">
        <v>0</v>
      </c>
      <c r="K170" s="691" t="s">
        <v>323</v>
      </c>
    </row>
    <row r="171" spans="1:11" ht="14.4" customHeight="1" thickBot="1" x14ac:dyDescent="0.35">
      <c r="A171" s="701" t="s">
        <v>486</v>
      </c>
      <c r="B171" s="685">
        <v>3968.4426927315399</v>
      </c>
      <c r="C171" s="685">
        <v>4170.3316500000001</v>
      </c>
      <c r="D171" s="686">
        <v>201.888957268463</v>
      </c>
      <c r="E171" s="692">
        <v>1.050873597756</v>
      </c>
      <c r="F171" s="685">
        <v>4309.8235128439801</v>
      </c>
      <c r="G171" s="686">
        <v>2514.06371582565</v>
      </c>
      <c r="H171" s="688">
        <v>-23.20176</v>
      </c>
      <c r="I171" s="685">
        <v>1938.67579</v>
      </c>
      <c r="J171" s="686">
        <v>-575.38792582565395</v>
      </c>
      <c r="K171" s="693">
        <v>0.449827187638</v>
      </c>
    </row>
    <row r="172" spans="1:11" ht="14.4" customHeight="1" thickBot="1" x14ac:dyDescent="0.35">
      <c r="A172" s="702" t="s">
        <v>487</v>
      </c>
      <c r="B172" s="680">
        <v>0.442294865506</v>
      </c>
      <c r="C172" s="680">
        <v>0.50083999999999995</v>
      </c>
      <c r="D172" s="681">
        <v>5.8545134493000001E-2</v>
      </c>
      <c r="E172" s="682">
        <v>1.132366751368</v>
      </c>
      <c r="F172" s="680">
        <v>0</v>
      </c>
      <c r="G172" s="681">
        <v>0</v>
      </c>
      <c r="H172" s="683">
        <v>0</v>
      </c>
      <c r="I172" s="680">
        <v>0.25512000000000001</v>
      </c>
      <c r="J172" s="681">
        <v>0.25512000000000001</v>
      </c>
      <c r="K172" s="691" t="s">
        <v>323</v>
      </c>
    </row>
    <row r="173" spans="1:11" ht="14.4" customHeight="1" thickBot="1" x14ac:dyDescent="0.35">
      <c r="A173" s="702" t="s">
        <v>488</v>
      </c>
      <c r="B173" s="680">
        <v>3900.0003910477599</v>
      </c>
      <c r="C173" s="680">
        <v>3944.3210899999999</v>
      </c>
      <c r="D173" s="681">
        <v>44.320698952237002</v>
      </c>
      <c r="E173" s="682">
        <v>1.0113642806430001</v>
      </c>
      <c r="F173" s="680">
        <v>4218.8235128439801</v>
      </c>
      <c r="G173" s="681">
        <v>2460.9803824923201</v>
      </c>
      <c r="H173" s="683">
        <v>7.0661499999990003</v>
      </c>
      <c r="I173" s="680">
        <v>1858.1147800000001</v>
      </c>
      <c r="J173" s="681">
        <v>-602.86560249232105</v>
      </c>
      <c r="K173" s="684">
        <v>0.44043434723899999</v>
      </c>
    </row>
    <row r="174" spans="1:11" ht="14.4" customHeight="1" thickBot="1" x14ac:dyDescent="0.35">
      <c r="A174" s="702" t="s">
        <v>489</v>
      </c>
      <c r="B174" s="680">
        <v>68.000006818268005</v>
      </c>
      <c r="C174" s="680">
        <v>225.50971999999999</v>
      </c>
      <c r="D174" s="681">
        <v>157.509713181731</v>
      </c>
      <c r="E174" s="682">
        <v>3.316319079241</v>
      </c>
      <c r="F174" s="680">
        <v>91</v>
      </c>
      <c r="G174" s="681">
        <v>53.083333333333002</v>
      </c>
      <c r="H174" s="683">
        <v>-30.267910000000001</v>
      </c>
      <c r="I174" s="680">
        <v>80.305890000000005</v>
      </c>
      <c r="J174" s="681">
        <v>27.222556666666001</v>
      </c>
      <c r="K174" s="684">
        <v>0.88248230769199998</v>
      </c>
    </row>
    <row r="175" spans="1:11" ht="14.4" customHeight="1" thickBot="1" x14ac:dyDescent="0.35">
      <c r="A175" s="701" t="s">
        <v>490</v>
      </c>
      <c r="B175" s="685">
        <v>148841.01492408701</v>
      </c>
      <c r="C175" s="685">
        <v>134318.71333999999</v>
      </c>
      <c r="D175" s="686">
        <v>-14522.301584087199</v>
      </c>
      <c r="E175" s="692">
        <v>0.90243078098100005</v>
      </c>
      <c r="F175" s="685">
        <v>155952</v>
      </c>
      <c r="G175" s="686">
        <v>90972</v>
      </c>
      <c r="H175" s="688">
        <v>10183.569100000001</v>
      </c>
      <c r="I175" s="685">
        <v>81313.190969999996</v>
      </c>
      <c r="J175" s="686">
        <v>-9658.8090300000003</v>
      </c>
      <c r="K175" s="693">
        <v>0.52139883406400001</v>
      </c>
    </row>
    <row r="176" spans="1:11" ht="14.4" customHeight="1" thickBot="1" x14ac:dyDescent="0.35">
      <c r="A176" s="702" t="s">
        <v>491</v>
      </c>
      <c r="B176" s="680">
        <v>73893.007409151905</v>
      </c>
      <c r="C176" s="680">
        <v>62051.035159999999</v>
      </c>
      <c r="D176" s="681">
        <v>-11841.972249151901</v>
      </c>
      <c r="E176" s="682">
        <v>0.83974163910199995</v>
      </c>
      <c r="F176" s="680">
        <v>76196</v>
      </c>
      <c r="G176" s="681">
        <v>44447.666666666701</v>
      </c>
      <c r="H176" s="683">
        <v>4464.8192900000004</v>
      </c>
      <c r="I176" s="680">
        <v>36143.93477</v>
      </c>
      <c r="J176" s="681">
        <v>-8303.7318966666699</v>
      </c>
      <c r="K176" s="684">
        <v>0.47435475313600001</v>
      </c>
    </row>
    <row r="177" spans="1:11" ht="14.4" customHeight="1" thickBot="1" x14ac:dyDescent="0.35">
      <c r="A177" s="702" t="s">
        <v>492</v>
      </c>
      <c r="B177" s="680">
        <v>74343.007454272796</v>
      </c>
      <c r="C177" s="680">
        <v>70423.397169999997</v>
      </c>
      <c r="D177" s="681">
        <v>-3919.6102842727901</v>
      </c>
      <c r="E177" s="682">
        <v>0.94727667848599995</v>
      </c>
      <c r="F177" s="680">
        <v>77784</v>
      </c>
      <c r="G177" s="681">
        <v>45374</v>
      </c>
      <c r="H177" s="683">
        <v>5544.6244800000004</v>
      </c>
      <c r="I177" s="680">
        <v>43744.323329999999</v>
      </c>
      <c r="J177" s="681">
        <v>-1629.6766699999901</v>
      </c>
      <c r="K177" s="684">
        <v>0.56238202368000001</v>
      </c>
    </row>
    <row r="178" spans="1:11" ht="14.4" customHeight="1" thickBot="1" x14ac:dyDescent="0.35">
      <c r="A178" s="702" t="s">
        <v>493</v>
      </c>
      <c r="B178" s="680">
        <v>282.000028275761</v>
      </c>
      <c r="C178" s="680">
        <v>662.86836000000005</v>
      </c>
      <c r="D178" s="681">
        <v>380.868331724239</v>
      </c>
      <c r="E178" s="682">
        <v>2.3505967855850001</v>
      </c>
      <c r="F178" s="680">
        <v>674</v>
      </c>
      <c r="G178" s="681">
        <v>393.16666666666703</v>
      </c>
      <c r="H178" s="683">
        <v>46.83081</v>
      </c>
      <c r="I178" s="680">
        <v>724.59977000000003</v>
      </c>
      <c r="J178" s="681">
        <v>331.43310333333397</v>
      </c>
      <c r="K178" s="684">
        <v>1.0750738427290001</v>
      </c>
    </row>
    <row r="179" spans="1:11" ht="14.4" customHeight="1" thickBot="1" x14ac:dyDescent="0.35">
      <c r="A179" s="702" t="s">
        <v>494</v>
      </c>
      <c r="B179" s="680">
        <v>323.00003238677601</v>
      </c>
      <c r="C179" s="680">
        <v>1181.41265</v>
      </c>
      <c r="D179" s="681">
        <v>858.41261761322403</v>
      </c>
      <c r="E179" s="682">
        <v>3.6576239366599999</v>
      </c>
      <c r="F179" s="680">
        <v>1298</v>
      </c>
      <c r="G179" s="681">
        <v>757.16666666666697</v>
      </c>
      <c r="H179" s="683">
        <v>127.29452000000001</v>
      </c>
      <c r="I179" s="680">
        <v>700.33309999999994</v>
      </c>
      <c r="J179" s="681">
        <v>-56.833566666666002</v>
      </c>
      <c r="K179" s="684">
        <v>0.53954784283500001</v>
      </c>
    </row>
    <row r="180" spans="1:11" ht="14.4" customHeight="1" thickBot="1" x14ac:dyDescent="0.35">
      <c r="A180" s="701" t="s">
        <v>495</v>
      </c>
      <c r="B180" s="685">
        <v>0</v>
      </c>
      <c r="C180" s="685">
        <v>4777.8623699999998</v>
      </c>
      <c r="D180" s="686">
        <v>4777.8623699999998</v>
      </c>
      <c r="E180" s="687" t="s">
        <v>323</v>
      </c>
      <c r="F180" s="685">
        <v>0</v>
      </c>
      <c r="G180" s="686">
        <v>0</v>
      </c>
      <c r="H180" s="688">
        <v>0</v>
      </c>
      <c r="I180" s="685">
        <v>2608.1727000000001</v>
      </c>
      <c r="J180" s="686">
        <v>2608.1727000000001</v>
      </c>
      <c r="K180" s="689" t="s">
        <v>323</v>
      </c>
    </row>
    <row r="181" spans="1:11" ht="14.4" customHeight="1" thickBot="1" x14ac:dyDescent="0.35">
      <c r="A181" s="702" t="s">
        <v>496</v>
      </c>
      <c r="B181" s="680">
        <v>0</v>
      </c>
      <c r="C181" s="680">
        <v>652.95761000000005</v>
      </c>
      <c r="D181" s="681">
        <v>652.95761000000005</v>
      </c>
      <c r="E181" s="690" t="s">
        <v>323</v>
      </c>
      <c r="F181" s="680">
        <v>0</v>
      </c>
      <c r="G181" s="681">
        <v>0</v>
      </c>
      <c r="H181" s="683">
        <v>0</v>
      </c>
      <c r="I181" s="680">
        <v>1986.3581899999999</v>
      </c>
      <c r="J181" s="681">
        <v>1986.3581899999999</v>
      </c>
      <c r="K181" s="691" t="s">
        <v>323</v>
      </c>
    </row>
    <row r="182" spans="1:11" ht="14.4" customHeight="1" thickBot="1" x14ac:dyDescent="0.35">
      <c r="A182" s="702" t="s">
        <v>497</v>
      </c>
      <c r="B182" s="680">
        <v>0</v>
      </c>
      <c r="C182" s="680">
        <v>4124.9047600000004</v>
      </c>
      <c r="D182" s="681">
        <v>4124.9047600000004</v>
      </c>
      <c r="E182" s="690" t="s">
        <v>323</v>
      </c>
      <c r="F182" s="680">
        <v>0</v>
      </c>
      <c r="G182" s="681">
        <v>0</v>
      </c>
      <c r="H182" s="683">
        <v>0</v>
      </c>
      <c r="I182" s="680">
        <v>621.81451000000004</v>
      </c>
      <c r="J182" s="681">
        <v>621.81451000000004</v>
      </c>
      <c r="K182" s="691" t="s">
        <v>323</v>
      </c>
    </row>
    <row r="183" spans="1:11" ht="14.4" customHeight="1" thickBot="1" x14ac:dyDescent="0.35">
      <c r="A183" s="699" t="s">
        <v>498</v>
      </c>
      <c r="B183" s="680">
        <v>70.37155347254</v>
      </c>
      <c r="C183" s="680">
        <v>2.7846799999999998</v>
      </c>
      <c r="D183" s="681">
        <v>-67.586873472540006</v>
      </c>
      <c r="E183" s="682">
        <v>3.9571103130999999E-2</v>
      </c>
      <c r="F183" s="680">
        <v>2.5680970141609998</v>
      </c>
      <c r="G183" s="681">
        <v>1.4980565915940001</v>
      </c>
      <c r="H183" s="683">
        <v>32.396859999999997</v>
      </c>
      <c r="I183" s="680">
        <v>37.881979999999999</v>
      </c>
      <c r="J183" s="681">
        <v>36.383923408405998</v>
      </c>
      <c r="K183" s="684">
        <v>14.750992579761</v>
      </c>
    </row>
    <row r="184" spans="1:11" ht="14.4" customHeight="1" thickBot="1" x14ac:dyDescent="0.35">
      <c r="A184" s="700" t="s">
        <v>499</v>
      </c>
      <c r="B184" s="680">
        <v>0</v>
      </c>
      <c r="C184" s="680">
        <v>0</v>
      </c>
      <c r="D184" s="681">
        <v>0</v>
      </c>
      <c r="E184" s="690" t="s">
        <v>323</v>
      </c>
      <c r="F184" s="680">
        <v>0</v>
      </c>
      <c r="G184" s="681">
        <v>0</v>
      </c>
      <c r="H184" s="683">
        <v>20</v>
      </c>
      <c r="I184" s="680">
        <v>24.03884</v>
      </c>
      <c r="J184" s="681">
        <v>24.03884</v>
      </c>
      <c r="K184" s="691" t="s">
        <v>345</v>
      </c>
    </row>
    <row r="185" spans="1:11" ht="14.4" customHeight="1" thickBot="1" x14ac:dyDescent="0.35">
      <c r="A185" s="701" t="s">
        <v>500</v>
      </c>
      <c r="B185" s="685">
        <v>0</v>
      </c>
      <c r="C185" s="685">
        <v>0</v>
      </c>
      <c r="D185" s="686">
        <v>0</v>
      </c>
      <c r="E185" s="687" t="s">
        <v>323</v>
      </c>
      <c r="F185" s="685">
        <v>0</v>
      </c>
      <c r="G185" s="686">
        <v>0</v>
      </c>
      <c r="H185" s="688">
        <v>0</v>
      </c>
      <c r="I185" s="685">
        <v>4.0388400000000004</v>
      </c>
      <c r="J185" s="686">
        <v>4.0388400000000004</v>
      </c>
      <c r="K185" s="689" t="s">
        <v>345</v>
      </c>
    </row>
    <row r="186" spans="1:11" ht="14.4" customHeight="1" thickBot="1" x14ac:dyDescent="0.35">
      <c r="A186" s="702" t="s">
        <v>501</v>
      </c>
      <c r="B186" s="680">
        <v>0</v>
      </c>
      <c r="C186" s="680">
        <v>0</v>
      </c>
      <c r="D186" s="681">
        <v>0</v>
      </c>
      <c r="E186" s="690" t="s">
        <v>323</v>
      </c>
      <c r="F186" s="680">
        <v>0</v>
      </c>
      <c r="G186" s="681">
        <v>0</v>
      </c>
      <c r="H186" s="683">
        <v>0</v>
      </c>
      <c r="I186" s="680">
        <v>4.0388400000000004</v>
      </c>
      <c r="J186" s="681">
        <v>4.0388400000000004</v>
      </c>
      <c r="K186" s="691" t="s">
        <v>345</v>
      </c>
    </row>
    <row r="187" spans="1:11" ht="14.4" customHeight="1" thickBot="1" x14ac:dyDescent="0.35">
      <c r="A187" s="701" t="s">
        <v>502</v>
      </c>
      <c r="B187" s="685">
        <v>0</v>
      </c>
      <c r="C187" s="685">
        <v>0</v>
      </c>
      <c r="D187" s="686">
        <v>0</v>
      </c>
      <c r="E187" s="692">
        <v>1</v>
      </c>
      <c r="F187" s="685">
        <v>0</v>
      </c>
      <c r="G187" s="686">
        <v>0</v>
      </c>
      <c r="H187" s="688">
        <v>20</v>
      </c>
      <c r="I187" s="685">
        <v>20</v>
      </c>
      <c r="J187" s="686">
        <v>20</v>
      </c>
      <c r="K187" s="689" t="s">
        <v>345</v>
      </c>
    </row>
    <row r="188" spans="1:11" ht="14.4" customHeight="1" thickBot="1" x14ac:dyDescent="0.35">
      <c r="A188" s="702" t="s">
        <v>503</v>
      </c>
      <c r="B188" s="680">
        <v>0</v>
      </c>
      <c r="C188" s="680">
        <v>0</v>
      </c>
      <c r="D188" s="681">
        <v>0</v>
      </c>
      <c r="E188" s="682">
        <v>1</v>
      </c>
      <c r="F188" s="680">
        <v>0</v>
      </c>
      <c r="G188" s="681">
        <v>0</v>
      </c>
      <c r="H188" s="683">
        <v>20</v>
      </c>
      <c r="I188" s="680">
        <v>20</v>
      </c>
      <c r="J188" s="681">
        <v>20</v>
      </c>
      <c r="K188" s="691" t="s">
        <v>345</v>
      </c>
    </row>
    <row r="189" spans="1:11" ht="14.4" customHeight="1" thickBot="1" x14ac:dyDescent="0.35">
      <c r="A189" s="705" t="s">
        <v>504</v>
      </c>
      <c r="B189" s="685">
        <v>70.37155347254</v>
      </c>
      <c r="C189" s="685">
        <v>2.7846799999999998</v>
      </c>
      <c r="D189" s="686">
        <v>-67.586873472540006</v>
      </c>
      <c r="E189" s="692">
        <v>3.9571103130999999E-2</v>
      </c>
      <c r="F189" s="685">
        <v>2.5680970141609998</v>
      </c>
      <c r="G189" s="686">
        <v>1.4980565915940001</v>
      </c>
      <c r="H189" s="688">
        <v>12.39686</v>
      </c>
      <c r="I189" s="685">
        <v>13.84314</v>
      </c>
      <c r="J189" s="686">
        <v>12.345083408405999</v>
      </c>
      <c r="K189" s="693">
        <v>5.3904272010219998</v>
      </c>
    </row>
    <row r="190" spans="1:11" ht="14.4" customHeight="1" thickBot="1" x14ac:dyDescent="0.35">
      <c r="A190" s="701" t="s">
        <v>505</v>
      </c>
      <c r="B190" s="685">
        <v>0</v>
      </c>
      <c r="C190" s="685">
        <v>-4.6000000000000001E-4</v>
      </c>
      <c r="D190" s="686">
        <v>-4.6000000000000001E-4</v>
      </c>
      <c r="E190" s="687" t="s">
        <v>323</v>
      </c>
      <c r="F190" s="685">
        <v>0</v>
      </c>
      <c r="G190" s="686">
        <v>0</v>
      </c>
      <c r="H190" s="688">
        <v>1.7000000000000001E-4</v>
      </c>
      <c r="I190" s="685">
        <v>1.4999999999999999E-4</v>
      </c>
      <c r="J190" s="686">
        <v>1.4999999999999999E-4</v>
      </c>
      <c r="K190" s="689" t="s">
        <v>323</v>
      </c>
    </row>
    <row r="191" spans="1:11" ht="14.4" customHeight="1" thickBot="1" x14ac:dyDescent="0.35">
      <c r="A191" s="702" t="s">
        <v>506</v>
      </c>
      <c r="B191" s="680">
        <v>0</v>
      </c>
      <c r="C191" s="680">
        <v>-4.6000000000000001E-4</v>
      </c>
      <c r="D191" s="681">
        <v>-4.6000000000000001E-4</v>
      </c>
      <c r="E191" s="690" t="s">
        <v>323</v>
      </c>
      <c r="F191" s="680">
        <v>0</v>
      </c>
      <c r="G191" s="681">
        <v>0</v>
      </c>
      <c r="H191" s="683">
        <v>1.7000000000000001E-4</v>
      </c>
      <c r="I191" s="680">
        <v>1.4999999999999999E-4</v>
      </c>
      <c r="J191" s="681">
        <v>1.4999999999999999E-4</v>
      </c>
      <c r="K191" s="691" t="s">
        <v>323</v>
      </c>
    </row>
    <row r="192" spans="1:11" ht="14.4" customHeight="1" thickBot="1" x14ac:dyDescent="0.35">
      <c r="A192" s="701" t="s">
        <v>507</v>
      </c>
      <c r="B192" s="685">
        <v>70.37155347254</v>
      </c>
      <c r="C192" s="685">
        <v>2.7851400000000002</v>
      </c>
      <c r="D192" s="686">
        <v>-67.586413472540002</v>
      </c>
      <c r="E192" s="692">
        <v>3.9577639863000003E-2</v>
      </c>
      <c r="F192" s="685">
        <v>2.5680970141609998</v>
      </c>
      <c r="G192" s="686">
        <v>1.4980565915940001</v>
      </c>
      <c r="H192" s="688">
        <v>12.39669</v>
      </c>
      <c r="I192" s="685">
        <v>13.84299</v>
      </c>
      <c r="J192" s="686">
        <v>12.344933408406</v>
      </c>
      <c r="K192" s="693">
        <v>5.3903687920139998</v>
      </c>
    </row>
    <row r="193" spans="1:11" ht="14.4" customHeight="1" thickBot="1" x14ac:dyDescent="0.35">
      <c r="A193" s="702" t="s">
        <v>508</v>
      </c>
      <c r="B193" s="680">
        <v>0.13609725854499999</v>
      </c>
      <c r="C193" s="680">
        <v>0</v>
      </c>
      <c r="D193" s="681">
        <v>-0.13609725854499999</v>
      </c>
      <c r="E193" s="682">
        <v>0</v>
      </c>
      <c r="F193" s="680">
        <v>0</v>
      </c>
      <c r="G193" s="681">
        <v>0</v>
      </c>
      <c r="H193" s="683">
        <v>0</v>
      </c>
      <c r="I193" s="680">
        <v>0</v>
      </c>
      <c r="J193" s="681">
        <v>0</v>
      </c>
      <c r="K193" s="684">
        <v>0</v>
      </c>
    </row>
    <row r="194" spans="1:11" ht="14.4" customHeight="1" thickBot="1" x14ac:dyDescent="0.35">
      <c r="A194" s="702" t="s">
        <v>509</v>
      </c>
      <c r="B194" s="680">
        <v>70.235456213993999</v>
      </c>
      <c r="C194" s="680">
        <v>2.7851400000000002</v>
      </c>
      <c r="D194" s="681">
        <v>-67.450316213994</v>
      </c>
      <c r="E194" s="682">
        <v>3.9654330591999999E-2</v>
      </c>
      <c r="F194" s="680">
        <v>2.5680970141609998</v>
      </c>
      <c r="G194" s="681">
        <v>1.4980565915940001</v>
      </c>
      <c r="H194" s="683">
        <v>12.39669</v>
      </c>
      <c r="I194" s="680">
        <v>13.84299</v>
      </c>
      <c r="J194" s="681">
        <v>12.344933408406</v>
      </c>
      <c r="K194" s="684">
        <v>5.3903687920139998</v>
      </c>
    </row>
    <row r="195" spans="1:11" ht="14.4" customHeight="1" thickBot="1" x14ac:dyDescent="0.35">
      <c r="A195" s="698" t="s">
        <v>510</v>
      </c>
      <c r="B195" s="680">
        <v>4293.5543341341399</v>
      </c>
      <c r="C195" s="680">
        <v>4271.8333599999996</v>
      </c>
      <c r="D195" s="681">
        <v>-21.720974134142999</v>
      </c>
      <c r="E195" s="682">
        <v>0.99494102730599998</v>
      </c>
      <c r="F195" s="680">
        <v>4383.2781805755603</v>
      </c>
      <c r="G195" s="681">
        <v>2556.9122720024102</v>
      </c>
      <c r="H195" s="683">
        <v>423.54059999999998</v>
      </c>
      <c r="I195" s="680">
        <v>2581.82447</v>
      </c>
      <c r="J195" s="681">
        <v>24.912197997591999</v>
      </c>
      <c r="K195" s="684">
        <v>0.58901679602199997</v>
      </c>
    </row>
    <row r="196" spans="1:11" ht="14.4" customHeight="1" thickBot="1" x14ac:dyDescent="0.35">
      <c r="A196" s="703" t="s">
        <v>511</v>
      </c>
      <c r="B196" s="685">
        <v>4293.5543341341399</v>
      </c>
      <c r="C196" s="685">
        <v>4271.8333599999996</v>
      </c>
      <c r="D196" s="686">
        <v>-21.720974134142999</v>
      </c>
      <c r="E196" s="692">
        <v>0.99494102730599998</v>
      </c>
      <c r="F196" s="685">
        <v>4383.2781805755603</v>
      </c>
      <c r="G196" s="686">
        <v>2556.9122720024102</v>
      </c>
      <c r="H196" s="688">
        <v>423.54059999999998</v>
      </c>
      <c r="I196" s="685">
        <v>2581.82447</v>
      </c>
      <c r="J196" s="686">
        <v>24.912197997591999</v>
      </c>
      <c r="K196" s="693">
        <v>0.58901679602199997</v>
      </c>
    </row>
    <row r="197" spans="1:11" ht="14.4" customHeight="1" thickBot="1" x14ac:dyDescent="0.35">
      <c r="A197" s="705" t="s">
        <v>54</v>
      </c>
      <c r="B197" s="685">
        <v>4293.5543341341399</v>
      </c>
      <c r="C197" s="685">
        <v>4271.8333599999996</v>
      </c>
      <c r="D197" s="686">
        <v>-21.720974134142999</v>
      </c>
      <c r="E197" s="692">
        <v>0.99494102730599998</v>
      </c>
      <c r="F197" s="685">
        <v>4383.2781805755603</v>
      </c>
      <c r="G197" s="686">
        <v>2556.9122720024102</v>
      </c>
      <c r="H197" s="688">
        <v>423.54059999999998</v>
      </c>
      <c r="I197" s="685">
        <v>2581.82447</v>
      </c>
      <c r="J197" s="686">
        <v>24.912197997591999</v>
      </c>
      <c r="K197" s="693">
        <v>0.58901679602199997</v>
      </c>
    </row>
    <row r="198" spans="1:11" ht="14.4" customHeight="1" thickBot="1" x14ac:dyDescent="0.35">
      <c r="A198" s="704" t="s">
        <v>512</v>
      </c>
      <c r="B198" s="680">
        <v>0</v>
      </c>
      <c r="C198" s="680">
        <v>0</v>
      </c>
      <c r="D198" s="681">
        <v>0</v>
      </c>
      <c r="E198" s="682">
        <v>1</v>
      </c>
      <c r="F198" s="680">
        <v>32.276886528835</v>
      </c>
      <c r="G198" s="681">
        <v>18.828183808487001</v>
      </c>
      <c r="H198" s="683">
        <v>2.5609500000000001</v>
      </c>
      <c r="I198" s="680">
        <v>14.0435</v>
      </c>
      <c r="J198" s="681">
        <v>-4.7846838084870003</v>
      </c>
      <c r="K198" s="684">
        <v>0.43509462994300002</v>
      </c>
    </row>
    <row r="199" spans="1:11" ht="14.4" customHeight="1" thickBot="1" x14ac:dyDescent="0.35">
      <c r="A199" s="702" t="s">
        <v>513</v>
      </c>
      <c r="B199" s="680">
        <v>0</v>
      </c>
      <c r="C199" s="680">
        <v>0</v>
      </c>
      <c r="D199" s="681">
        <v>0</v>
      </c>
      <c r="E199" s="682">
        <v>1</v>
      </c>
      <c r="F199" s="680">
        <v>32.276886528835</v>
      </c>
      <c r="G199" s="681">
        <v>18.828183808487001</v>
      </c>
      <c r="H199" s="683">
        <v>2.5609500000000001</v>
      </c>
      <c r="I199" s="680">
        <v>14.0435</v>
      </c>
      <c r="J199" s="681">
        <v>-4.7846838084870003</v>
      </c>
      <c r="K199" s="684">
        <v>0.43509462994300002</v>
      </c>
    </row>
    <row r="200" spans="1:11" ht="14.4" customHeight="1" thickBot="1" x14ac:dyDescent="0.35">
      <c r="A200" s="701" t="s">
        <v>514</v>
      </c>
      <c r="B200" s="685">
        <v>145.73469848940499</v>
      </c>
      <c r="C200" s="685">
        <v>134.78399999999999</v>
      </c>
      <c r="D200" s="686">
        <v>-10.950698489403999</v>
      </c>
      <c r="E200" s="692">
        <v>0.92485867399499999</v>
      </c>
      <c r="F200" s="685">
        <v>145.59898491791299</v>
      </c>
      <c r="G200" s="686">
        <v>84.932741202116006</v>
      </c>
      <c r="H200" s="688">
        <v>11.263</v>
      </c>
      <c r="I200" s="685">
        <v>79.177999999999997</v>
      </c>
      <c r="J200" s="686">
        <v>-5.7547412021159996</v>
      </c>
      <c r="K200" s="693">
        <v>0.54380873633500004</v>
      </c>
    </row>
    <row r="201" spans="1:11" ht="14.4" customHeight="1" thickBot="1" x14ac:dyDescent="0.35">
      <c r="A201" s="702" t="s">
        <v>515</v>
      </c>
      <c r="B201" s="680">
        <v>145.73469848940499</v>
      </c>
      <c r="C201" s="680">
        <v>134.78399999999999</v>
      </c>
      <c r="D201" s="681">
        <v>-10.950698489403999</v>
      </c>
      <c r="E201" s="682">
        <v>0.92485867399499999</v>
      </c>
      <c r="F201" s="680">
        <v>145.59898491791299</v>
      </c>
      <c r="G201" s="681">
        <v>84.932741202116006</v>
      </c>
      <c r="H201" s="683">
        <v>11.263</v>
      </c>
      <c r="I201" s="680">
        <v>79.177999999999997</v>
      </c>
      <c r="J201" s="681">
        <v>-5.7547412021159996</v>
      </c>
      <c r="K201" s="684">
        <v>0.54380873633500004</v>
      </c>
    </row>
    <row r="202" spans="1:11" ht="14.4" customHeight="1" thickBot="1" x14ac:dyDescent="0.35">
      <c r="A202" s="701" t="s">
        <v>516</v>
      </c>
      <c r="B202" s="685">
        <v>33.457926425041997</v>
      </c>
      <c r="C202" s="685">
        <v>38.936300000000003</v>
      </c>
      <c r="D202" s="686">
        <v>5.4783735749569997</v>
      </c>
      <c r="E202" s="692">
        <v>1.163739184113</v>
      </c>
      <c r="F202" s="685">
        <v>44.347692157989002</v>
      </c>
      <c r="G202" s="686">
        <v>25.86948709216</v>
      </c>
      <c r="H202" s="688">
        <v>1.76606</v>
      </c>
      <c r="I202" s="685">
        <v>29.897559999999999</v>
      </c>
      <c r="J202" s="686">
        <v>4.0280729078390003</v>
      </c>
      <c r="K202" s="693">
        <v>0.674162702615</v>
      </c>
    </row>
    <row r="203" spans="1:11" ht="14.4" customHeight="1" thickBot="1" x14ac:dyDescent="0.35">
      <c r="A203" s="702" t="s">
        <v>517</v>
      </c>
      <c r="B203" s="680">
        <v>19.034722658555001</v>
      </c>
      <c r="C203" s="680">
        <v>22.2</v>
      </c>
      <c r="D203" s="681">
        <v>3.1652773414439999</v>
      </c>
      <c r="E203" s="682">
        <v>1.1662896485659999</v>
      </c>
      <c r="F203" s="680">
        <v>25.928232359102001</v>
      </c>
      <c r="G203" s="681">
        <v>15.124802209476</v>
      </c>
      <c r="H203" s="683">
        <v>0.74</v>
      </c>
      <c r="I203" s="680">
        <v>4.5140000000000002</v>
      </c>
      <c r="J203" s="681">
        <v>-10.610802209476001</v>
      </c>
      <c r="K203" s="684">
        <v>0.17409594057399999</v>
      </c>
    </row>
    <row r="204" spans="1:11" ht="14.4" customHeight="1" thickBot="1" x14ac:dyDescent="0.35">
      <c r="A204" s="702" t="s">
        <v>518</v>
      </c>
      <c r="B204" s="680">
        <v>0</v>
      </c>
      <c r="C204" s="680">
        <v>0.6462</v>
      </c>
      <c r="D204" s="681">
        <v>0.6462</v>
      </c>
      <c r="E204" s="690" t="s">
        <v>345</v>
      </c>
      <c r="F204" s="680">
        <v>1.192953220023</v>
      </c>
      <c r="G204" s="681">
        <v>0.69588937834700004</v>
      </c>
      <c r="H204" s="683">
        <v>0</v>
      </c>
      <c r="I204" s="680">
        <v>11.7761</v>
      </c>
      <c r="J204" s="681">
        <v>11.080210621652</v>
      </c>
      <c r="K204" s="684">
        <v>9.8713845625619996</v>
      </c>
    </row>
    <row r="205" spans="1:11" ht="14.4" customHeight="1" thickBot="1" x14ac:dyDescent="0.35">
      <c r="A205" s="702" t="s">
        <v>519</v>
      </c>
      <c r="B205" s="680">
        <v>14.423203766486999</v>
      </c>
      <c r="C205" s="680">
        <v>16.0901</v>
      </c>
      <c r="D205" s="681">
        <v>1.6668962335119999</v>
      </c>
      <c r="E205" s="682">
        <v>1.115570455808</v>
      </c>
      <c r="F205" s="680">
        <v>17.226506578862999</v>
      </c>
      <c r="G205" s="681">
        <v>10.048795504337001</v>
      </c>
      <c r="H205" s="683">
        <v>1.02606</v>
      </c>
      <c r="I205" s="680">
        <v>13.60746</v>
      </c>
      <c r="J205" s="681">
        <v>3.5586644956620002</v>
      </c>
      <c r="K205" s="684">
        <v>0.78991407443499995</v>
      </c>
    </row>
    <row r="206" spans="1:11" ht="14.4" customHeight="1" thickBot="1" x14ac:dyDescent="0.35">
      <c r="A206" s="701" t="s">
        <v>520</v>
      </c>
      <c r="B206" s="685">
        <v>180.88139105739899</v>
      </c>
      <c r="C206" s="685">
        <v>171.56424999999999</v>
      </c>
      <c r="D206" s="686">
        <v>-9.3171410573980005</v>
      </c>
      <c r="E206" s="692">
        <v>0.94849032836900005</v>
      </c>
      <c r="F206" s="685">
        <v>167.879592266565</v>
      </c>
      <c r="G206" s="686">
        <v>97.929762155495993</v>
      </c>
      <c r="H206" s="688">
        <v>4.9970999999999997</v>
      </c>
      <c r="I206" s="685">
        <v>94.457499999999996</v>
      </c>
      <c r="J206" s="686">
        <v>-3.4722621554959998</v>
      </c>
      <c r="K206" s="693">
        <v>0.56265028241199999</v>
      </c>
    </row>
    <row r="207" spans="1:11" ht="14.4" customHeight="1" thickBot="1" x14ac:dyDescent="0.35">
      <c r="A207" s="702" t="s">
        <v>521</v>
      </c>
      <c r="B207" s="680">
        <v>180.88139105739899</v>
      </c>
      <c r="C207" s="680">
        <v>171.56424999999999</v>
      </c>
      <c r="D207" s="681">
        <v>-9.3171410573980005</v>
      </c>
      <c r="E207" s="682">
        <v>0.94849032836900005</v>
      </c>
      <c r="F207" s="680">
        <v>167.879592266565</v>
      </c>
      <c r="G207" s="681">
        <v>97.929762155495993</v>
      </c>
      <c r="H207" s="683">
        <v>4.9970999999999997</v>
      </c>
      <c r="I207" s="680">
        <v>94.457499999999996</v>
      </c>
      <c r="J207" s="681">
        <v>-3.4722621554959998</v>
      </c>
      <c r="K207" s="684">
        <v>0.56265028241199999</v>
      </c>
    </row>
    <row r="208" spans="1:11" ht="14.4" customHeight="1" thickBot="1" x14ac:dyDescent="0.35">
      <c r="A208" s="701" t="s">
        <v>522</v>
      </c>
      <c r="B208" s="685">
        <v>0</v>
      </c>
      <c r="C208" s="685">
        <v>5.7519999999999998</v>
      </c>
      <c r="D208" s="686">
        <v>5.7519999999999998</v>
      </c>
      <c r="E208" s="687" t="s">
        <v>345</v>
      </c>
      <c r="F208" s="685">
        <v>0</v>
      </c>
      <c r="G208" s="686">
        <v>0</v>
      </c>
      <c r="H208" s="688">
        <v>0.48899999999999999</v>
      </c>
      <c r="I208" s="685">
        <v>3.8140000000000001</v>
      </c>
      <c r="J208" s="686">
        <v>3.8140000000000001</v>
      </c>
      <c r="K208" s="689" t="s">
        <v>345</v>
      </c>
    </row>
    <row r="209" spans="1:11" ht="14.4" customHeight="1" thickBot="1" x14ac:dyDescent="0.35">
      <c r="A209" s="702" t="s">
        <v>523</v>
      </c>
      <c r="B209" s="680">
        <v>0</v>
      </c>
      <c r="C209" s="680">
        <v>5.7519999999999998</v>
      </c>
      <c r="D209" s="681">
        <v>5.7519999999999998</v>
      </c>
      <c r="E209" s="690" t="s">
        <v>345</v>
      </c>
      <c r="F209" s="680">
        <v>0</v>
      </c>
      <c r="G209" s="681">
        <v>0</v>
      </c>
      <c r="H209" s="683">
        <v>0.48899999999999999</v>
      </c>
      <c r="I209" s="680">
        <v>3.8140000000000001</v>
      </c>
      <c r="J209" s="681">
        <v>3.8140000000000001</v>
      </c>
      <c r="K209" s="691" t="s">
        <v>345</v>
      </c>
    </row>
    <row r="210" spans="1:11" ht="14.4" customHeight="1" thickBot="1" x14ac:dyDescent="0.35">
      <c r="A210" s="701" t="s">
        <v>524</v>
      </c>
      <c r="B210" s="685">
        <v>1232.2583289403301</v>
      </c>
      <c r="C210" s="685">
        <v>1179.00983</v>
      </c>
      <c r="D210" s="686">
        <v>-53.248498940326002</v>
      </c>
      <c r="E210" s="692">
        <v>0.956787876624</v>
      </c>
      <c r="F210" s="685">
        <v>1342.0422896436601</v>
      </c>
      <c r="G210" s="686">
        <v>782.85800229213601</v>
      </c>
      <c r="H210" s="688">
        <v>89.124269999999996</v>
      </c>
      <c r="I210" s="685">
        <v>629.69213999999999</v>
      </c>
      <c r="J210" s="686">
        <v>-153.16586229213601</v>
      </c>
      <c r="K210" s="693">
        <v>0.46920439457000002</v>
      </c>
    </row>
    <row r="211" spans="1:11" ht="14.4" customHeight="1" thickBot="1" x14ac:dyDescent="0.35">
      <c r="A211" s="702" t="s">
        <v>525</v>
      </c>
      <c r="B211" s="680">
        <v>1232.2583289403301</v>
      </c>
      <c r="C211" s="680">
        <v>1179.00983</v>
      </c>
      <c r="D211" s="681">
        <v>-53.248498940326002</v>
      </c>
      <c r="E211" s="682">
        <v>0.956787876624</v>
      </c>
      <c r="F211" s="680">
        <v>1342.0422896436601</v>
      </c>
      <c r="G211" s="681">
        <v>782.85800229213601</v>
      </c>
      <c r="H211" s="683">
        <v>89.124269999999996</v>
      </c>
      <c r="I211" s="680">
        <v>629.69213999999999</v>
      </c>
      <c r="J211" s="681">
        <v>-153.16586229213601</v>
      </c>
      <c r="K211" s="684">
        <v>0.46920439457000002</v>
      </c>
    </row>
    <row r="212" spans="1:11" ht="14.4" customHeight="1" thickBot="1" x14ac:dyDescent="0.35">
      <c r="A212" s="701" t="s">
        <v>526</v>
      </c>
      <c r="B212" s="685">
        <v>0</v>
      </c>
      <c r="C212" s="685">
        <v>34.898069999999997</v>
      </c>
      <c r="D212" s="686">
        <v>34.898069999999997</v>
      </c>
      <c r="E212" s="687" t="s">
        <v>345</v>
      </c>
      <c r="F212" s="685">
        <v>0</v>
      </c>
      <c r="G212" s="686">
        <v>0</v>
      </c>
      <c r="H212" s="688">
        <v>0.44792999999999999</v>
      </c>
      <c r="I212" s="685">
        <v>17.395790000000002</v>
      </c>
      <c r="J212" s="686">
        <v>17.395790000000002</v>
      </c>
      <c r="K212" s="689" t="s">
        <v>345</v>
      </c>
    </row>
    <row r="213" spans="1:11" ht="14.4" customHeight="1" thickBot="1" x14ac:dyDescent="0.35">
      <c r="A213" s="702" t="s">
        <v>527</v>
      </c>
      <c r="B213" s="680">
        <v>0</v>
      </c>
      <c r="C213" s="680">
        <v>34.898069999999997</v>
      </c>
      <c r="D213" s="681">
        <v>34.898069999999997</v>
      </c>
      <c r="E213" s="690" t="s">
        <v>345</v>
      </c>
      <c r="F213" s="680">
        <v>0</v>
      </c>
      <c r="G213" s="681">
        <v>0</v>
      </c>
      <c r="H213" s="683">
        <v>0.44792999999999999</v>
      </c>
      <c r="I213" s="680">
        <v>17.395790000000002</v>
      </c>
      <c r="J213" s="681">
        <v>17.395790000000002</v>
      </c>
      <c r="K213" s="691" t="s">
        <v>345</v>
      </c>
    </row>
    <row r="214" spans="1:11" ht="14.4" customHeight="1" thickBot="1" x14ac:dyDescent="0.35">
      <c r="A214" s="701" t="s">
        <v>528</v>
      </c>
      <c r="B214" s="685">
        <v>2701.22198922197</v>
      </c>
      <c r="C214" s="685">
        <v>2706.8889100000001</v>
      </c>
      <c r="D214" s="686">
        <v>5.6669207780289996</v>
      </c>
      <c r="E214" s="692">
        <v>1.002097910057</v>
      </c>
      <c r="F214" s="685">
        <v>2651.1327350605902</v>
      </c>
      <c r="G214" s="686">
        <v>1546.49409545201</v>
      </c>
      <c r="H214" s="688">
        <v>312.89229</v>
      </c>
      <c r="I214" s="685">
        <v>1713.3459800000001</v>
      </c>
      <c r="J214" s="686">
        <v>166.85188454798899</v>
      </c>
      <c r="K214" s="693">
        <v>0.64626940678599998</v>
      </c>
    </row>
    <row r="215" spans="1:11" ht="14.4" customHeight="1" thickBot="1" x14ac:dyDescent="0.35">
      <c r="A215" s="702" t="s">
        <v>529</v>
      </c>
      <c r="B215" s="680">
        <v>2701.22198922197</v>
      </c>
      <c r="C215" s="680">
        <v>2706.8889100000001</v>
      </c>
      <c r="D215" s="681">
        <v>5.6669207780289996</v>
      </c>
      <c r="E215" s="682">
        <v>1.002097910057</v>
      </c>
      <c r="F215" s="680">
        <v>2651.1327350605902</v>
      </c>
      <c r="G215" s="681">
        <v>1546.49409545201</v>
      </c>
      <c r="H215" s="683">
        <v>312.89229</v>
      </c>
      <c r="I215" s="680">
        <v>1713.3459800000001</v>
      </c>
      <c r="J215" s="681">
        <v>166.85188454798899</v>
      </c>
      <c r="K215" s="684">
        <v>0.64626940678599998</v>
      </c>
    </row>
    <row r="216" spans="1:11" ht="14.4" customHeight="1" thickBot="1" x14ac:dyDescent="0.35">
      <c r="A216" s="698" t="s">
        <v>530</v>
      </c>
      <c r="B216" s="680">
        <v>0</v>
      </c>
      <c r="C216" s="680">
        <v>159.22050999999999</v>
      </c>
      <c r="D216" s="681">
        <v>159.22050999999999</v>
      </c>
      <c r="E216" s="690" t="s">
        <v>345</v>
      </c>
      <c r="F216" s="680">
        <v>0</v>
      </c>
      <c r="G216" s="681">
        <v>0</v>
      </c>
      <c r="H216" s="683">
        <v>37.147820000000003</v>
      </c>
      <c r="I216" s="680">
        <v>111.54782</v>
      </c>
      <c r="J216" s="681">
        <v>111.54782</v>
      </c>
      <c r="K216" s="691" t="s">
        <v>345</v>
      </c>
    </row>
    <row r="217" spans="1:11" ht="14.4" customHeight="1" thickBot="1" x14ac:dyDescent="0.35">
      <c r="A217" s="703" t="s">
        <v>531</v>
      </c>
      <c r="B217" s="685">
        <v>0</v>
      </c>
      <c r="C217" s="685">
        <v>159.22050999999999</v>
      </c>
      <c r="D217" s="686">
        <v>159.22050999999999</v>
      </c>
      <c r="E217" s="687" t="s">
        <v>345</v>
      </c>
      <c r="F217" s="685">
        <v>0</v>
      </c>
      <c r="G217" s="686">
        <v>0</v>
      </c>
      <c r="H217" s="688">
        <v>37.147820000000003</v>
      </c>
      <c r="I217" s="685">
        <v>111.54782</v>
      </c>
      <c r="J217" s="686">
        <v>111.54782</v>
      </c>
      <c r="K217" s="689" t="s">
        <v>345</v>
      </c>
    </row>
    <row r="218" spans="1:11" ht="14.4" customHeight="1" thickBot="1" x14ac:dyDescent="0.35">
      <c r="A218" s="705" t="s">
        <v>532</v>
      </c>
      <c r="B218" s="685">
        <v>0</v>
      </c>
      <c r="C218" s="685">
        <v>159.22050999999999</v>
      </c>
      <c r="D218" s="686">
        <v>159.22050999999999</v>
      </c>
      <c r="E218" s="687" t="s">
        <v>345</v>
      </c>
      <c r="F218" s="685">
        <v>0</v>
      </c>
      <c r="G218" s="686">
        <v>0</v>
      </c>
      <c r="H218" s="688">
        <v>37.147820000000003</v>
      </c>
      <c r="I218" s="685">
        <v>111.54782</v>
      </c>
      <c r="J218" s="686">
        <v>111.54782</v>
      </c>
      <c r="K218" s="689" t="s">
        <v>345</v>
      </c>
    </row>
    <row r="219" spans="1:11" ht="14.4" customHeight="1" thickBot="1" x14ac:dyDescent="0.35">
      <c r="A219" s="701" t="s">
        <v>533</v>
      </c>
      <c r="B219" s="685">
        <v>0</v>
      </c>
      <c r="C219" s="685">
        <v>159.22050999999999</v>
      </c>
      <c r="D219" s="686">
        <v>159.22050999999999</v>
      </c>
      <c r="E219" s="687" t="s">
        <v>345</v>
      </c>
      <c r="F219" s="685">
        <v>0</v>
      </c>
      <c r="G219" s="686">
        <v>0</v>
      </c>
      <c r="H219" s="688">
        <v>37.147820000000003</v>
      </c>
      <c r="I219" s="685">
        <v>111.54782</v>
      </c>
      <c r="J219" s="686">
        <v>111.54782</v>
      </c>
      <c r="K219" s="689" t="s">
        <v>345</v>
      </c>
    </row>
    <row r="220" spans="1:11" ht="14.4" customHeight="1" thickBot="1" x14ac:dyDescent="0.35">
      <c r="A220" s="702" t="s">
        <v>534</v>
      </c>
      <c r="B220" s="680">
        <v>0</v>
      </c>
      <c r="C220" s="680">
        <v>7.6910000000000006E-2</v>
      </c>
      <c r="D220" s="681">
        <v>7.6910000000000006E-2</v>
      </c>
      <c r="E220" s="690" t="s">
        <v>345</v>
      </c>
      <c r="F220" s="680">
        <v>0</v>
      </c>
      <c r="G220" s="681">
        <v>0</v>
      </c>
      <c r="H220" s="683">
        <v>4.7079999999999997E-2</v>
      </c>
      <c r="I220" s="680">
        <v>4.7079999999999997E-2</v>
      </c>
      <c r="J220" s="681">
        <v>4.7079999999999997E-2</v>
      </c>
      <c r="K220" s="691" t="s">
        <v>345</v>
      </c>
    </row>
    <row r="221" spans="1:11" ht="14.4" customHeight="1" thickBot="1" x14ac:dyDescent="0.35">
      <c r="A221" s="702" t="s">
        <v>535</v>
      </c>
      <c r="B221" s="680">
        <v>0</v>
      </c>
      <c r="C221" s="680">
        <v>159.14359999999999</v>
      </c>
      <c r="D221" s="681">
        <v>159.14359999999999</v>
      </c>
      <c r="E221" s="690" t="s">
        <v>345</v>
      </c>
      <c r="F221" s="680">
        <v>0</v>
      </c>
      <c r="G221" s="681">
        <v>0</v>
      </c>
      <c r="H221" s="683">
        <v>37.100740000000002</v>
      </c>
      <c r="I221" s="680">
        <v>111.50073999999999</v>
      </c>
      <c r="J221" s="681">
        <v>111.50073999999999</v>
      </c>
      <c r="K221" s="691" t="s">
        <v>345</v>
      </c>
    </row>
    <row r="222" spans="1:11" ht="14.4" customHeight="1" thickBot="1" x14ac:dyDescent="0.35">
      <c r="A222" s="706"/>
      <c r="B222" s="680">
        <v>70491.318744794</v>
      </c>
      <c r="C222" s="680">
        <v>61696.543089999999</v>
      </c>
      <c r="D222" s="681">
        <v>-8794.7756547940207</v>
      </c>
      <c r="E222" s="682">
        <v>0.87523604592100002</v>
      </c>
      <c r="F222" s="680">
        <v>77460.108392763694</v>
      </c>
      <c r="G222" s="681">
        <v>45185.063229112202</v>
      </c>
      <c r="H222" s="683">
        <v>2960.3683099999998</v>
      </c>
      <c r="I222" s="680">
        <v>36286.420010000002</v>
      </c>
      <c r="J222" s="681">
        <v>-8898.6432191121694</v>
      </c>
      <c r="K222" s="684">
        <v>0.46845299810300001</v>
      </c>
    </row>
    <row r="223" spans="1:11" ht="14.4" customHeight="1" thickBot="1" x14ac:dyDescent="0.35">
      <c r="A223" s="707" t="s">
        <v>66</v>
      </c>
      <c r="B223" s="694">
        <v>70491.318744794</v>
      </c>
      <c r="C223" s="694">
        <v>61696.543089999999</v>
      </c>
      <c r="D223" s="695">
        <v>-8794.7756547940298</v>
      </c>
      <c r="E223" s="696" t="s">
        <v>345</v>
      </c>
      <c r="F223" s="694">
        <v>77460.108392763694</v>
      </c>
      <c r="G223" s="695">
        <v>45185.063229112202</v>
      </c>
      <c r="H223" s="694">
        <v>2960.3683099999998</v>
      </c>
      <c r="I223" s="694">
        <v>36286.420010000002</v>
      </c>
      <c r="J223" s="695">
        <v>-8898.6432191121494</v>
      </c>
      <c r="K223" s="697">
        <v>0.46845299810300001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79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536</v>
      </c>
      <c r="B5" s="709" t="s">
        <v>537</v>
      </c>
      <c r="C5" s="710" t="s">
        <v>538</v>
      </c>
      <c r="D5" s="710" t="s">
        <v>538</v>
      </c>
      <c r="E5" s="710"/>
      <c r="F5" s="710" t="s">
        <v>538</v>
      </c>
      <c r="G5" s="710" t="s">
        <v>538</v>
      </c>
      <c r="H5" s="710" t="s">
        <v>538</v>
      </c>
      <c r="I5" s="711" t="s">
        <v>538</v>
      </c>
      <c r="J5" s="712" t="s">
        <v>74</v>
      </c>
    </row>
    <row r="6" spans="1:10" ht="14.4" customHeight="1" x14ac:dyDescent="0.3">
      <c r="A6" s="708" t="s">
        <v>536</v>
      </c>
      <c r="B6" s="709" t="s">
        <v>539</v>
      </c>
      <c r="C6" s="710">
        <v>61.297600000000003</v>
      </c>
      <c r="D6" s="710">
        <v>132.26595</v>
      </c>
      <c r="E6" s="710"/>
      <c r="F6" s="710">
        <v>48.316310000000001</v>
      </c>
      <c r="G6" s="710">
        <v>116.66666864013672</v>
      </c>
      <c r="H6" s="710">
        <v>-68.350358640136719</v>
      </c>
      <c r="I6" s="711">
        <v>0.41413979299463588</v>
      </c>
      <c r="J6" s="712" t="s">
        <v>1</v>
      </c>
    </row>
    <row r="7" spans="1:10" ht="14.4" customHeight="1" x14ac:dyDescent="0.3">
      <c r="A7" s="708" t="s">
        <v>536</v>
      </c>
      <c r="B7" s="709" t="s">
        <v>540</v>
      </c>
      <c r="C7" s="710">
        <v>17422.298200000001</v>
      </c>
      <c r="D7" s="710">
        <v>14636.182399999998</v>
      </c>
      <c r="E7" s="710"/>
      <c r="F7" s="710">
        <v>14509.7855</v>
      </c>
      <c r="G7" s="710">
        <v>14874.999718749999</v>
      </c>
      <c r="H7" s="710">
        <v>-365.21421874999942</v>
      </c>
      <c r="I7" s="711">
        <v>0.97544778314922287</v>
      </c>
      <c r="J7" s="712" t="s">
        <v>1</v>
      </c>
    </row>
    <row r="8" spans="1:10" ht="14.4" customHeight="1" x14ac:dyDescent="0.3">
      <c r="A8" s="708" t="s">
        <v>536</v>
      </c>
      <c r="B8" s="709" t="s">
        <v>541</v>
      </c>
      <c r="C8" s="710">
        <v>2350.1655499999997</v>
      </c>
      <c r="D8" s="710">
        <v>2594.1289499999993</v>
      </c>
      <c r="E8" s="710"/>
      <c r="F8" s="710">
        <v>1625.56032</v>
      </c>
      <c r="G8" s="710">
        <v>2625.0000937500004</v>
      </c>
      <c r="H8" s="710">
        <v>-999.43977375000031</v>
      </c>
      <c r="I8" s="711">
        <v>0.61926105216924809</v>
      </c>
      <c r="J8" s="712" t="s">
        <v>1</v>
      </c>
    </row>
    <row r="9" spans="1:10" ht="14.4" customHeight="1" x14ac:dyDescent="0.3">
      <c r="A9" s="708" t="s">
        <v>536</v>
      </c>
      <c r="B9" s="709" t="s">
        <v>542</v>
      </c>
      <c r="C9" s="710">
        <v>0</v>
      </c>
      <c r="D9" s="710">
        <v>0.23188</v>
      </c>
      <c r="E9" s="710"/>
      <c r="F9" s="710">
        <v>0</v>
      </c>
      <c r="G9" s="710">
        <v>0.14383990478515624</v>
      </c>
      <c r="H9" s="710">
        <v>-0.14383990478515624</v>
      </c>
      <c r="I9" s="711">
        <v>0</v>
      </c>
      <c r="J9" s="712" t="s">
        <v>1</v>
      </c>
    </row>
    <row r="10" spans="1:10" ht="14.4" customHeight="1" x14ac:dyDescent="0.3">
      <c r="A10" s="708" t="s">
        <v>536</v>
      </c>
      <c r="B10" s="709" t="s">
        <v>543</v>
      </c>
      <c r="C10" s="710">
        <v>917.65352000000007</v>
      </c>
      <c r="D10" s="710">
        <v>228.27475000000001</v>
      </c>
      <c r="E10" s="710"/>
      <c r="F10" s="710">
        <v>1311.56158</v>
      </c>
      <c r="G10" s="710">
        <v>740.83337500000005</v>
      </c>
      <c r="H10" s="710">
        <v>570.728205</v>
      </c>
      <c r="I10" s="711">
        <v>1.7703867350738618</v>
      </c>
      <c r="J10" s="712" t="s">
        <v>1</v>
      </c>
    </row>
    <row r="11" spans="1:10" ht="14.4" customHeight="1" x14ac:dyDescent="0.3">
      <c r="A11" s="708" t="s">
        <v>536</v>
      </c>
      <c r="B11" s="709" t="s">
        <v>544</v>
      </c>
      <c r="C11" s="710">
        <v>0.41399999999999998</v>
      </c>
      <c r="D11" s="710">
        <v>0</v>
      </c>
      <c r="E11" s="710"/>
      <c r="F11" s="710">
        <v>0</v>
      </c>
      <c r="G11" s="710">
        <v>0</v>
      </c>
      <c r="H11" s="710">
        <v>0</v>
      </c>
      <c r="I11" s="711" t="s">
        <v>538</v>
      </c>
      <c r="J11" s="712" t="s">
        <v>1</v>
      </c>
    </row>
    <row r="12" spans="1:10" ht="14.4" customHeight="1" x14ac:dyDescent="0.3">
      <c r="A12" s="708" t="s">
        <v>536</v>
      </c>
      <c r="B12" s="709" t="s">
        <v>545</v>
      </c>
      <c r="C12" s="710">
        <v>20751.828870000001</v>
      </c>
      <c r="D12" s="710">
        <v>17591.083929999997</v>
      </c>
      <c r="E12" s="710"/>
      <c r="F12" s="710">
        <v>17495.223710000002</v>
      </c>
      <c r="G12" s="710">
        <v>18357.643696044917</v>
      </c>
      <c r="H12" s="710">
        <v>-862.41998604491528</v>
      </c>
      <c r="I12" s="711">
        <v>0.95302120466415197</v>
      </c>
      <c r="J12" s="712" t="s">
        <v>546</v>
      </c>
    </row>
    <row r="14" spans="1:10" ht="14.4" customHeight="1" x14ac:dyDescent="0.3">
      <c r="A14" s="708" t="s">
        <v>536</v>
      </c>
      <c r="B14" s="709" t="s">
        <v>537</v>
      </c>
      <c r="C14" s="710" t="s">
        <v>538</v>
      </c>
      <c r="D14" s="710" t="s">
        <v>538</v>
      </c>
      <c r="E14" s="710"/>
      <c r="F14" s="710" t="s">
        <v>538</v>
      </c>
      <c r="G14" s="710" t="s">
        <v>538</v>
      </c>
      <c r="H14" s="710" t="s">
        <v>538</v>
      </c>
      <c r="I14" s="711" t="s">
        <v>538</v>
      </c>
      <c r="J14" s="712" t="s">
        <v>74</v>
      </c>
    </row>
    <row r="15" spans="1:10" ht="14.4" customHeight="1" x14ac:dyDescent="0.3">
      <c r="A15" s="708" t="s">
        <v>547</v>
      </c>
      <c r="B15" s="709" t="s">
        <v>548</v>
      </c>
      <c r="C15" s="710" t="s">
        <v>538</v>
      </c>
      <c r="D15" s="710" t="s">
        <v>538</v>
      </c>
      <c r="E15" s="710"/>
      <c r="F15" s="710" t="s">
        <v>538</v>
      </c>
      <c r="G15" s="710" t="s">
        <v>538</v>
      </c>
      <c r="H15" s="710" t="s">
        <v>538</v>
      </c>
      <c r="I15" s="711" t="s">
        <v>538</v>
      </c>
      <c r="J15" s="712" t="s">
        <v>0</v>
      </c>
    </row>
    <row r="16" spans="1:10" ht="14.4" customHeight="1" x14ac:dyDescent="0.3">
      <c r="A16" s="708" t="s">
        <v>547</v>
      </c>
      <c r="B16" s="709" t="s">
        <v>539</v>
      </c>
      <c r="C16" s="710">
        <v>8.0460199999999986</v>
      </c>
      <c r="D16" s="710">
        <v>9.3943500000000011</v>
      </c>
      <c r="E16" s="710"/>
      <c r="F16" s="710">
        <v>5.4963300000000013</v>
      </c>
      <c r="G16" s="710">
        <v>11</v>
      </c>
      <c r="H16" s="710">
        <v>-5.5036699999999987</v>
      </c>
      <c r="I16" s="711">
        <v>0.49966636363636374</v>
      </c>
      <c r="J16" s="712" t="s">
        <v>1</v>
      </c>
    </row>
    <row r="17" spans="1:10" ht="14.4" customHeight="1" x14ac:dyDescent="0.3">
      <c r="A17" s="708" t="s">
        <v>547</v>
      </c>
      <c r="B17" s="709" t="s">
        <v>540</v>
      </c>
      <c r="C17" s="710">
        <v>428.81299999999999</v>
      </c>
      <c r="D17" s="710">
        <v>486.24950000000001</v>
      </c>
      <c r="E17" s="710"/>
      <c r="F17" s="710">
        <v>456.45600000000002</v>
      </c>
      <c r="G17" s="710">
        <v>482</v>
      </c>
      <c r="H17" s="710">
        <v>-25.543999999999983</v>
      </c>
      <c r="I17" s="711">
        <v>0.94700414937759336</v>
      </c>
      <c r="J17" s="712" t="s">
        <v>1</v>
      </c>
    </row>
    <row r="18" spans="1:10" ht="14.4" customHeight="1" x14ac:dyDescent="0.3">
      <c r="A18" s="708" t="s">
        <v>547</v>
      </c>
      <c r="B18" s="709" t="s">
        <v>542</v>
      </c>
      <c r="C18" s="710">
        <v>0</v>
      </c>
      <c r="D18" s="710">
        <v>0.23188</v>
      </c>
      <c r="E18" s="710"/>
      <c r="F18" s="710">
        <v>0</v>
      </c>
      <c r="G18" s="710">
        <v>0</v>
      </c>
      <c r="H18" s="710">
        <v>0</v>
      </c>
      <c r="I18" s="711" t="s">
        <v>538</v>
      </c>
      <c r="J18" s="712" t="s">
        <v>1</v>
      </c>
    </row>
    <row r="19" spans="1:10" ht="14.4" customHeight="1" x14ac:dyDescent="0.3">
      <c r="A19" s="708" t="s">
        <v>547</v>
      </c>
      <c r="B19" s="709" t="s">
        <v>544</v>
      </c>
      <c r="C19" s="710">
        <v>0.41399999999999998</v>
      </c>
      <c r="D19" s="710">
        <v>0</v>
      </c>
      <c r="E19" s="710"/>
      <c r="F19" s="710">
        <v>0</v>
      </c>
      <c r="G19" s="710">
        <v>0</v>
      </c>
      <c r="H19" s="710">
        <v>0</v>
      </c>
      <c r="I19" s="711" t="s">
        <v>538</v>
      </c>
      <c r="J19" s="712" t="s">
        <v>1</v>
      </c>
    </row>
    <row r="20" spans="1:10" ht="14.4" customHeight="1" x14ac:dyDescent="0.3">
      <c r="A20" s="708" t="s">
        <v>547</v>
      </c>
      <c r="B20" s="709" t="s">
        <v>549</v>
      </c>
      <c r="C20" s="710">
        <v>437.27301999999997</v>
      </c>
      <c r="D20" s="710">
        <v>495.87572999999998</v>
      </c>
      <c r="E20" s="710"/>
      <c r="F20" s="710">
        <v>461.95233000000002</v>
      </c>
      <c r="G20" s="710">
        <v>493</v>
      </c>
      <c r="H20" s="710">
        <v>-31.047669999999982</v>
      </c>
      <c r="I20" s="711">
        <v>0.93702298174442189</v>
      </c>
      <c r="J20" s="712" t="s">
        <v>550</v>
      </c>
    </row>
    <row r="21" spans="1:10" ht="14.4" customHeight="1" x14ac:dyDescent="0.3">
      <c r="A21" s="708" t="s">
        <v>538</v>
      </c>
      <c r="B21" s="709" t="s">
        <v>538</v>
      </c>
      <c r="C21" s="710" t="s">
        <v>538</v>
      </c>
      <c r="D21" s="710" t="s">
        <v>538</v>
      </c>
      <c r="E21" s="710"/>
      <c r="F21" s="710" t="s">
        <v>538</v>
      </c>
      <c r="G21" s="710" t="s">
        <v>538</v>
      </c>
      <c r="H21" s="710" t="s">
        <v>538</v>
      </c>
      <c r="I21" s="711" t="s">
        <v>538</v>
      </c>
      <c r="J21" s="712" t="s">
        <v>551</v>
      </c>
    </row>
    <row r="22" spans="1:10" ht="14.4" customHeight="1" x14ac:dyDescent="0.3">
      <c r="A22" s="708" t="s">
        <v>552</v>
      </c>
      <c r="B22" s="709" t="s">
        <v>553</v>
      </c>
      <c r="C22" s="710" t="s">
        <v>538</v>
      </c>
      <c r="D22" s="710" t="s">
        <v>538</v>
      </c>
      <c r="E22" s="710"/>
      <c r="F22" s="710" t="s">
        <v>538</v>
      </c>
      <c r="G22" s="710" t="s">
        <v>538</v>
      </c>
      <c r="H22" s="710" t="s">
        <v>538</v>
      </c>
      <c r="I22" s="711" t="s">
        <v>538</v>
      </c>
      <c r="J22" s="712" t="s">
        <v>0</v>
      </c>
    </row>
    <row r="23" spans="1:10" ht="14.4" customHeight="1" x14ac:dyDescent="0.3">
      <c r="A23" s="708" t="s">
        <v>552</v>
      </c>
      <c r="B23" s="709" t="s">
        <v>539</v>
      </c>
      <c r="C23" s="710">
        <v>16.401540000000001</v>
      </c>
      <c r="D23" s="710">
        <v>21.318519999999999</v>
      </c>
      <c r="E23" s="710"/>
      <c r="F23" s="710">
        <v>8.5074699999999996</v>
      </c>
      <c r="G23" s="710">
        <v>18</v>
      </c>
      <c r="H23" s="710">
        <v>-9.4925300000000004</v>
      </c>
      <c r="I23" s="711">
        <v>0.47263722222222221</v>
      </c>
      <c r="J23" s="712" t="s">
        <v>1</v>
      </c>
    </row>
    <row r="24" spans="1:10" ht="14.4" customHeight="1" x14ac:dyDescent="0.3">
      <c r="A24" s="708" t="s">
        <v>552</v>
      </c>
      <c r="B24" s="709" t="s">
        <v>540</v>
      </c>
      <c r="C24" s="710">
        <v>3426.3202000000001</v>
      </c>
      <c r="D24" s="710">
        <v>3533.3568999999989</v>
      </c>
      <c r="E24" s="710"/>
      <c r="F24" s="710">
        <v>4027.182499999999</v>
      </c>
      <c r="G24" s="710">
        <v>4066</v>
      </c>
      <c r="H24" s="710">
        <v>-38.817500000001019</v>
      </c>
      <c r="I24" s="711">
        <v>0.99045314805705831</v>
      </c>
      <c r="J24" s="712" t="s">
        <v>1</v>
      </c>
    </row>
    <row r="25" spans="1:10" ht="14.4" customHeight="1" x14ac:dyDescent="0.3">
      <c r="A25" s="708" t="s">
        <v>552</v>
      </c>
      <c r="B25" s="709" t="s">
        <v>541</v>
      </c>
      <c r="C25" s="710">
        <v>97.614000000000004</v>
      </c>
      <c r="D25" s="710">
        <v>135.89400000000001</v>
      </c>
      <c r="E25" s="710"/>
      <c r="F25" s="710">
        <v>111.012</v>
      </c>
      <c r="G25" s="710">
        <v>242</v>
      </c>
      <c r="H25" s="710">
        <v>-130.988</v>
      </c>
      <c r="I25" s="711">
        <v>0.45872727272727271</v>
      </c>
      <c r="J25" s="712" t="s">
        <v>1</v>
      </c>
    </row>
    <row r="26" spans="1:10" ht="14.4" customHeight="1" x14ac:dyDescent="0.3">
      <c r="A26" s="708" t="s">
        <v>552</v>
      </c>
      <c r="B26" s="709" t="s">
        <v>554</v>
      </c>
      <c r="C26" s="710">
        <v>3540.33574</v>
      </c>
      <c r="D26" s="710">
        <v>3690.5694199999989</v>
      </c>
      <c r="E26" s="710"/>
      <c r="F26" s="710">
        <v>4146.7019699999992</v>
      </c>
      <c r="G26" s="710">
        <v>4326</v>
      </c>
      <c r="H26" s="710">
        <v>-179.29803000000084</v>
      </c>
      <c r="I26" s="711">
        <v>0.95855339112343951</v>
      </c>
      <c r="J26" s="712" t="s">
        <v>550</v>
      </c>
    </row>
    <row r="27" spans="1:10" ht="14.4" customHeight="1" x14ac:dyDescent="0.3">
      <c r="A27" s="708" t="s">
        <v>538</v>
      </c>
      <c r="B27" s="709" t="s">
        <v>538</v>
      </c>
      <c r="C27" s="710" t="s">
        <v>538</v>
      </c>
      <c r="D27" s="710" t="s">
        <v>538</v>
      </c>
      <c r="E27" s="710"/>
      <c r="F27" s="710" t="s">
        <v>538</v>
      </c>
      <c r="G27" s="710" t="s">
        <v>538</v>
      </c>
      <c r="H27" s="710" t="s">
        <v>538</v>
      </c>
      <c r="I27" s="711" t="s">
        <v>538</v>
      </c>
      <c r="J27" s="712" t="s">
        <v>551</v>
      </c>
    </row>
    <row r="28" spans="1:10" ht="14.4" customHeight="1" x14ac:dyDescent="0.3">
      <c r="A28" s="708" t="s">
        <v>555</v>
      </c>
      <c r="B28" s="709" t="s">
        <v>556</v>
      </c>
      <c r="C28" s="710" t="s">
        <v>538</v>
      </c>
      <c r="D28" s="710" t="s">
        <v>538</v>
      </c>
      <c r="E28" s="710"/>
      <c r="F28" s="710" t="s">
        <v>538</v>
      </c>
      <c r="G28" s="710" t="s">
        <v>538</v>
      </c>
      <c r="H28" s="710" t="s">
        <v>538</v>
      </c>
      <c r="I28" s="711" t="s">
        <v>538</v>
      </c>
      <c r="J28" s="712" t="s">
        <v>0</v>
      </c>
    </row>
    <row r="29" spans="1:10" ht="14.4" customHeight="1" x14ac:dyDescent="0.3">
      <c r="A29" s="708" t="s">
        <v>555</v>
      </c>
      <c r="B29" s="709" t="s">
        <v>539</v>
      </c>
      <c r="C29" s="710">
        <v>0.11322999999999998</v>
      </c>
      <c r="D29" s="710">
        <v>2.0980000000000002E-2</v>
      </c>
      <c r="E29" s="710"/>
      <c r="F29" s="710">
        <v>4.8399999999999999E-2</v>
      </c>
      <c r="G29" s="710">
        <v>0</v>
      </c>
      <c r="H29" s="710">
        <v>4.8399999999999999E-2</v>
      </c>
      <c r="I29" s="711" t="s">
        <v>538</v>
      </c>
      <c r="J29" s="712" t="s">
        <v>1</v>
      </c>
    </row>
    <row r="30" spans="1:10" ht="14.4" customHeight="1" x14ac:dyDescent="0.3">
      <c r="A30" s="708" t="s">
        <v>555</v>
      </c>
      <c r="B30" s="709" t="s">
        <v>557</v>
      </c>
      <c r="C30" s="710">
        <v>0.11322999999999998</v>
      </c>
      <c r="D30" s="710">
        <v>2.0980000000000002E-2</v>
      </c>
      <c r="E30" s="710"/>
      <c r="F30" s="710">
        <v>4.8399999999999999E-2</v>
      </c>
      <c r="G30" s="710">
        <v>0</v>
      </c>
      <c r="H30" s="710">
        <v>4.8399999999999999E-2</v>
      </c>
      <c r="I30" s="711" t="s">
        <v>538</v>
      </c>
      <c r="J30" s="712" t="s">
        <v>550</v>
      </c>
    </row>
    <row r="31" spans="1:10" ht="14.4" customHeight="1" x14ac:dyDescent="0.3">
      <c r="A31" s="708" t="s">
        <v>538</v>
      </c>
      <c r="B31" s="709" t="s">
        <v>538</v>
      </c>
      <c r="C31" s="710" t="s">
        <v>538</v>
      </c>
      <c r="D31" s="710" t="s">
        <v>538</v>
      </c>
      <c r="E31" s="710"/>
      <c r="F31" s="710" t="s">
        <v>538</v>
      </c>
      <c r="G31" s="710" t="s">
        <v>538</v>
      </c>
      <c r="H31" s="710" t="s">
        <v>538</v>
      </c>
      <c r="I31" s="711" t="s">
        <v>538</v>
      </c>
      <c r="J31" s="712" t="s">
        <v>551</v>
      </c>
    </row>
    <row r="32" spans="1:10" ht="14.4" customHeight="1" x14ac:dyDescent="0.3">
      <c r="A32" s="708" t="s">
        <v>558</v>
      </c>
      <c r="B32" s="709" t="s">
        <v>559</v>
      </c>
      <c r="C32" s="710" t="s">
        <v>538</v>
      </c>
      <c r="D32" s="710" t="s">
        <v>538</v>
      </c>
      <c r="E32" s="710"/>
      <c r="F32" s="710" t="s">
        <v>538</v>
      </c>
      <c r="G32" s="710" t="s">
        <v>538</v>
      </c>
      <c r="H32" s="710" t="s">
        <v>538</v>
      </c>
      <c r="I32" s="711" t="s">
        <v>538</v>
      </c>
      <c r="J32" s="712" t="s">
        <v>0</v>
      </c>
    </row>
    <row r="33" spans="1:10" ht="14.4" customHeight="1" x14ac:dyDescent="0.3">
      <c r="A33" s="708" t="s">
        <v>558</v>
      </c>
      <c r="B33" s="709" t="s">
        <v>539</v>
      </c>
      <c r="C33" s="710">
        <v>36.736809999999998</v>
      </c>
      <c r="D33" s="710">
        <v>101.5321</v>
      </c>
      <c r="E33" s="710"/>
      <c r="F33" s="710">
        <v>34.264110000000002</v>
      </c>
      <c r="G33" s="710">
        <v>88</v>
      </c>
      <c r="H33" s="710">
        <v>-53.735889999999998</v>
      </c>
      <c r="I33" s="711">
        <v>0.38936488636363636</v>
      </c>
      <c r="J33" s="712" t="s">
        <v>1</v>
      </c>
    </row>
    <row r="34" spans="1:10" ht="14.4" customHeight="1" x14ac:dyDescent="0.3">
      <c r="A34" s="708" t="s">
        <v>558</v>
      </c>
      <c r="B34" s="709" t="s">
        <v>540</v>
      </c>
      <c r="C34" s="710">
        <v>13567.165000000001</v>
      </c>
      <c r="D34" s="710">
        <v>10616.575999999999</v>
      </c>
      <c r="E34" s="710"/>
      <c r="F34" s="710">
        <v>10026.147000000001</v>
      </c>
      <c r="G34" s="710">
        <v>10327</v>
      </c>
      <c r="H34" s="710">
        <v>-300.85299999999916</v>
      </c>
      <c r="I34" s="711">
        <v>0.9708673380458992</v>
      </c>
      <c r="J34" s="712" t="s">
        <v>1</v>
      </c>
    </row>
    <row r="35" spans="1:10" ht="14.4" customHeight="1" x14ac:dyDescent="0.3">
      <c r="A35" s="708" t="s">
        <v>558</v>
      </c>
      <c r="B35" s="709" t="s">
        <v>541</v>
      </c>
      <c r="C35" s="710">
        <v>2252.5515499999997</v>
      </c>
      <c r="D35" s="710">
        <v>2458.2349499999996</v>
      </c>
      <c r="E35" s="710"/>
      <c r="F35" s="710">
        <v>1514.5483200000001</v>
      </c>
      <c r="G35" s="710">
        <v>2383</v>
      </c>
      <c r="H35" s="710">
        <v>-868.4516799999999</v>
      </c>
      <c r="I35" s="711">
        <v>0.63556370960973563</v>
      </c>
      <c r="J35" s="712" t="s">
        <v>1</v>
      </c>
    </row>
    <row r="36" spans="1:10" ht="14.4" customHeight="1" x14ac:dyDescent="0.3">
      <c r="A36" s="708" t="s">
        <v>558</v>
      </c>
      <c r="B36" s="709" t="s">
        <v>544</v>
      </c>
      <c r="C36" s="710">
        <v>0</v>
      </c>
      <c r="D36" s="710">
        <v>0</v>
      </c>
      <c r="E36" s="710"/>
      <c r="F36" s="710">
        <v>0</v>
      </c>
      <c r="G36" s="710">
        <v>0</v>
      </c>
      <c r="H36" s="710">
        <v>0</v>
      </c>
      <c r="I36" s="711" t="s">
        <v>538</v>
      </c>
      <c r="J36" s="712" t="s">
        <v>1</v>
      </c>
    </row>
    <row r="37" spans="1:10" ht="14.4" customHeight="1" x14ac:dyDescent="0.3">
      <c r="A37" s="708" t="s">
        <v>558</v>
      </c>
      <c r="B37" s="709" t="s">
        <v>560</v>
      </c>
      <c r="C37" s="710">
        <v>15856.453360000001</v>
      </c>
      <c r="D37" s="710">
        <v>13176.343049999999</v>
      </c>
      <c r="E37" s="710"/>
      <c r="F37" s="710">
        <v>11574.959430000001</v>
      </c>
      <c r="G37" s="710">
        <v>12798</v>
      </c>
      <c r="H37" s="710">
        <v>-1223.0405699999992</v>
      </c>
      <c r="I37" s="711">
        <v>0.90443502344116278</v>
      </c>
      <c r="J37" s="712" t="s">
        <v>550</v>
      </c>
    </row>
    <row r="38" spans="1:10" ht="14.4" customHeight="1" x14ac:dyDescent="0.3">
      <c r="A38" s="708" t="s">
        <v>538</v>
      </c>
      <c r="B38" s="709" t="s">
        <v>538</v>
      </c>
      <c r="C38" s="710" t="s">
        <v>538</v>
      </c>
      <c r="D38" s="710" t="s">
        <v>538</v>
      </c>
      <c r="E38" s="710"/>
      <c r="F38" s="710" t="s">
        <v>538</v>
      </c>
      <c r="G38" s="710" t="s">
        <v>538</v>
      </c>
      <c r="H38" s="710" t="s">
        <v>538</v>
      </c>
      <c r="I38" s="711" t="s">
        <v>538</v>
      </c>
      <c r="J38" s="712" t="s">
        <v>551</v>
      </c>
    </row>
    <row r="39" spans="1:10" ht="14.4" customHeight="1" x14ac:dyDescent="0.3">
      <c r="A39" s="708" t="s">
        <v>561</v>
      </c>
      <c r="B39" s="709" t="s">
        <v>562</v>
      </c>
      <c r="C39" s="710" t="s">
        <v>538</v>
      </c>
      <c r="D39" s="710" t="s">
        <v>538</v>
      </c>
      <c r="E39" s="710"/>
      <c r="F39" s="710" t="s">
        <v>538</v>
      </c>
      <c r="G39" s="710" t="s">
        <v>538</v>
      </c>
      <c r="H39" s="710" t="s">
        <v>538</v>
      </c>
      <c r="I39" s="711" t="s">
        <v>538</v>
      </c>
      <c r="J39" s="712" t="s">
        <v>0</v>
      </c>
    </row>
    <row r="40" spans="1:10" ht="14.4" customHeight="1" x14ac:dyDescent="0.3">
      <c r="A40" s="708" t="s">
        <v>561</v>
      </c>
      <c r="B40" s="709" t="s">
        <v>543</v>
      </c>
      <c r="C40" s="710">
        <v>917.65352000000007</v>
      </c>
      <c r="D40" s="710">
        <v>228.27475000000001</v>
      </c>
      <c r="E40" s="710"/>
      <c r="F40" s="710">
        <v>1311.56158</v>
      </c>
      <c r="G40" s="710">
        <v>741</v>
      </c>
      <c r="H40" s="710">
        <v>570.56158000000005</v>
      </c>
      <c r="I40" s="711">
        <v>1.7699886369770581</v>
      </c>
      <c r="J40" s="712" t="s">
        <v>1</v>
      </c>
    </row>
    <row r="41" spans="1:10" ht="14.4" customHeight="1" x14ac:dyDescent="0.3">
      <c r="A41" s="708" t="s">
        <v>561</v>
      </c>
      <c r="B41" s="709" t="s">
        <v>563</v>
      </c>
      <c r="C41" s="710">
        <v>917.65352000000007</v>
      </c>
      <c r="D41" s="710">
        <v>228.27475000000001</v>
      </c>
      <c r="E41" s="710"/>
      <c r="F41" s="710">
        <v>1311.56158</v>
      </c>
      <c r="G41" s="710">
        <v>741</v>
      </c>
      <c r="H41" s="710">
        <v>570.56158000000005</v>
      </c>
      <c r="I41" s="711">
        <v>1.7699886369770581</v>
      </c>
      <c r="J41" s="712" t="s">
        <v>550</v>
      </c>
    </row>
    <row r="42" spans="1:10" ht="14.4" customHeight="1" x14ac:dyDescent="0.3">
      <c r="A42" s="708" t="s">
        <v>538</v>
      </c>
      <c r="B42" s="709" t="s">
        <v>538</v>
      </c>
      <c r="C42" s="710" t="s">
        <v>538</v>
      </c>
      <c r="D42" s="710" t="s">
        <v>538</v>
      </c>
      <c r="E42" s="710"/>
      <c r="F42" s="710" t="s">
        <v>538</v>
      </c>
      <c r="G42" s="710" t="s">
        <v>538</v>
      </c>
      <c r="H42" s="710" t="s">
        <v>538</v>
      </c>
      <c r="I42" s="711" t="s">
        <v>538</v>
      </c>
      <c r="J42" s="712" t="s">
        <v>551</v>
      </c>
    </row>
    <row r="43" spans="1:10" ht="14.4" customHeight="1" x14ac:dyDescent="0.3">
      <c r="A43" s="708" t="s">
        <v>536</v>
      </c>
      <c r="B43" s="709" t="s">
        <v>545</v>
      </c>
      <c r="C43" s="710">
        <v>20751.828870000001</v>
      </c>
      <c r="D43" s="710">
        <v>17591.083929999997</v>
      </c>
      <c r="E43" s="710"/>
      <c r="F43" s="710">
        <v>17495.223709999998</v>
      </c>
      <c r="G43" s="710">
        <v>18358</v>
      </c>
      <c r="H43" s="710">
        <v>-862.77629000000161</v>
      </c>
      <c r="I43" s="711">
        <v>0.95300270781130836</v>
      </c>
      <c r="J43" s="712" t="s">
        <v>546</v>
      </c>
    </row>
  </sheetData>
  <mergeCells count="3">
    <mergeCell ref="F3:I3"/>
    <mergeCell ref="C4:D4"/>
    <mergeCell ref="A1:I1"/>
  </mergeCells>
  <conditionalFormatting sqref="F13 F44:F65537">
    <cfRule type="cellIs" dxfId="80" priority="18" stopIfTrue="1" operator="greaterThan">
      <formula>1</formula>
    </cfRule>
  </conditionalFormatting>
  <conditionalFormatting sqref="H5:H12">
    <cfRule type="expression" dxfId="79" priority="14">
      <formula>$H5&gt;0</formula>
    </cfRule>
  </conditionalFormatting>
  <conditionalFormatting sqref="I5:I12">
    <cfRule type="expression" dxfId="78" priority="15">
      <formula>$I5&gt;1</formula>
    </cfRule>
  </conditionalFormatting>
  <conditionalFormatting sqref="B5:B12">
    <cfRule type="expression" dxfId="77" priority="11">
      <formula>OR($J5="NS",$J5="SumaNS",$J5="Účet")</formula>
    </cfRule>
  </conditionalFormatting>
  <conditionalFormatting sqref="B5:D12 F5:I12">
    <cfRule type="expression" dxfId="76" priority="17">
      <formula>AND($J5&lt;&gt;"",$J5&lt;&gt;"mezeraKL")</formula>
    </cfRule>
  </conditionalFormatting>
  <conditionalFormatting sqref="B5:D12 F5:I12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74" priority="13">
      <formula>OR($J5="SumaNS",$J5="NS")</formula>
    </cfRule>
  </conditionalFormatting>
  <conditionalFormatting sqref="A5:A12">
    <cfRule type="expression" dxfId="73" priority="9">
      <formula>AND($J5&lt;&gt;"mezeraKL",$J5&lt;&gt;"")</formula>
    </cfRule>
  </conditionalFormatting>
  <conditionalFormatting sqref="A5:A12">
    <cfRule type="expression" dxfId="72" priority="10">
      <formula>AND($J5&lt;&gt;"",$J5&lt;&gt;"mezeraKL")</formula>
    </cfRule>
  </conditionalFormatting>
  <conditionalFormatting sqref="H14:H43">
    <cfRule type="expression" dxfId="71" priority="5">
      <formula>$H14&gt;0</formula>
    </cfRule>
  </conditionalFormatting>
  <conditionalFormatting sqref="A14:A43">
    <cfRule type="expression" dxfId="70" priority="2">
      <formula>AND($J14&lt;&gt;"mezeraKL",$J14&lt;&gt;"")</formula>
    </cfRule>
  </conditionalFormatting>
  <conditionalFormatting sqref="I14:I43">
    <cfRule type="expression" dxfId="69" priority="6">
      <formula>$I14&gt;1</formula>
    </cfRule>
  </conditionalFormatting>
  <conditionalFormatting sqref="B14:B43">
    <cfRule type="expression" dxfId="68" priority="1">
      <formula>OR($J14="NS",$J14="SumaNS",$J14="Účet")</formula>
    </cfRule>
  </conditionalFormatting>
  <conditionalFormatting sqref="A14:D43 F14:I43">
    <cfRule type="expression" dxfId="67" priority="8">
      <formula>AND($J14&lt;&gt;"",$J14&lt;&gt;"mezeraKL")</formula>
    </cfRule>
  </conditionalFormatting>
  <conditionalFormatting sqref="B14:D43 F14:I43">
    <cfRule type="expression" dxfId="6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19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322</v>
      </c>
      <c r="B2" s="66"/>
      <c r="C2" s="333"/>
      <c r="D2" s="333"/>
      <c r="E2" s="518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1923.544168830934</v>
      </c>
      <c r="M3" s="203">
        <f>SUBTOTAL(9,M5:M1048576)</f>
        <v>1157</v>
      </c>
      <c r="N3" s="204">
        <f>SUBTOTAL(9,N5:N1048576)</f>
        <v>2225540.6033373908</v>
      </c>
    </row>
    <row r="4" spans="1:14" s="330" customFormat="1" ht="14.4" customHeight="1" thickBot="1" x14ac:dyDescent="0.35">
      <c r="A4" s="713" t="s">
        <v>4</v>
      </c>
      <c r="B4" s="714" t="s">
        <v>5</v>
      </c>
      <c r="C4" s="714" t="s">
        <v>0</v>
      </c>
      <c r="D4" s="714" t="s">
        <v>6</v>
      </c>
      <c r="E4" s="715" t="s">
        <v>7</v>
      </c>
      <c r="F4" s="714" t="s">
        <v>1</v>
      </c>
      <c r="G4" s="714" t="s">
        <v>8</v>
      </c>
      <c r="H4" s="714" t="s">
        <v>9</v>
      </c>
      <c r="I4" s="714" t="s">
        <v>10</v>
      </c>
      <c r="J4" s="716" t="s">
        <v>11</v>
      </c>
      <c r="K4" s="716" t="s">
        <v>12</v>
      </c>
      <c r="L4" s="717" t="s">
        <v>184</v>
      </c>
      <c r="M4" s="717" t="s">
        <v>13</v>
      </c>
      <c r="N4" s="718" t="s">
        <v>201</v>
      </c>
    </row>
    <row r="5" spans="1:14" ht="14.4" customHeight="1" x14ac:dyDescent="0.3">
      <c r="A5" s="719" t="s">
        <v>536</v>
      </c>
      <c r="B5" s="720" t="s">
        <v>537</v>
      </c>
      <c r="C5" s="721" t="s">
        <v>547</v>
      </c>
      <c r="D5" s="722" t="s">
        <v>548</v>
      </c>
      <c r="E5" s="723">
        <v>50113001</v>
      </c>
      <c r="F5" s="722" t="s">
        <v>564</v>
      </c>
      <c r="G5" s="721" t="s">
        <v>565</v>
      </c>
      <c r="H5" s="721">
        <v>100362</v>
      </c>
      <c r="I5" s="721">
        <v>362</v>
      </c>
      <c r="J5" s="721" t="s">
        <v>566</v>
      </c>
      <c r="K5" s="721" t="s">
        <v>567</v>
      </c>
      <c r="L5" s="724">
        <v>86.440000000000012</v>
      </c>
      <c r="M5" s="724">
        <v>1</v>
      </c>
      <c r="N5" s="725">
        <v>86.440000000000012</v>
      </c>
    </row>
    <row r="6" spans="1:14" ht="14.4" customHeight="1" x14ac:dyDescent="0.3">
      <c r="A6" s="726" t="s">
        <v>536</v>
      </c>
      <c r="B6" s="727" t="s">
        <v>537</v>
      </c>
      <c r="C6" s="728" t="s">
        <v>547</v>
      </c>
      <c r="D6" s="729" t="s">
        <v>548</v>
      </c>
      <c r="E6" s="730">
        <v>50113001</v>
      </c>
      <c r="F6" s="729" t="s">
        <v>564</v>
      </c>
      <c r="G6" s="728" t="s">
        <v>565</v>
      </c>
      <c r="H6" s="728">
        <v>847962</v>
      </c>
      <c r="I6" s="728">
        <v>0</v>
      </c>
      <c r="J6" s="728" t="s">
        <v>568</v>
      </c>
      <c r="K6" s="728" t="s">
        <v>538</v>
      </c>
      <c r="L6" s="731">
        <v>127.99999999999999</v>
      </c>
      <c r="M6" s="731">
        <v>1</v>
      </c>
      <c r="N6" s="732">
        <v>127.99999999999999</v>
      </c>
    </row>
    <row r="7" spans="1:14" ht="14.4" customHeight="1" x14ac:dyDescent="0.3">
      <c r="A7" s="726" t="s">
        <v>536</v>
      </c>
      <c r="B7" s="727" t="s">
        <v>537</v>
      </c>
      <c r="C7" s="728" t="s">
        <v>547</v>
      </c>
      <c r="D7" s="729" t="s">
        <v>548</v>
      </c>
      <c r="E7" s="730">
        <v>50113001</v>
      </c>
      <c r="F7" s="729" t="s">
        <v>564</v>
      </c>
      <c r="G7" s="728" t="s">
        <v>565</v>
      </c>
      <c r="H7" s="728">
        <v>176954</v>
      </c>
      <c r="I7" s="728">
        <v>176954</v>
      </c>
      <c r="J7" s="728" t="s">
        <v>569</v>
      </c>
      <c r="K7" s="728" t="s">
        <v>570</v>
      </c>
      <c r="L7" s="731">
        <v>95.890000000000015</v>
      </c>
      <c r="M7" s="731">
        <v>1</v>
      </c>
      <c r="N7" s="732">
        <v>95.890000000000015</v>
      </c>
    </row>
    <row r="8" spans="1:14" ht="14.4" customHeight="1" x14ac:dyDescent="0.3">
      <c r="A8" s="726" t="s">
        <v>536</v>
      </c>
      <c r="B8" s="727" t="s">
        <v>537</v>
      </c>
      <c r="C8" s="728" t="s">
        <v>547</v>
      </c>
      <c r="D8" s="729" t="s">
        <v>548</v>
      </c>
      <c r="E8" s="730">
        <v>50113001</v>
      </c>
      <c r="F8" s="729" t="s">
        <v>564</v>
      </c>
      <c r="G8" s="728" t="s">
        <v>565</v>
      </c>
      <c r="H8" s="728">
        <v>196610</v>
      </c>
      <c r="I8" s="728">
        <v>96610</v>
      </c>
      <c r="J8" s="728" t="s">
        <v>571</v>
      </c>
      <c r="K8" s="728" t="s">
        <v>572</v>
      </c>
      <c r="L8" s="731">
        <v>46.390000000000022</v>
      </c>
      <c r="M8" s="731">
        <v>1</v>
      </c>
      <c r="N8" s="732">
        <v>46.390000000000022</v>
      </c>
    </row>
    <row r="9" spans="1:14" ht="14.4" customHeight="1" x14ac:dyDescent="0.3">
      <c r="A9" s="726" t="s">
        <v>536</v>
      </c>
      <c r="B9" s="727" t="s">
        <v>537</v>
      </c>
      <c r="C9" s="728" t="s">
        <v>547</v>
      </c>
      <c r="D9" s="729" t="s">
        <v>548</v>
      </c>
      <c r="E9" s="730">
        <v>50113001</v>
      </c>
      <c r="F9" s="729" t="s">
        <v>564</v>
      </c>
      <c r="G9" s="728" t="s">
        <v>565</v>
      </c>
      <c r="H9" s="728">
        <v>847713</v>
      </c>
      <c r="I9" s="728">
        <v>125526</v>
      </c>
      <c r="J9" s="728" t="s">
        <v>573</v>
      </c>
      <c r="K9" s="728" t="s">
        <v>574</v>
      </c>
      <c r="L9" s="731">
        <v>87.57</v>
      </c>
      <c r="M9" s="731">
        <v>1</v>
      </c>
      <c r="N9" s="732">
        <v>87.57</v>
      </c>
    </row>
    <row r="10" spans="1:14" ht="14.4" customHeight="1" x14ac:dyDescent="0.3">
      <c r="A10" s="726" t="s">
        <v>536</v>
      </c>
      <c r="B10" s="727" t="s">
        <v>537</v>
      </c>
      <c r="C10" s="728" t="s">
        <v>547</v>
      </c>
      <c r="D10" s="729" t="s">
        <v>548</v>
      </c>
      <c r="E10" s="730">
        <v>50113001</v>
      </c>
      <c r="F10" s="729" t="s">
        <v>564</v>
      </c>
      <c r="G10" s="728" t="s">
        <v>565</v>
      </c>
      <c r="H10" s="728">
        <v>156926</v>
      </c>
      <c r="I10" s="728">
        <v>56926</v>
      </c>
      <c r="J10" s="728" t="s">
        <v>575</v>
      </c>
      <c r="K10" s="728" t="s">
        <v>576</v>
      </c>
      <c r="L10" s="731">
        <v>48.4</v>
      </c>
      <c r="M10" s="731">
        <v>2</v>
      </c>
      <c r="N10" s="732">
        <v>96.8</v>
      </c>
    </row>
    <row r="11" spans="1:14" ht="14.4" customHeight="1" x14ac:dyDescent="0.3">
      <c r="A11" s="726" t="s">
        <v>536</v>
      </c>
      <c r="B11" s="727" t="s">
        <v>537</v>
      </c>
      <c r="C11" s="728" t="s">
        <v>547</v>
      </c>
      <c r="D11" s="729" t="s">
        <v>548</v>
      </c>
      <c r="E11" s="730">
        <v>50113001</v>
      </c>
      <c r="F11" s="729" t="s">
        <v>564</v>
      </c>
      <c r="G11" s="728" t="s">
        <v>565</v>
      </c>
      <c r="H11" s="728">
        <v>169755</v>
      </c>
      <c r="I11" s="728">
        <v>69755</v>
      </c>
      <c r="J11" s="728" t="s">
        <v>577</v>
      </c>
      <c r="K11" s="728" t="s">
        <v>578</v>
      </c>
      <c r="L11" s="731">
        <v>36.93</v>
      </c>
      <c r="M11" s="731">
        <v>1</v>
      </c>
      <c r="N11" s="732">
        <v>36.93</v>
      </c>
    </row>
    <row r="12" spans="1:14" ht="14.4" customHeight="1" x14ac:dyDescent="0.3">
      <c r="A12" s="726" t="s">
        <v>536</v>
      </c>
      <c r="B12" s="727" t="s">
        <v>537</v>
      </c>
      <c r="C12" s="728" t="s">
        <v>547</v>
      </c>
      <c r="D12" s="729" t="s">
        <v>548</v>
      </c>
      <c r="E12" s="730">
        <v>50113001</v>
      </c>
      <c r="F12" s="729" t="s">
        <v>564</v>
      </c>
      <c r="G12" s="728" t="s">
        <v>565</v>
      </c>
      <c r="H12" s="728">
        <v>196303</v>
      </c>
      <c r="I12" s="728">
        <v>96303</v>
      </c>
      <c r="J12" s="728" t="s">
        <v>579</v>
      </c>
      <c r="K12" s="728" t="s">
        <v>580</v>
      </c>
      <c r="L12" s="731">
        <v>41.24000000000003</v>
      </c>
      <c r="M12" s="731">
        <v>1</v>
      </c>
      <c r="N12" s="732">
        <v>41.24000000000003</v>
      </c>
    </row>
    <row r="13" spans="1:14" ht="14.4" customHeight="1" x14ac:dyDescent="0.3">
      <c r="A13" s="726" t="s">
        <v>536</v>
      </c>
      <c r="B13" s="727" t="s">
        <v>537</v>
      </c>
      <c r="C13" s="728" t="s">
        <v>547</v>
      </c>
      <c r="D13" s="729" t="s">
        <v>548</v>
      </c>
      <c r="E13" s="730">
        <v>50113001</v>
      </c>
      <c r="F13" s="729" t="s">
        <v>564</v>
      </c>
      <c r="G13" s="728" t="s">
        <v>565</v>
      </c>
      <c r="H13" s="728">
        <v>148888</v>
      </c>
      <c r="I13" s="728">
        <v>48888</v>
      </c>
      <c r="J13" s="728" t="s">
        <v>581</v>
      </c>
      <c r="K13" s="728" t="s">
        <v>582</v>
      </c>
      <c r="L13" s="731">
        <v>57.620000000000026</v>
      </c>
      <c r="M13" s="731">
        <v>2</v>
      </c>
      <c r="N13" s="732">
        <v>115.24000000000005</v>
      </c>
    </row>
    <row r="14" spans="1:14" ht="14.4" customHeight="1" x14ac:dyDescent="0.3">
      <c r="A14" s="726" t="s">
        <v>536</v>
      </c>
      <c r="B14" s="727" t="s">
        <v>537</v>
      </c>
      <c r="C14" s="728" t="s">
        <v>547</v>
      </c>
      <c r="D14" s="729" t="s">
        <v>548</v>
      </c>
      <c r="E14" s="730">
        <v>50113001</v>
      </c>
      <c r="F14" s="729" t="s">
        <v>564</v>
      </c>
      <c r="G14" s="728" t="s">
        <v>583</v>
      </c>
      <c r="H14" s="728">
        <v>112891</v>
      </c>
      <c r="I14" s="728">
        <v>12891</v>
      </c>
      <c r="J14" s="728" t="s">
        <v>584</v>
      </c>
      <c r="K14" s="728" t="s">
        <v>585</v>
      </c>
      <c r="L14" s="731">
        <v>58.739999999999966</v>
      </c>
      <c r="M14" s="731">
        <v>2</v>
      </c>
      <c r="N14" s="732">
        <v>117.47999999999993</v>
      </c>
    </row>
    <row r="15" spans="1:14" ht="14.4" customHeight="1" x14ac:dyDescent="0.3">
      <c r="A15" s="726" t="s">
        <v>536</v>
      </c>
      <c r="B15" s="727" t="s">
        <v>537</v>
      </c>
      <c r="C15" s="728" t="s">
        <v>547</v>
      </c>
      <c r="D15" s="729" t="s">
        <v>548</v>
      </c>
      <c r="E15" s="730">
        <v>50113001</v>
      </c>
      <c r="F15" s="729" t="s">
        <v>564</v>
      </c>
      <c r="G15" s="728" t="s">
        <v>583</v>
      </c>
      <c r="H15" s="728">
        <v>132225</v>
      </c>
      <c r="I15" s="728">
        <v>32225</v>
      </c>
      <c r="J15" s="728" t="s">
        <v>586</v>
      </c>
      <c r="K15" s="728" t="s">
        <v>587</v>
      </c>
      <c r="L15" s="731">
        <v>73.790000000000006</v>
      </c>
      <c r="M15" s="731">
        <v>1</v>
      </c>
      <c r="N15" s="732">
        <v>73.790000000000006</v>
      </c>
    </row>
    <row r="16" spans="1:14" ht="14.4" customHeight="1" x14ac:dyDescent="0.3">
      <c r="A16" s="726" t="s">
        <v>536</v>
      </c>
      <c r="B16" s="727" t="s">
        <v>537</v>
      </c>
      <c r="C16" s="728" t="s">
        <v>547</v>
      </c>
      <c r="D16" s="729" t="s">
        <v>548</v>
      </c>
      <c r="E16" s="730">
        <v>50113001</v>
      </c>
      <c r="F16" s="729" t="s">
        <v>564</v>
      </c>
      <c r="G16" s="728" t="s">
        <v>565</v>
      </c>
      <c r="H16" s="728">
        <v>841498</v>
      </c>
      <c r="I16" s="728">
        <v>0</v>
      </c>
      <c r="J16" s="728" t="s">
        <v>588</v>
      </c>
      <c r="K16" s="728" t="s">
        <v>538</v>
      </c>
      <c r="L16" s="731">
        <v>44.21</v>
      </c>
      <c r="M16" s="731">
        <v>3</v>
      </c>
      <c r="N16" s="732">
        <v>132.63</v>
      </c>
    </row>
    <row r="17" spans="1:14" ht="14.4" customHeight="1" x14ac:dyDescent="0.3">
      <c r="A17" s="726" t="s">
        <v>536</v>
      </c>
      <c r="B17" s="727" t="s">
        <v>537</v>
      </c>
      <c r="C17" s="728" t="s">
        <v>547</v>
      </c>
      <c r="D17" s="729" t="s">
        <v>548</v>
      </c>
      <c r="E17" s="730">
        <v>50113001</v>
      </c>
      <c r="F17" s="729" t="s">
        <v>564</v>
      </c>
      <c r="G17" s="728" t="s">
        <v>565</v>
      </c>
      <c r="H17" s="728">
        <v>156993</v>
      </c>
      <c r="I17" s="728">
        <v>56993</v>
      </c>
      <c r="J17" s="728" t="s">
        <v>589</v>
      </c>
      <c r="K17" s="728" t="s">
        <v>590</v>
      </c>
      <c r="L17" s="731">
        <v>73.660000000000011</v>
      </c>
      <c r="M17" s="731">
        <v>1</v>
      </c>
      <c r="N17" s="732">
        <v>73.660000000000011</v>
      </c>
    </row>
    <row r="18" spans="1:14" ht="14.4" customHeight="1" x14ac:dyDescent="0.3">
      <c r="A18" s="726" t="s">
        <v>536</v>
      </c>
      <c r="B18" s="727" t="s">
        <v>537</v>
      </c>
      <c r="C18" s="728" t="s">
        <v>547</v>
      </c>
      <c r="D18" s="729" t="s">
        <v>548</v>
      </c>
      <c r="E18" s="730">
        <v>50113001</v>
      </c>
      <c r="F18" s="729" t="s">
        <v>564</v>
      </c>
      <c r="G18" s="728" t="s">
        <v>583</v>
      </c>
      <c r="H18" s="728">
        <v>215715</v>
      </c>
      <c r="I18" s="728">
        <v>215715</v>
      </c>
      <c r="J18" s="728" t="s">
        <v>591</v>
      </c>
      <c r="K18" s="728" t="s">
        <v>592</v>
      </c>
      <c r="L18" s="731">
        <v>66.339999999999989</v>
      </c>
      <c r="M18" s="731">
        <v>1</v>
      </c>
      <c r="N18" s="732">
        <v>66.339999999999989</v>
      </c>
    </row>
    <row r="19" spans="1:14" ht="14.4" customHeight="1" x14ac:dyDescent="0.3">
      <c r="A19" s="726" t="s">
        <v>536</v>
      </c>
      <c r="B19" s="727" t="s">
        <v>537</v>
      </c>
      <c r="C19" s="728" t="s">
        <v>547</v>
      </c>
      <c r="D19" s="729" t="s">
        <v>548</v>
      </c>
      <c r="E19" s="730">
        <v>50113001</v>
      </c>
      <c r="F19" s="729" t="s">
        <v>564</v>
      </c>
      <c r="G19" s="728" t="s">
        <v>565</v>
      </c>
      <c r="H19" s="728">
        <v>501596</v>
      </c>
      <c r="I19" s="728">
        <v>0</v>
      </c>
      <c r="J19" s="728" t="s">
        <v>593</v>
      </c>
      <c r="K19" s="728" t="s">
        <v>594</v>
      </c>
      <c r="L19" s="731">
        <v>115.43024814117157</v>
      </c>
      <c r="M19" s="731">
        <v>1</v>
      </c>
      <c r="N19" s="732">
        <v>115.43024814117157</v>
      </c>
    </row>
    <row r="20" spans="1:14" ht="14.4" customHeight="1" x14ac:dyDescent="0.3">
      <c r="A20" s="726" t="s">
        <v>536</v>
      </c>
      <c r="B20" s="727" t="s">
        <v>537</v>
      </c>
      <c r="C20" s="728" t="s">
        <v>547</v>
      </c>
      <c r="D20" s="729" t="s">
        <v>548</v>
      </c>
      <c r="E20" s="730">
        <v>50113001</v>
      </c>
      <c r="F20" s="729" t="s">
        <v>564</v>
      </c>
      <c r="G20" s="728" t="s">
        <v>583</v>
      </c>
      <c r="H20" s="728">
        <v>147458</v>
      </c>
      <c r="I20" s="728">
        <v>147458</v>
      </c>
      <c r="J20" s="728" t="s">
        <v>595</v>
      </c>
      <c r="K20" s="728" t="s">
        <v>596</v>
      </c>
      <c r="L20" s="731">
        <v>100.07</v>
      </c>
      <c r="M20" s="731">
        <v>1</v>
      </c>
      <c r="N20" s="732">
        <v>100.07</v>
      </c>
    </row>
    <row r="21" spans="1:14" ht="14.4" customHeight="1" x14ac:dyDescent="0.3">
      <c r="A21" s="726" t="s">
        <v>536</v>
      </c>
      <c r="B21" s="727" t="s">
        <v>537</v>
      </c>
      <c r="C21" s="728" t="s">
        <v>547</v>
      </c>
      <c r="D21" s="729" t="s">
        <v>548</v>
      </c>
      <c r="E21" s="730">
        <v>50113001</v>
      </c>
      <c r="F21" s="729" t="s">
        <v>564</v>
      </c>
      <c r="G21" s="728" t="s">
        <v>583</v>
      </c>
      <c r="H21" s="728">
        <v>169189</v>
      </c>
      <c r="I21" s="728">
        <v>69189</v>
      </c>
      <c r="J21" s="728" t="s">
        <v>597</v>
      </c>
      <c r="K21" s="728" t="s">
        <v>598</v>
      </c>
      <c r="L21" s="731">
        <v>61.53</v>
      </c>
      <c r="M21" s="731">
        <v>6</v>
      </c>
      <c r="N21" s="732">
        <v>369.18</v>
      </c>
    </row>
    <row r="22" spans="1:14" ht="14.4" customHeight="1" x14ac:dyDescent="0.3">
      <c r="A22" s="726" t="s">
        <v>536</v>
      </c>
      <c r="B22" s="727" t="s">
        <v>537</v>
      </c>
      <c r="C22" s="728" t="s">
        <v>547</v>
      </c>
      <c r="D22" s="729" t="s">
        <v>548</v>
      </c>
      <c r="E22" s="730">
        <v>50113001</v>
      </c>
      <c r="F22" s="729" t="s">
        <v>564</v>
      </c>
      <c r="G22" s="728" t="s">
        <v>565</v>
      </c>
      <c r="H22" s="728">
        <v>114825</v>
      </c>
      <c r="I22" s="728">
        <v>14825</v>
      </c>
      <c r="J22" s="728" t="s">
        <v>599</v>
      </c>
      <c r="K22" s="728" t="s">
        <v>600</v>
      </c>
      <c r="L22" s="731">
        <v>84.689999999999969</v>
      </c>
      <c r="M22" s="731">
        <v>2</v>
      </c>
      <c r="N22" s="732">
        <v>169.37999999999994</v>
      </c>
    </row>
    <row r="23" spans="1:14" ht="14.4" customHeight="1" x14ac:dyDescent="0.3">
      <c r="A23" s="726" t="s">
        <v>536</v>
      </c>
      <c r="B23" s="727" t="s">
        <v>537</v>
      </c>
      <c r="C23" s="728" t="s">
        <v>547</v>
      </c>
      <c r="D23" s="729" t="s">
        <v>548</v>
      </c>
      <c r="E23" s="730">
        <v>50113001</v>
      </c>
      <c r="F23" s="729" t="s">
        <v>564</v>
      </c>
      <c r="G23" s="728" t="s">
        <v>565</v>
      </c>
      <c r="H23" s="728">
        <v>215605</v>
      </c>
      <c r="I23" s="728">
        <v>215605</v>
      </c>
      <c r="J23" s="728" t="s">
        <v>601</v>
      </c>
      <c r="K23" s="728" t="s">
        <v>602</v>
      </c>
      <c r="L23" s="731">
        <v>28.600000000000012</v>
      </c>
      <c r="M23" s="731">
        <v>4</v>
      </c>
      <c r="N23" s="732">
        <v>114.40000000000005</v>
      </c>
    </row>
    <row r="24" spans="1:14" ht="14.4" customHeight="1" x14ac:dyDescent="0.3">
      <c r="A24" s="726" t="s">
        <v>536</v>
      </c>
      <c r="B24" s="727" t="s">
        <v>537</v>
      </c>
      <c r="C24" s="728" t="s">
        <v>547</v>
      </c>
      <c r="D24" s="729" t="s">
        <v>548</v>
      </c>
      <c r="E24" s="730">
        <v>50113001</v>
      </c>
      <c r="F24" s="729" t="s">
        <v>564</v>
      </c>
      <c r="G24" s="728" t="s">
        <v>565</v>
      </c>
      <c r="H24" s="728">
        <v>215606</v>
      </c>
      <c r="I24" s="728">
        <v>215606</v>
      </c>
      <c r="J24" s="728" t="s">
        <v>601</v>
      </c>
      <c r="K24" s="728" t="s">
        <v>603</v>
      </c>
      <c r="L24" s="731">
        <v>72.38000000000001</v>
      </c>
      <c r="M24" s="731">
        <v>1</v>
      </c>
      <c r="N24" s="732">
        <v>72.38000000000001</v>
      </c>
    </row>
    <row r="25" spans="1:14" ht="14.4" customHeight="1" x14ac:dyDescent="0.3">
      <c r="A25" s="726" t="s">
        <v>536</v>
      </c>
      <c r="B25" s="727" t="s">
        <v>537</v>
      </c>
      <c r="C25" s="728" t="s">
        <v>547</v>
      </c>
      <c r="D25" s="729" t="s">
        <v>548</v>
      </c>
      <c r="E25" s="730">
        <v>50113001</v>
      </c>
      <c r="F25" s="729" t="s">
        <v>564</v>
      </c>
      <c r="G25" s="728" t="s">
        <v>538</v>
      </c>
      <c r="H25" s="728">
        <v>103575</v>
      </c>
      <c r="I25" s="728">
        <v>3575</v>
      </c>
      <c r="J25" s="728" t="s">
        <v>604</v>
      </c>
      <c r="K25" s="728" t="s">
        <v>605</v>
      </c>
      <c r="L25" s="731">
        <v>66.719999999999956</v>
      </c>
      <c r="M25" s="731">
        <v>2</v>
      </c>
      <c r="N25" s="732">
        <v>133.43999999999991</v>
      </c>
    </row>
    <row r="26" spans="1:14" ht="14.4" customHeight="1" x14ac:dyDescent="0.3">
      <c r="A26" s="726" t="s">
        <v>536</v>
      </c>
      <c r="B26" s="727" t="s">
        <v>537</v>
      </c>
      <c r="C26" s="728" t="s">
        <v>547</v>
      </c>
      <c r="D26" s="729" t="s">
        <v>548</v>
      </c>
      <c r="E26" s="730">
        <v>50113001</v>
      </c>
      <c r="F26" s="729" t="s">
        <v>564</v>
      </c>
      <c r="G26" s="728" t="s">
        <v>565</v>
      </c>
      <c r="H26" s="728">
        <v>846618</v>
      </c>
      <c r="I26" s="728">
        <v>100014</v>
      </c>
      <c r="J26" s="728" t="s">
        <v>606</v>
      </c>
      <c r="K26" s="728" t="s">
        <v>607</v>
      </c>
      <c r="L26" s="731">
        <v>29.920000000000005</v>
      </c>
      <c r="M26" s="731">
        <v>1</v>
      </c>
      <c r="N26" s="732">
        <v>29.920000000000005</v>
      </c>
    </row>
    <row r="27" spans="1:14" ht="14.4" customHeight="1" x14ac:dyDescent="0.3">
      <c r="A27" s="726" t="s">
        <v>536</v>
      </c>
      <c r="B27" s="727" t="s">
        <v>537</v>
      </c>
      <c r="C27" s="728" t="s">
        <v>547</v>
      </c>
      <c r="D27" s="729" t="s">
        <v>548</v>
      </c>
      <c r="E27" s="730">
        <v>50113001</v>
      </c>
      <c r="F27" s="729" t="s">
        <v>564</v>
      </c>
      <c r="G27" s="728" t="s">
        <v>565</v>
      </c>
      <c r="H27" s="728">
        <v>900071</v>
      </c>
      <c r="I27" s="728">
        <v>0</v>
      </c>
      <c r="J27" s="728" t="s">
        <v>608</v>
      </c>
      <c r="K27" s="728" t="s">
        <v>538</v>
      </c>
      <c r="L27" s="731">
        <v>161.6766489774688</v>
      </c>
      <c r="M27" s="731">
        <v>4</v>
      </c>
      <c r="N27" s="732">
        <v>646.7065959098752</v>
      </c>
    </row>
    <row r="28" spans="1:14" ht="14.4" customHeight="1" x14ac:dyDescent="0.3">
      <c r="A28" s="726" t="s">
        <v>536</v>
      </c>
      <c r="B28" s="727" t="s">
        <v>537</v>
      </c>
      <c r="C28" s="728" t="s">
        <v>547</v>
      </c>
      <c r="D28" s="729" t="s">
        <v>548</v>
      </c>
      <c r="E28" s="730">
        <v>50113001</v>
      </c>
      <c r="F28" s="729" t="s">
        <v>564</v>
      </c>
      <c r="G28" s="728" t="s">
        <v>583</v>
      </c>
      <c r="H28" s="728">
        <v>187427</v>
      </c>
      <c r="I28" s="728">
        <v>187427</v>
      </c>
      <c r="J28" s="728" t="s">
        <v>609</v>
      </c>
      <c r="K28" s="728" t="s">
        <v>610</v>
      </c>
      <c r="L28" s="731">
        <v>63.109999999999985</v>
      </c>
      <c r="M28" s="731">
        <v>2</v>
      </c>
      <c r="N28" s="732">
        <v>126.21999999999997</v>
      </c>
    </row>
    <row r="29" spans="1:14" ht="14.4" customHeight="1" x14ac:dyDescent="0.3">
      <c r="A29" s="726" t="s">
        <v>536</v>
      </c>
      <c r="B29" s="727" t="s">
        <v>537</v>
      </c>
      <c r="C29" s="728" t="s">
        <v>547</v>
      </c>
      <c r="D29" s="729" t="s">
        <v>548</v>
      </c>
      <c r="E29" s="730">
        <v>50113001</v>
      </c>
      <c r="F29" s="729" t="s">
        <v>564</v>
      </c>
      <c r="G29" s="728" t="s">
        <v>583</v>
      </c>
      <c r="H29" s="728">
        <v>169714</v>
      </c>
      <c r="I29" s="728">
        <v>169714</v>
      </c>
      <c r="J29" s="728" t="s">
        <v>611</v>
      </c>
      <c r="K29" s="728" t="s">
        <v>612</v>
      </c>
      <c r="L29" s="731">
        <v>113.04999999999994</v>
      </c>
      <c r="M29" s="731">
        <v>1</v>
      </c>
      <c r="N29" s="732">
        <v>113.04999999999994</v>
      </c>
    </row>
    <row r="30" spans="1:14" ht="14.4" customHeight="1" x14ac:dyDescent="0.3">
      <c r="A30" s="726" t="s">
        <v>536</v>
      </c>
      <c r="B30" s="727" t="s">
        <v>537</v>
      </c>
      <c r="C30" s="728" t="s">
        <v>547</v>
      </c>
      <c r="D30" s="729" t="s">
        <v>548</v>
      </c>
      <c r="E30" s="730">
        <v>50113001</v>
      </c>
      <c r="F30" s="729" t="s">
        <v>564</v>
      </c>
      <c r="G30" s="728" t="s">
        <v>583</v>
      </c>
      <c r="H30" s="728">
        <v>187425</v>
      </c>
      <c r="I30" s="728">
        <v>187425</v>
      </c>
      <c r="J30" s="728" t="s">
        <v>613</v>
      </c>
      <c r="K30" s="728" t="s">
        <v>614</v>
      </c>
      <c r="L30" s="731">
        <v>49.55</v>
      </c>
      <c r="M30" s="731">
        <v>4</v>
      </c>
      <c r="N30" s="732">
        <v>198.2</v>
      </c>
    </row>
    <row r="31" spans="1:14" ht="14.4" customHeight="1" x14ac:dyDescent="0.3">
      <c r="A31" s="726" t="s">
        <v>536</v>
      </c>
      <c r="B31" s="727" t="s">
        <v>537</v>
      </c>
      <c r="C31" s="728" t="s">
        <v>547</v>
      </c>
      <c r="D31" s="729" t="s">
        <v>548</v>
      </c>
      <c r="E31" s="730">
        <v>50113001</v>
      </c>
      <c r="F31" s="729" t="s">
        <v>564</v>
      </c>
      <c r="G31" s="728" t="s">
        <v>565</v>
      </c>
      <c r="H31" s="728">
        <v>188219</v>
      </c>
      <c r="I31" s="728">
        <v>88219</v>
      </c>
      <c r="J31" s="728" t="s">
        <v>615</v>
      </c>
      <c r="K31" s="728" t="s">
        <v>616</v>
      </c>
      <c r="L31" s="731">
        <v>142.43</v>
      </c>
      <c r="M31" s="731">
        <v>2</v>
      </c>
      <c r="N31" s="732">
        <v>284.86</v>
      </c>
    </row>
    <row r="32" spans="1:14" ht="14.4" customHeight="1" x14ac:dyDescent="0.3">
      <c r="A32" s="726" t="s">
        <v>536</v>
      </c>
      <c r="B32" s="727" t="s">
        <v>537</v>
      </c>
      <c r="C32" s="728" t="s">
        <v>547</v>
      </c>
      <c r="D32" s="729" t="s">
        <v>548</v>
      </c>
      <c r="E32" s="730">
        <v>50113001</v>
      </c>
      <c r="F32" s="729" t="s">
        <v>564</v>
      </c>
      <c r="G32" s="728" t="s">
        <v>565</v>
      </c>
      <c r="H32" s="728">
        <v>100498</v>
      </c>
      <c r="I32" s="728">
        <v>498</v>
      </c>
      <c r="J32" s="728" t="s">
        <v>617</v>
      </c>
      <c r="K32" s="728" t="s">
        <v>618</v>
      </c>
      <c r="L32" s="731">
        <v>96.239999999999952</v>
      </c>
      <c r="M32" s="731">
        <v>1</v>
      </c>
      <c r="N32" s="732">
        <v>96.239999999999952</v>
      </c>
    </row>
    <row r="33" spans="1:14" ht="14.4" customHeight="1" x14ac:dyDescent="0.3">
      <c r="A33" s="726" t="s">
        <v>536</v>
      </c>
      <c r="B33" s="727" t="s">
        <v>537</v>
      </c>
      <c r="C33" s="728" t="s">
        <v>547</v>
      </c>
      <c r="D33" s="729" t="s">
        <v>548</v>
      </c>
      <c r="E33" s="730">
        <v>50113001</v>
      </c>
      <c r="F33" s="729" t="s">
        <v>564</v>
      </c>
      <c r="G33" s="728" t="s">
        <v>565</v>
      </c>
      <c r="H33" s="728">
        <v>843905</v>
      </c>
      <c r="I33" s="728">
        <v>103391</v>
      </c>
      <c r="J33" s="728" t="s">
        <v>619</v>
      </c>
      <c r="K33" s="728" t="s">
        <v>620</v>
      </c>
      <c r="L33" s="731">
        <v>73.533333333333331</v>
      </c>
      <c r="M33" s="731">
        <v>3</v>
      </c>
      <c r="N33" s="732">
        <v>220.6</v>
      </c>
    </row>
    <row r="34" spans="1:14" ht="14.4" customHeight="1" x14ac:dyDescent="0.3">
      <c r="A34" s="726" t="s">
        <v>536</v>
      </c>
      <c r="B34" s="727" t="s">
        <v>537</v>
      </c>
      <c r="C34" s="728" t="s">
        <v>547</v>
      </c>
      <c r="D34" s="729" t="s">
        <v>548</v>
      </c>
      <c r="E34" s="730">
        <v>50113001</v>
      </c>
      <c r="F34" s="729" t="s">
        <v>564</v>
      </c>
      <c r="G34" s="728" t="s">
        <v>565</v>
      </c>
      <c r="H34" s="728">
        <v>109414</v>
      </c>
      <c r="I34" s="728">
        <v>119687</v>
      </c>
      <c r="J34" s="728" t="s">
        <v>621</v>
      </c>
      <c r="K34" s="728" t="s">
        <v>622</v>
      </c>
      <c r="L34" s="731">
        <v>55.350611767072984</v>
      </c>
      <c r="M34" s="731">
        <v>1</v>
      </c>
      <c r="N34" s="732">
        <v>55.350611767072984</v>
      </c>
    </row>
    <row r="35" spans="1:14" ht="14.4" customHeight="1" x14ac:dyDescent="0.3">
      <c r="A35" s="726" t="s">
        <v>536</v>
      </c>
      <c r="B35" s="727" t="s">
        <v>537</v>
      </c>
      <c r="C35" s="728" t="s">
        <v>547</v>
      </c>
      <c r="D35" s="729" t="s">
        <v>548</v>
      </c>
      <c r="E35" s="730">
        <v>50113001</v>
      </c>
      <c r="F35" s="729" t="s">
        <v>564</v>
      </c>
      <c r="G35" s="728" t="s">
        <v>565</v>
      </c>
      <c r="H35" s="728">
        <v>109415</v>
      </c>
      <c r="I35" s="728">
        <v>119683</v>
      </c>
      <c r="J35" s="728" t="s">
        <v>621</v>
      </c>
      <c r="K35" s="728" t="s">
        <v>623</v>
      </c>
      <c r="L35" s="731">
        <v>62.139999999999993</v>
      </c>
      <c r="M35" s="731">
        <v>3</v>
      </c>
      <c r="N35" s="732">
        <v>186.42</v>
      </c>
    </row>
    <row r="36" spans="1:14" ht="14.4" customHeight="1" x14ac:dyDescent="0.3">
      <c r="A36" s="726" t="s">
        <v>536</v>
      </c>
      <c r="B36" s="727" t="s">
        <v>537</v>
      </c>
      <c r="C36" s="728" t="s">
        <v>547</v>
      </c>
      <c r="D36" s="729" t="s">
        <v>548</v>
      </c>
      <c r="E36" s="730">
        <v>50113001</v>
      </c>
      <c r="F36" s="729" t="s">
        <v>564</v>
      </c>
      <c r="G36" s="728" t="s">
        <v>565</v>
      </c>
      <c r="H36" s="728">
        <v>849253</v>
      </c>
      <c r="I36" s="728">
        <v>141763</v>
      </c>
      <c r="J36" s="728" t="s">
        <v>624</v>
      </c>
      <c r="K36" s="728" t="s">
        <v>625</v>
      </c>
      <c r="L36" s="731">
        <v>74.599999999999994</v>
      </c>
      <c r="M36" s="731">
        <v>1</v>
      </c>
      <c r="N36" s="732">
        <v>74.599999999999994</v>
      </c>
    </row>
    <row r="37" spans="1:14" ht="14.4" customHeight="1" x14ac:dyDescent="0.3">
      <c r="A37" s="726" t="s">
        <v>536</v>
      </c>
      <c r="B37" s="727" t="s">
        <v>537</v>
      </c>
      <c r="C37" s="728" t="s">
        <v>547</v>
      </c>
      <c r="D37" s="729" t="s">
        <v>548</v>
      </c>
      <c r="E37" s="730">
        <v>50113001</v>
      </c>
      <c r="F37" s="729" t="s">
        <v>564</v>
      </c>
      <c r="G37" s="728" t="s">
        <v>565</v>
      </c>
      <c r="H37" s="728">
        <v>100231</v>
      </c>
      <c r="I37" s="728">
        <v>231</v>
      </c>
      <c r="J37" s="728" t="s">
        <v>626</v>
      </c>
      <c r="K37" s="728" t="s">
        <v>627</v>
      </c>
      <c r="L37" s="731">
        <v>32.899999999999984</v>
      </c>
      <c r="M37" s="731">
        <v>1</v>
      </c>
      <c r="N37" s="732">
        <v>32.899999999999984</v>
      </c>
    </row>
    <row r="38" spans="1:14" ht="14.4" customHeight="1" x14ac:dyDescent="0.3">
      <c r="A38" s="726" t="s">
        <v>536</v>
      </c>
      <c r="B38" s="727" t="s">
        <v>537</v>
      </c>
      <c r="C38" s="728" t="s">
        <v>547</v>
      </c>
      <c r="D38" s="729" t="s">
        <v>548</v>
      </c>
      <c r="E38" s="730">
        <v>50113001</v>
      </c>
      <c r="F38" s="729" t="s">
        <v>564</v>
      </c>
      <c r="G38" s="728" t="s">
        <v>583</v>
      </c>
      <c r="H38" s="728">
        <v>155823</v>
      </c>
      <c r="I38" s="728">
        <v>55823</v>
      </c>
      <c r="J38" s="728" t="s">
        <v>628</v>
      </c>
      <c r="K38" s="728" t="s">
        <v>629</v>
      </c>
      <c r="L38" s="731">
        <v>44.59</v>
      </c>
      <c r="M38" s="731">
        <v>3</v>
      </c>
      <c r="N38" s="732">
        <v>133.77000000000001</v>
      </c>
    </row>
    <row r="39" spans="1:14" ht="14.4" customHeight="1" x14ac:dyDescent="0.3">
      <c r="A39" s="726" t="s">
        <v>536</v>
      </c>
      <c r="B39" s="727" t="s">
        <v>537</v>
      </c>
      <c r="C39" s="728" t="s">
        <v>547</v>
      </c>
      <c r="D39" s="729" t="s">
        <v>548</v>
      </c>
      <c r="E39" s="730">
        <v>50113001</v>
      </c>
      <c r="F39" s="729" t="s">
        <v>564</v>
      </c>
      <c r="G39" s="728" t="s">
        <v>565</v>
      </c>
      <c r="H39" s="728">
        <v>102420</v>
      </c>
      <c r="I39" s="728">
        <v>2420</v>
      </c>
      <c r="J39" s="728" t="s">
        <v>630</v>
      </c>
      <c r="K39" s="728" t="s">
        <v>631</v>
      </c>
      <c r="L39" s="731">
        <v>97.085000000000008</v>
      </c>
      <c r="M39" s="731">
        <v>2</v>
      </c>
      <c r="N39" s="732">
        <v>194.17000000000002</v>
      </c>
    </row>
    <row r="40" spans="1:14" ht="14.4" customHeight="1" x14ac:dyDescent="0.3">
      <c r="A40" s="726" t="s">
        <v>536</v>
      </c>
      <c r="B40" s="727" t="s">
        <v>537</v>
      </c>
      <c r="C40" s="728" t="s">
        <v>547</v>
      </c>
      <c r="D40" s="729" t="s">
        <v>548</v>
      </c>
      <c r="E40" s="730">
        <v>50113001</v>
      </c>
      <c r="F40" s="729" t="s">
        <v>564</v>
      </c>
      <c r="G40" s="728" t="s">
        <v>565</v>
      </c>
      <c r="H40" s="728">
        <v>848950</v>
      </c>
      <c r="I40" s="728">
        <v>155148</v>
      </c>
      <c r="J40" s="728" t="s">
        <v>632</v>
      </c>
      <c r="K40" s="728" t="s">
        <v>633</v>
      </c>
      <c r="L40" s="731">
        <v>18.670000000000009</v>
      </c>
      <c r="M40" s="731">
        <v>3</v>
      </c>
      <c r="N40" s="732">
        <v>56.010000000000026</v>
      </c>
    </row>
    <row r="41" spans="1:14" ht="14.4" customHeight="1" x14ac:dyDescent="0.3">
      <c r="A41" s="726" t="s">
        <v>536</v>
      </c>
      <c r="B41" s="727" t="s">
        <v>537</v>
      </c>
      <c r="C41" s="728" t="s">
        <v>547</v>
      </c>
      <c r="D41" s="729" t="s">
        <v>548</v>
      </c>
      <c r="E41" s="730">
        <v>50113001</v>
      </c>
      <c r="F41" s="729" t="s">
        <v>564</v>
      </c>
      <c r="G41" s="728" t="s">
        <v>565</v>
      </c>
      <c r="H41" s="728">
        <v>102963</v>
      </c>
      <c r="I41" s="728">
        <v>2963</v>
      </c>
      <c r="J41" s="728" t="s">
        <v>634</v>
      </c>
      <c r="K41" s="728" t="s">
        <v>635</v>
      </c>
      <c r="L41" s="731">
        <v>97.590000000000018</v>
      </c>
      <c r="M41" s="731">
        <v>5</v>
      </c>
      <c r="N41" s="732">
        <v>487.9500000000001</v>
      </c>
    </row>
    <row r="42" spans="1:14" ht="14.4" customHeight="1" x14ac:dyDescent="0.3">
      <c r="A42" s="726" t="s">
        <v>536</v>
      </c>
      <c r="B42" s="727" t="s">
        <v>537</v>
      </c>
      <c r="C42" s="728" t="s">
        <v>547</v>
      </c>
      <c r="D42" s="729" t="s">
        <v>548</v>
      </c>
      <c r="E42" s="730">
        <v>50113001</v>
      </c>
      <c r="F42" s="729" t="s">
        <v>564</v>
      </c>
      <c r="G42" s="728" t="s">
        <v>538</v>
      </c>
      <c r="H42" s="728">
        <v>198054</v>
      </c>
      <c r="I42" s="728">
        <v>198054</v>
      </c>
      <c r="J42" s="728" t="s">
        <v>636</v>
      </c>
      <c r="K42" s="728" t="s">
        <v>637</v>
      </c>
      <c r="L42" s="731">
        <v>43.999999999999993</v>
      </c>
      <c r="M42" s="731">
        <v>3</v>
      </c>
      <c r="N42" s="732">
        <v>131.99999999999997</v>
      </c>
    </row>
    <row r="43" spans="1:14" ht="14.4" customHeight="1" x14ac:dyDescent="0.3">
      <c r="A43" s="726" t="s">
        <v>536</v>
      </c>
      <c r="B43" s="727" t="s">
        <v>537</v>
      </c>
      <c r="C43" s="728" t="s">
        <v>547</v>
      </c>
      <c r="D43" s="729" t="s">
        <v>548</v>
      </c>
      <c r="E43" s="730">
        <v>50113001</v>
      </c>
      <c r="F43" s="729" t="s">
        <v>564</v>
      </c>
      <c r="G43" s="728" t="s">
        <v>565</v>
      </c>
      <c r="H43" s="728">
        <v>202789</v>
      </c>
      <c r="I43" s="728">
        <v>202789</v>
      </c>
      <c r="J43" s="728" t="s">
        <v>638</v>
      </c>
      <c r="K43" s="728" t="s">
        <v>639</v>
      </c>
      <c r="L43" s="731">
        <v>70.53</v>
      </c>
      <c r="M43" s="731">
        <v>1</v>
      </c>
      <c r="N43" s="732">
        <v>70.53</v>
      </c>
    </row>
    <row r="44" spans="1:14" ht="14.4" customHeight="1" x14ac:dyDescent="0.3">
      <c r="A44" s="726" t="s">
        <v>536</v>
      </c>
      <c r="B44" s="727" t="s">
        <v>537</v>
      </c>
      <c r="C44" s="728" t="s">
        <v>547</v>
      </c>
      <c r="D44" s="729" t="s">
        <v>548</v>
      </c>
      <c r="E44" s="730">
        <v>50113001</v>
      </c>
      <c r="F44" s="729" t="s">
        <v>564</v>
      </c>
      <c r="G44" s="728" t="s">
        <v>565</v>
      </c>
      <c r="H44" s="728">
        <v>840464</v>
      </c>
      <c r="I44" s="728">
        <v>0</v>
      </c>
      <c r="J44" s="728" t="s">
        <v>640</v>
      </c>
      <c r="K44" s="728" t="s">
        <v>641</v>
      </c>
      <c r="L44" s="731">
        <v>40.229999999999997</v>
      </c>
      <c r="M44" s="731">
        <v>1</v>
      </c>
      <c r="N44" s="732">
        <v>40.229999999999997</v>
      </c>
    </row>
    <row r="45" spans="1:14" ht="14.4" customHeight="1" x14ac:dyDescent="0.3">
      <c r="A45" s="726" t="s">
        <v>536</v>
      </c>
      <c r="B45" s="727" t="s">
        <v>537</v>
      </c>
      <c r="C45" s="728" t="s">
        <v>547</v>
      </c>
      <c r="D45" s="729" t="s">
        <v>548</v>
      </c>
      <c r="E45" s="730">
        <v>50113001</v>
      </c>
      <c r="F45" s="729" t="s">
        <v>564</v>
      </c>
      <c r="G45" s="728" t="s">
        <v>583</v>
      </c>
      <c r="H45" s="728">
        <v>987473</v>
      </c>
      <c r="I45" s="728">
        <v>146894</v>
      </c>
      <c r="J45" s="728" t="s">
        <v>642</v>
      </c>
      <c r="K45" s="728" t="s">
        <v>637</v>
      </c>
      <c r="L45" s="731">
        <v>21.96</v>
      </c>
      <c r="M45" s="731">
        <v>2</v>
      </c>
      <c r="N45" s="732">
        <v>43.92</v>
      </c>
    </row>
    <row r="46" spans="1:14" ht="14.4" customHeight="1" x14ac:dyDescent="0.3">
      <c r="A46" s="726" t="s">
        <v>536</v>
      </c>
      <c r="B46" s="727" t="s">
        <v>537</v>
      </c>
      <c r="C46" s="728" t="s">
        <v>552</v>
      </c>
      <c r="D46" s="729" t="s">
        <v>553</v>
      </c>
      <c r="E46" s="730">
        <v>50113001</v>
      </c>
      <c r="F46" s="729" t="s">
        <v>564</v>
      </c>
      <c r="G46" s="728" t="s">
        <v>565</v>
      </c>
      <c r="H46" s="728">
        <v>100362</v>
      </c>
      <c r="I46" s="728">
        <v>362</v>
      </c>
      <c r="J46" s="728" t="s">
        <v>566</v>
      </c>
      <c r="K46" s="728" t="s">
        <v>567</v>
      </c>
      <c r="L46" s="731">
        <v>87.2</v>
      </c>
      <c r="M46" s="731">
        <v>3</v>
      </c>
      <c r="N46" s="732">
        <v>261.60000000000002</v>
      </c>
    </row>
    <row r="47" spans="1:14" ht="14.4" customHeight="1" x14ac:dyDescent="0.3">
      <c r="A47" s="726" t="s">
        <v>536</v>
      </c>
      <c r="B47" s="727" t="s">
        <v>537</v>
      </c>
      <c r="C47" s="728" t="s">
        <v>552</v>
      </c>
      <c r="D47" s="729" t="s">
        <v>553</v>
      </c>
      <c r="E47" s="730">
        <v>50113001</v>
      </c>
      <c r="F47" s="729" t="s">
        <v>564</v>
      </c>
      <c r="G47" s="728" t="s">
        <v>565</v>
      </c>
      <c r="H47" s="728">
        <v>196610</v>
      </c>
      <c r="I47" s="728">
        <v>96610</v>
      </c>
      <c r="J47" s="728" t="s">
        <v>571</v>
      </c>
      <c r="K47" s="728" t="s">
        <v>572</v>
      </c>
      <c r="L47" s="731">
        <v>46.390000000000022</v>
      </c>
      <c r="M47" s="731">
        <v>1</v>
      </c>
      <c r="N47" s="732">
        <v>46.390000000000022</v>
      </c>
    </row>
    <row r="48" spans="1:14" ht="14.4" customHeight="1" x14ac:dyDescent="0.3">
      <c r="A48" s="726" t="s">
        <v>536</v>
      </c>
      <c r="B48" s="727" t="s">
        <v>537</v>
      </c>
      <c r="C48" s="728" t="s">
        <v>552</v>
      </c>
      <c r="D48" s="729" t="s">
        <v>553</v>
      </c>
      <c r="E48" s="730">
        <v>50113001</v>
      </c>
      <c r="F48" s="729" t="s">
        <v>564</v>
      </c>
      <c r="G48" s="728" t="s">
        <v>565</v>
      </c>
      <c r="H48" s="728">
        <v>169755</v>
      </c>
      <c r="I48" s="728">
        <v>69755</v>
      </c>
      <c r="J48" s="728" t="s">
        <v>577</v>
      </c>
      <c r="K48" s="728" t="s">
        <v>578</v>
      </c>
      <c r="L48" s="731">
        <v>36.93</v>
      </c>
      <c r="M48" s="731">
        <v>2</v>
      </c>
      <c r="N48" s="732">
        <v>73.86</v>
      </c>
    </row>
    <row r="49" spans="1:14" ht="14.4" customHeight="1" x14ac:dyDescent="0.3">
      <c r="A49" s="726" t="s">
        <v>536</v>
      </c>
      <c r="B49" s="727" t="s">
        <v>537</v>
      </c>
      <c r="C49" s="728" t="s">
        <v>552</v>
      </c>
      <c r="D49" s="729" t="s">
        <v>553</v>
      </c>
      <c r="E49" s="730">
        <v>50113001</v>
      </c>
      <c r="F49" s="729" t="s">
        <v>564</v>
      </c>
      <c r="G49" s="728" t="s">
        <v>565</v>
      </c>
      <c r="H49" s="728">
        <v>192351</v>
      </c>
      <c r="I49" s="728">
        <v>92351</v>
      </c>
      <c r="J49" s="728" t="s">
        <v>643</v>
      </c>
      <c r="K49" s="728" t="s">
        <v>644</v>
      </c>
      <c r="L49" s="731">
        <v>86.22</v>
      </c>
      <c r="M49" s="731">
        <v>1</v>
      </c>
      <c r="N49" s="732">
        <v>86.22</v>
      </c>
    </row>
    <row r="50" spans="1:14" ht="14.4" customHeight="1" x14ac:dyDescent="0.3">
      <c r="A50" s="726" t="s">
        <v>536</v>
      </c>
      <c r="B50" s="727" t="s">
        <v>537</v>
      </c>
      <c r="C50" s="728" t="s">
        <v>552</v>
      </c>
      <c r="D50" s="729" t="s">
        <v>553</v>
      </c>
      <c r="E50" s="730">
        <v>50113001</v>
      </c>
      <c r="F50" s="729" t="s">
        <v>564</v>
      </c>
      <c r="G50" s="728" t="s">
        <v>565</v>
      </c>
      <c r="H50" s="728">
        <v>100407</v>
      </c>
      <c r="I50" s="728">
        <v>407</v>
      </c>
      <c r="J50" s="728" t="s">
        <v>645</v>
      </c>
      <c r="K50" s="728" t="s">
        <v>646</v>
      </c>
      <c r="L50" s="731">
        <v>185.25</v>
      </c>
      <c r="M50" s="731">
        <v>1</v>
      </c>
      <c r="N50" s="732">
        <v>185.25</v>
      </c>
    </row>
    <row r="51" spans="1:14" ht="14.4" customHeight="1" x14ac:dyDescent="0.3">
      <c r="A51" s="726" t="s">
        <v>536</v>
      </c>
      <c r="B51" s="727" t="s">
        <v>537</v>
      </c>
      <c r="C51" s="728" t="s">
        <v>552</v>
      </c>
      <c r="D51" s="729" t="s">
        <v>553</v>
      </c>
      <c r="E51" s="730">
        <v>50113001</v>
      </c>
      <c r="F51" s="729" t="s">
        <v>564</v>
      </c>
      <c r="G51" s="728" t="s">
        <v>565</v>
      </c>
      <c r="H51" s="728">
        <v>184090</v>
      </c>
      <c r="I51" s="728">
        <v>84090</v>
      </c>
      <c r="J51" s="728" t="s">
        <v>647</v>
      </c>
      <c r="K51" s="728" t="s">
        <v>648</v>
      </c>
      <c r="L51" s="731">
        <v>60.139999999999986</v>
      </c>
      <c r="M51" s="731">
        <v>1</v>
      </c>
      <c r="N51" s="732">
        <v>60.139999999999986</v>
      </c>
    </row>
    <row r="52" spans="1:14" ht="14.4" customHeight="1" x14ac:dyDescent="0.3">
      <c r="A52" s="726" t="s">
        <v>536</v>
      </c>
      <c r="B52" s="727" t="s">
        <v>537</v>
      </c>
      <c r="C52" s="728" t="s">
        <v>552</v>
      </c>
      <c r="D52" s="729" t="s">
        <v>553</v>
      </c>
      <c r="E52" s="730">
        <v>50113001</v>
      </c>
      <c r="F52" s="729" t="s">
        <v>564</v>
      </c>
      <c r="G52" s="728" t="s">
        <v>565</v>
      </c>
      <c r="H52" s="728">
        <v>102477</v>
      </c>
      <c r="I52" s="728">
        <v>2477</v>
      </c>
      <c r="J52" s="728" t="s">
        <v>649</v>
      </c>
      <c r="K52" s="728" t="s">
        <v>650</v>
      </c>
      <c r="L52" s="731">
        <v>40.17</v>
      </c>
      <c r="M52" s="731">
        <v>1</v>
      </c>
      <c r="N52" s="732">
        <v>40.17</v>
      </c>
    </row>
    <row r="53" spans="1:14" ht="14.4" customHeight="1" x14ac:dyDescent="0.3">
      <c r="A53" s="726" t="s">
        <v>536</v>
      </c>
      <c r="B53" s="727" t="s">
        <v>537</v>
      </c>
      <c r="C53" s="728" t="s">
        <v>552</v>
      </c>
      <c r="D53" s="729" t="s">
        <v>553</v>
      </c>
      <c r="E53" s="730">
        <v>50113001</v>
      </c>
      <c r="F53" s="729" t="s">
        <v>564</v>
      </c>
      <c r="G53" s="728" t="s">
        <v>565</v>
      </c>
      <c r="H53" s="728">
        <v>104071</v>
      </c>
      <c r="I53" s="728">
        <v>4071</v>
      </c>
      <c r="J53" s="728" t="s">
        <v>651</v>
      </c>
      <c r="K53" s="728" t="s">
        <v>652</v>
      </c>
      <c r="L53" s="731">
        <v>154.02999999999992</v>
      </c>
      <c r="M53" s="731">
        <v>1</v>
      </c>
      <c r="N53" s="732">
        <v>154.02999999999992</v>
      </c>
    </row>
    <row r="54" spans="1:14" ht="14.4" customHeight="1" x14ac:dyDescent="0.3">
      <c r="A54" s="726" t="s">
        <v>536</v>
      </c>
      <c r="B54" s="727" t="s">
        <v>537</v>
      </c>
      <c r="C54" s="728" t="s">
        <v>552</v>
      </c>
      <c r="D54" s="729" t="s">
        <v>553</v>
      </c>
      <c r="E54" s="730">
        <v>50113001</v>
      </c>
      <c r="F54" s="729" t="s">
        <v>564</v>
      </c>
      <c r="G54" s="728" t="s">
        <v>565</v>
      </c>
      <c r="H54" s="728">
        <v>905097</v>
      </c>
      <c r="I54" s="728">
        <v>158767</v>
      </c>
      <c r="J54" s="728" t="s">
        <v>653</v>
      </c>
      <c r="K54" s="728" t="s">
        <v>654</v>
      </c>
      <c r="L54" s="731">
        <v>175.03897613982275</v>
      </c>
      <c r="M54" s="731">
        <v>1</v>
      </c>
      <c r="N54" s="732">
        <v>175.03897613982275</v>
      </c>
    </row>
    <row r="55" spans="1:14" ht="14.4" customHeight="1" x14ac:dyDescent="0.3">
      <c r="A55" s="726" t="s">
        <v>536</v>
      </c>
      <c r="B55" s="727" t="s">
        <v>537</v>
      </c>
      <c r="C55" s="728" t="s">
        <v>552</v>
      </c>
      <c r="D55" s="729" t="s">
        <v>553</v>
      </c>
      <c r="E55" s="730">
        <v>50113001</v>
      </c>
      <c r="F55" s="729" t="s">
        <v>564</v>
      </c>
      <c r="G55" s="728" t="s">
        <v>565</v>
      </c>
      <c r="H55" s="728">
        <v>102133</v>
      </c>
      <c r="I55" s="728">
        <v>2133</v>
      </c>
      <c r="J55" s="728" t="s">
        <v>655</v>
      </c>
      <c r="K55" s="728" t="s">
        <v>656</v>
      </c>
      <c r="L55" s="731">
        <v>28.190000000000005</v>
      </c>
      <c r="M55" s="731">
        <v>20</v>
      </c>
      <c r="N55" s="732">
        <v>563.80000000000007</v>
      </c>
    </row>
    <row r="56" spans="1:14" ht="14.4" customHeight="1" x14ac:dyDescent="0.3">
      <c r="A56" s="726" t="s">
        <v>536</v>
      </c>
      <c r="B56" s="727" t="s">
        <v>537</v>
      </c>
      <c r="C56" s="728" t="s">
        <v>552</v>
      </c>
      <c r="D56" s="729" t="s">
        <v>553</v>
      </c>
      <c r="E56" s="730">
        <v>50113001</v>
      </c>
      <c r="F56" s="729" t="s">
        <v>564</v>
      </c>
      <c r="G56" s="728" t="s">
        <v>565</v>
      </c>
      <c r="H56" s="728">
        <v>51366</v>
      </c>
      <c r="I56" s="728">
        <v>51366</v>
      </c>
      <c r="J56" s="728" t="s">
        <v>657</v>
      </c>
      <c r="K56" s="728" t="s">
        <v>658</v>
      </c>
      <c r="L56" s="731">
        <v>171.60000064855228</v>
      </c>
      <c r="M56" s="731">
        <v>12</v>
      </c>
      <c r="N56" s="732">
        <v>2059.2000077826274</v>
      </c>
    </row>
    <row r="57" spans="1:14" ht="14.4" customHeight="1" x14ac:dyDescent="0.3">
      <c r="A57" s="726" t="s">
        <v>536</v>
      </c>
      <c r="B57" s="727" t="s">
        <v>537</v>
      </c>
      <c r="C57" s="728" t="s">
        <v>552</v>
      </c>
      <c r="D57" s="729" t="s">
        <v>553</v>
      </c>
      <c r="E57" s="730">
        <v>50113001</v>
      </c>
      <c r="F57" s="729" t="s">
        <v>564</v>
      </c>
      <c r="G57" s="728" t="s">
        <v>565</v>
      </c>
      <c r="H57" s="728">
        <v>51367</v>
      </c>
      <c r="I57" s="728">
        <v>51367</v>
      </c>
      <c r="J57" s="728" t="s">
        <v>657</v>
      </c>
      <c r="K57" s="728" t="s">
        <v>659</v>
      </c>
      <c r="L57" s="731">
        <v>92.95</v>
      </c>
      <c r="M57" s="731">
        <v>7</v>
      </c>
      <c r="N57" s="732">
        <v>650.65</v>
      </c>
    </row>
    <row r="58" spans="1:14" ht="14.4" customHeight="1" x14ac:dyDescent="0.3">
      <c r="A58" s="726" t="s">
        <v>536</v>
      </c>
      <c r="B58" s="727" t="s">
        <v>537</v>
      </c>
      <c r="C58" s="728" t="s">
        <v>552</v>
      </c>
      <c r="D58" s="729" t="s">
        <v>553</v>
      </c>
      <c r="E58" s="730">
        <v>50113001</v>
      </c>
      <c r="F58" s="729" t="s">
        <v>564</v>
      </c>
      <c r="G58" s="728" t="s">
        <v>565</v>
      </c>
      <c r="H58" s="728">
        <v>394627</v>
      </c>
      <c r="I58" s="728">
        <v>0</v>
      </c>
      <c r="J58" s="728" t="s">
        <v>660</v>
      </c>
      <c r="K58" s="728" t="s">
        <v>538</v>
      </c>
      <c r="L58" s="731">
        <v>89.706945467481418</v>
      </c>
      <c r="M58" s="731">
        <v>6</v>
      </c>
      <c r="N58" s="732">
        <v>538.24167280488848</v>
      </c>
    </row>
    <row r="59" spans="1:14" ht="14.4" customHeight="1" x14ac:dyDescent="0.3">
      <c r="A59" s="726" t="s">
        <v>536</v>
      </c>
      <c r="B59" s="727" t="s">
        <v>537</v>
      </c>
      <c r="C59" s="728" t="s">
        <v>552</v>
      </c>
      <c r="D59" s="729" t="s">
        <v>553</v>
      </c>
      <c r="E59" s="730">
        <v>50113001</v>
      </c>
      <c r="F59" s="729" t="s">
        <v>564</v>
      </c>
      <c r="G59" s="728" t="s">
        <v>565</v>
      </c>
      <c r="H59" s="728">
        <v>100498</v>
      </c>
      <c r="I59" s="728">
        <v>498</v>
      </c>
      <c r="J59" s="728" t="s">
        <v>617</v>
      </c>
      <c r="K59" s="728" t="s">
        <v>618</v>
      </c>
      <c r="L59" s="731">
        <v>96.819999999999965</v>
      </c>
      <c r="M59" s="731">
        <v>1</v>
      </c>
      <c r="N59" s="732">
        <v>96.819999999999965</v>
      </c>
    </row>
    <row r="60" spans="1:14" ht="14.4" customHeight="1" x14ac:dyDescent="0.3">
      <c r="A60" s="726" t="s">
        <v>536</v>
      </c>
      <c r="B60" s="727" t="s">
        <v>537</v>
      </c>
      <c r="C60" s="728" t="s">
        <v>552</v>
      </c>
      <c r="D60" s="729" t="s">
        <v>553</v>
      </c>
      <c r="E60" s="730">
        <v>50113001</v>
      </c>
      <c r="F60" s="729" t="s">
        <v>564</v>
      </c>
      <c r="G60" s="728" t="s">
        <v>565</v>
      </c>
      <c r="H60" s="728">
        <v>100516</v>
      </c>
      <c r="I60" s="728">
        <v>516</v>
      </c>
      <c r="J60" s="728" t="s">
        <v>661</v>
      </c>
      <c r="K60" s="728" t="s">
        <v>662</v>
      </c>
      <c r="L60" s="731">
        <v>99.027701512663441</v>
      </c>
      <c r="M60" s="731">
        <v>26</v>
      </c>
      <c r="N60" s="732">
        <v>2574.7202393292496</v>
      </c>
    </row>
    <row r="61" spans="1:14" ht="14.4" customHeight="1" x14ac:dyDescent="0.3">
      <c r="A61" s="726" t="s">
        <v>536</v>
      </c>
      <c r="B61" s="727" t="s">
        <v>537</v>
      </c>
      <c r="C61" s="728" t="s">
        <v>552</v>
      </c>
      <c r="D61" s="729" t="s">
        <v>553</v>
      </c>
      <c r="E61" s="730">
        <v>50113001</v>
      </c>
      <c r="F61" s="729" t="s">
        <v>564</v>
      </c>
      <c r="G61" s="728" t="s">
        <v>565</v>
      </c>
      <c r="H61" s="728">
        <v>100231</v>
      </c>
      <c r="I61" s="728">
        <v>231</v>
      </c>
      <c r="J61" s="728" t="s">
        <v>626</v>
      </c>
      <c r="K61" s="728" t="s">
        <v>627</v>
      </c>
      <c r="L61" s="731">
        <v>33.120000000000005</v>
      </c>
      <c r="M61" s="731">
        <v>1</v>
      </c>
      <c r="N61" s="732">
        <v>33.120000000000005</v>
      </c>
    </row>
    <row r="62" spans="1:14" ht="14.4" customHeight="1" x14ac:dyDescent="0.3">
      <c r="A62" s="726" t="s">
        <v>536</v>
      </c>
      <c r="B62" s="727" t="s">
        <v>537</v>
      </c>
      <c r="C62" s="728" t="s">
        <v>552</v>
      </c>
      <c r="D62" s="729" t="s">
        <v>553</v>
      </c>
      <c r="E62" s="730">
        <v>50113001</v>
      </c>
      <c r="F62" s="729" t="s">
        <v>564</v>
      </c>
      <c r="G62" s="728" t="s">
        <v>565</v>
      </c>
      <c r="H62" s="728">
        <v>185071</v>
      </c>
      <c r="I62" s="728">
        <v>85071</v>
      </c>
      <c r="J62" s="728" t="s">
        <v>663</v>
      </c>
      <c r="K62" s="728" t="s">
        <v>664</v>
      </c>
      <c r="L62" s="731">
        <v>76.249999999999986</v>
      </c>
      <c r="M62" s="731">
        <v>2</v>
      </c>
      <c r="N62" s="732">
        <v>152.49999999999997</v>
      </c>
    </row>
    <row r="63" spans="1:14" ht="14.4" customHeight="1" x14ac:dyDescent="0.3">
      <c r="A63" s="726" t="s">
        <v>536</v>
      </c>
      <c r="B63" s="727" t="s">
        <v>537</v>
      </c>
      <c r="C63" s="728" t="s">
        <v>552</v>
      </c>
      <c r="D63" s="729" t="s">
        <v>553</v>
      </c>
      <c r="E63" s="730">
        <v>50113001</v>
      </c>
      <c r="F63" s="729" t="s">
        <v>564</v>
      </c>
      <c r="G63" s="728" t="s">
        <v>565</v>
      </c>
      <c r="H63" s="728">
        <v>157992</v>
      </c>
      <c r="I63" s="728">
        <v>57992</v>
      </c>
      <c r="J63" s="728" t="s">
        <v>665</v>
      </c>
      <c r="K63" s="728" t="s">
        <v>666</v>
      </c>
      <c r="L63" s="731">
        <v>45.122499999999995</v>
      </c>
      <c r="M63" s="731">
        <v>4</v>
      </c>
      <c r="N63" s="732">
        <v>180.48999999999998</v>
      </c>
    </row>
    <row r="64" spans="1:14" ht="14.4" customHeight="1" x14ac:dyDescent="0.3">
      <c r="A64" s="726" t="s">
        <v>536</v>
      </c>
      <c r="B64" s="727" t="s">
        <v>537</v>
      </c>
      <c r="C64" s="728" t="s">
        <v>552</v>
      </c>
      <c r="D64" s="729" t="s">
        <v>553</v>
      </c>
      <c r="E64" s="730">
        <v>50113001</v>
      </c>
      <c r="F64" s="729" t="s">
        <v>564</v>
      </c>
      <c r="G64" s="728" t="s">
        <v>565</v>
      </c>
      <c r="H64" s="728">
        <v>103688</v>
      </c>
      <c r="I64" s="728">
        <v>3688</v>
      </c>
      <c r="J64" s="728" t="s">
        <v>667</v>
      </c>
      <c r="K64" s="728" t="s">
        <v>668</v>
      </c>
      <c r="L64" s="731">
        <v>58.320000000000036</v>
      </c>
      <c r="M64" s="731">
        <v>1</v>
      </c>
      <c r="N64" s="732">
        <v>58.320000000000036</v>
      </c>
    </row>
    <row r="65" spans="1:14" ht="14.4" customHeight="1" x14ac:dyDescent="0.3">
      <c r="A65" s="726" t="s">
        <v>536</v>
      </c>
      <c r="B65" s="727" t="s">
        <v>537</v>
      </c>
      <c r="C65" s="728" t="s">
        <v>552</v>
      </c>
      <c r="D65" s="729" t="s">
        <v>553</v>
      </c>
      <c r="E65" s="730">
        <v>50113001</v>
      </c>
      <c r="F65" s="729" t="s">
        <v>564</v>
      </c>
      <c r="G65" s="728" t="s">
        <v>565</v>
      </c>
      <c r="H65" s="728">
        <v>104380</v>
      </c>
      <c r="I65" s="728">
        <v>4380</v>
      </c>
      <c r="J65" s="728" t="s">
        <v>669</v>
      </c>
      <c r="K65" s="728" t="s">
        <v>670</v>
      </c>
      <c r="L65" s="731">
        <v>356.24000000000007</v>
      </c>
      <c r="M65" s="731">
        <v>1</v>
      </c>
      <c r="N65" s="732">
        <v>356.24000000000007</v>
      </c>
    </row>
    <row r="66" spans="1:14" ht="14.4" customHeight="1" x14ac:dyDescent="0.3">
      <c r="A66" s="726" t="s">
        <v>536</v>
      </c>
      <c r="B66" s="727" t="s">
        <v>537</v>
      </c>
      <c r="C66" s="728" t="s">
        <v>552</v>
      </c>
      <c r="D66" s="729" t="s">
        <v>553</v>
      </c>
      <c r="E66" s="730">
        <v>50113001</v>
      </c>
      <c r="F66" s="729" t="s">
        <v>564</v>
      </c>
      <c r="G66" s="728" t="s">
        <v>565</v>
      </c>
      <c r="H66" s="728">
        <v>131215</v>
      </c>
      <c r="I66" s="728">
        <v>31215</v>
      </c>
      <c r="J66" s="728" t="s">
        <v>671</v>
      </c>
      <c r="K66" s="728" t="s">
        <v>672</v>
      </c>
      <c r="L66" s="731">
        <v>55.25</v>
      </c>
      <c r="M66" s="731">
        <v>2</v>
      </c>
      <c r="N66" s="732">
        <v>110.5</v>
      </c>
    </row>
    <row r="67" spans="1:14" ht="14.4" customHeight="1" x14ac:dyDescent="0.3">
      <c r="A67" s="726" t="s">
        <v>536</v>
      </c>
      <c r="B67" s="727" t="s">
        <v>537</v>
      </c>
      <c r="C67" s="728" t="s">
        <v>552</v>
      </c>
      <c r="D67" s="729" t="s">
        <v>553</v>
      </c>
      <c r="E67" s="730">
        <v>50113001</v>
      </c>
      <c r="F67" s="729" t="s">
        <v>564</v>
      </c>
      <c r="G67" s="728" t="s">
        <v>583</v>
      </c>
      <c r="H67" s="728">
        <v>131934</v>
      </c>
      <c r="I67" s="728">
        <v>31934</v>
      </c>
      <c r="J67" s="728" t="s">
        <v>673</v>
      </c>
      <c r="K67" s="728" t="s">
        <v>674</v>
      </c>
      <c r="L67" s="731">
        <v>50.169999999999987</v>
      </c>
      <c r="M67" s="731">
        <v>1</v>
      </c>
      <c r="N67" s="732">
        <v>50.169999999999987</v>
      </c>
    </row>
    <row r="68" spans="1:14" ht="14.4" customHeight="1" x14ac:dyDescent="0.3">
      <c r="A68" s="726" t="s">
        <v>536</v>
      </c>
      <c r="B68" s="727" t="s">
        <v>537</v>
      </c>
      <c r="C68" s="728" t="s">
        <v>552</v>
      </c>
      <c r="D68" s="729" t="s">
        <v>553</v>
      </c>
      <c r="E68" s="730">
        <v>50113009</v>
      </c>
      <c r="F68" s="729" t="s">
        <v>675</v>
      </c>
      <c r="G68" s="728" t="s">
        <v>565</v>
      </c>
      <c r="H68" s="728">
        <v>167779</v>
      </c>
      <c r="I68" s="728">
        <v>167779</v>
      </c>
      <c r="J68" s="728" t="s">
        <v>676</v>
      </c>
      <c r="K68" s="728" t="s">
        <v>677</v>
      </c>
      <c r="L68" s="731">
        <v>1914</v>
      </c>
      <c r="M68" s="731">
        <v>58</v>
      </c>
      <c r="N68" s="732">
        <v>111012</v>
      </c>
    </row>
    <row r="69" spans="1:14" ht="14.4" customHeight="1" x14ac:dyDescent="0.3">
      <c r="A69" s="726" t="s">
        <v>536</v>
      </c>
      <c r="B69" s="727" t="s">
        <v>537</v>
      </c>
      <c r="C69" s="728" t="s">
        <v>555</v>
      </c>
      <c r="D69" s="729" t="s">
        <v>556</v>
      </c>
      <c r="E69" s="730">
        <v>50113001</v>
      </c>
      <c r="F69" s="729" t="s">
        <v>564</v>
      </c>
      <c r="G69" s="728" t="s">
        <v>565</v>
      </c>
      <c r="H69" s="728">
        <v>156926</v>
      </c>
      <c r="I69" s="728">
        <v>56926</v>
      </c>
      <c r="J69" s="728" t="s">
        <v>575</v>
      </c>
      <c r="K69" s="728" t="s">
        <v>576</v>
      </c>
      <c r="L69" s="731">
        <v>48.399979951710137</v>
      </c>
      <c r="M69" s="731">
        <v>1</v>
      </c>
      <c r="N69" s="732">
        <v>48.399979951710137</v>
      </c>
    </row>
    <row r="70" spans="1:14" ht="14.4" customHeight="1" x14ac:dyDescent="0.3">
      <c r="A70" s="726" t="s">
        <v>536</v>
      </c>
      <c r="B70" s="727" t="s">
        <v>537</v>
      </c>
      <c r="C70" s="728" t="s">
        <v>558</v>
      </c>
      <c r="D70" s="729" t="s">
        <v>559</v>
      </c>
      <c r="E70" s="730">
        <v>50113001</v>
      </c>
      <c r="F70" s="729" t="s">
        <v>564</v>
      </c>
      <c r="G70" s="728" t="s">
        <v>565</v>
      </c>
      <c r="H70" s="728">
        <v>147251</v>
      </c>
      <c r="I70" s="728">
        <v>147251</v>
      </c>
      <c r="J70" s="728" t="s">
        <v>678</v>
      </c>
      <c r="K70" s="728" t="s">
        <v>679</v>
      </c>
      <c r="L70" s="731">
        <v>19.25</v>
      </c>
      <c r="M70" s="731">
        <v>1</v>
      </c>
      <c r="N70" s="732">
        <v>19.25</v>
      </c>
    </row>
    <row r="71" spans="1:14" ht="14.4" customHeight="1" x14ac:dyDescent="0.3">
      <c r="A71" s="726" t="s">
        <v>536</v>
      </c>
      <c r="B71" s="727" t="s">
        <v>537</v>
      </c>
      <c r="C71" s="728" t="s">
        <v>558</v>
      </c>
      <c r="D71" s="729" t="s">
        <v>559</v>
      </c>
      <c r="E71" s="730">
        <v>50113001</v>
      </c>
      <c r="F71" s="729" t="s">
        <v>564</v>
      </c>
      <c r="G71" s="728" t="s">
        <v>565</v>
      </c>
      <c r="H71" s="728">
        <v>196886</v>
      </c>
      <c r="I71" s="728">
        <v>96886</v>
      </c>
      <c r="J71" s="728" t="s">
        <v>680</v>
      </c>
      <c r="K71" s="728" t="s">
        <v>681</v>
      </c>
      <c r="L71" s="731">
        <v>50.160000000000004</v>
      </c>
      <c r="M71" s="731">
        <v>15</v>
      </c>
      <c r="N71" s="732">
        <v>752.40000000000009</v>
      </c>
    </row>
    <row r="72" spans="1:14" ht="14.4" customHeight="1" x14ac:dyDescent="0.3">
      <c r="A72" s="726" t="s">
        <v>536</v>
      </c>
      <c r="B72" s="727" t="s">
        <v>537</v>
      </c>
      <c r="C72" s="728" t="s">
        <v>558</v>
      </c>
      <c r="D72" s="729" t="s">
        <v>559</v>
      </c>
      <c r="E72" s="730">
        <v>50113001</v>
      </c>
      <c r="F72" s="729" t="s">
        <v>564</v>
      </c>
      <c r="G72" s="728" t="s">
        <v>565</v>
      </c>
      <c r="H72" s="728">
        <v>196887</v>
      </c>
      <c r="I72" s="728">
        <v>96887</v>
      </c>
      <c r="J72" s="728" t="s">
        <v>680</v>
      </c>
      <c r="K72" s="728" t="s">
        <v>682</v>
      </c>
      <c r="L72" s="731">
        <v>69.38000000000001</v>
      </c>
      <c r="M72" s="731">
        <v>15</v>
      </c>
      <c r="N72" s="732">
        <v>1040.7</v>
      </c>
    </row>
    <row r="73" spans="1:14" ht="14.4" customHeight="1" x14ac:dyDescent="0.3">
      <c r="A73" s="726" t="s">
        <v>536</v>
      </c>
      <c r="B73" s="727" t="s">
        <v>537</v>
      </c>
      <c r="C73" s="728" t="s">
        <v>558</v>
      </c>
      <c r="D73" s="729" t="s">
        <v>559</v>
      </c>
      <c r="E73" s="730">
        <v>50113001</v>
      </c>
      <c r="F73" s="729" t="s">
        <v>564</v>
      </c>
      <c r="G73" s="728" t="s">
        <v>565</v>
      </c>
      <c r="H73" s="728">
        <v>100362</v>
      </c>
      <c r="I73" s="728">
        <v>362</v>
      </c>
      <c r="J73" s="728" t="s">
        <v>566</v>
      </c>
      <c r="K73" s="728" t="s">
        <v>567</v>
      </c>
      <c r="L73" s="731">
        <v>87.115000000000038</v>
      </c>
      <c r="M73" s="731">
        <v>4</v>
      </c>
      <c r="N73" s="732">
        <v>348.46000000000015</v>
      </c>
    </row>
    <row r="74" spans="1:14" ht="14.4" customHeight="1" x14ac:dyDescent="0.3">
      <c r="A74" s="726" t="s">
        <v>536</v>
      </c>
      <c r="B74" s="727" t="s">
        <v>537</v>
      </c>
      <c r="C74" s="728" t="s">
        <v>558</v>
      </c>
      <c r="D74" s="729" t="s">
        <v>559</v>
      </c>
      <c r="E74" s="730">
        <v>50113001</v>
      </c>
      <c r="F74" s="729" t="s">
        <v>564</v>
      </c>
      <c r="G74" s="728" t="s">
        <v>565</v>
      </c>
      <c r="H74" s="728">
        <v>845369</v>
      </c>
      <c r="I74" s="728">
        <v>107987</v>
      </c>
      <c r="J74" s="728" t="s">
        <v>683</v>
      </c>
      <c r="K74" s="728" t="s">
        <v>684</v>
      </c>
      <c r="L74" s="731">
        <v>113.15</v>
      </c>
      <c r="M74" s="731">
        <v>1</v>
      </c>
      <c r="N74" s="732">
        <v>113.15</v>
      </c>
    </row>
    <row r="75" spans="1:14" ht="14.4" customHeight="1" x14ac:dyDescent="0.3">
      <c r="A75" s="726" t="s">
        <v>536</v>
      </c>
      <c r="B75" s="727" t="s">
        <v>537</v>
      </c>
      <c r="C75" s="728" t="s">
        <v>558</v>
      </c>
      <c r="D75" s="729" t="s">
        <v>559</v>
      </c>
      <c r="E75" s="730">
        <v>50113001</v>
      </c>
      <c r="F75" s="729" t="s">
        <v>564</v>
      </c>
      <c r="G75" s="728" t="s">
        <v>565</v>
      </c>
      <c r="H75" s="728">
        <v>169755</v>
      </c>
      <c r="I75" s="728">
        <v>69755</v>
      </c>
      <c r="J75" s="728" t="s">
        <v>577</v>
      </c>
      <c r="K75" s="728" t="s">
        <v>578</v>
      </c>
      <c r="L75" s="731">
        <v>36.93</v>
      </c>
      <c r="M75" s="731">
        <v>1</v>
      </c>
      <c r="N75" s="732">
        <v>36.93</v>
      </c>
    </row>
    <row r="76" spans="1:14" ht="14.4" customHeight="1" x14ac:dyDescent="0.3">
      <c r="A76" s="726" t="s">
        <v>536</v>
      </c>
      <c r="B76" s="727" t="s">
        <v>537</v>
      </c>
      <c r="C76" s="728" t="s">
        <v>558</v>
      </c>
      <c r="D76" s="729" t="s">
        <v>559</v>
      </c>
      <c r="E76" s="730">
        <v>50113001</v>
      </c>
      <c r="F76" s="729" t="s">
        <v>564</v>
      </c>
      <c r="G76" s="728" t="s">
        <v>565</v>
      </c>
      <c r="H76" s="728">
        <v>173394</v>
      </c>
      <c r="I76" s="728">
        <v>173394</v>
      </c>
      <c r="J76" s="728" t="s">
        <v>685</v>
      </c>
      <c r="K76" s="728" t="s">
        <v>686</v>
      </c>
      <c r="L76" s="731">
        <v>376.64</v>
      </c>
      <c r="M76" s="731">
        <v>4</v>
      </c>
      <c r="N76" s="732">
        <v>1506.56</v>
      </c>
    </row>
    <row r="77" spans="1:14" ht="14.4" customHeight="1" x14ac:dyDescent="0.3">
      <c r="A77" s="726" t="s">
        <v>536</v>
      </c>
      <c r="B77" s="727" t="s">
        <v>537</v>
      </c>
      <c r="C77" s="728" t="s">
        <v>558</v>
      </c>
      <c r="D77" s="729" t="s">
        <v>559</v>
      </c>
      <c r="E77" s="730">
        <v>50113001</v>
      </c>
      <c r="F77" s="729" t="s">
        <v>564</v>
      </c>
      <c r="G77" s="728" t="s">
        <v>565</v>
      </c>
      <c r="H77" s="728">
        <v>187000</v>
      </c>
      <c r="I77" s="728">
        <v>87000</v>
      </c>
      <c r="J77" s="728" t="s">
        <v>687</v>
      </c>
      <c r="K77" s="728" t="s">
        <v>688</v>
      </c>
      <c r="L77" s="731">
        <v>37.659999999999997</v>
      </c>
      <c r="M77" s="731">
        <v>90</v>
      </c>
      <c r="N77" s="732">
        <v>3389.3999999999996</v>
      </c>
    </row>
    <row r="78" spans="1:14" ht="14.4" customHeight="1" x14ac:dyDescent="0.3">
      <c r="A78" s="726" t="s">
        <v>536</v>
      </c>
      <c r="B78" s="727" t="s">
        <v>537</v>
      </c>
      <c r="C78" s="728" t="s">
        <v>558</v>
      </c>
      <c r="D78" s="729" t="s">
        <v>559</v>
      </c>
      <c r="E78" s="730">
        <v>50113001</v>
      </c>
      <c r="F78" s="729" t="s">
        <v>564</v>
      </c>
      <c r="G78" s="728" t="s">
        <v>565</v>
      </c>
      <c r="H78" s="728">
        <v>192351</v>
      </c>
      <c r="I78" s="728">
        <v>92351</v>
      </c>
      <c r="J78" s="728" t="s">
        <v>643</v>
      </c>
      <c r="K78" s="728" t="s">
        <v>644</v>
      </c>
      <c r="L78" s="731">
        <v>86.22</v>
      </c>
      <c r="M78" s="731">
        <v>1</v>
      </c>
      <c r="N78" s="732">
        <v>86.22</v>
      </c>
    </row>
    <row r="79" spans="1:14" ht="14.4" customHeight="1" x14ac:dyDescent="0.3">
      <c r="A79" s="726" t="s">
        <v>536</v>
      </c>
      <c r="B79" s="727" t="s">
        <v>537</v>
      </c>
      <c r="C79" s="728" t="s">
        <v>558</v>
      </c>
      <c r="D79" s="729" t="s">
        <v>559</v>
      </c>
      <c r="E79" s="730">
        <v>50113001</v>
      </c>
      <c r="F79" s="729" t="s">
        <v>564</v>
      </c>
      <c r="G79" s="728" t="s">
        <v>565</v>
      </c>
      <c r="H79" s="728">
        <v>198169</v>
      </c>
      <c r="I79" s="728">
        <v>98169</v>
      </c>
      <c r="J79" s="728" t="s">
        <v>689</v>
      </c>
      <c r="K79" s="728" t="s">
        <v>690</v>
      </c>
      <c r="L79" s="731">
        <v>88.691307692307689</v>
      </c>
      <c r="M79" s="731">
        <v>130</v>
      </c>
      <c r="N79" s="732">
        <v>11529.869999999999</v>
      </c>
    </row>
    <row r="80" spans="1:14" ht="14.4" customHeight="1" x14ac:dyDescent="0.3">
      <c r="A80" s="726" t="s">
        <v>536</v>
      </c>
      <c r="B80" s="727" t="s">
        <v>537</v>
      </c>
      <c r="C80" s="728" t="s">
        <v>558</v>
      </c>
      <c r="D80" s="729" t="s">
        <v>559</v>
      </c>
      <c r="E80" s="730">
        <v>50113001</v>
      </c>
      <c r="F80" s="729" t="s">
        <v>564</v>
      </c>
      <c r="G80" s="728" t="s">
        <v>565</v>
      </c>
      <c r="H80" s="728">
        <v>100409</v>
      </c>
      <c r="I80" s="728">
        <v>409</v>
      </c>
      <c r="J80" s="728" t="s">
        <v>691</v>
      </c>
      <c r="K80" s="728" t="s">
        <v>618</v>
      </c>
      <c r="L80" s="731">
        <v>71.010000000000019</v>
      </c>
      <c r="M80" s="731">
        <v>1</v>
      </c>
      <c r="N80" s="732">
        <v>71.010000000000019</v>
      </c>
    </row>
    <row r="81" spans="1:14" ht="14.4" customHeight="1" x14ac:dyDescent="0.3">
      <c r="A81" s="726" t="s">
        <v>536</v>
      </c>
      <c r="B81" s="727" t="s">
        <v>537</v>
      </c>
      <c r="C81" s="728" t="s">
        <v>558</v>
      </c>
      <c r="D81" s="729" t="s">
        <v>559</v>
      </c>
      <c r="E81" s="730">
        <v>50113001</v>
      </c>
      <c r="F81" s="729" t="s">
        <v>564</v>
      </c>
      <c r="G81" s="728" t="s">
        <v>565</v>
      </c>
      <c r="H81" s="728">
        <v>156993</v>
      </c>
      <c r="I81" s="728">
        <v>56993</v>
      </c>
      <c r="J81" s="728" t="s">
        <v>589</v>
      </c>
      <c r="K81" s="728" t="s">
        <v>590</v>
      </c>
      <c r="L81" s="731">
        <v>73.149999999999991</v>
      </c>
      <c r="M81" s="731">
        <v>1</v>
      </c>
      <c r="N81" s="732">
        <v>73.149999999999991</v>
      </c>
    </row>
    <row r="82" spans="1:14" ht="14.4" customHeight="1" x14ac:dyDescent="0.3">
      <c r="A82" s="726" t="s">
        <v>536</v>
      </c>
      <c r="B82" s="727" t="s">
        <v>537</v>
      </c>
      <c r="C82" s="728" t="s">
        <v>558</v>
      </c>
      <c r="D82" s="729" t="s">
        <v>559</v>
      </c>
      <c r="E82" s="730">
        <v>50113001</v>
      </c>
      <c r="F82" s="729" t="s">
        <v>564</v>
      </c>
      <c r="G82" s="728" t="s">
        <v>565</v>
      </c>
      <c r="H82" s="728">
        <v>102479</v>
      </c>
      <c r="I82" s="728">
        <v>2479</v>
      </c>
      <c r="J82" s="728" t="s">
        <v>651</v>
      </c>
      <c r="K82" s="728" t="s">
        <v>692</v>
      </c>
      <c r="L82" s="731">
        <v>65.580000000000027</v>
      </c>
      <c r="M82" s="731">
        <v>1</v>
      </c>
      <c r="N82" s="732">
        <v>65.580000000000027</v>
      </c>
    </row>
    <row r="83" spans="1:14" ht="14.4" customHeight="1" x14ac:dyDescent="0.3">
      <c r="A83" s="726" t="s">
        <v>536</v>
      </c>
      <c r="B83" s="727" t="s">
        <v>537</v>
      </c>
      <c r="C83" s="728" t="s">
        <v>558</v>
      </c>
      <c r="D83" s="729" t="s">
        <v>559</v>
      </c>
      <c r="E83" s="730">
        <v>50113001</v>
      </c>
      <c r="F83" s="729" t="s">
        <v>564</v>
      </c>
      <c r="G83" s="728" t="s">
        <v>565</v>
      </c>
      <c r="H83" s="728">
        <v>104071</v>
      </c>
      <c r="I83" s="728">
        <v>4071</v>
      </c>
      <c r="J83" s="728" t="s">
        <v>651</v>
      </c>
      <c r="K83" s="728" t="s">
        <v>652</v>
      </c>
      <c r="L83" s="731">
        <v>152.99000000000004</v>
      </c>
      <c r="M83" s="731">
        <v>1</v>
      </c>
      <c r="N83" s="732">
        <v>152.99000000000004</v>
      </c>
    </row>
    <row r="84" spans="1:14" ht="14.4" customHeight="1" x14ac:dyDescent="0.3">
      <c r="A84" s="726" t="s">
        <v>536</v>
      </c>
      <c r="B84" s="727" t="s">
        <v>537</v>
      </c>
      <c r="C84" s="728" t="s">
        <v>558</v>
      </c>
      <c r="D84" s="729" t="s">
        <v>559</v>
      </c>
      <c r="E84" s="730">
        <v>50113001</v>
      </c>
      <c r="F84" s="729" t="s">
        <v>564</v>
      </c>
      <c r="G84" s="728" t="s">
        <v>565</v>
      </c>
      <c r="H84" s="728">
        <v>846599</v>
      </c>
      <c r="I84" s="728">
        <v>107754</v>
      </c>
      <c r="J84" s="728" t="s">
        <v>693</v>
      </c>
      <c r="K84" s="728" t="s">
        <v>538</v>
      </c>
      <c r="L84" s="731">
        <v>132.18000000000006</v>
      </c>
      <c r="M84" s="731">
        <v>2</v>
      </c>
      <c r="N84" s="732">
        <v>264.36000000000013</v>
      </c>
    </row>
    <row r="85" spans="1:14" ht="14.4" customHeight="1" x14ac:dyDescent="0.3">
      <c r="A85" s="726" t="s">
        <v>536</v>
      </c>
      <c r="B85" s="727" t="s">
        <v>537</v>
      </c>
      <c r="C85" s="728" t="s">
        <v>558</v>
      </c>
      <c r="D85" s="729" t="s">
        <v>559</v>
      </c>
      <c r="E85" s="730">
        <v>50113001</v>
      </c>
      <c r="F85" s="729" t="s">
        <v>564</v>
      </c>
      <c r="G85" s="728" t="s">
        <v>565</v>
      </c>
      <c r="H85" s="728">
        <v>102133</v>
      </c>
      <c r="I85" s="728">
        <v>2133</v>
      </c>
      <c r="J85" s="728" t="s">
        <v>655</v>
      </c>
      <c r="K85" s="728" t="s">
        <v>656</v>
      </c>
      <c r="L85" s="731">
        <v>28.01</v>
      </c>
      <c r="M85" s="731">
        <v>20</v>
      </c>
      <c r="N85" s="732">
        <v>560.20000000000005</v>
      </c>
    </row>
    <row r="86" spans="1:14" ht="14.4" customHeight="1" x14ac:dyDescent="0.3">
      <c r="A86" s="726" t="s">
        <v>536</v>
      </c>
      <c r="B86" s="727" t="s">
        <v>537</v>
      </c>
      <c r="C86" s="728" t="s">
        <v>558</v>
      </c>
      <c r="D86" s="729" t="s">
        <v>559</v>
      </c>
      <c r="E86" s="730">
        <v>50113001</v>
      </c>
      <c r="F86" s="729" t="s">
        <v>564</v>
      </c>
      <c r="G86" s="728" t="s">
        <v>565</v>
      </c>
      <c r="H86" s="728">
        <v>193746</v>
      </c>
      <c r="I86" s="728">
        <v>93746</v>
      </c>
      <c r="J86" s="728" t="s">
        <v>694</v>
      </c>
      <c r="K86" s="728" t="s">
        <v>695</v>
      </c>
      <c r="L86" s="731">
        <v>375.80000000000024</v>
      </c>
      <c r="M86" s="731">
        <v>2</v>
      </c>
      <c r="N86" s="732">
        <v>751.60000000000048</v>
      </c>
    </row>
    <row r="87" spans="1:14" ht="14.4" customHeight="1" x14ac:dyDescent="0.3">
      <c r="A87" s="726" t="s">
        <v>536</v>
      </c>
      <c r="B87" s="727" t="s">
        <v>537</v>
      </c>
      <c r="C87" s="728" t="s">
        <v>558</v>
      </c>
      <c r="D87" s="729" t="s">
        <v>559</v>
      </c>
      <c r="E87" s="730">
        <v>50113001</v>
      </c>
      <c r="F87" s="729" t="s">
        <v>564</v>
      </c>
      <c r="G87" s="728" t="s">
        <v>565</v>
      </c>
      <c r="H87" s="728">
        <v>51366</v>
      </c>
      <c r="I87" s="728">
        <v>51366</v>
      </c>
      <c r="J87" s="728" t="s">
        <v>657</v>
      </c>
      <c r="K87" s="728" t="s">
        <v>658</v>
      </c>
      <c r="L87" s="731">
        <v>171.6</v>
      </c>
      <c r="M87" s="731">
        <v>3</v>
      </c>
      <c r="N87" s="732">
        <v>514.79999999999995</v>
      </c>
    </row>
    <row r="88" spans="1:14" ht="14.4" customHeight="1" x14ac:dyDescent="0.3">
      <c r="A88" s="726" t="s">
        <v>536</v>
      </c>
      <c r="B88" s="727" t="s">
        <v>537</v>
      </c>
      <c r="C88" s="728" t="s">
        <v>558</v>
      </c>
      <c r="D88" s="729" t="s">
        <v>559</v>
      </c>
      <c r="E88" s="730">
        <v>50113001</v>
      </c>
      <c r="F88" s="729" t="s">
        <v>564</v>
      </c>
      <c r="G88" s="728" t="s">
        <v>565</v>
      </c>
      <c r="H88" s="728">
        <v>51367</v>
      </c>
      <c r="I88" s="728">
        <v>51367</v>
      </c>
      <c r="J88" s="728" t="s">
        <v>657</v>
      </c>
      <c r="K88" s="728" t="s">
        <v>659</v>
      </c>
      <c r="L88" s="731">
        <v>92.950000063872579</v>
      </c>
      <c r="M88" s="731">
        <v>22</v>
      </c>
      <c r="N88" s="732">
        <v>2044.9000014051967</v>
      </c>
    </row>
    <row r="89" spans="1:14" ht="14.4" customHeight="1" x14ac:dyDescent="0.3">
      <c r="A89" s="726" t="s">
        <v>536</v>
      </c>
      <c r="B89" s="727" t="s">
        <v>537</v>
      </c>
      <c r="C89" s="728" t="s">
        <v>558</v>
      </c>
      <c r="D89" s="729" t="s">
        <v>559</v>
      </c>
      <c r="E89" s="730">
        <v>50113001</v>
      </c>
      <c r="F89" s="729" t="s">
        <v>564</v>
      </c>
      <c r="G89" s="728" t="s">
        <v>565</v>
      </c>
      <c r="H89" s="728">
        <v>51383</v>
      </c>
      <c r="I89" s="728">
        <v>51383</v>
      </c>
      <c r="J89" s="728" t="s">
        <v>657</v>
      </c>
      <c r="K89" s="728" t="s">
        <v>696</v>
      </c>
      <c r="L89" s="731">
        <v>93.5</v>
      </c>
      <c r="M89" s="731">
        <v>88</v>
      </c>
      <c r="N89" s="732">
        <v>8228</v>
      </c>
    </row>
    <row r="90" spans="1:14" ht="14.4" customHeight="1" x14ac:dyDescent="0.3">
      <c r="A90" s="726" t="s">
        <v>536</v>
      </c>
      <c r="B90" s="727" t="s">
        <v>537</v>
      </c>
      <c r="C90" s="728" t="s">
        <v>558</v>
      </c>
      <c r="D90" s="729" t="s">
        <v>559</v>
      </c>
      <c r="E90" s="730">
        <v>50113001</v>
      </c>
      <c r="F90" s="729" t="s">
        <v>564</v>
      </c>
      <c r="G90" s="728" t="s">
        <v>565</v>
      </c>
      <c r="H90" s="728">
        <v>51384</v>
      </c>
      <c r="I90" s="728">
        <v>51384</v>
      </c>
      <c r="J90" s="728" t="s">
        <v>657</v>
      </c>
      <c r="K90" s="728" t="s">
        <v>697</v>
      </c>
      <c r="L90" s="731">
        <v>192.5</v>
      </c>
      <c r="M90" s="731">
        <v>10</v>
      </c>
      <c r="N90" s="732">
        <v>1925</v>
      </c>
    </row>
    <row r="91" spans="1:14" ht="14.4" customHeight="1" x14ac:dyDescent="0.3">
      <c r="A91" s="726" t="s">
        <v>536</v>
      </c>
      <c r="B91" s="727" t="s">
        <v>537</v>
      </c>
      <c r="C91" s="728" t="s">
        <v>558</v>
      </c>
      <c r="D91" s="729" t="s">
        <v>559</v>
      </c>
      <c r="E91" s="730">
        <v>50113001</v>
      </c>
      <c r="F91" s="729" t="s">
        <v>564</v>
      </c>
      <c r="G91" s="728" t="s">
        <v>565</v>
      </c>
      <c r="H91" s="728">
        <v>394627</v>
      </c>
      <c r="I91" s="728">
        <v>0</v>
      </c>
      <c r="J91" s="728" t="s">
        <v>660</v>
      </c>
      <c r="K91" s="728" t="s">
        <v>538</v>
      </c>
      <c r="L91" s="731">
        <v>87.597578273039431</v>
      </c>
      <c r="M91" s="731">
        <v>2</v>
      </c>
      <c r="N91" s="732">
        <v>175.19515654607886</v>
      </c>
    </row>
    <row r="92" spans="1:14" ht="14.4" customHeight="1" x14ac:dyDescent="0.3">
      <c r="A92" s="726" t="s">
        <v>536</v>
      </c>
      <c r="B92" s="727" t="s">
        <v>537</v>
      </c>
      <c r="C92" s="728" t="s">
        <v>558</v>
      </c>
      <c r="D92" s="729" t="s">
        <v>559</v>
      </c>
      <c r="E92" s="730">
        <v>50113001</v>
      </c>
      <c r="F92" s="729" t="s">
        <v>564</v>
      </c>
      <c r="G92" s="728" t="s">
        <v>565</v>
      </c>
      <c r="H92" s="728">
        <v>188217</v>
      </c>
      <c r="I92" s="728">
        <v>88217</v>
      </c>
      <c r="J92" s="728" t="s">
        <v>698</v>
      </c>
      <c r="K92" s="728" t="s">
        <v>699</v>
      </c>
      <c r="L92" s="731">
        <v>127.45012087444489</v>
      </c>
      <c r="M92" s="731">
        <v>1</v>
      </c>
      <c r="N92" s="732">
        <v>127.45012087444489</v>
      </c>
    </row>
    <row r="93" spans="1:14" ht="14.4" customHeight="1" x14ac:dyDescent="0.3">
      <c r="A93" s="726" t="s">
        <v>536</v>
      </c>
      <c r="B93" s="727" t="s">
        <v>537</v>
      </c>
      <c r="C93" s="728" t="s">
        <v>558</v>
      </c>
      <c r="D93" s="729" t="s">
        <v>559</v>
      </c>
      <c r="E93" s="730">
        <v>50113001</v>
      </c>
      <c r="F93" s="729" t="s">
        <v>564</v>
      </c>
      <c r="G93" s="728" t="s">
        <v>565</v>
      </c>
      <c r="H93" s="728">
        <v>67558</v>
      </c>
      <c r="I93" s="728">
        <v>67558</v>
      </c>
      <c r="J93" s="728" t="s">
        <v>700</v>
      </c>
      <c r="K93" s="728" t="s">
        <v>701</v>
      </c>
      <c r="L93" s="731">
        <v>27.509999999999998</v>
      </c>
      <c r="M93" s="731">
        <v>1</v>
      </c>
      <c r="N93" s="732">
        <v>27.509999999999998</v>
      </c>
    </row>
    <row r="94" spans="1:14" ht="14.4" customHeight="1" x14ac:dyDescent="0.3">
      <c r="A94" s="726" t="s">
        <v>536</v>
      </c>
      <c r="B94" s="727" t="s">
        <v>537</v>
      </c>
      <c r="C94" s="728" t="s">
        <v>558</v>
      </c>
      <c r="D94" s="729" t="s">
        <v>559</v>
      </c>
      <c r="E94" s="730">
        <v>50113001</v>
      </c>
      <c r="F94" s="729" t="s">
        <v>564</v>
      </c>
      <c r="G94" s="728" t="s">
        <v>583</v>
      </c>
      <c r="H94" s="728">
        <v>126786</v>
      </c>
      <c r="I94" s="728">
        <v>26786</v>
      </c>
      <c r="J94" s="728" t="s">
        <v>702</v>
      </c>
      <c r="K94" s="728" t="s">
        <v>703</v>
      </c>
      <c r="L94" s="731">
        <v>409.59</v>
      </c>
      <c r="M94" s="731">
        <v>1</v>
      </c>
      <c r="N94" s="732">
        <v>409.59</v>
      </c>
    </row>
    <row r="95" spans="1:14" ht="14.4" customHeight="1" x14ac:dyDescent="0.3">
      <c r="A95" s="726" t="s">
        <v>536</v>
      </c>
      <c r="B95" s="727" t="s">
        <v>537</v>
      </c>
      <c r="C95" s="728" t="s">
        <v>558</v>
      </c>
      <c r="D95" s="729" t="s">
        <v>559</v>
      </c>
      <c r="E95" s="730">
        <v>50113001</v>
      </c>
      <c r="F95" s="729" t="s">
        <v>564</v>
      </c>
      <c r="G95" s="728" t="s">
        <v>583</v>
      </c>
      <c r="H95" s="728">
        <v>131934</v>
      </c>
      <c r="I95" s="728">
        <v>31934</v>
      </c>
      <c r="J95" s="728" t="s">
        <v>673</v>
      </c>
      <c r="K95" s="728" t="s">
        <v>674</v>
      </c>
      <c r="L95" s="731">
        <v>49.829999999999991</v>
      </c>
      <c r="M95" s="731">
        <v>1</v>
      </c>
      <c r="N95" s="732">
        <v>49.829999999999991</v>
      </c>
    </row>
    <row r="96" spans="1:14" ht="14.4" customHeight="1" x14ac:dyDescent="0.3">
      <c r="A96" s="726" t="s">
        <v>536</v>
      </c>
      <c r="B96" s="727" t="s">
        <v>537</v>
      </c>
      <c r="C96" s="728" t="s">
        <v>558</v>
      </c>
      <c r="D96" s="729" t="s">
        <v>559</v>
      </c>
      <c r="E96" s="730">
        <v>50113009</v>
      </c>
      <c r="F96" s="729" t="s">
        <v>675</v>
      </c>
      <c r="G96" s="728" t="s">
        <v>538</v>
      </c>
      <c r="H96" s="728">
        <v>122077</v>
      </c>
      <c r="I96" s="728">
        <v>22077</v>
      </c>
      <c r="J96" s="728" t="s">
        <v>704</v>
      </c>
      <c r="K96" s="728" t="s">
        <v>705</v>
      </c>
      <c r="L96" s="731">
        <v>1888.8650000000002</v>
      </c>
      <c r="M96" s="731">
        <v>40</v>
      </c>
      <c r="N96" s="732">
        <v>75554.600000000006</v>
      </c>
    </row>
    <row r="97" spans="1:14" ht="14.4" customHeight="1" x14ac:dyDescent="0.3">
      <c r="A97" s="726" t="s">
        <v>536</v>
      </c>
      <c r="B97" s="727" t="s">
        <v>537</v>
      </c>
      <c r="C97" s="728" t="s">
        <v>558</v>
      </c>
      <c r="D97" s="729" t="s">
        <v>559</v>
      </c>
      <c r="E97" s="730">
        <v>50113009</v>
      </c>
      <c r="F97" s="729" t="s">
        <v>675</v>
      </c>
      <c r="G97" s="728" t="s">
        <v>565</v>
      </c>
      <c r="H97" s="728">
        <v>195609</v>
      </c>
      <c r="I97" s="728">
        <v>95609</v>
      </c>
      <c r="J97" s="728" t="s">
        <v>706</v>
      </c>
      <c r="K97" s="728" t="s">
        <v>707</v>
      </c>
      <c r="L97" s="731">
        <v>718.82928571428579</v>
      </c>
      <c r="M97" s="731">
        <v>40</v>
      </c>
      <c r="N97" s="732">
        <v>28753.17142857143</v>
      </c>
    </row>
    <row r="98" spans="1:14" ht="14.4" customHeight="1" x14ac:dyDescent="0.3">
      <c r="A98" s="726" t="s">
        <v>536</v>
      </c>
      <c r="B98" s="727" t="s">
        <v>537</v>
      </c>
      <c r="C98" s="728" t="s">
        <v>558</v>
      </c>
      <c r="D98" s="729" t="s">
        <v>559</v>
      </c>
      <c r="E98" s="730">
        <v>50113009</v>
      </c>
      <c r="F98" s="729" t="s">
        <v>675</v>
      </c>
      <c r="G98" s="728" t="s">
        <v>565</v>
      </c>
      <c r="H98" s="728">
        <v>167779</v>
      </c>
      <c r="I98" s="728">
        <v>167779</v>
      </c>
      <c r="J98" s="728" t="s">
        <v>676</v>
      </c>
      <c r="K98" s="728" t="s">
        <v>677</v>
      </c>
      <c r="L98" s="731">
        <v>1914</v>
      </c>
      <c r="M98" s="731">
        <v>160</v>
      </c>
      <c r="N98" s="732">
        <v>306240</v>
      </c>
    </row>
    <row r="99" spans="1:14" ht="14.4" customHeight="1" x14ac:dyDescent="0.3">
      <c r="A99" s="726" t="s">
        <v>536</v>
      </c>
      <c r="B99" s="727" t="s">
        <v>537</v>
      </c>
      <c r="C99" s="728" t="s">
        <v>558</v>
      </c>
      <c r="D99" s="729" t="s">
        <v>559</v>
      </c>
      <c r="E99" s="730">
        <v>50113009</v>
      </c>
      <c r="F99" s="729" t="s">
        <v>675</v>
      </c>
      <c r="G99" s="728" t="s">
        <v>583</v>
      </c>
      <c r="H99" s="728">
        <v>151208</v>
      </c>
      <c r="I99" s="728">
        <v>151208</v>
      </c>
      <c r="J99" s="728" t="s">
        <v>708</v>
      </c>
      <c r="K99" s="728" t="s">
        <v>709</v>
      </c>
      <c r="L99" s="731">
        <v>22521.466472279881</v>
      </c>
      <c r="M99" s="731">
        <v>41</v>
      </c>
      <c r="N99" s="732">
        <v>923380.12536347518</v>
      </c>
    </row>
    <row r="100" spans="1:14" ht="14.4" customHeight="1" x14ac:dyDescent="0.3">
      <c r="A100" s="726" t="s">
        <v>536</v>
      </c>
      <c r="B100" s="727" t="s">
        <v>537</v>
      </c>
      <c r="C100" s="728" t="s">
        <v>558</v>
      </c>
      <c r="D100" s="729" t="s">
        <v>559</v>
      </c>
      <c r="E100" s="730">
        <v>50113009</v>
      </c>
      <c r="F100" s="729" t="s">
        <v>675</v>
      </c>
      <c r="G100" s="728" t="s">
        <v>583</v>
      </c>
      <c r="H100" s="728">
        <v>193626</v>
      </c>
      <c r="I100" s="728">
        <v>93626</v>
      </c>
      <c r="J100" s="728" t="s">
        <v>708</v>
      </c>
      <c r="K100" s="728" t="s">
        <v>705</v>
      </c>
      <c r="L100" s="731">
        <v>907.52173292214059</v>
      </c>
      <c r="M100" s="731">
        <v>190</v>
      </c>
      <c r="N100" s="732">
        <v>172429.1292552067</v>
      </c>
    </row>
    <row r="101" spans="1:14" ht="14.4" customHeight="1" x14ac:dyDescent="0.3">
      <c r="A101" s="726" t="s">
        <v>536</v>
      </c>
      <c r="B101" s="727" t="s">
        <v>537</v>
      </c>
      <c r="C101" s="728" t="s">
        <v>558</v>
      </c>
      <c r="D101" s="729" t="s">
        <v>559</v>
      </c>
      <c r="E101" s="730">
        <v>50113009</v>
      </c>
      <c r="F101" s="729" t="s">
        <v>675</v>
      </c>
      <c r="G101" s="728" t="s">
        <v>583</v>
      </c>
      <c r="H101" s="728">
        <v>177018</v>
      </c>
      <c r="I101" s="728">
        <v>77018</v>
      </c>
      <c r="J101" s="728" t="s">
        <v>710</v>
      </c>
      <c r="K101" s="728" t="s">
        <v>711</v>
      </c>
      <c r="L101" s="731">
        <v>1639.4500304863886</v>
      </c>
      <c r="M101" s="731">
        <v>1</v>
      </c>
      <c r="N101" s="732">
        <v>1639.4500304863886</v>
      </c>
    </row>
    <row r="102" spans="1:14" ht="14.4" customHeight="1" x14ac:dyDescent="0.3">
      <c r="A102" s="726" t="s">
        <v>536</v>
      </c>
      <c r="B102" s="727" t="s">
        <v>537</v>
      </c>
      <c r="C102" s="728" t="s">
        <v>558</v>
      </c>
      <c r="D102" s="729" t="s">
        <v>559</v>
      </c>
      <c r="E102" s="730">
        <v>50113009</v>
      </c>
      <c r="F102" s="729" t="s">
        <v>675</v>
      </c>
      <c r="G102" s="728" t="s">
        <v>583</v>
      </c>
      <c r="H102" s="728">
        <v>177019</v>
      </c>
      <c r="I102" s="728">
        <v>77019</v>
      </c>
      <c r="J102" s="728" t="s">
        <v>710</v>
      </c>
      <c r="K102" s="728" t="s">
        <v>712</v>
      </c>
      <c r="L102" s="731">
        <v>3275.9218244994827</v>
      </c>
      <c r="M102" s="731">
        <v>2</v>
      </c>
      <c r="N102" s="732">
        <v>6551.8436489989654</v>
      </c>
    </row>
    <row r="103" spans="1:14" ht="14.4" customHeight="1" thickBot="1" x14ac:dyDescent="0.35">
      <c r="A103" s="733" t="s">
        <v>536</v>
      </c>
      <c r="B103" s="734" t="s">
        <v>537</v>
      </c>
      <c r="C103" s="735" t="s">
        <v>561</v>
      </c>
      <c r="D103" s="736" t="s">
        <v>562</v>
      </c>
      <c r="E103" s="737">
        <v>50113016</v>
      </c>
      <c r="F103" s="736" t="s">
        <v>713</v>
      </c>
      <c r="G103" s="735" t="s">
        <v>565</v>
      </c>
      <c r="H103" s="735">
        <v>27720</v>
      </c>
      <c r="I103" s="735">
        <v>27720</v>
      </c>
      <c r="J103" s="735" t="s">
        <v>714</v>
      </c>
      <c r="K103" s="735" t="s">
        <v>715</v>
      </c>
      <c r="L103" s="738">
        <v>19022.895862068966</v>
      </c>
      <c r="M103" s="738">
        <v>29</v>
      </c>
      <c r="N103" s="739">
        <v>551663.98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40" t="s">
        <v>185</v>
      </c>
      <c r="B4" s="741" t="s">
        <v>14</v>
      </c>
      <c r="C4" s="742" t="s">
        <v>2</v>
      </c>
      <c r="D4" s="741" t="s">
        <v>14</v>
      </c>
      <c r="E4" s="742" t="s">
        <v>2</v>
      </c>
      <c r="F4" s="743" t="s">
        <v>14</v>
      </c>
    </row>
    <row r="5" spans="1:6" ht="14.4" customHeight="1" x14ac:dyDescent="0.3">
      <c r="A5" s="754" t="s">
        <v>716</v>
      </c>
      <c r="B5" s="724"/>
      <c r="C5" s="744">
        <v>0</v>
      </c>
      <c r="D5" s="724">
        <v>1268.2299999999998</v>
      </c>
      <c r="E5" s="744">
        <v>1</v>
      </c>
      <c r="F5" s="725">
        <v>1268.2299999999998</v>
      </c>
    </row>
    <row r="6" spans="1:6" ht="14.4" customHeight="1" x14ac:dyDescent="0.3">
      <c r="A6" s="755" t="s">
        <v>717</v>
      </c>
      <c r="B6" s="731"/>
      <c r="C6" s="745">
        <v>0</v>
      </c>
      <c r="D6" s="731">
        <v>50.169999999999987</v>
      </c>
      <c r="E6" s="745">
        <v>1</v>
      </c>
      <c r="F6" s="732">
        <v>50.169999999999987</v>
      </c>
    </row>
    <row r="7" spans="1:6" ht="14.4" customHeight="1" thickBot="1" x14ac:dyDescent="0.35">
      <c r="A7" s="756" t="s">
        <v>718</v>
      </c>
      <c r="B7" s="747">
        <v>75554.600000000006</v>
      </c>
      <c r="C7" s="748">
        <v>6.4028531536662187E-2</v>
      </c>
      <c r="D7" s="747">
        <v>1104459.968298167</v>
      </c>
      <c r="E7" s="748">
        <v>0.93597146846333779</v>
      </c>
      <c r="F7" s="749">
        <v>1180014.5682981671</v>
      </c>
    </row>
    <row r="8" spans="1:6" ht="14.4" customHeight="1" thickBot="1" x14ac:dyDescent="0.35">
      <c r="A8" s="750" t="s">
        <v>3</v>
      </c>
      <c r="B8" s="751">
        <v>75554.600000000006</v>
      </c>
      <c r="C8" s="752">
        <v>6.3957073938979508E-2</v>
      </c>
      <c r="D8" s="751">
        <v>1105778.3682981669</v>
      </c>
      <c r="E8" s="752">
        <v>0.93604292606102046</v>
      </c>
      <c r="F8" s="753">
        <v>1181332.968298167</v>
      </c>
    </row>
    <row r="9" spans="1:6" ht="14.4" customHeight="1" thickBot="1" x14ac:dyDescent="0.35"/>
    <row r="10" spans="1:6" ht="14.4" customHeight="1" x14ac:dyDescent="0.3">
      <c r="A10" s="754" t="s">
        <v>719</v>
      </c>
      <c r="B10" s="724"/>
      <c r="C10" s="744">
        <v>0</v>
      </c>
      <c r="D10" s="724">
        <v>66.339999999999989</v>
      </c>
      <c r="E10" s="744">
        <v>1</v>
      </c>
      <c r="F10" s="725">
        <v>66.339999999999989</v>
      </c>
    </row>
    <row r="11" spans="1:6" ht="14.4" customHeight="1" x14ac:dyDescent="0.3">
      <c r="A11" s="755" t="s">
        <v>720</v>
      </c>
      <c r="B11" s="731"/>
      <c r="C11" s="745">
        <v>0</v>
      </c>
      <c r="D11" s="731">
        <v>409.59</v>
      </c>
      <c r="E11" s="745">
        <v>1</v>
      </c>
      <c r="F11" s="732">
        <v>409.59</v>
      </c>
    </row>
    <row r="12" spans="1:6" ht="14.4" customHeight="1" x14ac:dyDescent="0.3">
      <c r="A12" s="755" t="s">
        <v>721</v>
      </c>
      <c r="B12" s="731"/>
      <c r="C12" s="745">
        <v>0</v>
      </c>
      <c r="D12" s="731">
        <v>906.7199999999998</v>
      </c>
      <c r="E12" s="745">
        <v>1</v>
      </c>
      <c r="F12" s="732">
        <v>906.7199999999998</v>
      </c>
    </row>
    <row r="13" spans="1:6" ht="14.4" customHeight="1" x14ac:dyDescent="0.3">
      <c r="A13" s="755" t="s">
        <v>722</v>
      </c>
      <c r="B13" s="731"/>
      <c r="C13" s="745">
        <v>0</v>
      </c>
      <c r="D13" s="731">
        <v>117.47999999999993</v>
      </c>
      <c r="E13" s="745">
        <v>1</v>
      </c>
      <c r="F13" s="732">
        <v>117.47999999999993</v>
      </c>
    </row>
    <row r="14" spans="1:6" ht="14.4" customHeight="1" x14ac:dyDescent="0.3">
      <c r="A14" s="755" t="s">
        <v>723</v>
      </c>
      <c r="B14" s="731"/>
      <c r="C14" s="745">
        <v>0</v>
      </c>
      <c r="D14" s="731">
        <v>133.77000000000001</v>
      </c>
      <c r="E14" s="745">
        <v>1</v>
      </c>
      <c r="F14" s="732">
        <v>133.77000000000001</v>
      </c>
    </row>
    <row r="15" spans="1:6" ht="14.4" customHeight="1" x14ac:dyDescent="0.3">
      <c r="A15" s="755" t="s">
        <v>724</v>
      </c>
      <c r="B15" s="731"/>
      <c r="C15" s="745">
        <v>0</v>
      </c>
      <c r="D15" s="731">
        <v>43.92</v>
      </c>
      <c r="E15" s="745">
        <v>1</v>
      </c>
      <c r="F15" s="732">
        <v>43.92</v>
      </c>
    </row>
    <row r="16" spans="1:6" ht="14.4" customHeight="1" x14ac:dyDescent="0.3">
      <c r="A16" s="755" t="s">
        <v>725</v>
      </c>
      <c r="B16" s="731"/>
      <c r="C16" s="745">
        <v>0</v>
      </c>
      <c r="D16" s="731">
        <v>99.999999999999972</v>
      </c>
      <c r="E16" s="745">
        <v>1</v>
      </c>
      <c r="F16" s="732">
        <v>99.999999999999972</v>
      </c>
    </row>
    <row r="17" spans="1:6" ht="14.4" customHeight="1" x14ac:dyDescent="0.3">
      <c r="A17" s="755" t="s">
        <v>726</v>
      </c>
      <c r="B17" s="731"/>
      <c r="C17" s="745">
        <v>0</v>
      </c>
      <c r="D17" s="731">
        <v>1104000.5482981671</v>
      </c>
      <c r="E17" s="745">
        <v>1</v>
      </c>
      <c r="F17" s="732">
        <v>1104000.5482981671</v>
      </c>
    </row>
    <row r="18" spans="1:6" ht="14.4" customHeight="1" thickBot="1" x14ac:dyDescent="0.35">
      <c r="A18" s="756" t="s">
        <v>727</v>
      </c>
      <c r="B18" s="747">
        <v>75554.600000000006</v>
      </c>
      <c r="C18" s="748">
        <v>1</v>
      </c>
      <c r="D18" s="747"/>
      <c r="E18" s="748">
        <v>0</v>
      </c>
      <c r="F18" s="749">
        <v>75554.600000000006</v>
      </c>
    </row>
    <row r="19" spans="1:6" ht="14.4" customHeight="1" thickBot="1" x14ac:dyDescent="0.35">
      <c r="A19" s="750" t="s">
        <v>3</v>
      </c>
      <c r="B19" s="751">
        <v>75554.600000000006</v>
      </c>
      <c r="C19" s="752">
        <v>6.3957073938979495E-2</v>
      </c>
      <c r="D19" s="751">
        <v>1105778.3682981671</v>
      </c>
      <c r="E19" s="752">
        <v>0.93604292606102046</v>
      </c>
      <c r="F19" s="753">
        <v>1181332.9682981672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2017-09-07T09:31:25Z</dcterms:modified>
</cp:coreProperties>
</file>